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6855"/>
  </bookViews>
  <sheets>
    <sheet name="SALARY WORK PAGE 2019" sheetId="1" r:id="rId1"/>
    <sheet name="SENIOR STAFF" sheetId="2" r:id="rId2"/>
    <sheet name="JAN 2019 ADVICE LINKED" sheetId="7" r:id="rId3"/>
    <sheet name="FEB 2019 ADVICE LINKED" sheetId="10" r:id="rId4"/>
    <sheet name="MAR 2019 ADVICE LINKED" sheetId="11" r:id="rId5"/>
    <sheet name="APRIL 2019 ADVICE LINKED" sheetId="12" r:id="rId6"/>
    <sheet name="MAY 2019 ADVICE LINKED" sheetId="13" r:id="rId7"/>
    <sheet name="JUN 2019 ADVICE LINKED" sheetId="14" r:id="rId8"/>
    <sheet name="JUL 2019 ADVICE LINKED" sheetId="15" r:id="rId9"/>
    <sheet name="AUG 2019 ADVICE LINKED" sheetId="16" r:id="rId10"/>
    <sheet name="SEPT 2019 ADVICE LINKED" sheetId="17" r:id="rId11"/>
    <sheet name="OCT 2019 ADVICE LINKED" sheetId="18" r:id="rId12"/>
    <sheet name="NOV 2019 ADVICE LINKED" sheetId="19" r:id="rId13"/>
    <sheet name="DEC 2019 ADVICE LINKED" sheetId="20" r:id="rId14"/>
    <sheet name="JANUARY 2019 ADVICE" sheetId="3" r:id="rId15"/>
    <sheet name="DEC 18 REINBURSMENT ADVICE" sheetId="6" r:id="rId16"/>
    <sheet name="Sheet3" sheetId="9" r:id="rId17"/>
  </sheets>
  <externalReferences>
    <externalReference r:id="rId18"/>
    <externalReference r:id="rId19"/>
  </externalReferences>
  <calcPr calcId="12451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3" i="1"/>
  <c r="P40"/>
  <c r="P39"/>
  <c r="P27"/>
  <c r="P60" l="1"/>
  <c r="Q53"/>
  <c r="P51"/>
  <c r="Q51" s="1"/>
  <c r="S40"/>
  <c r="Q40"/>
  <c r="S39"/>
  <c r="Q39"/>
  <c r="S31"/>
  <c r="P31"/>
  <c r="P62" s="1"/>
  <c r="Q31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8"/>
  <c r="Q29"/>
  <c r="Q30"/>
  <c r="Q32"/>
  <c r="Q33"/>
  <c r="Q34"/>
  <c r="Q35"/>
  <c r="Q36"/>
  <c r="Q37"/>
  <c r="Q38"/>
  <c r="Q41"/>
  <c r="Q42"/>
  <c r="Q43"/>
  <c r="Q44"/>
  <c r="Q45"/>
  <c r="Q46"/>
  <c r="Q47"/>
  <c r="Q48"/>
  <c r="Q49"/>
  <c r="Q50"/>
  <c r="Q52"/>
  <c r="Q54"/>
  <c r="Q55"/>
  <c r="Q56"/>
  <c r="Q57"/>
  <c r="S27" l="1"/>
  <c r="E169" i="10" l="1"/>
  <c r="E169" i="20"/>
  <c r="E169" i="19"/>
  <c r="E169" i="18"/>
  <c r="E169" i="17"/>
  <c r="E169" i="16"/>
  <c r="E169" i="15"/>
  <c r="E169" i="14"/>
  <c r="E169" i="13"/>
  <c r="E169" i="12"/>
  <c r="E169" i="11"/>
  <c r="D7" i="9"/>
  <c r="D5"/>
  <c r="D4"/>
  <c r="S44" i="1" l="1"/>
  <c r="S42" l="1"/>
  <c r="S14" l="1"/>
  <c r="E27" i="6" l="1"/>
  <c r="M208" i="1" l="1"/>
  <c r="M209"/>
  <c r="M206"/>
  <c r="Y235"/>
  <c r="U11" i="2"/>
  <c r="T14"/>
  <c r="U14" s="1"/>
  <c r="T7"/>
  <c r="U7" l="1"/>
  <c r="M181" i="1" l="1"/>
  <c r="M182"/>
  <c r="M184"/>
  <c r="M185"/>
  <c r="M186"/>
  <c r="M187"/>
  <c r="M188"/>
  <c r="L190"/>
  <c r="H190"/>
  <c r="H165"/>
  <c r="O210"/>
  <c r="P210"/>
  <c r="R210"/>
  <c r="S210"/>
  <c r="W190"/>
  <c r="I165" l="1"/>
  <c r="M153"/>
  <c r="M160"/>
  <c r="M161"/>
  <c r="M162"/>
  <c r="M163"/>
  <c r="M152"/>
  <c r="S51"/>
  <c r="S53"/>
  <c r="M16"/>
  <c r="M28"/>
  <c r="M58"/>
  <c r="Q58" l="1"/>
  <c r="Q59"/>
  <c r="Q60"/>
  <c r="Q61"/>
  <c r="K7" i="2" l="1"/>
  <c r="P7"/>
  <c r="S7" s="1"/>
  <c r="J8"/>
  <c r="P8"/>
  <c r="S8" s="1"/>
  <c r="J9"/>
  <c r="P9"/>
  <c r="S9" s="1"/>
  <c r="J10"/>
  <c r="M10" s="1"/>
  <c r="P10"/>
  <c r="S10" s="1"/>
  <c r="K11"/>
  <c r="W11" s="1"/>
  <c r="P11"/>
  <c r="S11" s="1"/>
  <c r="J12"/>
  <c r="P12"/>
  <c r="S12" s="1"/>
  <c r="J13"/>
  <c r="T13" s="1"/>
  <c r="U13" s="1"/>
  <c r="P13"/>
  <c r="S13" s="1"/>
  <c r="K14"/>
  <c r="W14" s="1"/>
  <c r="M14"/>
  <c r="P14"/>
  <c r="S14" s="1"/>
  <c r="J15"/>
  <c r="P15"/>
  <c r="S15" s="1"/>
  <c r="J16"/>
  <c r="P16"/>
  <c r="S16" s="1"/>
  <c r="H17"/>
  <c r="J17" s="1"/>
  <c r="L17"/>
  <c r="N17"/>
  <c r="O17"/>
  <c r="R17"/>
  <c r="V17"/>
  <c r="M13" l="1"/>
  <c r="K13"/>
  <c r="W13" s="1"/>
  <c r="K16"/>
  <c r="T16"/>
  <c r="U16" s="1"/>
  <c r="K15"/>
  <c r="T15"/>
  <c r="U15" s="1"/>
  <c r="K12"/>
  <c r="T12"/>
  <c r="U12" s="1"/>
  <c r="K10"/>
  <c r="T10"/>
  <c r="U10" s="1"/>
  <c r="K9"/>
  <c r="T9"/>
  <c r="U9" s="1"/>
  <c r="K8"/>
  <c r="T8"/>
  <c r="M9"/>
  <c r="S17"/>
  <c r="M15"/>
  <c r="M11"/>
  <c r="M7"/>
  <c r="P17"/>
  <c r="M16"/>
  <c r="M12"/>
  <c r="M8"/>
  <c r="I6" i="1"/>
  <c r="I7"/>
  <c r="I8"/>
  <c r="I9"/>
  <c r="I10"/>
  <c r="I11"/>
  <c r="I12"/>
  <c r="I13"/>
  <c r="I14"/>
  <c r="I15"/>
  <c r="I17"/>
  <c r="I18"/>
  <c r="I19"/>
  <c r="I20"/>
  <c r="I21"/>
  <c r="I22"/>
  <c r="I23"/>
  <c r="I24"/>
  <c r="I25"/>
  <c r="I26"/>
  <c r="I27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9"/>
  <c r="I60"/>
  <c r="I61"/>
  <c r="I5"/>
  <c r="K17" i="2" l="1"/>
  <c r="W9"/>
  <c r="W10"/>
  <c r="U8"/>
  <c r="W8" s="1"/>
  <c r="T17"/>
  <c r="W12"/>
  <c r="W15"/>
  <c r="W16"/>
  <c r="I62" i="1"/>
  <c r="U17" i="2"/>
  <c r="W7"/>
  <c r="M17"/>
  <c r="U188" i="1"/>
  <c r="V188" s="1"/>
  <c r="U153"/>
  <c r="U152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79"/>
  <c r="W17" i="2" l="1"/>
  <c r="X224" i="1" s="1"/>
  <c r="N188"/>
  <c r="N153"/>
  <c r="N152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79"/>
  <c r="J154"/>
  <c r="J155"/>
  <c r="M155" s="1"/>
  <c r="J156"/>
  <c r="M156" s="1"/>
  <c r="J157"/>
  <c r="M157" s="1"/>
  <c r="J158"/>
  <c r="M158" s="1"/>
  <c r="J159"/>
  <c r="M159" s="1"/>
  <c r="U182"/>
  <c r="V182" s="1"/>
  <c r="J183"/>
  <c r="M183" s="1"/>
  <c r="U184"/>
  <c r="V184" s="1"/>
  <c r="U186"/>
  <c r="V186" s="1"/>
  <c r="J189"/>
  <c r="M189" s="1"/>
  <c r="J180"/>
  <c r="J207"/>
  <c r="J6"/>
  <c r="J7"/>
  <c r="J8"/>
  <c r="J9"/>
  <c r="J10"/>
  <c r="M10" s="1"/>
  <c r="J11"/>
  <c r="J12"/>
  <c r="M12" s="1"/>
  <c r="J13"/>
  <c r="J14"/>
  <c r="J15"/>
  <c r="K15" s="1"/>
  <c r="U16"/>
  <c r="V16" s="1"/>
  <c r="J17"/>
  <c r="J18"/>
  <c r="M18" s="1"/>
  <c r="J19"/>
  <c r="J20"/>
  <c r="J21"/>
  <c r="M21" s="1"/>
  <c r="J22"/>
  <c r="J23"/>
  <c r="J24"/>
  <c r="J25"/>
  <c r="M25" s="1"/>
  <c r="J26"/>
  <c r="J27"/>
  <c r="M27" s="1"/>
  <c r="U28"/>
  <c r="V28" s="1"/>
  <c r="J29"/>
  <c r="J30"/>
  <c r="J31"/>
  <c r="J32"/>
  <c r="J33"/>
  <c r="M33" s="1"/>
  <c r="J34"/>
  <c r="J35"/>
  <c r="M35" s="1"/>
  <c r="J36"/>
  <c r="J37"/>
  <c r="J38"/>
  <c r="M38" s="1"/>
  <c r="J39"/>
  <c r="J40"/>
  <c r="J41"/>
  <c r="M41" s="1"/>
  <c r="J42"/>
  <c r="J43"/>
  <c r="M43" s="1"/>
  <c r="J44"/>
  <c r="J45"/>
  <c r="J46"/>
  <c r="J47"/>
  <c r="J48"/>
  <c r="J49"/>
  <c r="M49" s="1"/>
  <c r="J50"/>
  <c r="J51"/>
  <c r="M51" s="1"/>
  <c r="J52"/>
  <c r="J53"/>
  <c r="J54"/>
  <c r="J55"/>
  <c r="J56"/>
  <c r="J57"/>
  <c r="M57" s="1"/>
  <c r="U58"/>
  <c r="V58" s="1"/>
  <c r="J59"/>
  <c r="M59" s="1"/>
  <c r="J60"/>
  <c r="J61"/>
  <c r="M61" s="1"/>
  <c r="K54"/>
  <c r="J5"/>
  <c r="M5" s="1"/>
  <c r="U55" l="1"/>
  <c r="V55" s="1"/>
  <c r="M55"/>
  <c r="U47"/>
  <c r="V47" s="1"/>
  <c r="M47"/>
  <c r="U39"/>
  <c r="V39" s="1"/>
  <c r="X39" s="1"/>
  <c r="M39"/>
  <c r="U31"/>
  <c r="V31" s="1"/>
  <c r="M31"/>
  <c r="U23"/>
  <c r="V23" s="1"/>
  <c r="M23"/>
  <c r="U19"/>
  <c r="V19" s="1"/>
  <c r="M19"/>
  <c r="U15"/>
  <c r="V15" s="1"/>
  <c r="M15"/>
  <c r="U11"/>
  <c r="V11" s="1"/>
  <c r="M11"/>
  <c r="U7"/>
  <c r="V7" s="1"/>
  <c r="M7"/>
  <c r="K7"/>
  <c r="U54"/>
  <c r="V54" s="1"/>
  <c r="M54"/>
  <c r="U50"/>
  <c r="V50" s="1"/>
  <c r="M50"/>
  <c r="U46"/>
  <c r="V46" s="1"/>
  <c r="M46"/>
  <c r="U42"/>
  <c r="V42" s="1"/>
  <c r="M42"/>
  <c r="U34"/>
  <c r="V34" s="1"/>
  <c r="M34"/>
  <c r="U30"/>
  <c r="V30" s="1"/>
  <c r="M30"/>
  <c r="U26"/>
  <c r="V26" s="1"/>
  <c r="M26"/>
  <c r="U22"/>
  <c r="V22" s="1"/>
  <c r="M22"/>
  <c r="U14"/>
  <c r="V14" s="1"/>
  <c r="M14"/>
  <c r="U6"/>
  <c r="V6" s="1"/>
  <c r="M6"/>
  <c r="K38"/>
  <c r="U53"/>
  <c r="V53" s="1"/>
  <c r="M53"/>
  <c r="U45"/>
  <c r="V45" s="1"/>
  <c r="M45"/>
  <c r="U37"/>
  <c r="V37" s="1"/>
  <c r="M37"/>
  <c r="U29"/>
  <c r="V29" s="1"/>
  <c r="M29"/>
  <c r="U17"/>
  <c r="V17" s="1"/>
  <c r="M17"/>
  <c r="U13"/>
  <c r="V13" s="1"/>
  <c r="M13"/>
  <c r="U9"/>
  <c r="V9" s="1"/>
  <c r="M9"/>
  <c r="M207"/>
  <c r="M210" s="1"/>
  <c r="J210"/>
  <c r="J165"/>
  <c r="M154"/>
  <c r="K26"/>
  <c r="U60"/>
  <c r="V60" s="1"/>
  <c r="K60"/>
  <c r="M60"/>
  <c r="U56"/>
  <c r="V56" s="1"/>
  <c r="M56"/>
  <c r="U52"/>
  <c r="V52" s="1"/>
  <c r="M52"/>
  <c r="U48"/>
  <c r="V48" s="1"/>
  <c r="M48"/>
  <c r="U44"/>
  <c r="V44" s="1"/>
  <c r="M44"/>
  <c r="U40"/>
  <c r="V40" s="1"/>
  <c r="M40"/>
  <c r="U36"/>
  <c r="V36" s="1"/>
  <c r="M36"/>
  <c r="U32"/>
  <c r="V32" s="1"/>
  <c r="M32"/>
  <c r="U24"/>
  <c r="V24" s="1"/>
  <c r="M24"/>
  <c r="U20"/>
  <c r="V20" s="1"/>
  <c r="M20"/>
  <c r="U8"/>
  <c r="V8" s="1"/>
  <c r="M8"/>
  <c r="M180"/>
  <c r="U180" s="1"/>
  <c r="V180" s="1"/>
  <c r="J190"/>
  <c r="K20"/>
  <c r="N5"/>
  <c r="U5"/>
  <c r="V5" s="1"/>
  <c r="X5" s="1"/>
  <c r="N38"/>
  <c r="K5"/>
  <c r="K46"/>
  <c r="K30"/>
  <c r="K22"/>
  <c r="K19"/>
  <c r="K11"/>
  <c r="K67"/>
  <c r="U61"/>
  <c r="V61" s="1"/>
  <c r="K59"/>
  <c r="K57"/>
  <c r="U57"/>
  <c r="V57" s="1"/>
  <c r="K51"/>
  <c r="U51"/>
  <c r="V51" s="1"/>
  <c r="K49"/>
  <c r="U49"/>
  <c r="V49" s="1"/>
  <c r="K43"/>
  <c r="U43"/>
  <c r="V43" s="1"/>
  <c r="K41"/>
  <c r="U41"/>
  <c r="V41" s="1"/>
  <c r="K35"/>
  <c r="U35"/>
  <c r="V35" s="1"/>
  <c r="K33"/>
  <c r="U33"/>
  <c r="V33" s="1"/>
  <c r="K27"/>
  <c r="U27"/>
  <c r="V27" s="1"/>
  <c r="K25"/>
  <c r="K18"/>
  <c r="U18"/>
  <c r="V18" s="1"/>
  <c r="K12"/>
  <c r="U12"/>
  <c r="V12" s="1"/>
  <c r="K10"/>
  <c r="U10"/>
  <c r="V10" s="1"/>
  <c r="K58"/>
  <c r="K50"/>
  <c r="K42"/>
  <c r="K34"/>
  <c r="K52"/>
  <c r="K48"/>
  <c r="K40"/>
  <c r="K28"/>
  <c r="K24"/>
  <c r="K21"/>
  <c r="K17"/>
  <c r="K13"/>
  <c r="K9"/>
  <c r="N58"/>
  <c r="N54"/>
  <c r="N50"/>
  <c r="N46"/>
  <c r="N42"/>
  <c r="N34"/>
  <c r="N30"/>
  <c r="N26"/>
  <c r="N22"/>
  <c r="N19"/>
  <c r="N15"/>
  <c r="N11"/>
  <c r="N7"/>
  <c r="N209"/>
  <c r="U209"/>
  <c r="V209" s="1"/>
  <c r="N207"/>
  <c r="U207"/>
  <c r="V207" s="1"/>
  <c r="N189"/>
  <c r="U189"/>
  <c r="V189" s="1"/>
  <c r="U163"/>
  <c r="N161"/>
  <c r="U161"/>
  <c r="N159"/>
  <c r="U159"/>
  <c r="N157"/>
  <c r="U157"/>
  <c r="N155"/>
  <c r="U155"/>
  <c r="K164"/>
  <c r="K161"/>
  <c r="K157"/>
  <c r="N184"/>
  <c r="K56"/>
  <c r="K44"/>
  <c r="K36"/>
  <c r="K32"/>
  <c r="J62"/>
  <c r="N61"/>
  <c r="N59"/>
  <c r="N57"/>
  <c r="N55"/>
  <c r="N53"/>
  <c r="N51"/>
  <c r="N49"/>
  <c r="N47"/>
  <c r="N45"/>
  <c r="N43"/>
  <c r="N41"/>
  <c r="N39"/>
  <c r="N37"/>
  <c r="N35"/>
  <c r="N33"/>
  <c r="N31"/>
  <c r="N29"/>
  <c r="N27"/>
  <c r="N25"/>
  <c r="N23"/>
  <c r="N20"/>
  <c r="N18"/>
  <c r="N16"/>
  <c r="N14"/>
  <c r="N12"/>
  <c r="N10"/>
  <c r="N8"/>
  <c r="N6"/>
  <c r="N60"/>
  <c r="N56"/>
  <c r="N52"/>
  <c r="N48"/>
  <c r="N44"/>
  <c r="N40"/>
  <c r="N36"/>
  <c r="N32"/>
  <c r="N28"/>
  <c r="N24"/>
  <c r="N21"/>
  <c r="N17"/>
  <c r="N13"/>
  <c r="N9"/>
  <c r="N206"/>
  <c r="U206"/>
  <c r="N208"/>
  <c r="U208"/>
  <c r="V208" s="1"/>
  <c r="N180"/>
  <c r="N187"/>
  <c r="U187"/>
  <c r="V187" s="1"/>
  <c r="N185"/>
  <c r="U185"/>
  <c r="V185" s="1"/>
  <c r="N183"/>
  <c r="U183"/>
  <c r="V183" s="1"/>
  <c r="N181"/>
  <c r="U181"/>
  <c r="V181" s="1"/>
  <c r="K162"/>
  <c r="U162"/>
  <c r="K160"/>
  <c r="U160"/>
  <c r="K158"/>
  <c r="U158"/>
  <c r="K156"/>
  <c r="U156"/>
  <c r="N154"/>
  <c r="U154"/>
  <c r="K159"/>
  <c r="K155"/>
  <c r="N186"/>
  <c r="N182"/>
  <c r="K154"/>
  <c r="N162"/>
  <c r="N160"/>
  <c r="N158"/>
  <c r="N156"/>
  <c r="K61"/>
  <c r="K55"/>
  <c r="K53"/>
  <c r="K47"/>
  <c r="K45"/>
  <c r="K39"/>
  <c r="K37"/>
  <c r="K31"/>
  <c r="K29"/>
  <c r="K23"/>
  <c r="K16"/>
  <c r="K14"/>
  <c r="K8"/>
  <c r="K6"/>
  <c r="N210" l="1"/>
  <c r="V190"/>
  <c r="M62"/>
  <c r="M190"/>
  <c r="V206"/>
  <c r="V210" s="1"/>
  <c r="U210"/>
  <c r="W210"/>
  <c r="W229" s="1"/>
  <c r="S229"/>
  <c r="P229"/>
  <c r="O229"/>
  <c r="N229"/>
  <c r="L210"/>
  <c r="L229" s="1"/>
  <c r="H210"/>
  <c r="H229" s="1"/>
  <c r="Q209"/>
  <c r="T209" s="1"/>
  <c r="K209"/>
  <c r="Q208"/>
  <c r="T208" s="1"/>
  <c r="K208"/>
  <c r="Q207"/>
  <c r="K207"/>
  <c r="Q206"/>
  <c r="K206"/>
  <c r="W228"/>
  <c r="S190"/>
  <c r="S228" s="1"/>
  <c r="P190"/>
  <c r="P228" s="1"/>
  <c r="O190"/>
  <c r="O228" s="1"/>
  <c r="N190"/>
  <c r="N228" s="1"/>
  <c r="H228"/>
  <c r="Q189"/>
  <c r="T189" s="1"/>
  <c r="K189"/>
  <c r="Q188"/>
  <c r="T188" s="1"/>
  <c r="K188"/>
  <c r="Q187"/>
  <c r="T187" s="1"/>
  <c r="K187"/>
  <c r="Q186"/>
  <c r="T186" s="1"/>
  <c r="K186"/>
  <c r="Q185"/>
  <c r="T185" s="1"/>
  <c r="K185"/>
  <c r="Q184"/>
  <c r="T184" s="1"/>
  <c r="K184"/>
  <c r="Q183"/>
  <c r="T183" s="1"/>
  <c r="K183"/>
  <c r="Q182"/>
  <c r="Q181"/>
  <c r="T181" s="1"/>
  <c r="K181"/>
  <c r="Q180"/>
  <c r="T180" s="1"/>
  <c r="K180"/>
  <c r="W165"/>
  <c r="W227" s="1"/>
  <c r="S165"/>
  <c r="S227" s="1"/>
  <c r="P165"/>
  <c r="P227" s="1"/>
  <c r="O165"/>
  <c r="O227" s="1"/>
  <c r="H227"/>
  <c r="Q164"/>
  <c r="T164" s="1"/>
  <c r="L164"/>
  <c r="Q163"/>
  <c r="T163" s="1"/>
  <c r="Q162"/>
  <c r="T162" s="1"/>
  <c r="Q161"/>
  <c r="T161" s="1"/>
  <c r="Q160"/>
  <c r="T160" s="1"/>
  <c r="Q159"/>
  <c r="T159" s="1"/>
  <c r="Q158"/>
  <c r="T158" s="1"/>
  <c r="Q157"/>
  <c r="T157" s="1"/>
  <c r="Q156"/>
  <c r="T156" s="1"/>
  <c r="Q155"/>
  <c r="T155" s="1"/>
  <c r="Q154"/>
  <c r="T154" s="1"/>
  <c r="Q153"/>
  <c r="T153" s="1"/>
  <c r="K153"/>
  <c r="Q152"/>
  <c r="T152" s="1"/>
  <c r="K152"/>
  <c r="W135"/>
  <c r="W226" s="1"/>
  <c r="S135"/>
  <c r="S226" s="1"/>
  <c r="P135"/>
  <c r="P226" s="1"/>
  <c r="O135"/>
  <c r="O226" s="1"/>
  <c r="N135"/>
  <c r="N226" s="1"/>
  <c r="L135"/>
  <c r="L226" s="1"/>
  <c r="H135"/>
  <c r="H226" s="1"/>
  <c r="Q134"/>
  <c r="T134" s="1"/>
  <c r="K134"/>
  <c r="Q133"/>
  <c r="T133" s="1"/>
  <c r="K133"/>
  <c r="Q132"/>
  <c r="T132" s="1"/>
  <c r="K132"/>
  <c r="Q131"/>
  <c r="T131" s="1"/>
  <c r="K131"/>
  <c r="Q130"/>
  <c r="T130" s="1"/>
  <c r="K130"/>
  <c r="Q129"/>
  <c r="T129" s="1"/>
  <c r="K129"/>
  <c r="Q128"/>
  <c r="T128" s="1"/>
  <c r="K128"/>
  <c r="Q127"/>
  <c r="T127" s="1"/>
  <c r="K127"/>
  <c r="Q126"/>
  <c r="T126" s="1"/>
  <c r="K126"/>
  <c r="Q125"/>
  <c r="T125" s="1"/>
  <c r="K125"/>
  <c r="Q124"/>
  <c r="T124" s="1"/>
  <c r="K124"/>
  <c r="Q123"/>
  <c r="T123" s="1"/>
  <c r="K123"/>
  <c r="Q122"/>
  <c r="T122" s="1"/>
  <c r="K122"/>
  <c r="Q121"/>
  <c r="T121" s="1"/>
  <c r="K121"/>
  <c r="Q120"/>
  <c r="T120" s="1"/>
  <c r="K120"/>
  <c r="Q119"/>
  <c r="T119" s="1"/>
  <c r="K119"/>
  <c r="Q118"/>
  <c r="T118" s="1"/>
  <c r="K118"/>
  <c r="Q117"/>
  <c r="T117" s="1"/>
  <c r="K117"/>
  <c r="Q116"/>
  <c r="T116" s="1"/>
  <c r="K116"/>
  <c r="Q115"/>
  <c r="T115" s="1"/>
  <c r="K115"/>
  <c r="Q114"/>
  <c r="T114" s="1"/>
  <c r="K114"/>
  <c r="Q113"/>
  <c r="T113" s="1"/>
  <c r="K113"/>
  <c r="Q112"/>
  <c r="T112" s="1"/>
  <c r="K112"/>
  <c r="Q111"/>
  <c r="T111" s="1"/>
  <c r="K111"/>
  <c r="Q110"/>
  <c r="T110" s="1"/>
  <c r="K110"/>
  <c r="Q109"/>
  <c r="T109" s="1"/>
  <c r="K109"/>
  <c r="Q108"/>
  <c r="T108" s="1"/>
  <c r="K108"/>
  <c r="Q107"/>
  <c r="T107" s="1"/>
  <c r="K107"/>
  <c r="Q106"/>
  <c r="T106" s="1"/>
  <c r="K106"/>
  <c r="Q105"/>
  <c r="T105" s="1"/>
  <c r="K105"/>
  <c r="Q104"/>
  <c r="T104" s="1"/>
  <c r="K104"/>
  <c r="Q103"/>
  <c r="T103" s="1"/>
  <c r="K103"/>
  <c r="Q102"/>
  <c r="T102" s="1"/>
  <c r="K102"/>
  <c r="Q101"/>
  <c r="T101" s="1"/>
  <c r="K101"/>
  <c r="Q100"/>
  <c r="T100" s="1"/>
  <c r="K100"/>
  <c r="Q99"/>
  <c r="T99" s="1"/>
  <c r="K99"/>
  <c r="Q98"/>
  <c r="T98" s="1"/>
  <c r="K98"/>
  <c r="Q97"/>
  <c r="T97" s="1"/>
  <c r="K97"/>
  <c r="Q96"/>
  <c r="T96" s="1"/>
  <c r="K96"/>
  <c r="Q95"/>
  <c r="T95" s="1"/>
  <c r="K95"/>
  <c r="Q94"/>
  <c r="T94" s="1"/>
  <c r="K94"/>
  <c r="Q93"/>
  <c r="T93" s="1"/>
  <c r="K93"/>
  <c r="Q92"/>
  <c r="T92" s="1"/>
  <c r="K92"/>
  <c r="Q91"/>
  <c r="T91" s="1"/>
  <c r="K91"/>
  <c r="Q90"/>
  <c r="T90" s="1"/>
  <c r="K90"/>
  <c r="Q89"/>
  <c r="T89" s="1"/>
  <c r="K89"/>
  <c r="Q88"/>
  <c r="T88" s="1"/>
  <c r="K88"/>
  <c r="Q87"/>
  <c r="T87" s="1"/>
  <c r="K87"/>
  <c r="Q86"/>
  <c r="T86" s="1"/>
  <c r="K86"/>
  <c r="Q85"/>
  <c r="T85" s="1"/>
  <c r="K85"/>
  <c r="Q84"/>
  <c r="T84" s="1"/>
  <c r="K84"/>
  <c r="Q83"/>
  <c r="T83" s="1"/>
  <c r="K83"/>
  <c r="Q82"/>
  <c r="T82" s="1"/>
  <c r="K82"/>
  <c r="Q81"/>
  <c r="T81" s="1"/>
  <c r="K81"/>
  <c r="Q80"/>
  <c r="T80" s="1"/>
  <c r="K80"/>
  <c r="Q79"/>
  <c r="K79"/>
  <c r="W62"/>
  <c r="W225" s="1"/>
  <c r="O62"/>
  <c r="O225" s="1"/>
  <c r="N62"/>
  <c r="N225" s="1"/>
  <c r="H62"/>
  <c r="H225" s="1"/>
  <c r="T60"/>
  <c r="T58"/>
  <c r="T57"/>
  <c r="T56"/>
  <c r="T55"/>
  <c r="T54"/>
  <c r="T52"/>
  <c r="T50"/>
  <c r="T49"/>
  <c r="T48"/>
  <c r="T47"/>
  <c r="T46"/>
  <c r="X45"/>
  <c r="T45"/>
  <c r="T44"/>
  <c r="T43"/>
  <c r="T42"/>
  <c r="T41"/>
  <c r="T40"/>
  <c r="T37"/>
  <c r="T36"/>
  <c r="T35"/>
  <c r="T34"/>
  <c r="T33"/>
  <c r="T32"/>
  <c r="T31"/>
  <c r="T30"/>
  <c r="T29"/>
  <c r="T28"/>
  <c r="T26"/>
  <c r="R25"/>
  <c r="S25" s="1"/>
  <c r="U25" s="1"/>
  <c r="V25" s="1"/>
  <c r="T24"/>
  <c r="T23"/>
  <c r="T22"/>
  <c r="S21"/>
  <c r="T20"/>
  <c r="T19"/>
  <c r="T18"/>
  <c r="T17"/>
  <c r="T16"/>
  <c r="T15"/>
  <c r="T14"/>
  <c r="T13"/>
  <c r="T12"/>
  <c r="T11"/>
  <c r="T10"/>
  <c r="T9"/>
  <c r="T8"/>
  <c r="T7"/>
  <c r="T6"/>
  <c r="Q5"/>
  <c r="W224"/>
  <c r="S224"/>
  <c r="P224"/>
  <c r="O224"/>
  <c r="K210" l="1"/>
  <c r="L165"/>
  <c r="M164"/>
  <c r="M165" s="1"/>
  <c r="U21"/>
  <c r="K165"/>
  <c r="T206"/>
  <c r="Q210"/>
  <c r="Q229" s="1"/>
  <c r="K190"/>
  <c r="K228" s="1"/>
  <c r="T25"/>
  <c r="X25"/>
  <c r="N224"/>
  <c r="N164"/>
  <c r="N165" s="1"/>
  <c r="N227" s="1"/>
  <c r="U164"/>
  <c r="V164" s="1"/>
  <c r="X164" s="1"/>
  <c r="X16"/>
  <c r="V117"/>
  <c r="X117" s="1"/>
  <c r="V121"/>
  <c r="X121" s="1"/>
  <c r="V129"/>
  <c r="X129" s="1"/>
  <c r="V132"/>
  <c r="X132" s="1"/>
  <c r="V162"/>
  <c r="X162" s="1"/>
  <c r="X30"/>
  <c r="X43"/>
  <c r="X32"/>
  <c r="X34"/>
  <c r="X46"/>
  <c r="X49"/>
  <c r="X50"/>
  <c r="X52"/>
  <c r="X53"/>
  <c r="X6"/>
  <c r="X8"/>
  <c r="X54"/>
  <c r="X55"/>
  <c r="X57"/>
  <c r="V89"/>
  <c r="X89" s="1"/>
  <c r="V95"/>
  <c r="X95" s="1"/>
  <c r="V97"/>
  <c r="X97" s="1"/>
  <c r="V157"/>
  <c r="X157" s="1"/>
  <c r="X187"/>
  <c r="X188"/>
  <c r="X24"/>
  <c r="X42"/>
  <c r="X44"/>
  <c r="X9"/>
  <c r="X10"/>
  <c r="X12"/>
  <c r="X13"/>
  <c r="X14"/>
  <c r="X17"/>
  <c r="X18"/>
  <c r="X20"/>
  <c r="T53"/>
  <c r="X60"/>
  <c r="X61"/>
  <c r="X183"/>
  <c r="T61"/>
  <c r="V155"/>
  <c r="X155" s="1"/>
  <c r="V159"/>
  <c r="X159" s="1"/>
  <c r="X33"/>
  <c r="V103"/>
  <c r="X103" s="1"/>
  <c r="V115"/>
  <c r="X115" s="1"/>
  <c r="H224"/>
  <c r="H230" s="1"/>
  <c r="T39"/>
  <c r="V87"/>
  <c r="X87" s="1"/>
  <c r="V99"/>
  <c r="X99" s="1"/>
  <c r="V105"/>
  <c r="X105" s="1"/>
  <c r="K224"/>
  <c r="V88"/>
  <c r="X88" s="1"/>
  <c r="V91"/>
  <c r="X91" s="1"/>
  <c r="V107"/>
  <c r="X107" s="1"/>
  <c r="V133"/>
  <c r="X133" s="1"/>
  <c r="T21"/>
  <c r="V93"/>
  <c r="X93" s="1"/>
  <c r="V101"/>
  <c r="X101" s="1"/>
  <c r="V124"/>
  <c r="X124" s="1"/>
  <c r="V92"/>
  <c r="X92" s="1"/>
  <c r="V96"/>
  <c r="X96" s="1"/>
  <c r="V102"/>
  <c r="X102" s="1"/>
  <c r="W230"/>
  <c r="T5"/>
  <c r="V80"/>
  <c r="X80" s="1"/>
  <c r="V83"/>
  <c r="X83" s="1"/>
  <c r="V85"/>
  <c r="X85" s="1"/>
  <c r="V112"/>
  <c r="X112" s="1"/>
  <c r="V114"/>
  <c r="X114" s="1"/>
  <c r="V119"/>
  <c r="X119" s="1"/>
  <c r="Q190"/>
  <c r="Q228" s="1"/>
  <c r="V94"/>
  <c r="X94" s="1"/>
  <c r="V118"/>
  <c r="X118" s="1"/>
  <c r="L62"/>
  <c r="L225" s="1"/>
  <c r="R59"/>
  <c r="S59" s="1"/>
  <c r="U59" s="1"/>
  <c r="V59" s="1"/>
  <c r="V84"/>
  <c r="X84" s="1"/>
  <c r="V110"/>
  <c r="X110" s="1"/>
  <c r="V113"/>
  <c r="X113" s="1"/>
  <c r="V130"/>
  <c r="X130" s="1"/>
  <c r="V134"/>
  <c r="X134" s="1"/>
  <c r="V153"/>
  <c r="X153" s="1"/>
  <c r="X206"/>
  <c r="V90"/>
  <c r="X90" s="1"/>
  <c r="V98"/>
  <c r="X98" s="1"/>
  <c r="X29"/>
  <c r="X58"/>
  <c r="V81"/>
  <c r="X81" s="1"/>
  <c r="V86"/>
  <c r="X86" s="1"/>
  <c r="V104"/>
  <c r="X104" s="1"/>
  <c r="V106"/>
  <c r="X106" s="1"/>
  <c r="V109"/>
  <c r="X109" s="1"/>
  <c r="V111"/>
  <c r="X111" s="1"/>
  <c r="V125"/>
  <c r="X125" s="1"/>
  <c r="V120"/>
  <c r="X120" s="1"/>
  <c r="T51"/>
  <c r="T224"/>
  <c r="X22"/>
  <c r="P230"/>
  <c r="O230"/>
  <c r="X7"/>
  <c r="K62"/>
  <c r="K225" s="1"/>
  <c r="X19"/>
  <c r="X23"/>
  <c r="X35"/>
  <c r="X36"/>
  <c r="Q224"/>
  <c r="U135"/>
  <c r="U226" s="1"/>
  <c r="X28"/>
  <c r="X37"/>
  <c r="R38"/>
  <c r="S38" s="1"/>
  <c r="U38" s="1"/>
  <c r="V38" s="1"/>
  <c r="X38" s="1"/>
  <c r="X47"/>
  <c r="X56"/>
  <c r="V82"/>
  <c r="X82" s="1"/>
  <c r="X41"/>
  <c r="X48"/>
  <c r="V108"/>
  <c r="X108" s="1"/>
  <c r="V128"/>
  <c r="X128" s="1"/>
  <c r="L227"/>
  <c r="V154"/>
  <c r="V160"/>
  <c r="X160" s="1"/>
  <c r="K227"/>
  <c r="L228"/>
  <c r="X184"/>
  <c r="K135"/>
  <c r="K226" s="1"/>
  <c r="Q135"/>
  <c r="Q226" s="1"/>
  <c r="T79"/>
  <c r="T135" s="1"/>
  <c r="T226" s="1"/>
  <c r="V100"/>
  <c r="X100" s="1"/>
  <c r="V116"/>
  <c r="X116" s="1"/>
  <c r="U229"/>
  <c r="X209"/>
  <c r="K229"/>
  <c r="T207"/>
  <c r="V126"/>
  <c r="X126" s="1"/>
  <c r="V131"/>
  <c r="X131" s="1"/>
  <c r="X181"/>
  <c r="T182"/>
  <c r="T190" s="1"/>
  <c r="T228" s="1"/>
  <c r="X208"/>
  <c r="V123"/>
  <c r="X123" s="1"/>
  <c r="T165"/>
  <c r="T227" s="1"/>
  <c r="V158"/>
  <c r="X158" s="1"/>
  <c r="X186"/>
  <c r="V122"/>
  <c r="X122" s="1"/>
  <c r="V127"/>
  <c r="X127" s="1"/>
  <c r="V161"/>
  <c r="X161" s="1"/>
  <c r="V163"/>
  <c r="X163" s="1"/>
  <c r="Q165"/>
  <c r="Q227" s="1"/>
  <c r="X182"/>
  <c r="X185"/>
  <c r="V156"/>
  <c r="X156" s="1"/>
  <c r="X189"/>
  <c r="S62" l="1"/>
  <c r="S225" s="1"/>
  <c r="S230" s="1"/>
  <c r="T210"/>
  <c r="T229" s="1"/>
  <c r="N230"/>
  <c r="T59"/>
  <c r="X59"/>
  <c r="V79"/>
  <c r="X79" s="1"/>
  <c r="T38"/>
  <c r="R62"/>
  <c r="K230"/>
  <c r="V152"/>
  <c r="U165"/>
  <c r="U227" s="1"/>
  <c r="L224"/>
  <c r="L230" s="1"/>
  <c r="X207"/>
  <c r="V229"/>
  <c r="X135" l="1"/>
  <c r="X226" s="1"/>
  <c r="X210"/>
  <c r="X229" s="1"/>
  <c r="E16" i="3"/>
  <c r="E152" s="1"/>
  <c r="V135" i="1"/>
  <c r="V226" s="1"/>
  <c r="U190"/>
  <c r="U228" s="1"/>
  <c r="U62"/>
  <c r="X152"/>
  <c r="V165"/>
  <c r="V227" s="1"/>
  <c r="X165" l="1"/>
  <c r="X227" s="1"/>
  <c r="U225"/>
  <c r="S64"/>
  <c r="U224"/>
  <c r="X180"/>
  <c r="V228"/>
  <c r="V62"/>
  <c r="V225" s="1"/>
  <c r="X62"/>
  <c r="X190" l="1"/>
  <c r="X228" s="1"/>
  <c r="X225"/>
  <c r="U230"/>
  <c r="V224"/>
  <c r="V230" s="1"/>
  <c r="X230" l="1"/>
  <c r="Y239" s="1"/>
  <c r="Q27" l="1"/>
  <c r="P225"/>
  <c r="T27" l="1"/>
  <c r="Q62"/>
  <c r="Q225" s="1"/>
  <c r="Q230" s="1"/>
  <c r="T62" l="1"/>
  <c r="T225" s="1"/>
  <c r="T230" s="1"/>
</calcChain>
</file>

<file path=xl/sharedStrings.xml><?xml version="1.0" encoding="utf-8"?>
<sst xmlns="http://schemas.openxmlformats.org/spreadsheetml/2006/main" count="7464" uniqueCount="645">
  <si>
    <t>Kodson Plus Company Ltd.</t>
  </si>
  <si>
    <t xml:space="preserve">Payroll:  JANUARY  2019            Category: Senoir Staff         </t>
  </si>
  <si>
    <t>No.</t>
  </si>
  <si>
    <t>NAME</t>
  </si>
  <si>
    <t>BANK ACCOUNT NUMBER</t>
  </si>
  <si>
    <t>BANK, BRANCH</t>
  </si>
  <si>
    <t>DEPARTMENT</t>
  </si>
  <si>
    <t>POS.</t>
  </si>
  <si>
    <t>BASIC</t>
  </si>
  <si>
    <t>GROSS SALARY</t>
  </si>
  <si>
    <t>SSF</t>
  </si>
  <si>
    <t>TAXABLE SALARY</t>
  </si>
  <si>
    <t>PAYE</t>
  </si>
  <si>
    <t>DEBTS/LOANS / SURCHARGES /DEDUCTIONS</t>
  </si>
  <si>
    <t>NET SALARY PAYABLE</t>
  </si>
  <si>
    <t>BICYCLE DEDUCTION</t>
  </si>
  <si>
    <t>NET</t>
  </si>
  <si>
    <t>SSNIT NUMBER</t>
  </si>
  <si>
    <t>EMPLOYEE (5.5%)</t>
  </si>
  <si>
    <t>TOTAL</t>
  </si>
  <si>
    <t>DEBT BAL B/D</t>
  </si>
  <si>
    <t>CURRENT LOANS/ SURCHARGES</t>
  </si>
  <si>
    <t>TOTAL DEBT</t>
  </si>
  <si>
    <t>DEDUCTIONS</t>
  </si>
  <si>
    <t>BALANCE</t>
  </si>
  <si>
    <t>TOTAL DEDUCTIONS</t>
  </si>
  <si>
    <t>1</t>
  </si>
  <si>
    <t>PIERRE DJIRIOBE</t>
  </si>
  <si>
    <t>0600163018117</t>
  </si>
  <si>
    <t>Uni Bank ,Ashaiman</t>
  </si>
  <si>
    <t>OPERATIONS</t>
  </si>
  <si>
    <t>ASSIST T.M</t>
  </si>
  <si>
    <t>2</t>
  </si>
  <si>
    <t>EVA  EFUA F. AGBO</t>
  </si>
  <si>
    <t>D018201150040</t>
  </si>
  <si>
    <t>9040006899913</t>
  </si>
  <si>
    <t>Stanbic Bank,Ashaiman</t>
  </si>
  <si>
    <t>ADMIN</t>
  </si>
  <si>
    <t>ADMINISTRATOR</t>
  </si>
  <si>
    <t>3</t>
  </si>
  <si>
    <t>UMAH SALMA SAMBA</t>
  </si>
  <si>
    <t>C109001060045</t>
  </si>
  <si>
    <t>2030905312619</t>
  </si>
  <si>
    <t>Fidelity Bank, Ashiaman</t>
  </si>
  <si>
    <t>SECRETARY</t>
  </si>
  <si>
    <t>4</t>
  </si>
  <si>
    <t>ISHMAEL AFENYO</t>
  </si>
  <si>
    <t>D097503180010</t>
  </si>
  <si>
    <t>0610162865016</t>
  </si>
  <si>
    <t>CFO</t>
  </si>
  <si>
    <t>5</t>
  </si>
  <si>
    <t>SAVIOUR QUARCOO KUDZE</t>
  </si>
  <si>
    <t>9060904435</t>
  </si>
  <si>
    <t xml:space="preserve">Zenith Bank, Industrial Area </t>
  </si>
  <si>
    <t>COUNSEL</t>
  </si>
  <si>
    <t>6</t>
  </si>
  <si>
    <t>MOSES BUER</t>
  </si>
  <si>
    <t xml:space="preserve">  </t>
  </si>
  <si>
    <t>0600160008013</t>
  </si>
  <si>
    <t>Unibank, Ashaiman</t>
  </si>
  <si>
    <t>TRANSPORT M.</t>
  </si>
  <si>
    <t>7</t>
  </si>
  <si>
    <t xml:space="preserve">HOPE FENU </t>
  </si>
  <si>
    <t>C037506120137</t>
  </si>
  <si>
    <t>0600163837118</t>
  </si>
  <si>
    <t>Unibank, Ashiaman</t>
  </si>
  <si>
    <t>SUPERVISOR</t>
  </si>
  <si>
    <t>8</t>
  </si>
  <si>
    <t xml:space="preserve">JACOB TEYE </t>
  </si>
  <si>
    <t>2030905123117</t>
  </si>
  <si>
    <t>DEPOT REP.</t>
  </si>
  <si>
    <t>9</t>
  </si>
  <si>
    <t>WILLIAM ATIOGBE</t>
  </si>
  <si>
    <t>E07412280013</t>
  </si>
  <si>
    <t>0493014467308801</t>
  </si>
  <si>
    <t>Ecobank, Aflao Branch</t>
  </si>
  <si>
    <t>OPERATIONS M.</t>
  </si>
  <si>
    <t>10</t>
  </si>
  <si>
    <t>LAWRENCE YAO ADDO</t>
  </si>
  <si>
    <t>0061006206271</t>
  </si>
  <si>
    <t>GM</t>
  </si>
  <si>
    <t xml:space="preserve"> </t>
  </si>
  <si>
    <t>…………………………………………</t>
  </si>
  <si>
    <t>Prepared By Admin. Mang.</t>
  </si>
  <si>
    <t>Verified By GM</t>
  </si>
  <si>
    <t>NET SALARY</t>
  </si>
  <si>
    <t>BALANCE OUTSTANDING</t>
  </si>
  <si>
    <t>ABU MORO</t>
  </si>
  <si>
    <t>20120093039</t>
  </si>
  <si>
    <t>0610162138416</t>
  </si>
  <si>
    <t>BVO</t>
  </si>
  <si>
    <t>ADAMS IBRAHIM</t>
  </si>
  <si>
    <t>0600163990919</t>
  </si>
  <si>
    <t>ALBERT VIKU</t>
  </si>
  <si>
    <t>D097704160018</t>
  </si>
  <si>
    <t>0600162376117</t>
  </si>
  <si>
    <t>ALEX KABUTEY OKUNOR</t>
  </si>
  <si>
    <t>C037205120074</t>
  </si>
  <si>
    <t>3200119644817</t>
  </si>
  <si>
    <t>Unibank, Comm. 25</t>
  </si>
  <si>
    <t>ANAS K. AGGREY</t>
  </si>
  <si>
    <t>1032000112873501</t>
  </si>
  <si>
    <t>A.D.B Mankwadzi Roundabout</t>
  </si>
  <si>
    <t>ASUMAH MUSAH</t>
  </si>
  <si>
    <t>C117410020010</t>
  </si>
  <si>
    <t>9040005586563</t>
  </si>
  <si>
    <t>STANBIC BANK,ASHAIMAN</t>
  </si>
  <si>
    <t xml:space="preserve">ROLLAND NARH  TETTEH  </t>
  </si>
  <si>
    <t>3200123916514</t>
  </si>
  <si>
    <t>UNIBANK ,COMM. 25</t>
  </si>
  <si>
    <t>DIVINE ADJORLOLO</t>
  </si>
  <si>
    <t>0600161301512</t>
  </si>
  <si>
    <t>FRANCIS KWEKU OSEI</t>
  </si>
  <si>
    <t>20420131190</t>
  </si>
  <si>
    <t>02704880000</t>
  </si>
  <si>
    <t>Bank for Africa, M. Camp</t>
  </si>
  <si>
    <t>FUSEINI MUMUNI</t>
  </si>
  <si>
    <t>0600163979311</t>
  </si>
  <si>
    <t>11</t>
  </si>
  <si>
    <t>MOSES KWABLA</t>
  </si>
  <si>
    <t>E137507180010</t>
  </si>
  <si>
    <t>0020231018121</t>
  </si>
  <si>
    <t>ACESS BANK,TEMA MAIN</t>
  </si>
  <si>
    <t>CLEARING THEFT</t>
  </si>
  <si>
    <t>12</t>
  </si>
  <si>
    <t>SETH EVANS ADJAHO</t>
  </si>
  <si>
    <t>1200103165914</t>
  </si>
  <si>
    <t>Unibank, Tema C1</t>
  </si>
  <si>
    <t>13</t>
  </si>
  <si>
    <t>LUCKY ADRAKU</t>
  </si>
  <si>
    <t>0610163770515</t>
  </si>
  <si>
    <t>14</t>
  </si>
  <si>
    <t>ADDO SAMUEL</t>
  </si>
  <si>
    <t>C048407230034</t>
  </si>
  <si>
    <t>2030200648313</t>
  </si>
  <si>
    <t>Fidelity Bank, Tema Comm. 2</t>
  </si>
  <si>
    <t>15</t>
  </si>
  <si>
    <t>MUSTAPH NARH OMAN</t>
  </si>
  <si>
    <t>0600163875613</t>
  </si>
  <si>
    <t>16</t>
  </si>
  <si>
    <t>ODY  TETTEH KWAO</t>
  </si>
  <si>
    <t>2042132887</t>
  </si>
  <si>
    <t>0061006213461</t>
  </si>
  <si>
    <t>17</t>
  </si>
  <si>
    <t>OPOKU EBENEZER</t>
  </si>
  <si>
    <t>0600163990013</t>
  </si>
  <si>
    <t>Unibank ,Ashaiman</t>
  </si>
  <si>
    <t>18</t>
  </si>
  <si>
    <t>19</t>
  </si>
  <si>
    <t>RICHARD YEBOAH</t>
  </si>
  <si>
    <t>1081010063192</t>
  </si>
  <si>
    <t>GCB Bank, Tema Main</t>
  </si>
  <si>
    <t>20</t>
  </si>
  <si>
    <t>SAMPSON KORLI</t>
  </si>
  <si>
    <t>E138005310017</t>
  </si>
  <si>
    <t>0600162651417</t>
  </si>
  <si>
    <t>21</t>
  </si>
  <si>
    <t>SAMUEL ASIAMAH</t>
  </si>
  <si>
    <t>C03720110036</t>
  </si>
  <si>
    <t>0600162134218</t>
  </si>
  <si>
    <t>22</t>
  </si>
  <si>
    <t>SHAIBU INUSA</t>
  </si>
  <si>
    <t>D066903160031</t>
  </si>
  <si>
    <t>0600163341112</t>
  </si>
  <si>
    <t>23</t>
  </si>
  <si>
    <t>TAMARA MICHAEL</t>
  </si>
  <si>
    <t>05A16A02845</t>
  </si>
  <si>
    <t>0801024343</t>
  </si>
  <si>
    <t>Barclays, Kofrom - Kumasi</t>
  </si>
  <si>
    <t>24</t>
  </si>
  <si>
    <t>AGBEKO BENJAMIN</t>
  </si>
  <si>
    <t>1200104177819</t>
  </si>
  <si>
    <t>Unibank, Tema</t>
  </si>
  <si>
    <t>25</t>
  </si>
  <si>
    <t>YUSIF TETTEH</t>
  </si>
  <si>
    <t>060-1101947</t>
  </si>
  <si>
    <t>Barclays, Tema</t>
  </si>
  <si>
    <t>26</t>
  </si>
  <si>
    <t>NTOW EDWARD</t>
  </si>
  <si>
    <t>3200124455715</t>
  </si>
  <si>
    <t>27</t>
  </si>
  <si>
    <t>JOSEPH  AGOE</t>
  </si>
  <si>
    <t>0600162445518</t>
  </si>
  <si>
    <t>28</t>
  </si>
  <si>
    <t>JAMES NANOR</t>
  </si>
  <si>
    <t>3200124446619</t>
  </si>
  <si>
    <t>29</t>
  </si>
  <si>
    <t>DOE DAVID GATI</t>
  </si>
  <si>
    <t>D107805140034</t>
  </si>
  <si>
    <t>0600161602717</t>
  </si>
  <si>
    <t>30</t>
  </si>
  <si>
    <t>HASIM YAKUBU</t>
  </si>
  <si>
    <t>05A17C07328</t>
  </si>
  <si>
    <t>0121463076301</t>
  </si>
  <si>
    <t>STANBIC BANK,TAKORADI MKT SQUARE</t>
  </si>
  <si>
    <t>31</t>
  </si>
  <si>
    <t>PETER ODONKOR</t>
  </si>
  <si>
    <t>E156703250016</t>
  </si>
  <si>
    <t>2030905755019</t>
  </si>
  <si>
    <t>32</t>
  </si>
  <si>
    <t>KWAO DAVID NARH</t>
  </si>
  <si>
    <t>2661710000862401</t>
  </si>
  <si>
    <t>Manya Krobo Rural Bank, Ashiaman</t>
  </si>
  <si>
    <t>33</t>
  </si>
  <si>
    <t>DODZI GATI</t>
  </si>
  <si>
    <t>D108504070072</t>
  </si>
  <si>
    <t>0600163975618</t>
  </si>
  <si>
    <t>34</t>
  </si>
  <si>
    <t>MICHAEL DOKU</t>
  </si>
  <si>
    <t xml:space="preserve">    </t>
  </si>
  <si>
    <t>0600162351912</t>
  </si>
  <si>
    <t>35</t>
  </si>
  <si>
    <t>MICHAEL NYARKO</t>
  </si>
  <si>
    <t>0600162983412</t>
  </si>
  <si>
    <t>36</t>
  </si>
  <si>
    <t>BENJAMINE TEIKO ALIPOE</t>
  </si>
  <si>
    <t>0101182810001</t>
  </si>
  <si>
    <t>BESTPOINT SAVINGS &amp;  LOAN LTD,MILE 7</t>
  </si>
  <si>
    <t>37</t>
  </si>
  <si>
    <t>QUARSHIE EBENEZER</t>
  </si>
  <si>
    <t>1351120000667</t>
  </si>
  <si>
    <t xml:space="preserve">GCB Bank, Tema </t>
  </si>
  <si>
    <t>38</t>
  </si>
  <si>
    <t>YONLI FIDEL</t>
  </si>
  <si>
    <t>0863516250</t>
  </si>
  <si>
    <t>BARCLAYS ,SOMANYA</t>
  </si>
  <si>
    <t>39</t>
  </si>
  <si>
    <t>EMMANUEL MENSAH</t>
  </si>
  <si>
    <t>A167902010011</t>
  </si>
  <si>
    <t>0800384101100</t>
  </si>
  <si>
    <t>BESTPOINT SAVINGS AND LOAN LTD,ASH</t>
  </si>
  <si>
    <t>40</t>
  </si>
  <si>
    <t>AVUGLA KWASI</t>
  </si>
  <si>
    <t>1200103469816</t>
  </si>
  <si>
    <t>UNIBANK ,TEMA</t>
  </si>
  <si>
    <t>41</t>
  </si>
  <si>
    <t>ADAMU DAUDA BAWURE</t>
  </si>
  <si>
    <t>0061011130131</t>
  </si>
  <si>
    <t>42</t>
  </si>
  <si>
    <t>ANONEHIA BRIGHT</t>
  </si>
  <si>
    <t>0600164112214</t>
  </si>
  <si>
    <t>43</t>
  </si>
  <si>
    <t>MOSES VORDZOGBE</t>
  </si>
  <si>
    <t>0600162207412</t>
  </si>
  <si>
    <t>44</t>
  </si>
  <si>
    <t>WILLIAMS  SAMPSON AKWAFO</t>
  </si>
  <si>
    <t>C057802140015</t>
  </si>
  <si>
    <t>02787770010</t>
  </si>
  <si>
    <t>Bank of Africa, Michel Camp</t>
  </si>
  <si>
    <t>45</t>
  </si>
  <si>
    <t>STEPHEN AFEZUKE</t>
  </si>
  <si>
    <t>05C17H05318</t>
  </si>
  <si>
    <t>0430011376811</t>
  </si>
  <si>
    <t>Unibank,  Zenu Ashaiman</t>
  </si>
  <si>
    <t>46</t>
  </si>
  <si>
    <t>KALEO WILLIAM KWABENA</t>
  </si>
  <si>
    <t>0600162732517</t>
  </si>
  <si>
    <t>47</t>
  </si>
  <si>
    <t>ISAAC SEMABIA ANGMLER</t>
  </si>
  <si>
    <t>C047607030014</t>
  </si>
  <si>
    <t>2400050315928</t>
  </si>
  <si>
    <t>Fidelity Bank, Spintex</t>
  </si>
  <si>
    <t>48</t>
  </si>
  <si>
    <t>EBENEZER DARLINTON</t>
  </si>
  <si>
    <t>E038006130050</t>
  </si>
  <si>
    <t>0600162780511</t>
  </si>
  <si>
    <t>49</t>
  </si>
  <si>
    <t>WISDOM AZAGU</t>
  </si>
  <si>
    <t>0600163988717</t>
  </si>
  <si>
    <t>50</t>
  </si>
  <si>
    <t>DAWUDA MAHAMUD</t>
  </si>
  <si>
    <t>9040002458106</t>
  </si>
  <si>
    <t>Stanbic Bank, TEMA INDUSTRIAL AREA</t>
  </si>
  <si>
    <t>51</t>
  </si>
  <si>
    <t>LIVINGSTONE OFORI</t>
  </si>
  <si>
    <t>C0369070034</t>
  </si>
  <si>
    <t>0023014495462101</t>
  </si>
  <si>
    <t>Ecobank, Tema</t>
  </si>
  <si>
    <t>52</t>
  </si>
  <si>
    <t>ASARE MIGHTY</t>
  </si>
  <si>
    <t>D078307100016</t>
  </si>
  <si>
    <t>1781010102227</t>
  </si>
  <si>
    <t>GCB Bank, Ashaiman</t>
  </si>
  <si>
    <t>53</t>
  </si>
  <si>
    <t>JOHN OSUTU NARTEY</t>
  </si>
  <si>
    <t>E137505260053</t>
  </si>
  <si>
    <t>2030905484319</t>
  </si>
  <si>
    <t>Fidelity Bank, T.P.B</t>
  </si>
  <si>
    <t>54</t>
  </si>
  <si>
    <t>ADAMS COFFIE</t>
  </si>
  <si>
    <t>9040004946345</t>
  </si>
  <si>
    <t>55</t>
  </si>
  <si>
    <t>AKORNOR ANNUM  MOSES</t>
  </si>
  <si>
    <t>4012300293</t>
  </si>
  <si>
    <t>Zenith Bank, Tema Com.1</t>
  </si>
  <si>
    <t>56</t>
  </si>
  <si>
    <t>TULASI JAMES</t>
  </si>
  <si>
    <t>E149012070010</t>
  </si>
  <si>
    <t>5022000094055701</t>
  </si>
  <si>
    <t xml:space="preserve">A.D.B </t>
  </si>
  <si>
    <t>57</t>
  </si>
  <si>
    <t>NATHANIEL FENEKU</t>
  </si>
  <si>
    <t>D116912190018</t>
  </si>
  <si>
    <t>1200103073416</t>
  </si>
  <si>
    <t>58</t>
  </si>
  <si>
    <t>AZUMAH HARRISON</t>
  </si>
  <si>
    <t>D119304150031</t>
  </si>
  <si>
    <t>1200115935014</t>
  </si>
  <si>
    <t>Prepared By Admin. Manager</t>
  </si>
  <si>
    <t xml:space="preserve">            Verified By Transp. Mang.</t>
  </si>
  <si>
    <t>Verified By CEO's PA</t>
  </si>
  <si>
    <t>Verified By Chief Driver</t>
  </si>
  <si>
    <t>Payroll:JANUARY 2019            Category: BVO  Assistant</t>
  </si>
  <si>
    <t>ATIVOR NEWTON</t>
  </si>
  <si>
    <t>0600169339519</t>
  </si>
  <si>
    <t>BVO MATE</t>
  </si>
  <si>
    <t>CLEMENT AMU</t>
  </si>
  <si>
    <t>2030905517316</t>
  </si>
  <si>
    <t>COLLINS  TEYE AHORTORVI</t>
  </si>
  <si>
    <t>3200123865219</t>
  </si>
  <si>
    <t>DOMINIC YEKPLE</t>
  </si>
  <si>
    <t>3200123923111</t>
  </si>
  <si>
    <t>LINOS ASONG</t>
  </si>
  <si>
    <t>0430011797711</t>
  </si>
  <si>
    <t>ANYANKOR ABRAHAM</t>
  </si>
  <si>
    <t>0320011370721</t>
  </si>
  <si>
    <t>EMMANUEL ADU</t>
  </si>
  <si>
    <t>0600163974212</t>
  </si>
  <si>
    <t>DANSO GEORGE ODURO</t>
  </si>
  <si>
    <t>0060011691961</t>
  </si>
  <si>
    <t>ENOCH AMOASI</t>
  </si>
  <si>
    <t>0600163979915</t>
  </si>
  <si>
    <t>RAHIM ABDUL RAHMAN</t>
  </si>
  <si>
    <t>1211010217069</t>
  </si>
  <si>
    <t>GCB, ASHAIMAN</t>
  </si>
  <si>
    <t>IBRAHIM  AMADU  ZEBLE</t>
  </si>
  <si>
    <t>4300143087113</t>
  </si>
  <si>
    <t>GODWIN SUKAH</t>
  </si>
  <si>
    <t>0430011016851</t>
  </si>
  <si>
    <t>JAMES AYIGLAH</t>
  </si>
  <si>
    <t>0600163991516</t>
  </si>
  <si>
    <t>JOHN ASUPAH</t>
  </si>
  <si>
    <t>0600164004314</t>
  </si>
  <si>
    <t>MOHAMMED HIDIR</t>
  </si>
  <si>
    <t>0600163985214</t>
  </si>
  <si>
    <t>ERIC MENSAH</t>
  </si>
  <si>
    <t>0060010767022</t>
  </si>
  <si>
    <t>CHEROBIN AGBAKPE</t>
  </si>
  <si>
    <t>0060011823511</t>
  </si>
  <si>
    <t>NUTSA DERRICK</t>
  </si>
  <si>
    <t>0060011186801</t>
  </si>
  <si>
    <t>AMEKE WORLALI</t>
  </si>
  <si>
    <t>0600163980317</t>
  </si>
  <si>
    <t>RICHARD D.  TOKKU</t>
  </si>
  <si>
    <t>3200124408113</t>
  </si>
  <si>
    <t>KWAKU NAWA</t>
  </si>
  <si>
    <t>0060011341421</t>
  </si>
  <si>
    <t>KWESI KENEDY KUFFOUR</t>
  </si>
  <si>
    <t>0600162727513</t>
  </si>
  <si>
    <t>MOHAMMED FATAWO</t>
  </si>
  <si>
    <t>0061011725091</t>
  </si>
  <si>
    <t>AYORNU FRANCIS</t>
  </si>
  <si>
    <t>0320012193191</t>
  </si>
  <si>
    <t>SHAIBU MUBARRACK</t>
  </si>
  <si>
    <t>0430010841691</t>
  </si>
  <si>
    <t xml:space="preserve">OFOSU THEOPHOLUS </t>
  </si>
  <si>
    <t>08007137410001</t>
  </si>
  <si>
    <t>BEST POINT SAVINGS AND LOANS,ASH.</t>
  </si>
  <si>
    <t>PATRICK OBU</t>
  </si>
  <si>
    <t>0193514943012</t>
  </si>
  <si>
    <t>HFC BANK ,ASHAIMAN</t>
  </si>
  <si>
    <t>MATHEW KWEITSU</t>
  </si>
  <si>
    <t>0060011098111</t>
  </si>
  <si>
    <t>JOSEPH OFORI</t>
  </si>
  <si>
    <t>0320010549941</t>
  </si>
  <si>
    <t>YUSIF ABDUL GAFARU</t>
  </si>
  <si>
    <t>0430010309061</t>
  </si>
  <si>
    <t>FELIX AKWATEY AGBOLUMKWEI</t>
  </si>
  <si>
    <t>1200105997011</t>
  </si>
  <si>
    <t>DOMINIC OKRAKU</t>
  </si>
  <si>
    <t>0700171192511</t>
  </si>
  <si>
    <t>UNIBANK ,MARKOLA BRANCH</t>
  </si>
  <si>
    <t>CHARLES  ERIC TETTEH</t>
  </si>
  <si>
    <t>0060010289371</t>
  </si>
  <si>
    <t>ATSUTSE STEPHEN</t>
  </si>
  <si>
    <t>0320010282711</t>
  </si>
  <si>
    <t>AZAZ MOHAMMED</t>
  </si>
  <si>
    <t>0430011473931</t>
  </si>
  <si>
    <t>SEBUABE KOFI</t>
  </si>
  <si>
    <t>3014475385001</t>
  </si>
  <si>
    <t>ECOBANK,AHSAIMAN</t>
  </si>
  <si>
    <t>MENSAH SAMPSON</t>
  </si>
  <si>
    <t>2000901953601</t>
  </si>
  <si>
    <t>NATIONAL INVESTMENT BANK,TEMA</t>
  </si>
  <si>
    <t>KOMADO ANDERSON HANSON</t>
  </si>
  <si>
    <t>0060012158011</t>
  </si>
  <si>
    <t>STEPHEN CHANTEY WAYO</t>
  </si>
  <si>
    <t>0061010772051</t>
  </si>
  <si>
    <t>AMOS  KOLOG NAOH</t>
  </si>
  <si>
    <t>0121416460701</t>
  </si>
  <si>
    <t>STANBIC BANK ,TARKWA</t>
  </si>
  <si>
    <t>AMARTEY EBENEZER</t>
  </si>
  <si>
    <t>0123010015701</t>
  </si>
  <si>
    <t>FBN,ACCRA</t>
  </si>
  <si>
    <t>ROBERT DUAMOR</t>
  </si>
  <si>
    <t>0800125410100</t>
  </si>
  <si>
    <t>BEST POINT SAVINGS AND LOAN</t>
  </si>
  <si>
    <t>KINGSLEY MOTTEY</t>
  </si>
  <si>
    <t>0060010711371</t>
  </si>
  <si>
    <t>AGBOTA PAUL DAWUKPOR</t>
  </si>
  <si>
    <t>0800300110100</t>
  </si>
  <si>
    <t>YUSSIF MOHAMMED</t>
  </si>
  <si>
    <t>0430010629021</t>
  </si>
  <si>
    <t>SENANU  FELIX</t>
  </si>
  <si>
    <t>2030806423412</t>
  </si>
  <si>
    <t>TEE ERIC</t>
  </si>
  <si>
    <t>0291300076722</t>
  </si>
  <si>
    <t>Universal Merchant Bank,Spintex Rd.</t>
  </si>
  <si>
    <t>SITSOFE KOMLA HEDZRO</t>
  </si>
  <si>
    <t>0430011003931</t>
  </si>
  <si>
    <t>PAUL MACCARTHY</t>
  </si>
  <si>
    <t>0060011617141</t>
  </si>
  <si>
    <t>ISAAC KUMAH</t>
  </si>
  <si>
    <t>0061010973601</t>
  </si>
  <si>
    <t>JOSEPH AMOAKO</t>
  </si>
  <si>
    <t>2100388524613</t>
  </si>
  <si>
    <t>Fidelity Bank, Accra New Town</t>
  </si>
  <si>
    <t>NARH TEI JUSTIN</t>
  </si>
  <si>
    <t>0060011844401</t>
  </si>
  <si>
    <t>ROBERT AMENU</t>
  </si>
  <si>
    <t>3200123778917</t>
  </si>
  <si>
    <t>FELIX KABUTEY</t>
  </si>
  <si>
    <t>0221626711341</t>
  </si>
  <si>
    <t>ACCESS BANK,ASHAIMAN</t>
  </si>
  <si>
    <t>NOAH QUARSHIE</t>
  </si>
  <si>
    <t>0400379610100</t>
  </si>
  <si>
    <t>OPERATOR</t>
  </si>
  <si>
    <t>ALFRED ABOAGYE</t>
  </si>
  <si>
    <t>0150485235900</t>
  </si>
  <si>
    <t>Standard Charted Bank, Tema East</t>
  </si>
  <si>
    <t>Verified By Transport Mang.</t>
  </si>
  <si>
    <t xml:space="preserve">Payroll: JANUARY 2019           Category: Mechanics &amp; Drivers       </t>
  </si>
  <si>
    <t>ADAMS ISSAH</t>
  </si>
  <si>
    <t>0600163970117</t>
  </si>
  <si>
    <t>DRIVER</t>
  </si>
  <si>
    <t>JOHN GATI</t>
  </si>
  <si>
    <t>1032000031738201</t>
  </si>
  <si>
    <t>ADB, Tema</t>
  </si>
  <si>
    <t>ALEX EZU</t>
  </si>
  <si>
    <t>0600163963415</t>
  </si>
  <si>
    <t>ELECTRICIAN</t>
  </si>
  <si>
    <t xml:space="preserve">FAILING TO REPORT FOR WORK </t>
  </si>
  <si>
    <t xml:space="preserve"> LAZIZ ABDUL  SAHEED</t>
  </si>
  <si>
    <t>0320012011781</t>
  </si>
  <si>
    <t>MECHANIC</t>
  </si>
  <si>
    <t xml:space="preserve">NARH E. TEI </t>
  </si>
  <si>
    <t>C047608250015</t>
  </si>
  <si>
    <t>0600163133118</t>
  </si>
  <si>
    <t>AVEVOR MAWULI GODFRED</t>
  </si>
  <si>
    <t>0060011994421</t>
  </si>
  <si>
    <t>MUSAH ALHASSAN</t>
  </si>
  <si>
    <t>0190907813014</t>
  </si>
  <si>
    <t>H.F.C Bank, Ashiaman</t>
  </si>
  <si>
    <t>BOAKYE EDEM FOSTER</t>
  </si>
  <si>
    <t>0061010656771</t>
  </si>
  <si>
    <t>AKAKPO KENOU</t>
  </si>
  <si>
    <t>0600163990811</t>
  </si>
  <si>
    <t>ALEX ADDO</t>
  </si>
  <si>
    <t>0610163837512</t>
  </si>
  <si>
    <t>Unibank Ashaiman</t>
  </si>
  <si>
    <t>EVANS OBUBUAFO</t>
  </si>
  <si>
    <t>0600160096419</t>
  </si>
  <si>
    <t>OPERATOR MATE</t>
  </si>
  <si>
    <t>MOSES HOMEKU</t>
  </si>
  <si>
    <t>0600163970217</t>
  </si>
  <si>
    <t xml:space="preserve">MOHAMMED MUBARICK </t>
  </si>
  <si>
    <t>0320011980591</t>
  </si>
  <si>
    <t>VULGANIZER</t>
  </si>
  <si>
    <t xml:space="preserve">Payroll: JANUARY  2019          Category: Security </t>
  </si>
  <si>
    <t>CHRISTIAN AGBELI</t>
  </si>
  <si>
    <t>D076004190030</t>
  </si>
  <si>
    <t>0061011398021</t>
  </si>
  <si>
    <t>SECURITY</t>
  </si>
  <si>
    <t>MARTIN SIMPRI</t>
  </si>
  <si>
    <t>0060012147751</t>
  </si>
  <si>
    <t>NATHANIEL NARTEY</t>
  </si>
  <si>
    <t>0600163973119</t>
  </si>
  <si>
    <t>ELIKPLIM -KWASHIE   DA-SILVERA</t>
  </si>
  <si>
    <t>D098611050017</t>
  </si>
  <si>
    <t>0451618059071</t>
  </si>
  <si>
    <t>The Beige Capital,Ash. Round About</t>
  </si>
  <si>
    <t>AKPABLI DANIEL KUJO</t>
  </si>
  <si>
    <t>0451604798071</t>
  </si>
  <si>
    <t>KUFOALOR ARNOLD</t>
  </si>
  <si>
    <t>9040007164542</t>
  </si>
  <si>
    <t>MORTI NICHOLAS</t>
  </si>
  <si>
    <t>0061006385231</t>
  </si>
  <si>
    <t>SAMUEL OMELTEY</t>
  </si>
  <si>
    <t>0600163994418</t>
  </si>
  <si>
    <t>EVANS L. K. AGBAGA</t>
  </si>
  <si>
    <t>C015603250032</t>
  </si>
  <si>
    <t>136011569612</t>
  </si>
  <si>
    <t>CARL BANK ,TEMA COM. 1</t>
  </si>
  <si>
    <t xml:space="preserve"> ANOMAH SAMUEL AKWAH</t>
  </si>
  <si>
    <t>C109209280039</t>
  </si>
  <si>
    <t>0060006352931</t>
  </si>
  <si>
    <t xml:space="preserve">       </t>
  </si>
  <si>
    <t xml:space="preserve">Payroll:JANUARY  2019             Category: General Staff         </t>
  </si>
  <si>
    <t>RITA OBENEWAA</t>
  </si>
  <si>
    <t>0192343103014</t>
  </si>
  <si>
    <t>HFC, Ashaiman</t>
  </si>
  <si>
    <t>CLEANER</t>
  </si>
  <si>
    <t>DANIEL VIGBEDOR</t>
  </si>
  <si>
    <t>0320010616751</t>
  </si>
  <si>
    <t>EMMANUEL OKYERE</t>
  </si>
  <si>
    <t>2030021739653</t>
  </si>
  <si>
    <t>FIDELITY BANK</t>
  </si>
  <si>
    <t xml:space="preserve">GOIL REP </t>
  </si>
  <si>
    <t>EMMANUEL DANSO</t>
  </si>
  <si>
    <t>0061011266381</t>
  </si>
  <si>
    <t>CEO'S HOUSE HELP</t>
  </si>
  <si>
    <t xml:space="preserve">Payroll:JANUARY  2019           Category: Summary        </t>
  </si>
  <si>
    <t>KODSONSTEEL PAYABLE</t>
  </si>
  <si>
    <t>Senior Staff</t>
  </si>
  <si>
    <t>BVO Drivers</t>
  </si>
  <si>
    <t>BVO Drivers Mate</t>
  </si>
  <si>
    <t>Mechanics &amp; Drivers</t>
  </si>
  <si>
    <t>Security</t>
  </si>
  <si>
    <t>General Staff</t>
  </si>
  <si>
    <t xml:space="preserve">    …………………………………………</t>
  </si>
  <si>
    <t xml:space="preserve">            Aproved By CEO</t>
  </si>
  <si>
    <t>NET Salary before Other Deductions</t>
  </si>
  <si>
    <t>TOTAL DEDUCTION</t>
  </si>
  <si>
    <t>SSNIT AND TAX</t>
  </si>
  <si>
    <t>EMPLOYER (13%)</t>
  </si>
  <si>
    <t>KODSON PLUS CO. LTD</t>
  </si>
  <si>
    <t>PLOT # 10 OLD ADA ROAD. BOX SK 519 SAKUMONO, TEMA.</t>
  </si>
  <si>
    <t>TEL: 0303305730     email : kodsontransport@gmail.com</t>
  </si>
  <si>
    <t>TO:</t>
  </si>
  <si>
    <t>THE MANAGER</t>
  </si>
  <si>
    <t>UNIBANK GHANA LTD</t>
  </si>
  <si>
    <t>ASHAIMAN</t>
  </si>
  <si>
    <t>Kindly credit the cheque attached ( CHQ #........................)</t>
  </si>
  <si>
    <t>a total of……………………………………………………………………………………………………………</t>
  </si>
  <si>
    <t>……………………………………………………………………………………………………………………..</t>
  </si>
  <si>
    <t>to the accounts listed below, out of our account held at your branch. (Account # ………………………………..)</t>
  </si>
  <si>
    <t>AMOUNT</t>
  </si>
  <si>
    <t xml:space="preserve">USED 615.26 FOR SHORTAGE AND PAY CASH OF </t>
  </si>
  <si>
    <t>SUMMARY OF STATUTORY DEDUCTION</t>
  </si>
  <si>
    <t>CAUSED DAMAGE TO GT8052-11 GHC 1,500.00 (GHC 101.50) TO BE DEDUCTED FROM FEBRUARY SALARY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</si>
  <si>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</si>
  <si>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</si>
  <si>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</si>
  <si>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</si>
  <si>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</si>
  <si>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</si>
  <si>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</si>
  <si>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</si>
  <si>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</si>
  <si>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</si>
  <si>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</si>
  <si>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</si>
  <si>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</si>
  <si>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</si>
  <si>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</si>
  <si>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</si>
  <si>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</si>
  <si>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</si>
  <si>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</si>
  <si>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</si>
  <si>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</si>
  <si>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</si>
  <si>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</si>
  <si>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</si>
  <si>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</si>
  <si>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</si>
  <si>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</si>
  <si>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</si>
  <si>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</si>
  <si>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</si>
  <si>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</si>
  <si>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</si>
  <si>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</si>
  <si>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</si>
  <si>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</si>
  <si>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</si>
  <si>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</si>
  <si>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</si>
  <si>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</si>
  <si>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</si>
  <si>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</si>
  <si>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</si>
  <si>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</si>
  <si>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</si>
  <si>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</si>
  <si>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</si>
  <si>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</si>
  <si>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</si>
  <si>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</si>
  <si>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</si>
  <si>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</si>
  <si>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</si>
  <si>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</si>
  <si>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</si>
  <si>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</si>
  <si>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</si>
  <si>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</si>
  <si>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</si>
  <si>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</si>
  <si>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</si>
  <si>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</si>
  <si>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</si>
  <si>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</si>
  <si>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</si>
  <si>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</si>
  <si>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</si>
  <si>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</si>
  <si>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</si>
  <si>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</si>
  <si>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</si>
  <si>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</si>
  <si>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131</t>
  </si>
  <si>
    <t>132</t>
  </si>
  <si>
    <t>133</t>
  </si>
  <si>
    <t>134</t>
  </si>
  <si>
    <t>135</t>
  </si>
  <si>
    <t>136</t>
  </si>
  <si>
    <t>NOT TO BE PAID BCOS HE DIDN'T TURN UP TO OPERATE EXCAVATOR</t>
  </si>
  <si>
    <t>DATE: 04 -02- 2019</t>
  </si>
  <si>
    <t>130</t>
  </si>
  <si>
    <t xml:space="preserve">89.64 TO BE DEDUCTED IN FEB. 2019 </t>
  </si>
  <si>
    <t xml:space="preserve">5.24 TO BE DEDUCTED IN FEB. 2019 </t>
  </si>
  <si>
    <t xml:space="preserve">               </t>
  </si>
  <si>
    <t>Name:</t>
  </si>
  <si>
    <t>SSNIT:</t>
  </si>
  <si>
    <t>BASIC:</t>
  </si>
  <si>
    <t>21/21/2019</t>
  </si>
  <si>
    <r>
      <t>CLEARING THEFT</t>
    </r>
    <r>
      <rPr>
        <sz val="8"/>
        <color rgb="FFFF0000"/>
        <rFont val="Calibri Light"/>
        <family val="2"/>
        <scheme val="major"/>
      </rPr>
      <t xml:space="preserve"> </t>
    </r>
  </si>
  <si>
    <t xml:space="preserve">1484.28 TO BE DEDUCTED IN FEB. 2019 </t>
  </si>
  <si>
    <t>709.24 TO BE DEDUCTED IN FEB. 2019</t>
  </si>
  <si>
    <t xml:space="preserve">3207.24 TO BE DEDUCTED IN FEB. 2019 </t>
  </si>
  <si>
    <t>ONE MONTH SUSPENSION USE ROAD EXPNSES AND SALARY TO CLEAR GHC 780 ADD UP RPAD EXPENSES TO MAKE UP GHC 1,700 AS A MONTHLY SALARY</t>
  </si>
  <si>
    <t>DATE: 11 -02- 2019</t>
  </si>
  <si>
    <t xml:space="preserve">            Verified By GM</t>
  </si>
  <si>
    <t xml:space="preserve">            Verified By GM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</si>
</sst>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 Light"/>
      <family val="2"/>
      <scheme val="major"/>
    </font>
    <font>
      <b/>
      <sz val="8"/>
      <color rgb="FF0070C0"/>
      <name val="Calibri Light"/>
      <family val="2"/>
      <scheme val="major"/>
    </font>
    <font>
      <sz val="8"/>
      <name val="Calibri Light"/>
      <family val="2"/>
      <scheme val="major"/>
    </font>
    <font>
      <sz val="8"/>
      <name val="Calibri"/>
      <family val="2"/>
    </font>
    <font>
      <sz val="8"/>
      <name val="Calibri"/>
      <family val="2"/>
      <scheme val="minor"/>
    </font>
    <font>
      <sz val="8"/>
      <color rgb="FF0070C0"/>
      <name val="Calibri Light"/>
      <family val="2"/>
      <scheme val="major"/>
    </font>
    <font>
      <sz val="8"/>
      <color rgb="FFFF0000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rgb="FFFF0000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0"/>
      <color rgb="FF0070C0"/>
      <name val="Calibri Light"/>
      <family val="2"/>
      <scheme val="major"/>
    </font>
    <font>
      <sz val="10"/>
      <color rgb="FF0070C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u val="double"/>
      <sz val="8"/>
      <name val="Calibri Light"/>
      <family val="2"/>
      <scheme val="major"/>
    </font>
    <font>
      <u val="double"/>
      <sz val="10"/>
      <name val="Calibri Light"/>
      <family val="2"/>
      <scheme val="major"/>
    </font>
    <font>
      <b/>
      <sz val="20"/>
      <color theme="1"/>
      <name val="Tw Cen MT"/>
      <family val="2"/>
    </font>
    <font>
      <sz val="8"/>
      <color theme="1"/>
      <name val="Tw Cen MT"/>
      <family val="2"/>
    </font>
    <font>
      <sz val="11"/>
      <name val="Calibri"/>
      <family val="2"/>
      <scheme val="minor"/>
    </font>
    <font>
      <b/>
      <u/>
      <sz val="18"/>
      <color theme="1"/>
      <name val="Tw Cen MT"/>
      <family val="2"/>
    </font>
    <font>
      <b/>
      <sz val="16"/>
      <color theme="1"/>
      <name val="Tw Cen MT"/>
      <family val="2"/>
    </font>
    <font>
      <sz val="10"/>
      <color theme="1"/>
      <name val="Tw Cen MT"/>
      <family val="2"/>
    </font>
    <font>
      <sz val="11"/>
      <color theme="1"/>
      <name val="Tw Cen MT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5">
    <xf numFmtId="0" fontId="0" fillId="0" borderId="0" xfId="0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3" fillId="0" borderId="0" xfId="0" applyFont="1" applyFill="1"/>
    <xf numFmtId="165" fontId="2" fillId="0" borderId="0" xfId="0" applyNumberFormat="1" applyFont="1" applyFill="1"/>
    <xf numFmtId="165" fontId="2" fillId="0" borderId="0" xfId="0" applyNumberFormat="1" applyFont="1" applyFill="1" applyAlignment="1"/>
    <xf numFmtId="0" fontId="4" fillId="0" borderId="2" xfId="0" applyFont="1" applyFill="1" applyBorder="1"/>
    <xf numFmtId="164" fontId="2" fillId="0" borderId="2" xfId="2" applyNumberFormat="1" applyFont="1" applyFill="1" applyBorder="1" applyAlignment="1">
      <alignment horizontal="center" vertical="center"/>
    </xf>
    <xf numFmtId="0" fontId="4" fillId="0" borderId="0" xfId="0" applyFont="1" applyFill="1"/>
    <xf numFmtId="165" fontId="2" fillId="0" borderId="1" xfId="2" applyNumberFormat="1" applyFont="1" applyFill="1" applyBorder="1" applyAlignment="1">
      <alignment wrapText="1"/>
    </xf>
    <xf numFmtId="0" fontId="2" fillId="0" borderId="7" xfId="0" applyFont="1" applyFill="1" applyBorder="1" applyAlignment="1">
      <alignment wrapText="1"/>
    </xf>
    <xf numFmtId="1" fontId="2" fillId="0" borderId="1" xfId="2" quotePrefix="1" applyNumberFormat="1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1" xfId="0" quotePrefix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left"/>
    </xf>
    <xf numFmtId="164" fontId="2" fillId="0" borderId="1" xfId="2" applyNumberFormat="1" applyFont="1" applyFill="1" applyBorder="1" applyAlignment="1">
      <alignment horizontal="center"/>
    </xf>
    <xf numFmtId="165" fontId="2" fillId="0" borderId="1" xfId="2" applyNumberFormat="1" applyFont="1" applyFill="1" applyBorder="1" applyAlignment="1"/>
    <xf numFmtId="164" fontId="2" fillId="0" borderId="4" xfId="2" applyNumberFormat="1" applyFont="1" applyFill="1" applyBorder="1" applyAlignment="1">
      <alignment horizontal="center"/>
    </xf>
    <xf numFmtId="43" fontId="2" fillId="0" borderId="1" xfId="2" applyFont="1" applyFill="1" applyBorder="1"/>
    <xf numFmtId="0" fontId="7" fillId="0" borderId="0" xfId="0" applyFont="1" applyFill="1"/>
    <xf numFmtId="165" fontId="4" fillId="0" borderId="0" xfId="0" applyNumberFormat="1" applyFont="1" applyFill="1"/>
    <xf numFmtId="165" fontId="4" fillId="0" borderId="0" xfId="0" applyNumberFormat="1" applyFont="1" applyFill="1" applyAlignment="1"/>
    <xf numFmtId="0" fontId="4" fillId="0" borderId="0" xfId="0" applyFont="1" applyFill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4" fillId="0" borderId="1" xfId="0" applyFont="1" applyFill="1" applyBorder="1"/>
    <xf numFmtId="0" fontId="2" fillId="0" borderId="1" xfId="0" applyFont="1" applyFill="1" applyBorder="1" applyAlignment="1">
      <alignment wrapText="1"/>
    </xf>
    <xf numFmtId="1" fontId="4" fillId="0" borderId="1" xfId="2" quotePrefix="1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4" fillId="0" borderId="1" xfId="0" quotePrefix="1" applyFont="1" applyFill="1" applyBorder="1"/>
    <xf numFmtId="0" fontId="4" fillId="0" borderId="1" xfId="0" applyFont="1" applyFill="1" applyBorder="1" applyAlignment="1">
      <alignment horizontal="left"/>
    </xf>
    <xf numFmtId="164" fontId="4" fillId="0" borderId="1" xfId="2" applyNumberFormat="1" applyFont="1" applyFill="1" applyBorder="1" applyAlignment="1">
      <alignment horizontal="right"/>
    </xf>
    <xf numFmtId="164" fontId="4" fillId="0" borderId="9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center"/>
    </xf>
    <xf numFmtId="165" fontId="2" fillId="0" borderId="1" xfId="2" applyNumberFormat="1" applyFont="1" applyFill="1" applyBorder="1" applyAlignment="1">
      <alignment horizontal="center"/>
    </xf>
    <xf numFmtId="164" fontId="8" fillId="0" borderId="1" xfId="2" applyNumberFormat="1" applyFont="1" applyFill="1" applyBorder="1" applyAlignment="1">
      <alignment horizontal="center"/>
    </xf>
    <xf numFmtId="43" fontId="2" fillId="0" borderId="1" xfId="2" applyNumberFormat="1" applyFont="1" applyFill="1" applyBorder="1" applyAlignment="1">
      <alignment horizontal="center"/>
    </xf>
    <xf numFmtId="43" fontId="4" fillId="0" borderId="1" xfId="0" applyNumberFormat="1" applyFont="1" applyFill="1" applyBorder="1"/>
    <xf numFmtId="0" fontId="4" fillId="0" borderId="1" xfId="0" quotePrefix="1" applyFont="1" applyFill="1" applyBorder="1" applyAlignment="1">
      <alignment horizontal="left"/>
    </xf>
    <xf numFmtId="43" fontId="4" fillId="0" borderId="0" xfId="0" applyNumberFormat="1" applyFont="1" applyFill="1"/>
    <xf numFmtId="2" fontId="9" fillId="0" borderId="1" xfId="0" quotePrefix="1" applyNumberFormat="1" applyFont="1" applyFill="1" applyBorder="1" applyAlignment="1"/>
    <xf numFmtId="2" fontId="4" fillId="0" borderId="1" xfId="0" quotePrefix="1" applyNumberFormat="1" applyFont="1" applyFill="1" applyBorder="1" applyAlignment="1">
      <alignment horizontal="left"/>
    </xf>
    <xf numFmtId="164" fontId="9" fillId="0" borderId="9" xfId="2" applyNumberFormat="1" applyFont="1" applyFill="1" applyBorder="1" applyAlignment="1">
      <alignment horizontal="center"/>
    </xf>
    <xf numFmtId="164" fontId="7" fillId="0" borderId="1" xfId="2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9" fillId="0" borderId="1" xfId="0" applyFont="1" applyFill="1" applyBorder="1"/>
    <xf numFmtId="0" fontId="4" fillId="0" borderId="1" xfId="0" quotePrefix="1" applyFont="1" applyFill="1" applyBorder="1" applyAlignment="1"/>
    <xf numFmtId="0" fontId="9" fillId="0" borderId="1" xfId="0" applyFont="1" applyFill="1" applyBorder="1" applyAlignment="1">
      <alignment horizontal="left"/>
    </xf>
    <xf numFmtId="0" fontId="9" fillId="0" borderId="1" xfId="0" quotePrefix="1" applyFont="1" applyFill="1" applyBorder="1"/>
    <xf numFmtId="164" fontId="3" fillId="0" borderId="1" xfId="2" applyNumberFormat="1" applyFont="1" applyFill="1" applyBorder="1" applyAlignment="1">
      <alignment horizontal="right"/>
    </xf>
    <xf numFmtId="164" fontId="2" fillId="0" borderId="1" xfId="2" applyNumberFormat="1" applyFont="1" applyFill="1" applyBorder="1" applyAlignment="1">
      <alignment horizontal="right"/>
    </xf>
    <xf numFmtId="165" fontId="2" fillId="0" borderId="1" xfId="2" applyNumberFormat="1" applyFont="1" applyFill="1" applyBorder="1" applyAlignment="1">
      <alignment horizontal="right"/>
    </xf>
    <xf numFmtId="0" fontId="3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4" fillId="2" borderId="0" xfId="0" applyFont="1" applyFill="1"/>
    <xf numFmtId="164" fontId="2" fillId="0" borderId="4" xfId="2" applyNumberFormat="1" applyFont="1" applyFill="1" applyBorder="1" applyAlignment="1">
      <alignment horizontal="right"/>
    </xf>
    <xf numFmtId="43" fontId="2" fillId="0" borderId="1" xfId="2" applyFont="1" applyFill="1" applyBorder="1" applyAlignment="1">
      <alignment horizontal="right"/>
    </xf>
    <xf numFmtId="43" fontId="2" fillId="0" borderId="1" xfId="2" applyFont="1" applyFill="1" applyBorder="1" applyAlignment="1"/>
    <xf numFmtId="43" fontId="2" fillId="0" borderId="4" xfId="2" applyFont="1" applyFill="1" applyBorder="1" applyAlignment="1">
      <alignment horizontal="right"/>
    </xf>
    <xf numFmtId="1" fontId="2" fillId="0" borderId="0" xfId="2" quotePrefix="1" applyNumberFormat="1" applyFont="1" applyFill="1" applyBorder="1" applyAlignment="1">
      <alignment horizontal="center"/>
    </xf>
    <xf numFmtId="0" fontId="2" fillId="0" borderId="0" xfId="0" quotePrefix="1" applyFont="1" applyFill="1" applyBorder="1"/>
    <xf numFmtId="164" fontId="3" fillId="0" borderId="0" xfId="2" applyNumberFormat="1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right"/>
    </xf>
    <xf numFmtId="165" fontId="2" fillId="0" borderId="0" xfId="2" applyNumberFormat="1" applyFont="1" applyFill="1" applyBorder="1" applyAlignment="1">
      <alignment horizontal="right"/>
    </xf>
    <xf numFmtId="165" fontId="2" fillId="0" borderId="0" xfId="2" applyNumberFormat="1" applyFont="1" applyFill="1" applyBorder="1" applyAlignment="1"/>
    <xf numFmtId="1" fontId="4" fillId="0" borderId="0" xfId="2" quotePrefix="1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quotePrefix="1" applyFont="1" applyFill="1" applyBorder="1"/>
    <xf numFmtId="0" fontId="4" fillId="0" borderId="0" xfId="0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right"/>
    </xf>
    <xf numFmtId="164" fontId="4" fillId="0" borderId="0" xfId="2" applyNumberFormat="1" applyFont="1" applyFill="1" applyBorder="1" applyAlignment="1">
      <alignment horizontal="right"/>
    </xf>
    <xf numFmtId="165" fontId="2" fillId="0" borderId="0" xfId="2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43" fontId="2" fillId="0" borderId="0" xfId="2" applyFont="1" applyFill="1" applyBorder="1" applyAlignment="1">
      <alignment horizontal="center"/>
    </xf>
    <xf numFmtId="165" fontId="4" fillId="0" borderId="1" xfId="2" applyNumberFormat="1" applyFont="1" applyFill="1" applyBorder="1" applyAlignment="1">
      <alignment horizontal="right"/>
    </xf>
    <xf numFmtId="165" fontId="4" fillId="0" borderId="1" xfId="2" applyNumberFormat="1" applyFont="1" applyFill="1" applyBorder="1" applyAlignment="1"/>
    <xf numFmtId="164" fontId="4" fillId="0" borderId="4" xfId="2" applyNumberFormat="1" applyFont="1" applyFill="1" applyBorder="1" applyAlignment="1">
      <alignment horizontal="right"/>
    </xf>
    <xf numFmtId="43" fontId="2" fillId="0" borderId="0" xfId="2" applyFont="1" applyFill="1"/>
    <xf numFmtId="165" fontId="2" fillId="0" borderId="0" xfId="0" applyNumberFormat="1" applyFont="1" applyFill="1" applyAlignment="1">
      <alignment horizontal="center"/>
    </xf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/>
    <xf numFmtId="0" fontId="2" fillId="0" borderId="0" xfId="0" applyFont="1" applyFill="1" applyAlignment="1"/>
    <xf numFmtId="43" fontId="11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43" fontId="13" fillId="0" borderId="0" xfId="2" applyFont="1" applyFill="1" applyBorder="1"/>
    <xf numFmtId="43" fontId="9" fillId="0" borderId="0" xfId="2" applyFont="1" applyFill="1" applyBorder="1"/>
    <xf numFmtId="43" fontId="11" fillId="0" borderId="0" xfId="2" applyFont="1" applyFill="1" applyBorder="1"/>
    <xf numFmtId="0" fontId="16" fillId="0" borderId="0" xfId="0" applyFont="1" applyFill="1" applyBorder="1"/>
    <xf numFmtId="43" fontId="16" fillId="0" borderId="0" xfId="2" applyFont="1" applyFill="1" applyBorder="1"/>
    <xf numFmtId="43" fontId="12" fillId="0" borderId="0" xfId="2" applyFont="1" applyFill="1" applyBorder="1" applyAlignment="1"/>
    <xf numFmtId="0" fontId="17" fillId="0" borderId="0" xfId="0" applyFont="1" applyFill="1" applyBorder="1" applyAlignment="1">
      <alignment horizontal="right"/>
    </xf>
    <xf numFmtId="4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43" fontId="12" fillId="0" borderId="0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 wrapText="1"/>
    </xf>
    <xf numFmtId="164" fontId="2" fillId="2" borderId="1" xfId="2" applyNumberFormat="1" applyFont="1" applyFill="1" applyBorder="1" applyAlignment="1">
      <alignment horizontal="right"/>
    </xf>
    <xf numFmtId="164" fontId="2" fillId="2" borderId="1" xfId="2" applyNumberFormat="1" applyFont="1" applyFill="1" applyBorder="1" applyAlignment="1">
      <alignment horizontal="center"/>
    </xf>
    <xf numFmtId="164" fontId="3" fillId="2" borderId="1" xfId="2" applyNumberFormat="1" applyFont="1" applyFill="1" applyBorder="1" applyAlignment="1">
      <alignment horizontal="center"/>
    </xf>
    <xf numFmtId="164" fontId="4" fillId="2" borderId="1" xfId="1" applyFont="1" applyFill="1" applyBorder="1" applyAlignment="1">
      <alignment horizontal="right"/>
    </xf>
    <xf numFmtId="164" fontId="10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/>
    <xf numFmtId="165" fontId="2" fillId="2" borderId="0" xfId="0" applyNumberFormat="1" applyFont="1" applyFill="1"/>
    <xf numFmtId="165" fontId="2" fillId="2" borderId="0" xfId="0" applyNumberFormat="1" applyFont="1" applyFill="1" applyAlignment="1"/>
    <xf numFmtId="0" fontId="0" fillId="2" borderId="0" xfId="0" applyFill="1"/>
    <xf numFmtId="0" fontId="7" fillId="2" borderId="0" xfId="0" applyFont="1" applyFill="1"/>
    <xf numFmtId="165" fontId="4" fillId="2" borderId="0" xfId="0" applyNumberFormat="1" applyFont="1" applyFill="1"/>
    <xf numFmtId="165" fontId="4" fillId="2" borderId="0" xfId="0" applyNumberFormat="1" applyFont="1" applyFill="1" applyAlignment="1"/>
    <xf numFmtId="0" fontId="4" fillId="2" borderId="2" xfId="0" applyFont="1" applyFill="1" applyBorder="1"/>
    <xf numFmtId="164" fontId="3" fillId="2" borderId="2" xfId="2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horizontal="center" vertical="center"/>
    </xf>
    <xf numFmtId="164" fontId="2" fillId="2" borderId="2" xfId="2" applyNumberFormat="1" applyFont="1" applyFill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5" fontId="2" fillId="2" borderId="1" xfId="2" applyNumberFormat="1" applyFont="1" applyFill="1" applyBorder="1" applyAlignment="1">
      <alignment wrapText="1"/>
    </xf>
    <xf numFmtId="164" fontId="2" fillId="2" borderId="5" xfId="2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wrapText="1"/>
    </xf>
    <xf numFmtId="164" fontId="3" fillId="2" borderId="7" xfId="2" applyNumberFormat="1" applyFont="1" applyFill="1" applyBorder="1" applyAlignment="1">
      <alignment horizontal="center" vertical="center"/>
    </xf>
    <xf numFmtId="164" fontId="2" fillId="2" borderId="7" xfId="2" applyNumberFormat="1" applyFont="1" applyFill="1" applyBorder="1" applyAlignment="1">
      <alignment horizontal="center" vertical="center" wrapText="1"/>
    </xf>
    <xf numFmtId="1" fontId="4" fillId="2" borderId="1" xfId="2" quotePrefix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0" fontId="4" fillId="2" borderId="1" xfId="0" applyFont="1" applyFill="1" applyBorder="1"/>
    <xf numFmtId="0" fontId="4" fillId="2" borderId="1" xfId="0" quotePrefix="1" applyFont="1" applyFill="1" applyBorder="1" applyAlignment="1"/>
    <xf numFmtId="164" fontId="10" fillId="2" borderId="1" xfId="1" applyFont="1" applyFill="1" applyBorder="1" applyAlignment="1">
      <alignment vertical="center"/>
    </xf>
    <xf numFmtId="164" fontId="4" fillId="2" borderId="1" xfId="2" applyNumberFormat="1" applyFont="1" applyFill="1" applyBorder="1" applyAlignment="1">
      <alignment horizontal="center"/>
    </xf>
    <xf numFmtId="164" fontId="4" fillId="2" borderId="1" xfId="1" applyFont="1" applyFill="1" applyBorder="1"/>
    <xf numFmtId="43" fontId="2" fillId="2" borderId="1" xfId="2" applyFont="1" applyFill="1" applyBorder="1" applyAlignment="1">
      <alignment horizontal="center"/>
    </xf>
    <xf numFmtId="165" fontId="2" fillId="2" borderId="1" xfId="2" applyNumberFormat="1" applyFont="1" applyFill="1" applyBorder="1" applyAlignment="1"/>
    <xf numFmtId="164" fontId="4" fillId="2" borderId="1" xfId="1" applyFont="1" applyFill="1" applyBorder="1" applyAlignment="1">
      <alignment horizontal="center"/>
    </xf>
    <xf numFmtId="43" fontId="2" fillId="2" borderId="4" xfId="2" applyNumberFormat="1" applyFont="1" applyFill="1" applyBorder="1" applyAlignment="1">
      <alignment horizontal="center"/>
    </xf>
    <xf numFmtId="43" fontId="4" fillId="2" borderId="1" xfId="2" applyFont="1" applyFill="1" applyBorder="1"/>
    <xf numFmtId="164" fontId="10" fillId="2" borderId="1" xfId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3" fontId="4" fillId="2" borderId="1" xfId="2" applyFont="1" applyFill="1" applyBorder="1" applyAlignment="1">
      <alignment horizontal="center"/>
    </xf>
    <xf numFmtId="0" fontId="4" fillId="2" borderId="1" xfId="0" quotePrefix="1" applyFont="1" applyFill="1" applyBorder="1"/>
    <xf numFmtId="0" fontId="5" fillId="2" borderId="1" xfId="0" quotePrefix="1" applyFont="1" applyFill="1" applyBorder="1" applyAlignment="1">
      <alignment horizontal="left" vertical="center"/>
    </xf>
    <xf numFmtId="0" fontId="6" fillId="2" borderId="1" xfId="0" applyFont="1" applyFill="1" applyBorder="1"/>
    <xf numFmtId="1" fontId="2" fillId="2" borderId="1" xfId="2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/>
    <xf numFmtId="0" fontId="2" fillId="2" borderId="1" xfId="0" quotePrefix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164" fontId="2" fillId="2" borderId="4" xfId="2" applyNumberFormat="1" applyFont="1" applyFill="1" applyBorder="1" applyAlignment="1">
      <alignment horizontal="center"/>
    </xf>
    <xf numFmtId="43" fontId="2" fillId="2" borderId="1" xfId="2" applyFont="1" applyFill="1" applyBorder="1"/>
    <xf numFmtId="0" fontId="4" fillId="2" borderId="0" xfId="0" applyFont="1" applyFill="1" applyBorder="1"/>
    <xf numFmtId="164" fontId="7" fillId="2" borderId="0" xfId="0" applyNumberFormat="1" applyFont="1" applyFill="1"/>
    <xf numFmtId="0" fontId="20" fillId="2" borderId="0" xfId="0" applyFont="1" applyFill="1" applyAlignment="1"/>
    <xf numFmtId="0" fontId="20" fillId="2" borderId="11" xfId="0" applyFont="1" applyFill="1" applyBorder="1" applyAlignment="1"/>
    <xf numFmtId="0" fontId="21" fillId="2" borderId="0" xfId="0" applyFont="1" applyFill="1"/>
    <xf numFmtId="0" fontId="22" fillId="2" borderId="0" xfId="0" applyFont="1" applyFill="1" applyAlignment="1"/>
    <xf numFmtId="17" fontId="23" fillId="2" borderId="12" xfId="0" applyNumberFormat="1" applyFont="1" applyFill="1" applyBorder="1" applyAlignment="1">
      <alignment vertical="center"/>
    </xf>
    <xf numFmtId="0" fontId="23" fillId="2" borderId="12" xfId="0" applyFont="1" applyFill="1" applyBorder="1" applyAlignment="1">
      <alignment vertical="center"/>
    </xf>
    <xf numFmtId="0" fontId="24" fillId="2" borderId="0" xfId="0" applyFont="1" applyFill="1"/>
    <xf numFmtId="0" fontId="25" fillId="2" borderId="11" xfId="0" applyFont="1" applyFill="1" applyBorder="1"/>
    <xf numFmtId="0" fontId="24" fillId="2" borderId="11" xfId="0" applyFont="1" applyFill="1" applyBorder="1" applyAlignment="1">
      <alignment horizontal="left"/>
    </xf>
    <xf numFmtId="0" fontId="25" fillId="2" borderId="0" xfId="0" applyFont="1" applyFill="1"/>
    <xf numFmtId="0" fontId="24" fillId="2" borderId="13" xfId="0" applyFont="1" applyFill="1" applyBorder="1"/>
    <xf numFmtId="0" fontId="24" fillId="2" borderId="13" xfId="0" applyFont="1" applyFill="1" applyBorder="1" applyAlignment="1">
      <alignment horizontal="left"/>
    </xf>
    <xf numFmtId="0" fontId="24" fillId="2" borderId="0" xfId="0" applyFont="1" applyFill="1" applyAlignment="1"/>
    <xf numFmtId="0" fontId="24" fillId="2" borderId="0" xfId="0" quotePrefix="1" applyFont="1" applyFill="1" applyAlignment="1"/>
    <xf numFmtId="0" fontId="24" fillId="2" borderId="0" xfId="0" applyFont="1" applyFill="1" applyAlignment="1">
      <alignment horizontal="left"/>
    </xf>
    <xf numFmtId="1" fontId="26" fillId="2" borderId="1" xfId="2" applyNumberFormat="1" applyFont="1" applyFill="1" applyBorder="1" applyAlignment="1">
      <alignment vertical="center"/>
    </xf>
    <xf numFmtId="0" fontId="26" fillId="2" borderId="1" xfId="0" applyFont="1" applyFill="1" applyBorder="1" applyAlignment="1">
      <alignment vertical="center"/>
    </xf>
    <xf numFmtId="0" fontId="26" fillId="2" borderId="1" xfId="0" applyFont="1" applyFill="1" applyBorder="1" applyAlignment="1">
      <alignment vertical="center" wrapText="1"/>
    </xf>
    <xf numFmtId="0" fontId="27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/>
    </xf>
    <xf numFmtId="164" fontId="2" fillId="0" borderId="5" xfId="2" applyNumberFormat="1" applyFont="1" applyFill="1" applyBorder="1" applyAlignment="1">
      <alignment horizontal="center" vertical="center" wrapText="1"/>
    </xf>
    <xf numFmtId="164" fontId="2" fillId="0" borderId="7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43" fontId="2" fillId="0" borderId="4" xfId="2" applyNumberFormat="1" applyFont="1" applyFill="1" applyBorder="1" applyAlignment="1">
      <alignment horizontal="center"/>
    </xf>
    <xf numFmtId="164" fontId="7" fillId="0" borderId="1" xfId="2" applyNumberFormat="1" applyFont="1" applyFill="1" applyBorder="1" applyAlignment="1">
      <alignment horizontal="right"/>
    </xf>
    <xf numFmtId="43" fontId="7" fillId="0" borderId="1" xfId="2" applyFont="1" applyFill="1" applyBorder="1"/>
    <xf numFmtId="164" fontId="4" fillId="0" borderId="7" xfId="2" applyNumberFormat="1" applyFont="1" applyFill="1" applyBorder="1" applyAlignment="1">
      <alignment horizontal="center"/>
    </xf>
    <xf numFmtId="43" fontId="2" fillId="0" borderId="10" xfId="2" applyNumberFormat="1" applyFont="1" applyFill="1" applyBorder="1" applyAlignment="1">
      <alignment horizontal="center"/>
    </xf>
    <xf numFmtId="0" fontId="7" fillId="0" borderId="1" xfId="0" applyFont="1" applyFill="1" applyBorder="1"/>
    <xf numFmtId="43" fontId="3" fillId="0" borderId="1" xfId="2" applyFont="1" applyFill="1" applyBorder="1" applyAlignment="1">
      <alignment horizontal="right"/>
    </xf>
    <xf numFmtId="164" fontId="11" fillId="0" borderId="1" xfId="2" applyNumberFormat="1" applyFont="1" applyFill="1" applyBorder="1" applyAlignment="1">
      <alignment horizontal="right"/>
    </xf>
    <xf numFmtId="165" fontId="11" fillId="0" borderId="1" xfId="2" applyNumberFormat="1" applyFont="1" applyFill="1" applyBorder="1" applyAlignment="1">
      <alignment horizontal="right"/>
    </xf>
    <xf numFmtId="165" fontId="11" fillId="0" borderId="1" xfId="2" applyNumberFormat="1" applyFont="1" applyFill="1" applyBorder="1" applyAlignment="1"/>
    <xf numFmtId="164" fontId="9" fillId="0" borderId="1" xfId="2" applyNumberFormat="1" applyFont="1" applyFill="1" applyBorder="1" applyAlignment="1">
      <alignment horizontal="right"/>
    </xf>
    <xf numFmtId="43" fontId="11" fillId="0" borderId="1" xfId="2" applyFont="1" applyFill="1" applyBorder="1"/>
    <xf numFmtId="164" fontId="7" fillId="0" borderId="1" xfId="1" applyFont="1" applyFill="1" applyBorder="1"/>
    <xf numFmtId="0" fontId="4" fillId="2" borderId="1" xfId="0" quotePrefix="1" applyFont="1" applyFill="1" applyBorder="1" applyAlignment="1">
      <alignment horizontal="left"/>
    </xf>
    <xf numFmtId="2" fontId="4" fillId="2" borderId="1" xfId="0" quotePrefix="1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1" xfId="0" quotePrefix="1" applyFont="1" applyFill="1" applyBorder="1" applyAlignment="1">
      <alignment horizontal="left"/>
    </xf>
    <xf numFmtId="0" fontId="4" fillId="2" borderId="0" xfId="0" quotePrefix="1" applyFont="1" applyFill="1"/>
    <xf numFmtId="0" fontId="0" fillId="0" borderId="0" xfId="0" quotePrefix="1"/>
    <xf numFmtId="0" fontId="0" fillId="0" borderId="0" xfId="0" applyBorder="1"/>
    <xf numFmtId="0" fontId="6" fillId="2" borderId="1" xfId="0" applyFont="1" applyFill="1" applyBorder="1" applyAlignment="1">
      <alignment horizontal="left"/>
    </xf>
    <xf numFmtId="2" fontId="9" fillId="2" borderId="1" xfId="0" quotePrefix="1" applyNumberFormat="1" applyFont="1" applyFill="1" applyBorder="1" applyAlignment="1">
      <alignment horizontal="left"/>
    </xf>
    <xf numFmtId="164" fontId="4" fillId="2" borderId="1" xfId="1" applyFont="1" applyFill="1" applyBorder="1" applyAlignment="1"/>
    <xf numFmtId="0" fontId="29" fillId="2" borderId="14" xfId="0" applyFont="1" applyFill="1" applyBorder="1" applyAlignment="1">
      <alignment horizontal="right"/>
    </xf>
    <xf numFmtId="164" fontId="28" fillId="0" borderId="14" xfId="1" applyFont="1" applyBorder="1"/>
    <xf numFmtId="0" fontId="30" fillId="0" borderId="1" xfId="0" quotePrefix="1" applyFont="1" applyBorder="1" applyAlignment="1">
      <alignment horizontal="center"/>
    </xf>
    <xf numFmtId="0" fontId="24" fillId="2" borderId="0" xfId="0" quotePrefix="1" applyFont="1" applyFill="1" applyBorder="1" applyAlignment="1"/>
    <xf numFmtId="0" fontId="20" fillId="2" borderId="1" xfId="0" quotePrefix="1" applyFont="1" applyFill="1" applyBorder="1" applyAlignment="1">
      <alignment horizontal="center"/>
    </xf>
    <xf numFmtId="164" fontId="28" fillId="0" borderId="14" xfId="0" applyNumberFormat="1" applyFont="1" applyBorder="1"/>
    <xf numFmtId="0" fontId="21" fillId="0" borderId="0" xfId="0" applyFont="1"/>
    <xf numFmtId="0" fontId="21" fillId="0" borderId="0" xfId="0" applyFont="1" applyBorder="1"/>
    <xf numFmtId="164" fontId="30" fillId="0" borderId="1" xfId="1" applyFont="1" applyBorder="1"/>
    <xf numFmtId="1" fontId="31" fillId="2" borderId="1" xfId="2" applyNumberFormat="1" applyFont="1" applyFill="1" applyBorder="1" applyAlignment="1"/>
    <xf numFmtId="0" fontId="31" fillId="2" borderId="1" xfId="0" applyFont="1" applyFill="1" applyBorder="1" applyAlignment="1"/>
    <xf numFmtId="0" fontId="31" fillId="2" borderId="1" xfId="0" applyFont="1" applyFill="1" applyBorder="1" applyAlignment="1">
      <alignment wrapText="1"/>
    </xf>
    <xf numFmtId="0" fontId="32" fillId="2" borderId="1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" fontId="2" fillId="0" borderId="12" xfId="2" quotePrefix="1" applyNumberFormat="1" applyFont="1" applyFill="1" applyBorder="1" applyAlignment="1">
      <alignment horizontal="center"/>
    </xf>
    <xf numFmtId="0" fontId="2" fillId="0" borderId="12" xfId="0" applyFont="1" applyFill="1" applyBorder="1" applyAlignment="1"/>
    <xf numFmtId="0" fontId="29" fillId="0" borderId="14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8" fillId="0" borderId="1" xfId="0" quotePrefix="1" applyFont="1" applyFill="1" applyBorder="1"/>
    <xf numFmtId="0" fontId="8" fillId="0" borderId="1" xfId="0" applyFont="1" applyFill="1" applyBorder="1"/>
    <xf numFmtId="0" fontId="8" fillId="0" borderId="0" xfId="0" applyFont="1" applyFill="1"/>
    <xf numFmtId="0" fontId="9" fillId="0" borderId="1" xfId="0" quotePrefix="1" applyFont="1" applyFill="1" applyBorder="1" applyAlignment="1">
      <alignment horizontal="left"/>
    </xf>
    <xf numFmtId="43" fontId="4" fillId="0" borderId="1" xfId="2" applyFont="1" applyFill="1" applyBorder="1"/>
    <xf numFmtId="0" fontId="4" fillId="0" borderId="0" xfId="0" quotePrefix="1" applyFont="1" applyFill="1"/>
    <xf numFmtId="0" fontId="0" fillId="0" borderId="0" xfId="0" applyFill="1"/>
    <xf numFmtId="0" fontId="5" fillId="0" borderId="1" xfId="0" quotePrefix="1" applyFont="1" applyFill="1" applyBorder="1" applyAlignment="1">
      <alignment horizontal="left" vertical="center"/>
    </xf>
    <xf numFmtId="0" fontId="6" fillId="0" borderId="1" xfId="0" applyFont="1" applyFill="1" applyBorder="1"/>
    <xf numFmtId="43" fontId="29" fillId="0" borderId="14" xfId="2" applyFont="1" applyFill="1" applyBorder="1"/>
    <xf numFmtId="0" fontId="21" fillId="0" borderId="0" xfId="0" applyFont="1" applyFill="1"/>
    <xf numFmtId="0" fontId="21" fillId="0" borderId="0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4" fontId="0" fillId="0" borderId="0" xfId="1" applyFont="1" applyBorder="1"/>
    <xf numFmtId="0" fontId="2" fillId="0" borderId="1" xfId="0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 wrapText="1"/>
    </xf>
    <xf numFmtId="164" fontId="2" fillId="0" borderId="2" xfId="1" applyFont="1" applyFill="1" applyBorder="1" applyAlignment="1">
      <alignment horizontal="center" vertical="center"/>
    </xf>
    <xf numFmtId="164" fontId="2" fillId="0" borderId="7" xfId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5" fontId="2" fillId="0" borderId="1" xfId="2" applyNumberFormat="1" applyFont="1" applyFill="1" applyBorder="1" applyAlignment="1">
      <alignment horizontal="center" vertical="center"/>
    </xf>
    <xf numFmtId="43" fontId="2" fillId="0" borderId="1" xfId="2" applyFont="1" applyFill="1" applyBorder="1" applyAlignment="1">
      <alignment horizontal="center" vertical="center" wrapText="1"/>
    </xf>
    <xf numFmtId="164" fontId="2" fillId="0" borderId="2" xfId="1" applyFont="1" applyFill="1" applyBorder="1" applyAlignment="1">
      <alignment horizontal="center" vertical="center" wrapText="1"/>
    </xf>
    <xf numFmtId="0" fontId="4" fillId="0" borderId="0" xfId="0" applyFont="1" applyFill="1" applyAlignment="1">
      <alignment wrapText="1"/>
    </xf>
    <xf numFmtId="164" fontId="8" fillId="0" borderId="9" xfId="2" applyNumberFormat="1" applyFont="1" applyFill="1" applyBorder="1" applyAlignment="1">
      <alignment horizontal="center"/>
    </xf>
    <xf numFmtId="165" fontId="10" fillId="0" borderId="1" xfId="2" applyNumberFormat="1" applyFont="1" applyFill="1" applyBorder="1" applyAlignment="1"/>
    <xf numFmtId="43" fontId="8" fillId="0" borderId="1" xfId="0" applyNumberFormat="1" applyFont="1" applyFill="1" applyBorder="1"/>
    <xf numFmtId="164" fontId="4" fillId="0" borderId="1" xfId="2" applyNumberFormat="1" applyFont="1" applyFill="1" applyBorder="1"/>
    <xf numFmtId="164" fontId="2" fillId="0" borderId="1" xfId="1" applyFont="1" applyFill="1" applyBorder="1" applyAlignment="1"/>
    <xf numFmtId="43" fontId="2" fillId="0" borderId="1" xfId="2" applyNumberFormat="1" applyFont="1" applyFill="1" applyBorder="1" applyAlignment="1"/>
    <xf numFmtId="43" fontId="11" fillId="0" borderId="1" xfId="0" applyNumberFormat="1" applyFont="1" applyFill="1" applyBorder="1"/>
    <xf numFmtId="43" fontId="7" fillId="0" borderId="0" xfId="0" applyNumberFormat="1" applyFont="1" applyFill="1"/>
    <xf numFmtId="43" fontId="4" fillId="0" borderId="0" xfId="0" applyNumberFormat="1" applyFont="1" applyFill="1" applyBorder="1"/>
    <xf numFmtId="164" fontId="3" fillId="0" borderId="2" xfId="2" applyNumberFormat="1" applyFont="1" applyFill="1" applyBorder="1" applyAlignment="1">
      <alignment horizontal="center" vertical="center"/>
    </xf>
    <xf numFmtId="164" fontId="3" fillId="0" borderId="5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43" fontId="7" fillId="0" borderId="1" xfId="2" applyFont="1" applyFill="1" applyBorder="1" applyAlignment="1">
      <alignment horizontal="right"/>
    </xf>
    <xf numFmtId="43" fontId="7" fillId="0" borderId="1" xfId="0" applyNumberFormat="1" applyFont="1" applyFill="1" applyBorder="1"/>
    <xf numFmtId="164" fontId="2" fillId="0" borderId="5" xfId="2" applyNumberFormat="1" applyFont="1" applyFill="1" applyBorder="1" applyAlignment="1">
      <alignment horizontal="center" vertical="center"/>
    </xf>
    <xf numFmtId="164" fontId="2" fillId="0" borderId="7" xfId="2" applyNumberFormat="1" applyFont="1" applyFill="1" applyBorder="1" applyAlignment="1">
      <alignment horizontal="center" vertical="center"/>
    </xf>
    <xf numFmtId="0" fontId="15" fillId="0" borderId="0" xfId="0" applyFont="1" applyFill="1"/>
    <xf numFmtId="0" fontId="12" fillId="0" borderId="0" xfId="0" applyFont="1" applyFill="1"/>
    <xf numFmtId="164" fontId="4" fillId="0" borderId="0" xfId="0" applyNumberFormat="1" applyFont="1" applyFill="1"/>
    <xf numFmtId="1" fontId="2" fillId="0" borderId="1" xfId="2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/>
    </xf>
    <xf numFmtId="164" fontId="2" fillId="0" borderId="1" xfId="2" applyNumberFormat="1" applyFont="1" applyFill="1" applyBorder="1" applyAlignment="1">
      <alignment horizontal="center" vertical="center"/>
    </xf>
    <xf numFmtId="164" fontId="3" fillId="0" borderId="2" xfId="2" applyNumberFormat="1" applyFont="1" applyFill="1" applyBorder="1" applyAlignment="1">
      <alignment horizontal="center" vertical="center" wrapText="1"/>
    </xf>
    <xf numFmtId="164" fontId="3" fillId="0" borderId="5" xfId="2" applyNumberFormat="1" applyFont="1" applyFill="1" applyBorder="1" applyAlignment="1">
      <alignment horizontal="center" vertical="center" wrapText="1"/>
    </xf>
    <xf numFmtId="164" fontId="3" fillId="0" borderId="7" xfId="2" applyNumberFormat="1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164" fontId="8" fillId="0" borderId="1" xfId="2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64" fontId="2" fillId="0" borderId="2" xfId="1" applyFont="1" applyFill="1" applyBorder="1" applyAlignment="1">
      <alignment horizontal="center" vertical="center"/>
    </xf>
    <xf numFmtId="164" fontId="2" fillId="0" borderId="7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65" fontId="2" fillId="0" borderId="4" xfId="2" applyNumberFormat="1" applyFont="1" applyFill="1" applyBorder="1" applyAlignment="1">
      <alignment horizontal="center" vertical="center" wrapText="1"/>
    </xf>
    <xf numFmtId="164" fontId="2" fillId="0" borderId="2" xfId="2" applyNumberFormat="1" applyFont="1" applyFill="1" applyBorder="1" applyAlignment="1">
      <alignment horizontal="center" vertical="center" wrapText="1"/>
    </xf>
    <xf numFmtId="164" fontId="2" fillId="0" borderId="5" xfId="2" applyNumberFormat="1" applyFont="1" applyFill="1" applyBorder="1" applyAlignment="1">
      <alignment horizontal="center" vertical="center" wrapText="1"/>
    </xf>
    <xf numFmtId="164" fontId="2" fillId="0" borderId="7" xfId="2" applyNumberFormat="1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wrapText="1"/>
    </xf>
    <xf numFmtId="0" fontId="2" fillId="0" borderId="7" xfId="0" applyFont="1" applyFill="1" applyBorder="1" applyAlignment="1">
      <alignment horizontal="center" vertical="center" wrapText="1"/>
    </xf>
    <xf numFmtId="43" fontId="2" fillId="0" borderId="1" xfId="2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2" fillId="2" borderId="1" xfId="2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64" fontId="2" fillId="2" borderId="1" xfId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 wrapText="1"/>
    </xf>
    <xf numFmtId="164" fontId="3" fillId="2" borderId="5" xfId="2" applyNumberFormat="1" applyFont="1" applyFill="1" applyBorder="1" applyAlignment="1">
      <alignment horizontal="center" vertical="center" wrapText="1"/>
    </xf>
    <xf numFmtId="164" fontId="3" fillId="2" borderId="7" xfId="2" applyNumberFormat="1" applyFont="1" applyFill="1" applyBorder="1" applyAlignment="1">
      <alignment horizontal="center" vertical="center" wrapText="1"/>
    </xf>
    <xf numFmtId="165" fontId="2" fillId="2" borderId="1" xfId="2" applyNumberFormat="1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 wrapText="1"/>
    </xf>
    <xf numFmtId="165" fontId="2" fillId="2" borderId="4" xfId="2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2" applyNumberFormat="1" applyFont="1" applyFill="1" applyBorder="1" applyAlignment="1">
      <alignment horizontal="center" vertical="center"/>
    </xf>
    <xf numFmtId="0" fontId="19" fillId="2" borderId="0" xfId="0" applyFont="1" applyFill="1" applyAlignment="1"/>
    <xf numFmtId="165" fontId="2" fillId="0" borderId="2" xfId="2" applyNumberFormat="1" applyFont="1" applyFill="1" applyBorder="1" applyAlignment="1">
      <alignment horizontal="center" vertical="center" wrapText="1"/>
    </xf>
    <xf numFmtId="165" fontId="2" fillId="0" borderId="5" xfId="2" applyNumberFormat="1" applyFont="1" applyFill="1" applyBorder="1" applyAlignment="1">
      <alignment horizontal="center" vertical="center" wrapText="1"/>
    </xf>
    <xf numFmtId="165" fontId="2" fillId="0" borderId="7" xfId="2" applyNumberFormat="1" applyFont="1" applyFill="1" applyBorder="1" applyAlignment="1">
      <alignment horizontal="center" vertical="center" wrapText="1"/>
    </xf>
    <xf numFmtId="164" fontId="2" fillId="0" borderId="4" xfId="2" applyNumberFormat="1" applyFont="1" applyFill="1" applyBorder="1" applyAlignment="1">
      <alignment horizontal="center" vertical="center"/>
    </xf>
    <xf numFmtId="164" fontId="2" fillId="0" borderId="13" xfId="2" applyNumberFormat="1" applyFont="1" applyFill="1" applyBorder="1" applyAlignment="1">
      <alignment horizontal="center" vertical="center"/>
    </xf>
    <xf numFmtId="164" fontId="2" fillId="0" borderId="9" xfId="2" applyNumberFormat="1" applyFont="1" applyFill="1" applyBorder="1" applyAlignment="1">
      <alignment horizontal="center" vertical="center"/>
    </xf>
  </cellXfs>
  <cellStyles count="3">
    <cellStyle name="Comma" xfId="1" builtinId="3"/>
    <cellStyle name="Comma 2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95\datacenter\KODSONDATA\2017%20REPORTS\Internal%20AUDITOR\ROAD%20EXP%20TO%20GM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95\datacenter\KODSONDATA\2017%20REPORTS\Administrative%20Manager\GM\LOSS%20PAYMENTS%202018\LOSS%20PAYMENT%20DETAILS\BOST%20%20NOV.LOSS%20&amp;%20PAYMEN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AD EXP."/>
      <sheetName val="GOIL SHORTAGES"/>
    </sheetNames>
    <sheetDataSet>
      <sheetData sheetId="0"/>
      <sheetData sheetId="1">
        <row r="5">
          <cell r="P5">
            <v>560</v>
          </cell>
        </row>
        <row r="11">
          <cell r="P11">
            <v>1020</v>
          </cell>
        </row>
        <row r="14">
          <cell r="P14">
            <v>1488</v>
          </cell>
        </row>
        <row r="15">
          <cell r="P15">
            <v>1888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M LOSS"/>
      <sheetName val="KODSON LOSS"/>
      <sheetName val="KTC LOSS"/>
      <sheetName val="GOIL"/>
      <sheetName val="GOIL NOV LOSS"/>
      <sheetName val="GOIL DEC LOSS"/>
      <sheetName val="GOIL NOV. DEC. 2018 "/>
      <sheetName val="BOST DEC.LOSS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1820</v>
          </cell>
        </row>
        <row r="5">
          <cell r="E5">
            <v>889.2</v>
          </cell>
        </row>
        <row r="18">
          <cell r="E18">
            <v>80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42"/>
  <sheetViews>
    <sheetView tabSelected="1" workbookViewId="0">
      <selection activeCell="O2" sqref="O2:T2"/>
    </sheetView>
  </sheetViews>
  <sheetFormatPr defaultColWidth="7.28515625" defaultRowHeight="11.25"/>
  <cols>
    <col min="1" max="1" width="4.140625" style="8" customWidth="1"/>
    <col min="2" max="2" width="18.140625" style="8" customWidth="1"/>
    <col min="3" max="3" width="12.28515625" style="8" hidden="1" customWidth="1"/>
    <col min="4" max="4" width="20.140625" style="8" hidden="1" customWidth="1"/>
    <col min="5" max="5" width="27.28515625" style="8" hidden="1" customWidth="1"/>
    <col min="6" max="6" width="11.140625" style="8" hidden="1" customWidth="1"/>
    <col min="7" max="7" width="6.42578125" style="8" hidden="1" customWidth="1"/>
    <col min="8" max="8" width="11.28515625" style="3" bestFit="1" customWidth="1"/>
    <col min="9" max="9" width="11.140625" style="3" hidden="1" customWidth="1"/>
    <col min="10" max="10" width="10.7109375" style="20" hidden="1" customWidth="1"/>
    <col min="11" max="11" width="11.85546875" style="2" hidden="1" customWidth="1"/>
    <col min="12" max="12" width="12.28515625" style="20" hidden="1" customWidth="1"/>
    <col min="13" max="13" width="19.28515625" style="20" bestFit="1" customWidth="1"/>
    <col min="14" max="14" width="10.7109375" style="8" customWidth="1"/>
    <col min="15" max="15" width="11.5703125" style="20" customWidth="1"/>
    <col min="16" max="16" width="11.5703125" style="20" hidden="1" customWidth="1"/>
    <col min="17" max="17" width="8.7109375" style="21" customWidth="1"/>
    <col min="18" max="18" width="9.42578125" style="22" hidden="1" customWidth="1"/>
    <col min="19" max="19" width="10.28515625" style="20" customWidth="1"/>
    <col min="20" max="20" width="12.28515625" style="8" customWidth="1"/>
    <col min="21" max="21" width="10.42578125" style="8" customWidth="1"/>
    <col min="22" max="22" width="10.28515625" style="2" hidden="1" customWidth="1"/>
    <col min="23" max="23" width="9.28515625" style="8" customWidth="1"/>
    <col min="24" max="24" width="16.85546875" style="8" customWidth="1"/>
    <col min="25" max="25" width="13.5703125" style="8" customWidth="1"/>
    <col min="26" max="26" width="7.85546875" style="8" bestFit="1" customWidth="1"/>
    <col min="27" max="16384" width="7.28515625" style="8"/>
  </cols>
  <sheetData>
    <row r="1" spans="1:25">
      <c r="C1" s="8" t="s">
        <v>81</v>
      </c>
    </row>
    <row r="2" spans="1:25" ht="12" customHeight="1">
      <c r="A2" s="268" t="s">
        <v>2</v>
      </c>
      <c r="B2" s="269" t="s">
        <v>3</v>
      </c>
      <c r="C2" s="26"/>
      <c r="D2" s="270" t="s">
        <v>4</v>
      </c>
      <c r="E2" s="269" t="s">
        <v>5</v>
      </c>
      <c r="F2" s="270" t="s">
        <v>6</v>
      </c>
      <c r="G2" s="269" t="s">
        <v>7</v>
      </c>
      <c r="H2" s="271" t="s">
        <v>8</v>
      </c>
      <c r="I2" s="273" t="s">
        <v>534</v>
      </c>
      <c r="J2" s="273" t="s">
        <v>18</v>
      </c>
      <c r="K2" s="276" t="s">
        <v>11</v>
      </c>
      <c r="L2" s="245"/>
      <c r="M2" s="245"/>
      <c r="N2" s="276" t="s">
        <v>531</v>
      </c>
      <c r="O2" s="332" t="s">
        <v>13</v>
      </c>
      <c r="P2" s="333"/>
      <c r="Q2" s="333"/>
      <c r="R2" s="333"/>
      <c r="S2" s="333"/>
      <c r="T2" s="334"/>
      <c r="U2" s="239"/>
      <c r="V2" s="276" t="s">
        <v>85</v>
      </c>
      <c r="W2" s="270" t="s">
        <v>15</v>
      </c>
      <c r="X2" s="276" t="s">
        <v>14</v>
      </c>
    </row>
    <row r="3" spans="1:25" ht="42" customHeight="1">
      <c r="A3" s="268"/>
      <c r="B3" s="269"/>
      <c r="C3" s="238" t="s">
        <v>17</v>
      </c>
      <c r="D3" s="270"/>
      <c r="E3" s="269"/>
      <c r="F3" s="270"/>
      <c r="G3" s="269"/>
      <c r="H3" s="271"/>
      <c r="I3" s="274"/>
      <c r="J3" s="274"/>
      <c r="K3" s="276"/>
      <c r="L3" s="281" t="s">
        <v>12</v>
      </c>
      <c r="M3" s="247" t="s">
        <v>548</v>
      </c>
      <c r="N3" s="276"/>
      <c r="O3" s="278" t="s">
        <v>20</v>
      </c>
      <c r="P3" s="278" t="s">
        <v>21</v>
      </c>
      <c r="Q3" s="276" t="s">
        <v>22</v>
      </c>
      <c r="R3" s="9" t="s">
        <v>632</v>
      </c>
      <c r="S3" s="278" t="s">
        <v>23</v>
      </c>
      <c r="T3" s="279" t="s">
        <v>86</v>
      </c>
      <c r="U3" s="240" t="s">
        <v>25</v>
      </c>
      <c r="V3" s="276"/>
      <c r="W3" s="270"/>
      <c r="X3" s="276"/>
    </row>
    <row r="4" spans="1:25" ht="12" customHeight="1">
      <c r="A4" s="268"/>
      <c r="B4" s="269"/>
      <c r="C4" s="238"/>
      <c r="D4" s="270"/>
      <c r="E4" s="269"/>
      <c r="F4" s="27"/>
      <c r="G4" s="269"/>
      <c r="H4" s="271"/>
      <c r="I4" s="275"/>
      <c r="J4" s="275"/>
      <c r="K4" s="276"/>
      <c r="L4" s="282"/>
      <c r="M4" s="242"/>
      <c r="N4" s="276"/>
      <c r="O4" s="278"/>
      <c r="P4" s="278"/>
      <c r="Q4" s="276"/>
      <c r="R4" s="9"/>
      <c r="S4" s="278"/>
      <c r="T4" s="279"/>
      <c r="U4" s="240"/>
      <c r="V4" s="276"/>
      <c r="W4" s="270"/>
      <c r="X4" s="276"/>
    </row>
    <row r="5" spans="1:25" ht="12.95" customHeight="1">
      <c r="A5" s="28" t="s">
        <v>26</v>
      </c>
      <c r="B5" s="29" t="s">
        <v>87</v>
      </c>
      <c r="C5" s="30" t="s">
        <v>88</v>
      </c>
      <c r="D5" s="30" t="s">
        <v>89</v>
      </c>
      <c r="E5" s="26" t="s">
        <v>65</v>
      </c>
      <c r="F5" s="31" t="s">
        <v>30</v>
      </c>
      <c r="G5" s="31" t="s">
        <v>90</v>
      </c>
      <c r="H5" s="32">
        <v>1700</v>
      </c>
      <c r="I5" s="32">
        <f>H5*13%</f>
        <v>221</v>
      </c>
      <c r="J5" s="32">
        <f>H5*5.5%</f>
        <v>93.5</v>
      </c>
      <c r="K5" s="32">
        <f>H5-J5</f>
        <v>1606.5</v>
      </c>
      <c r="L5" s="32">
        <v>207.74</v>
      </c>
      <c r="M5" s="32">
        <f>J5+L5</f>
        <v>301.24</v>
      </c>
      <c r="N5" s="32">
        <f>H5-(J5+L5)</f>
        <v>1398.76</v>
      </c>
      <c r="O5" s="33">
        <v>17775</v>
      </c>
      <c r="P5" s="34">
        <v>0</v>
      </c>
      <c r="Q5" s="35">
        <f t="shared" ref="Q5:Q61" si="0">+O5+P5</f>
        <v>17775</v>
      </c>
      <c r="R5" s="17">
        <v>690</v>
      </c>
      <c r="S5" s="17">
        <v>690</v>
      </c>
      <c r="T5" s="36">
        <f t="shared" ref="T5:T61" si="1">+Q5-S5</f>
        <v>17085</v>
      </c>
      <c r="U5" s="34">
        <f>+J5+L5+S5</f>
        <v>991.24</v>
      </c>
      <c r="V5" s="37">
        <f>H5-U5</f>
        <v>708.76</v>
      </c>
      <c r="W5" s="26">
        <v>0</v>
      </c>
      <c r="X5" s="38">
        <f>+V5-W5</f>
        <v>708.76</v>
      </c>
    </row>
    <row r="6" spans="1:25" ht="12.95" customHeight="1">
      <c r="A6" s="28" t="s">
        <v>32</v>
      </c>
      <c r="B6" s="31" t="s">
        <v>91</v>
      </c>
      <c r="C6" s="31"/>
      <c r="D6" s="30" t="s">
        <v>92</v>
      </c>
      <c r="E6" s="26" t="s">
        <v>65</v>
      </c>
      <c r="F6" s="31" t="s">
        <v>30</v>
      </c>
      <c r="G6" s="31" t="s">
        <v>90</v>
      </c>
      <c r="H6" s="32">
        <v>1700</v>
      </c>
      <c r="I6" s="32">
        <f t="shared" ref="I6:I61" si="2">H6*13%</f>
        <v>221</v>
      </c>
      <c r="J6" s="32">
        <f t="shared" ref="J6:J61" si="3">H6*5.5%</f>
        <v>93.5</v>
      </c>
      <c r="K6" s="32">
        <f t="shared" ref="K6:K20" si="4">H6-J6</f>
        <v>1606.5</v>
      </c>
      <c r="L6" s="32">
        <v>207.74</v>
      </c>
      <c r="M6" s="32">
        <f t="shared" ref="M6:M61" si="5">J6+L6</f>
        <v>301.24</v>
      </c>
      <c r="N6" s="32">
        <f t="shared" ref="N6:N61" si="6">H6-(J6+L6)</f>
        <v>1398.76</v>
      </c>
      <c r="O6" s="33">
        <v>19838</v>
      </c>
      <c r="P6" s="34">
        <v>0</v>
      </c>
      <c r="Q6" s="35">
        <f t="shared" si="0"/>
        <v>19838</v>
      </c>
      <c r="R6" s="17">
        <v>760</v>
      </c>
      <c r="S6" s="17">
        <v>760</v>
      </c>
      <c r="T6" s="36">
        <f t="shared" si="1"/>
        <v>19078</v>
      </c>
      <c r="U6" s="34">
        <f>+J6+L6+S6</f>
        <v>1061.24</v>
      </c>
      <c r="V6" s="37">
        <f t="shared" ref="V6:V61" si="7">H6-U6</f>
        <v>638.76</v>
      </c>
      <c r="W6" s="26">
        <v>0</v>
      </c>
      <c r="X6" s="38">
        <f t="shared" ref="X6:X57" si="8">+V6-W6</f>
        <v>638.76</v>
      </c>
    </row>
    <row r="7" spans="1:25" ht="12.95" customHeight="1">
      <c r="A7" s="28" t="s">
        <v>39</v>
      </c>
      <c r="B7" s="29" t="s">
        <v>93</v>
      </c>
      <c r="C7" s="26" t="s">
        <v>94</v>
      </c>
      <c r="D7" s="30" t="s">
        <v>95</v>
      </c>
      <c r="E7" s="26" t="s">
        <v>65</v>
      </c>
      <c r="F7" s="31" t="s">
        <v>30</v>
      </c>
      <c r="G7" s="31" t="s">
        <v>90</v>
      </c>
      <c r="H7" s="32">
        <v>1700</v>
      </c>
      <c r="I7" s="32">
        <f t="shared" si="2"/>
        <v>221</v>
      </c>
      <c r="J7" s="32">
        <f t="shared" si="3"/>
        <v>93.5</v>
      </c>
      <c r="K7" s="32">
        <f t="shared" si="4"/>
        <v>1606.5</v>
      </c>
      <c r="L7" s="32">
        <v>207.74</v>
      </c>
      <c r="M7" s="32">
        <f t="shared" si="5"/>
        <v>301.24</v>
      </c>
      <c r="N7" s="32">
        <f t="shared" si="6"/>
        <v>1398.76</v>
      </c>
      <c r="O7" s="33">
        <v>41958</v>
      </c>
      <c r="P7" s="34">
        <v>0</v>
      </c>
      <c r="Q7" s="35">
        <f t="shared" si="0"/>
        <v>41958</v>
      </c>
      <c r="R7" s="17">
        <v>760</v>
      </c>
      <c r="S7" s="17">
        <v>760</v>
      </c>
      <c r="T7" s="36">
        <f t="shared" si="1"/>
        <v>41198</v>
      </c>
      <c r="U7" s="34">
        <f>+J7+L7+S7</f>
        <v>1061.24</v>
      </c>
      <c r="V7" s="37">
        <f t="shared" si="7"/>
        <v>638.76</v>
      </c>
      <c r="W7" s="26">
        <v>100</v>
      </c>
      <c r="X7" s="38">
        <f t="shared" si="8"/>
        <v>538.76</v>
      </c>
    </row>
    <row r="8" spans="1:25" ht="12.95" customHeight="1">
      <c r="A8" s="28" t="s">
        <v>45</v>
      </c>
      <c r="B8" s="31" t="s">
        <v>96</v>
      </c>
      <c r="C8" s="26" t="s">
        <v>97</v>
      </c>
      <c r="D8" s="30" t="s">
        <v>98</v>
      </c>
      <c r="E8" s="26" t="s">
        <v>99</v>
      </c>
      <c r="F8" s="31" t="s">
        <v>30</v>
      </c>
      <c r="G8" s="31" t="s">
        <v>90</v>
      </c>
      <c r="H8" s="32">
        <v>1700</v>
      </c>
      <c r="I8" s="32">
        <f t="shared" si="2"/>
        <v>221</v>
      </c>
      <c r="J8" s="32">
        <f t="shared" si="3"/>
        <v>93.5</v>
      </c>
      <c r="K8" s="32">
        <f t="shared" si="4"/>
        <v>1606.5</v>
      </c>
      <c r="L8" s="32">
        <v>207.74</v>
      </c>
      <c r="M8" s="32">
        <f t="shared" si="5"/>
        <v>301.24</v>
      </c>
      <c r="N8" s="32">
        <f t="shared" si="6"/>
        <v>1398.76</v>
      </c>
      <c r="O8" s="33">
        <v>17817</v>
      </c>
      <c r="P8" s="34">
        <v>0</v>
      </c>
      <c r="Q8" s="35">
        <f t="shared" si="0"/>
        <v>17817</v>
      </c>
      <c r="R8" s="17">
        <v>690</v>
      </c>
      <c r="S8" s="17">
        <v>690</v>
      </c>
      <c r="T8" s="36">
        <f t="shared" si="1"/>
        <v>17127</v>
      </c>
      <c r="U8" s="34">
        <f>+J8+L8+S8</f>
        <v>991.24</v>
      </c>
      <c r="V8" s="37">
        <f t="shared" si="7"/>
        <v>708.76</v>
      </c>
      <c r="W8" s="26"/>
      <c r="X8" s="38">
        <f t="shared" si="8"/>
        <v>708.76</v>
      </c>
    </row>
    <row r="9" spans="1:25" ht="12.95" customHeight="1">
      <c r="A9" s="28" t="s">
        <v>50</v>
      </c>
      <c r="B9" s="31" t="s">
        <v>100</v>
      </c>
      <c r="C9" s="26"/>
      <c r="D9" s="30" t="s">
        <v>101</v>
      </c>
      <c r="E9" s="26" t="s">
        <v>102</v>
      </c>
      <c r="F9" s="31" t="s">
        <v>30</v>
      </c>
      <c r="G9" s="31" t="s">
        <v>90</v>
      </c>
      <c r="H9" s="32">
        <v>1700</v>
      </c>
      <c r="I9" s="32">
        <f t="shared" si="2"/>
        <v>221</v>
      </c>
      <c r="J9" s="32">
        <f t="shared" si="3"/>
        <v>93.5</v>
      </c>
      <c r="K9" s="32">
        <f t="shared" si="4"/>
        <v>1606.5</v>
      </c>
      <c r="L9" s="32">
        <v>207.74</v>
      </c>
      <c r="M9" s="32">
        <f t="shared" si="5"/>
        <v>301.24</v>
      </c>
      <c r="N9" s="32">
        <f t="shared" si="6"/>
        <v>1398.76</v>
      </c>
      <c r="O9" s="33">
        <v>33573</v>
      </c>
      <c r="P9" s="34">
        <v>0</v>
      </c>
      <c r="Q9" s="35">
        <f t="shared" si="0"/>
        <v>33573</v>
      </c>
      <c r="R9" s="17">
        <v>760</v>
      </c>
      <c r="S9" s="17">
        <v>760</v>
      </c>
      <c r="T9" s="36">
        <f t="shared" si="1"/>
        <v>32813</v>
      </c>
      <c r="U9" s="34">
        <f>+J9+L9+S9</f>
        <v>1061.24</v>
      </c>
      <c r="V9" s="37">
        <f t="shared" si="7"/>
        <v>638.76</v>
      </c>
      <c r="W9" s="26">
        <v>0</v>
      </c>
      <c r="X9" s="38">
        <f t="shared" si="8"/>
        <v>638.76</v>
      </c>
    </row>
    <row r="10" spans="1:25" ht="12.95" customHeight="1">
      <c r="A10" s="28" t="s">
        <v>55</v>
      </c>
      <c r="B10" s="26" t="s">
        <v>103</v>
      </c>
      <c r="C10" s="26" t="s">
        <v>104</v>
      </c>
      <c r="D10" s="30" t="s">
        <v>105</v>
      </c>
      <c r="E10" s="26" t="s">
        <v>106</v>
      </c>
      <c r="F10" s="31" t="s">
        <v>30</v>
      </c>
      <c r="G10" s="31" t="s">
        <v>90</v>
      </c>
      <c r="H10" s="32">
        <v>1700</v>
      </c>
      <c r="I10" s="32">
        <f t="shared" si="2"/>
        <v>221</v>
      </c>
      <c r="J10" s="32">
        <f t="shared" si="3"/>
        <v>93.5</v>
      </c>
      <c r="K10" s="32">
        <f t="shared" si="4"/>
        <v>1606.5</v>
      </c>
      <c r="L10" s="32">
        <v>207.74</v>
      </c>
      <c r="M10" s="32">
        <f t="shared" si="5"/>
        <v>301.24</v>
      </c>
      <c r="N10" s="32">
        <f t="shared" si="6"/>
        <v>1398.76</v>
      </c>
      <c r="O10" s="33">
        <v>33619</v>
      </c>
      <c r="P10" s="34">
        <v>0</v>
      </c>
      <c r="Q10" s="35">
        <f t="shared" si="0"/>
        <v>33619</v>
      </c>
      <c r="R10" s="17">
        <v>620</v>
      </c>
      <c r="S10" s="17">
        <v>760</v>
      </c>
      <c r="T10" s="36">
        <f t="shared" si="1"/>
        <v>32859</v>
      </c>
      <c r="U10" s="34">
        <f>+J10+L10+S10</f>
        <v>1061.24</v>
      </c>
      <c r="V10" s="37">
        <f t="shared" si="7"/>
        <v>638.76</v>
      </c>
      <c r="W10" s="26">
        <v>100</v>
      </c>
      <c r="X10" s="38">
        <f t="shared" si="8"/>
        <v>538.76</v>
      </c>
    </row>
    <row r="11" spans="1:25" ht="12.95" customHeight="1">
      <c r="A11" s="28" t="s">
        <v>61</v>
      </c>
      <c r="B11" s="26" t="s">
        <v>107</v>
      </c>
      <c r="C11" s="26"/>
      <c r="D11" s="30" t="s">
        <v>108</v>
      </c>
      <c r="E11" s="26" t="s">
        <v>109</v>
      </c>
      <c r="F11" s="31" t="s">
        <v>30</v>
      </c>
      <c r="G11" s="31" t="s">
        <v>90</v>
      </c>
      <c r="H11" s="32">
        <v>1700</v>
      </c>
      <c r="I11" s="32">
        <f t="shared" si="2"/>
        <v>221</v>
      </c>
      <c r="J11" s="32">
        <f t="shared" si="3"/>
        <v>93.5</v>
      </c>
      <c r="K11" s="32">
        <f t="shared" si="4"/>
        <v>1606.5</v>
      </c>
      <c r="L11" s="32">
        <v>207.74</v>
      </c>
      <c r="M11" s="32">
        <f t="shared" si="5"/>
        <v>301.24</v>
      </c>
      <c r="N11" s="32">
        <f t="shared" si="6"/>
        <v>1398.76</v>
      </c>
      <c r="O11" s="33">
        <v>6297</v>
      </c>
      <c r="P11" s="34">
        <v>0</v>
      </c>
      <c r="Q11" s="35">
        <f t="shared" si="0"/>
        <v>6297</v>
      </c>
      <c r="R11" s="17">
        <v>620</v>
      </c>
      <c r="S11" s="17">
        <v>690</v>
      </c>
      <c r="T11" s="36">
        <f t="shared" si="1"/>
        <v>5607</v>
      </c>
      <c r="U11" s="34">
        <f>+J11+L11+S11</f>
        <v>991.24</v>
      </c>
      <c r="V11" s="37">
        <f t="shared" si="7"/>
        <v>708.76</v>
      </c>
      <c r="W11" s="26"/>
      <c r="X11" s="38"/>
      <c r="Y11" s="8" t="s">
        <v>641</v>
      </c>
    </row>
    <row r="12" spans="1:25" ht="12.95" customHeight="1">
      <c r="A12" s="28" t="s">
        <v>67</v>
      </c>
      <c r="B12" s="31" t="s">
        <v>110</v>
      </c>
      <c r="C12" s="26"/>
      <c r="D12" s="30" t="s">
        <v>111</v>
      </c>
      <c r="E12" s="26" t="s">
        <v>65</v>
      </c>
      <c r="F12" s="31" t="s">
        <v>30</v>
      </c>
      <c r="G12" s="31" t="s">
        <v>90</v>
      </c>
      <c r="H12" s="32">
        <v>1700</v>
      </c>
      <c r="I12" s="32">
        <f t="shared" si="2"/>
        <v>221</v>
      </c>
      <c r="J12" s="32">
        <f t="shared" si="3"/>
        <v>93.5</v>
      </c>
      <c r="K12" s="32">
        <f t="shared" si="4"/>
        <v>1606.5</v>
      </c>
      <c r="L12" s="32">
        <v>207.74</v>
      </c>
      <c r="M12" s="32">
        <f t="shared" si="5"/>
        <v>301.24</v>
      </c>
      <c r="N12" s="32">
        <f t="shared" si="6"/>
        <v>1398.76</v>
      </c>
      <c r="O12" s="33">
        <v>36646</v>
      </c>
      <c r="P12" s="34">
        <v>0</v>
      </c>
      <c r="Q12" s="35">
        <f t="shared" si="0"/>
        <v>36646</v>
      </c>
      <c r="R12" s="17">
        <v>760</v>
      </c>
      <c r="S12" s="17">
        <v>760</v>
      </c>
      <c r="T12" s="36">
        <f t="shared" si="1"/>
        <v>35886</v>
      </c>
      <c r="U12" s="34">
        <f>+J12+L12+S12</f>
        <v>1061.24</v>
      </c>
      <c r="V12" s="37">
        <f t="shared" si="7"/>
        <v>638.76</v>
      </c>
      <c r="W12" s="26"/>
      <c r="X12" s="38">
        <f t="shared" si="8"/>
        <v>638.76</v>
      </c>
    </row>
    <row r="13" spans="1:25" ht="12.95" customHeight="1">
      <c r="A13" s="28" t="s">
        <v>71</v>
      </c>
      <c r="B13" s="29" t="s">
        <v>112</v>
      </c>
      <c r="C13" s="30" t="s">
        <v>113</v>
      </c>
      <c r="D13" s="30" t="s">
        <v>114</v>
      </c>
      <c r="E13" s="26" t="s">
        <v>115</v>
      </c>
      <c r="F13" s="31" t="s">
        <v>30</v>
      </c>
      <c r="G13" s="31" t="s">
        <v>90</v>
      </c>
      <c r="H13" s="32">
        <v>1700</v>
      </c>
      <c r="I13" s="32">
        <f t="shared" si="2"/>
        <v>221</v>
      </c>
      <c r="J13" s="32">
        <f t="shared" si="3"/>
        <v>93.5</v>
      </c>
      <c r="K13" s="32">
        <f t="shared" si="4"/>
        <v>1606.5</v>
      </c>
      <c r="L13" s="32">
        <v>207.74</v>
      </c>
      <c r="M13" s="32">
        <f t="shared" si="5"/>
        <v>301.24</v>
      </c>
      <c r="N13" s="32">
        <f t="shared" si="6"/>
        <v>1398.76</v>
      </c>
      <c r="O13" s="33">
        <v>14158</v>
      </c>
      <c r="P13" s="34">
        <v>0</v>
      </c>
      <c r="Q13" s="35">
        <f t="shared" si="0"/>
        <v>14158</v>
      </c>
      <c r="R13" s="17">
        <v>690</v>
      </c>
      <c r="S13" s="17">
        <v>690</v>
      </c>
      <c r="T13" s="36">
        <f t="shared" si="1"/>
        <v>13468</v>
      </c>
      <c r="U13" s="34">
        <f>+J13+L13+S13</f>
        <v>991.24</v>
      </c>
      <c r="V13" s="37">
        <f t="shared" si="7"/>
        <v>708.76</v>
      </c>
      <c r="W13" s="26">
        <v>0</v>
      </c>
      <c r="X13" s="38">
        <f t="shared" si="8"/>
        <v>708.76</v>
      </c>
    </row>
    <row r="14" spans="1:25" ht="12.95" customHeight="1">
      <c r="A14" s="28" t="s">
        <v>77</v>
      </c>
      <c r="B14" s="29" t="s">
        <v>116</v>
      </c>
      <c r="C14" s="26"/>
      <c r="D14" s="30" t="s">
        <v>117</v>
      </c>
      <c r="E14" s="26" t="s">
        <v>65</v>
      </c>
      <c r="F14" s="31" t="s">
        <v>30</v>
      </c>
      <c r="G14" s="31" t="s">
        <v>90</v>
      </c>
      <c r="H14" s="32">
        <v>1700</v>
      </c>
      <c r="I14" s="32">
        <f t="shared" si="2"/>
        <v>221</v>
      </c>
      <c r="J14" s="32">
        <f t="shared" si="3"/>
        <v>93.5</v>
      </c>
      <c r="K14" s="32">
        <f t="shared" si="4"/>
        <v>1606.5</v>
      </c>
      <c r="L14" s="32">
        <v>207.74</v>
      </c>
      <c r="M14" s="32">
        <f t="shared" si="5"/>
        <v>301.24</v>
      </c>
      <c r="N14" s="32">
        <f t="shared" si="6"/>
        <v>1398.76</v>
      </c>
      <c r="O14" s="33">
        <v>28845</v>
      </c>
      <c r="P14" s="34">
        <v>728.4</v>
      </c>
      <c r="Q14" s="35">
        <f t="shared" si="0"/>
        <v>29573.4</v>
      </c>
      <c r="R14" s="17">
        <v>760</v>
      </c>
      <c r="S14" s="17">
        <f>760+638.76</f>
        <v>1398.76</v>
      </c>
      <c r="T14" s="36">
        <f t="shared" si="1"/>
        <v>28174.640000000003</v>
      </c>
      <c r="U14" s="34">
        <f>+J14+L14+S14</f>
        <v>1700</v>
      </c>
      <c r="V14" s="37">
        <f t="shared" si="7"/>
        <v>0</v>
      </c>
      <c r="W14" s="26">
        <v>0</v>
      </c>
      <c r="X14" s="38">
        <f t="shared" si="8"/>
        <v>0</v>
      </c>
      <c r="Y14" s="248" t="s">
        <v>630</v>
      </c>
    </row>
    <row r="15" spans="1:25" ht="12.95" customHeight="1">
      <c r="A15" s="28" t="s">
        <v>118</v>
      </c>
      <c r="B15" s="31" t="s">
        <v>119</v>
      </c>
      <c r="C15" s="26" t="s">
        <v>120</v>
      </c>
      <c r="D15" s="30" t="s">
        <v>121</v>
      </c>
      <c r="E15" s="26" t="s">
        <v>122</v>
      </c>
      <c r="F15" s="31" t="s">
        <v>30</v>
      </c>
      <c r="G15" s="31" t="s">
        <v>90</v>
      </c>
      <c r="H15" s="32">
        <v>1700</v>
      </c>
      <c r="I15" s="32">
        <f t="shared" si="2"/>
        <v>221</v>
      </c>
      <c r="J15" s="32">
        <f t="shared" si="3"/>
        <v>93.5</v>
      </c>
      <c r="K15" s="32">
        <f t="shared" si="4"/>
        <v>1606.5</v>
      </c>
      <c r="L15" s="32">
        <v>207.74</v>
      </c>
      <c r="M15" s="32">
        <f t="shared" si="5"/>
        <v>301.24</v>
      </c>
      <c r="N15" s="32">
        <f t="shared" si="6"/>
        <v>1398.76</v>
      </c>
      <c r="O15" s="33">
        <v>13784</v>
      </c>
      <c r="P15" s="34">
        <v>0</v>
      </c>
      <c r="Q15" s="35">
        <f t="shared" si="0"/>
        <v>13784</v>
      </c>
      <c r="R15" s="17">
        <v>690</v>
      </c>
      <c r="S15" s="17">
        <v>690</v>
      </c>
      <c r="T15" s="36">
        <f t="shared" si="1"/>
        <v>13094</v>
      </c>
      <c r="U15" s="34">
        <f>+J15+L15+S15</f>
        <v>991.24</v>
      </c>
      <c r="V15" s="37">
        <f t="shared" si="7"/>
        <v>708.76</v>
      </c>
      <c r="W15" s="26"/>
      <c r="X15" s="38">
        <v>0</v>
      </c>
      <c r="Y15" s="8" t="s">
        <v>123</v>
      </c>
    </row>
    <row r="16" spans="1:25" ht="12.95" customHeight="1">
      <c r="A16" s="28" t="s">
        <v>124</v>
      </c>
      <c r="B16" s="31" t="s">
        <v>125</v>
      </c>
      <c r="C16" s="26"/>
      <c r="D16" s="30" t="s">
        <v>126</v>
      </c>
      <c r="E16" s="26" t="s">
        <v>127</v>
      </c>
      <c r="F16" s="31" t="s">
        <v>30</v>
      </c>
      <c r="G16" s="31" t="s">
        <v>90</v>
      </c>
      <c r="H16" s="32">
        <v>1700</v>
      </c>
      <c r="I16" s="32">
        <v>0</v>
      </c>
      <c r="J16" s="32">
        <v>0</v>
      </c>
      <c r="K16" s="32">
        <f t="shared" si="4"/>
        <v>1700</v>
      </c>
      <c r="L16" s="32">
        <v>207.74</v>
      </c>
      <c r="M16" s="32">
        <f t="shared" si="5"/>
        <v>207.74</v>
      </c>
      <c r="N16" s="32">
        <f t="shared" si="6"/>
        <v>1492.26</v>
      </c>
      <c r="O16" s="33">
        <v>5175</v>
      </c>
      <c r="P16" s="34">
        <v>0</v>
      </c>
      <c r="Q16" s="35">
        <f t="shared" si="0"/>
        <v>5175</v>
      </c>
      <c r="R16" s="17">
        <v>620</v>
      </c>
      <c r="S16" s="17">
        <v>690</v>
      </c>
      <c r="T16" s="36">
        <f t="shared" si="1"/>
        <v>4485</v>
      </c>
      <c r="U16" s="34">
        <f>+J16+L16+S16</f>
        <v>897.74</v>
      </c>
      <c r="V16" s="37">
        <f t="shared" si="7"/>
        <v>802.26</v>
      </c>
      <c r="W16" s="26">
        <v>0</v>
      </c>
      <c r="X16" s="38">
        <f t="shared" si="8"/>
        <v>802.26</v>
      </c>
    </row>
    <row r="17" spans="1:26" ht="12.95" customHeight="1">
      <c r="A17" s="28" t="s">
        <v>128</v>
      </c>
      <c r="B17" s="31" t="s">
        <v>129</v>
      </c>
      <c r="C17" s="26"/>
      <c r="D17" s="30" t="s">
        <v>130</v>
      </c>
      <c r="E17" s="26" t="s">
        <v>65</v>
      </c>
      <c r="F17" s="31" t="s">
        <v>30</v>
      </c>
      <c r="G17" s="31" t="s">
        <v>90</v>
      </c>
      <c r="H17" s="32">
        <v>1700</v>
      </c>
      <c r="I17" s="32">
        <f t="shared" si="2"/>
        <v>221</v>
      </c>
      <c r="J17" s="32">
        <f t="shared" si="3"/>
        <v>93.5</v>
      </c>
      <c r="K17" s="32">
        <f t="shared" si="4"/>
        <v>1606.5</v>
      </c>
      <c r="L17" s="32">
        <v>207.74</v>
      </c>
      <c r="M17" s="32">
        <f t="shared" si="5"/>
        <v>301.24</v>
      </c>
      <c r="N17" s="32">
        <f t="shared" si="6"/>
        <v>1398.76</v>
      </c>
      <c r="O17" s="33">
        <v>27478</v>
      </c>
      <c r="P17" s="34">
        <v>0</v>
      </c>
      <c r="Q17" s="35">
        <f t="shared" si="0"/>
        <v>27478</v>
      </c>
      <c r="R17" s="17">
        <v>760</v>
      </c>
      <c r="S17" s="17">
        <v>790</v>
      </c>
      <c r="T17" s="36">
        <f t="shared" si="1"/>
        <v>26688</v>
      </c>
      <c r="U17" s="34">
        <f>+J17+L17+S17</f>
        <v>1091.24</v>
      </c>
      <c r="V17" s="37">
        <f t="shared" si="7"/>
        <v>608.76</v>
      </c>
      <c r="W17" s="26"/>
      <c r="X17" s="38">
        <f t="shared" si="8"/>
        <v>608.76</v>
      </c>
    </row>
    <row r="18" spans="1:26" ht="12.95" customHeight="1">
      <c r="A18" s="28" t="s">
        <v>131</v>
      </c>
      <c r="B18" s="31" t="s">
        <v>132</v>
      </c>
      <c r="C18" s="31" t="s">
        <v>133</v>
      </c>
      <c r="D18" s="39" t="s">
        <v>134</v>
      </c>
      <c r="E18" s="26" t="s">
        <v>135</v>
      </c>
      <c r="F18" s="31" t="s">
        <v>30</v>
      </c>
      <c r="G18" s="31" t="s">
        <v>90</v>
      </c>
      <c r="H18" s="32">
        <v>1700</v>
      </c>
      <c r="I18" s="32">
        <f t="shared" si="2"/>
        <v>221</v>
      </c>
      <c r="J18" s="32">
        <f t="shared" si="3"/>
        <v>93.5</v>
      </c>
      <c r="K18" s="32">
        <f t="shared" si="4"/>
        <v>1606.5</v>
      </c>
      <c r="L18" s="32">
        <v>207.74</v>
      </c>
      <c r="M18" s="32">
        <f t="shared" si="5"/>
        <v>301.24</v>
      </c>
      <c r="N18" s="32">
        <f t="shared" si="6"/>
        <v>1398.76</v>
      </c>
      <c r="O18" s="33">
        <v>1136</v>
      </c>
      <c r="P18" s="34">
        <v>0</v>
      </c>
      <c r="Q18" s="35">
        <f t="shared" si="0"/>
        <v>1136</v>
      </c>
      <c r="R18" s="17">
        <v>620</v>
      </c>
      <c r="S18" s="17">
        <v>520</v>
      </c>
      <c r="T18" s="36">
        <f t="shared" si="1"/>
        <v>616</v>
      </c>
      <c r="U18" s="34">
        <f>+J18+L18+S18</f>
        <v>821.24</v>
      </c>
      <c r="V18" s="37">
        <f t="shared" si="7"/>
        <v>878.76</v>
      </c>
      <c r="W18" s="26">
        <v>0</v>
      </c>
      <c r="X18" s="38">
        <f t="shared" si="8"/>
        <v>878.76</v>
      </c>
    </row>
    <row r="19" spans="1:26" ht="12.95" customHeight="1">
      <c r="A19" s="28" t="s">
        <v>136</v>
      </c>
      <c r="B19" s="31" t="s">
        <v>137</v>
      </c>
      <c r="C19" s="26"/>
      <c r="D19" s="30" t="s">
        <v>138</v>
      </c>
      <c r="E19" s="26" t="s">
        <v>59</v>
      </c>
      <c r="F19" s="31" t="s">
        <v>30</v>
      </c>
      <c r="G19" s="31" t="s">
        <v>90</v>
      </c>
      <c r="H19" s="32">
        <v>1700</v>
      </c>
      <c r="I19" s="32">
        <f t="shared" si="2"/>
        <v>221</v>
      </c>
      <c r="J19" s="32">
        <f t="shared" si="3"/>
        <v>93.5</v>
      </c>
      <c r="K19" s="32">
        <f t="shared" si="4"/>
        <v>1606.5</v>
      </c>
      <c r="L19" s="32">
        <v>207.74</v>
      </c>
      <c r="M19" s="32">
        <f t="shared" si="5"/>
        <v>301.24</v>
      </c>
      <c r="N19" s="32">
        <f t="shared" si="6"/>
        <v>1398.76</v>
      </c>
      <c r="O19" s="33">
        <v>1399</v>
      </c>
      <c r="P19" s="34">
        <v>0</v>
      </c>
      <c r="Q19" s="35">
        <f t="shared" si="0"/>
        <v>1399</v>
      </c>
      <c r="R19" s="17">
        <v>620</v>
      </c>
      <c r="S19" s="17">
        <v>520</v>
      </c>
      <c r="T19" s="36">
        <f t="shared" si="1"/>
        <v>879</v>
      </c>
      <c r="U19" s="34">
        <f>+J19+L19+S19</f>
        <v>821.24</v>
      </c>
      <c r="V19" s="37">
        <f t="shared" si="7"/>
        <v>878.76</v>
      </c>
      <c r="W19" s="26"/>
      <c r="X19" s="38">
        <f t="shared" si="8"/>
        <v>878.76</v>
      </c>
    </row>
    <row r="20" spans="1:26" ht="12.95" customHeight="1">
      <c r="A20" s="28" t="s">
        <v>139</v>
      </c>
      <c r="B20" s="31" t="s">
        <v>140</v>
      </c>
      <c r="C20" s="39" t="s">
        <v>141</v>
      </c>
      <c r="D20" s="30" t="s">
        <v>142</v>
      </c>
      <c r="E20" s="26" t="s">
        <v>65</v>
      </c>
      <c r="F20" s="31" t="s">
        <v>30</v>
      </c>
      <c r="G20" s="31" t="s">
        <v>90</v>
      </c>
      <c r="H20" s="32">
        <v>1700</v>
      </c>
      <c r="I20" s="32">
        <f t="shared" si="2"/>
        <v>221</v>
      </c>
      <c r="J20" s="32">
        <f t="shared" si="3"/>
        <v>93.5</v>
      </c>
      <c r="K20" s="32">
        <f t="shared" si="4"/>
        <v>1606.5</v>
      </c>
      <c r="L20" s="32">
        <v>207.74</v>
      </c>
      <c r="M20" s="32">
        <f t="shared" si="5"/>
        <v>301.24</v>
      </c>
      <c r="N20" s="32">
        <f t="shared" si="6"/>
        <v>1398.76</v>
      </c>
      <c r="O20" s="33">
        <v>3800</v>
      </c>
      <c r="P20" s="34">
        <v>0</v>
      </c>
      <c r="Q20" s="35">
        <f t="shared" si="0"/>
        <v>3800</v>
      </c>
      <c r="R20" s="17">
        <v>620</v>
      </c>
      <c r="S20" s="17">
        <v>400</v>
      </c>
      <c r="T20" s="36">
        <f t="shared" si="1"/>
        <v>3400</v>
      </c>
      <c r="U20" s="34">
        <f>+J20+L20+S20</f>
        <v>701.24</v>
      </c>
      <c r="V20" s="37">
        <f t="shared" si="7"/>
        <v>998.76</v>
      </c>
      <c r="W20" s="26">
        <v>0</v>
      </c>
      <c r="X20" s="38">
        <f t="shared" si="8"/>
        <v>998.76</v>
      </c>
      <c r="Z20" s="40"/>
    </row>
    <row r="21" spans="1:26" s="219" customFormat="1" ht="12.95" customHeight="1">
      <c r="A21" s="28" t="s">
        <v>143</v>
      </c>
      <c r="B21" s="216" t="s">
        <v>144</v>
      </c>
      <c r="C21" s="216"/>
      <c r="D21" s="217" t="s">
        <v>145</v>
      </c>
      <c r="E21" s="218" t="s">
        <v>146</v>
      </c>
      <c r="F21" s="216" t="s">
        <v>30</v>
      </c>
      <c r="G21" s="216" t="s">
        <v>90</v>
      </c>
      <c r="H21" s="32">
        <v>1700</v>
      </c>
      <c r="I21" s="32">
        <f t="shared" si="2"/>
        <v>221</v>
      </c>
      <c r="J21" s="32">
        <f t="shared" si="3"/>
        <v>93.5</v>
      </c>
      <c r="K21" s="32">
        <f t="shared" ref="K21:K61" si="9">H21-J21</f>
        <v>1606.5</v>
      </c>
      <c r="L21" s="32">
        <v>207.74</v>
      </c>
      <c r="M21" s="32">
        <f t="shared" si="5"/>
        <v>301.24</v>
      </c>
      <c r="N21" s="32">
        <f t="shared" si="6"/>
        <v>1398.76</v>
      </c>
      <c r="O21" s="249">
        <v>53463</v>
      </c>
      <c r="P21" s="36">
        <v>0</v>
      </c>
      <c r="Q21" s="35">
        <f t="shared" si="0"/>
        <v>53463</v>
      </c>
      <c r="R21" s="250">
        <v>1700</v>
      </c>
      <c r="S21" s="250">
        <f>1700+964.4</f>
        <v>2664.4</v>
      </c>
      <c r="T21" s="36">
        <f t="shared" si="1"/>
        <v>50798.6</v>
      </c>
      <c r="U21" s="34">
        <f>+J21+L21+S21</f>
        <v>2965.6400000000003</v>
      </c>
      <c r="V21" s="37">
        <v>0</v>
      </c>
      <c r="W21" s="218"/>
      <c r="X21" s="251">
        <v>0</v>
      </c>
    </row>
    <row r="22" spans="1:26" ht="12.95" customHeight="1">
      <c r="A22" s="28" t="s">
        <v>147</v>
      </c>
      <c r="B22" s="31" t="s">
        <v>149</v>
      </c>
      <c r="C22" s="26"/>
      <c r="D22" s="30" t="s">
        <v>150</v>
      </c>
      <c r="E22" s="26" t="s">
        <v>151</v>
      </c>
      <c r="F22" s="31" t="s">
        <v>30</v>
      </c>
      <c r="G22" s="31" t="s">
        <v>90</v>
      </c>
      <c r="H22" s="32">
        <v>1700</v>
      </c>
      <c r="I22" s="32">
        <f t="shared" si="2"/>
        <v>221</v>
      </c>
      <c r="J22" s="32">
        <f t="shared" si="3"/>
        <v>93.5</v>
      </c>
      <c r="K22" s="32">
        <f t="shared" si="9"/>
        <v>1606.5</v>
      </c>
      <c r="L22" s="32">
        <v>207.74</v>
      </c>
      <c r="M22" s="32">
        <f t="shared" si="5"/>
        <v>301.24</v>
      </c>
      <c r="N22" s="32">
        <f t="shared" si="6"/>
        <v>1398.76</v>
      </c>
      <c r="O22" s="33">
        <v>25639</v>
      </c>
      <c r="P22" s="34">
        <v>0</v>
      </c>
      <c r="Q22" s="35">
        <f t="shared" si="0"/>
        <v>25639</v>
      </c>
      <c r="R22" s="17">
        <v>760</v>
      </c>
      <c r="S22" s="17">
        <v>760</v>
      </c>
      <c r="T22" s="36">
        <f t="shared" si="1"/>
        <v>24879</v>
      </c>
      <c r="U22" s="34">
        <f>+J22+L22+S22</f>
        <v>1061.24</v>
      </c>
      <c r="V22" s="37">
        <f t="shared" si="7"/>
        <v>638.76</v>
      </c>
      <c r="W22" s="26"/>
      <c r="X22" s="38">
        <f t="shared" si="8"/>
        <v>638.76</v>
      </c>
    </row>
    <row r="23" spans="1:26" ht="12.95" customHeight="1">
      <c r="A23" s="28" t="s">
        <v>148</v>
      </c>
      <c r="B23" s="31" t="s">
        <v>153</v>
      </c>
      <c r="C23" s="31" t="s">
        <v>154</v>
      </c>
      <c r="D23" s="39" t="s">
        <v>155</v>
      </c>
      <c r="E23" s="26" t="s">
        <v>65</v>
      </c>
      <c r="F23" s="31" t="s">
        <v>30</v>
      </c>
      <c r="G23" s="31" t="s">
        <v>90</v>
      </c>
      <c r="H23" s="32">
        <v>1700</v>
      </c>
      <c r="I23" s="32">
        <f t="shared" si="2"/>
        <v>221</v>
      </c>
      <c r="J23" s="32">
        <f t="shared" si="3"/>
        <v>93.5</v>
      </c>
      <c r="K23" s="32">
        <f t="shared" si="9"/>
        <v>1606.5</v>
      </c>
      <c r="L23" s="32">
        <v>207.74</v>
      </c>
      <c r="M23" s="32">
        <f t="shared" si="5"/>
        <v>301.24</v>
      </c>
      <c r="N23" s="32">
        <f t="shared" si="6"/>
        <v>1398.76</v>
      </c>
      <c r="O23" s="33">
        <v>30052</v>
      </c>
      <c r="P23" s="34">
        <v>0</v>
      </c>
      <c r="Q23" s="35">
        <f t="shared" si="0"/>
        <v>30052</v>
      </c>
      <c r="R23" s="17">
        <v>760</v>
      </c>
      <c r="S23" s="17">
        <v>790</v>
      </c>
      <c r="T23" s="36">
        <f t="shared" si="1"/>
        <v>29262</v>
      </c>
      <c r="U23" s="34">
        <f>+J23+L23+S23</f>
        <v>1091.24</v>
      </c>
      <c r="V23" s="37">
        <f t="shared" si="7"/>
        <v>608.76</v>
      </c>
      <c r="W23" s="26"/>
      <c r="X23" s="38">
        <f t="shared" si="8"/>
        <v>608.76</v>
      </c>
    </row>
    <row r="24" spans="1:26" ht="12.95" customHeight="1">
      <c r="A24" s="28" t="s">
        <v>152</v>
      </c>
      <c r="B24" s="31" t="s">
        <v>157</v>
      </c>
      <c r="C24" s="26" t="s">
        <v>158</v>
      </c>
      <c r="D24" s="41" t="s">
        <v>159</v>
      </c>
      <c r="E24" s="26" t="s">
        <v>65</v>
      </c>
      <c r="F24" s="31" t="s">
        <v>30</v>
      </c>
      <c r="G24" s="31" t="s">
        <v>90</v>
      </c>
      <c r="H24" s="32">
        <v>1700</v>
      </c>
      <c r="I24" s="32">
        <f t="shared" si="2"/>
        <v>221</v>
      </c>
      <c r="J24" s="32">
        <f t="shared" si="3"/>
        <v>93.5</v>
      </c>
      <c r="K24" s="32">
        <f t="shared" si="9"/>
        <v>1606.5</v>
      </c>
      <c r="L24" s="32">
        <v>207.74</v>
      </c>
      <c r="M24" s="32">
        <f t="shared" si="5"/>
        <v>301.24</v>
      </c>
      <c r="N24" s="32">
        <f t="shared" si="6"/>
        <v>1398.76</v>
      </c>
      <c r="O24" s="33">
        <v>6450</v>
      </c>
      <c r="P24" s="34">
        <v>0</v>
      </c>
      <c r="Q24" s="35">
        <f t="shared" si="0"/>
        <v>6450</v>
      </c>
      <c r="R24" s="17">
        <v>630</v>
      </c>
      <c r="S24" s="17">
        <v>690</v>
      </c>
      <c r="T24" s="36">
        <f t="shared" si="1"/>
        <v>5760</v>
      </c>
      <c r="U24" s="34">
        <f>+J24+L24+S24</f>
        <v>991.24</v>
      </c>
      <c r="V24" s="37">
        <f t="shared" si="7"/>
        <v>708.76</v>
      </c>
      <c r="W24" s="26">
        <v>0</v>
      </c>
      <c r="X24" s="38">
        <f t="shared" si="8"/>
        <v>708.76</v>
      </c>
    </row>
    <row r="25" spans="1:26" ht="12.95" customHeight="1">
      <c r="A25" s="28" t="s">
        <v>156</v>
      </c>
      <c r="B25" s="31" t="s">
        <v>161</v>
      </c>
      <c r="C25" s="26" t="s">
        <v>162</v>
      </c>
      <c r="D25" s="30" t="s">
        <v>163</v>
      </c>
      <c r="E25" s="26" t="s">
        <v>65</v>
      </c>
      <c r="F25" s="31" t="s">
        <v>30</v>
      </c>
      <c r="G25" s="31" t="s">
        <v>90</v>
      </c>
      <c r="H25" s="32">
        <v>1700</v>
      </c>
      <c r="I25" s="32">
        <f t="shared" si="2"/>
        <v>221</v>
      </c>
      <c r="J25" s="32">
        <f t="shared" si="3"/>
        <v>93.5</v>
      </c>
      <c r="K25" s="32">
        <f t="shared" si="9"/>
        <v>1606.5</v>
      </c>
      <c r="L25" s="32">
        <v>207.74</v>
      </c>
      <c r="M25" s="32">
        <f t="shared" si="5"/>
        <v>301.24</v>
      </c>
      <c r="N25" s="32">
        <f t="shared" si="6"/>
        <v>1398.76</v>
      </c>
      <c r="O25" s="33">
        <v>0</v>
      </c>
      <c r="P25" s="34">
        <v>0</v>
      </c>
      <c r="Q25" s="35">
        <f t="shared" si="0"/>
        <v>0</v>
      </c>
      <c r="R25" s="17">
        <f t="shared" ref="R25:R59" si="10">Q25/28</f>
        <v>0</v>
      </c>
      <c r="S25" s="17">
        <f>R25/28</f>
        <v>0</v>
      </c>
      <c r="T25" s="36">
        <f t="shared" si="1"/>
        <v>0</v>
      </c>
      <c r="U25" s="34">
        <f>+J25+L25+S25</f>
        <v>301.24</v>
      </c>
      <c r="V25" s="37">
        <f t="shared" si="7"/>
        <v>1398.76</v>
      </c>
      <c r="W25" s="26">
        <v>0</v>
      </c>
      <c r="X25" s="38">
        <f t="shared" si="8"/>
        <v>1398.76</v>
      </c>
    </row>
    <row r="26" spans="1:26" ht="12.95" customHeight="1">
      <c r="A26" s="28" t="s">
        <v>160</v>
      </c>
      <c r="B26" s="31" t="s">
        <v>165</v>
      </c>
      <c r="C26" s="39" t="s">
        <v>166</v>
      </c>
      <c r="D26" s="39" t="s">
        <v>167</v>
      </c>
      <c r="E26" s="31" t="s">
        <v>168</v>
      </c>
      <c r="F26" s="31" t="s">
        <v>30</v>
      </c>
      <c r="G26" s="31" t="s">
        <v>90</v>
      </c>
      <c r="H26" s="32">
        <v>1700</v>
      </c>
      <c r="I26" s="32">
        <f t="shared" si="2"/>
        <v>221</v>
      </c>
      <c r="J26" s="32">
        <f t="shared" si="3"/>
        <v>93.5</v>
      </c>
      <c r="K26" s="32">
        <f t="shared" si="9"/>
        <v>1606.5</v>
      </c>
      <c r="L26" s="32">
        <v>207.74</v>
      </c>
      <c r="M26" s="32">
        <f t="shared" si="5"/>
        <v>301.24</v>
      </c>
      <c r="N26" s="32">
        <f t="shared" si="6"/>
        <v>1398.76</v>
      </c>
      <c r="O26" s="33">
        <v>7247</v>
      </c>
      <c r="P26" s="34">
        <v>0</v>
      </c>
      <c r="Q26" s="35">
        <f t="shared" si="0"/>
        <v>7247</v>
      </c>
      <c r="R26" s="17">
        <v>620</v>
      </c>
      <c r="S26" s="17">
        <v>620</v>
      </c>
      <c r="T26" s="36">
        <f t="shared" si="1"/>
        <v>6627</v>
      </c>
      <c r="U26" s="34">
        <f>+J26+L26+S26</f>
        <v>921.24</v>
      </c>
      <c r="V26" s="37">
        <f t="shared" si="7"/>
        <v>778.76</v>
      </c>
      <c r="W26" s="26">
        <v>0</v>
      </c>
      <c r="X26" s="38">
        <v>0</v>
      </c>
      <c r="Y26" s="8" t="s">
        <v>547</v>
      </c>
    </row>
    <row r="27" spans="1:26" ht="12.95" customHeight="1">
      <c r="A27" s="28" t="s">
        <v>164</v>
      </c>
      <c r="B27" s="31" t="s">
        <v>170</v>
      </c>
      <c r="C27" s="31"/>
      <c r="D27" s="39" t="s">
        <v>171</v>
      </c>
      <c r="E27" s="26" t="s">
        <v>172</v>
      </c>
      <c r="F27" s="31" t="s">
        <v>30</v>
      </c>
      <c r="G27" s="31" t="s">
        <v>90</v>
      </c>
      <c r="H27" s="32">
        <v>1700</v>
      </c>
      <c r="I27" s="32">
        <f t="shared" si="2"/>
        <v>221</v>
      </c>
      <c r="J27" s="32">
        <f t="shared" si="3"/>
        <v>93.5</v>
      </c>
      <c r="K27" s="32">
        <f t="shared" si="9"/>
        <v>1606.5</v>
      </c>
      <c r="L27" s="32">
        <v>207.74</v>
      </c>
      <c r="M27" s="32">
        <f t="shared" si="5"/>
        <v>301.24</v>
      </c>
      <c r="N27" s="32">
        <f t="shared" si="6"/>
        <v>1398.76</v>
      </c>
      <c r="O27" s="33">
        <v>17402</v>
      </c>
      <c r="P27" s="34">
        <f>'[1]GOIL SHORTAGES'!$P$5</f>
        <v>560</v>
      </c>
      <c r="Q27" s="35">
        <f t="shared" si="0"/>
        <v>17962</v>
      </c>
      <c r="R27" s="17">
        <v>690</v>
      </c>
      <c r="S27" s="17">
        <f>690+560</f>
        <v>1250</v>
      </c>
      <c r="T27" s="36">
        <f t="shared" si="1"/>
        <v>16712</v>
      </c>
      <c r="U27" s="34">
        <f>+J27+L27+S27</f>
        <v>1551.24</v>
      </c>
      <c r="V27" s="37">
        <f t="shared" si="7"/>
        <v>148.76</v>
      </c>
      <c r="W27" s="26"/>
      <c r="X27" s="38">
        <v>0</v>
      </c>
      <c r="Y27" s="8" t="s">
        <v>637</v>
      </c>
    </row>
    <row r="28" spans="1:26" ht="12.95" customHeight="1">
      <c r="A28" s="28" t="s">
        <v>169</v>
      </c>
      <c r="B28" s="31" t="s">
        <v>174</v>
      </c>
      <c r="C28" s="31"/>
      <c r="D28" s="30" t="s">
        <v>175</v>
      </c>
      <c r="E28" s="26" t="s">
        <v>176</v>
      </c>
      <c r="F28" s="31" t="s">
        <v>30</v>
      </c>
      <c r="G28" s="31" t="s">
        <v>90</v>
      </c>
      <c r="H28" s="32">
        <v>1700</v>
      </c>
      <c r="I28" s="32">
        <v>0</v>
      </c>
      <c r="J28" s="32">
        <v>0</v>
      </c>
      <c r="K28" s="32">
        <f t="shared" si="9"/>
        <v>1700</v>
      </c>
      <c r="L28" s="32">
        <v>207.74</v>
      </c>
      <c r="M28" s="32">
        <f t="shared" si="5"/>
        <v>207.74</v>
      </c>
      <c r="N28" s="32">
        <f t="shared" si="6"/>
        <v>1492.26</v>
      </c>
      <c r="O28" s="33">
        <v>5056</v>
      </c>
      <c r="P28" s="34">
        <v>0</v>
      </c>
      <c r="Q28" s="35">
        <f t="shared" si="0"/>
        <v>5056</v>
      </c>
      <c r="R28" s="17">
        <v>620</v>
      </c>
      <c r="S28" s="17">
        <v>620</v>
      </c>
      <c r="T28" s="36">
        <f t="shared" si="1"/>
        <v>4436</v>
      </c>
      <c r="U28" s="34">
        <f>+J28+L28+S28</f>
        <v>827.74</v>
      </c>
      <c r="V28" s="37">
        <f t="shared" si="7"/>
        <v>872.26</v>
      </c>
      <c r="W28" s="26">
        <v>0</v>
      </c>
      <c r="X28" s="38">
        <f t="shared" si="8"/>
        <v>872.26</v>
      </c>
    </row>
    <row r="29" spans="1:26" ht="12.95" customHeight="1">
      <c r="A29" s="28" t="s">
        <v>173</v>
      </c>
      <c r="B29" s="31" t="s">
        <v>178</v>
      </c>
      <c r="C29" s="31"/>
      <c r="D29" s="39" t="s">
        <v>179</v>
      </c>
      <c r="E29" s="26" t="s">
        <v>109</v>
      </c>
      <c r="F29" s="31" t="s">
        <v>30</v>
      </c>
      <c r="G29" s="31" t="s">
        <v>90</v>
      </c>
      <c r="H29" s="32">
        <v>1700</v>
      </c>
      <c r="I29" s="32">
        <f t="shared" si="2"/>
        <v>221</v>
      </c>
      <c r="J29" s="32">
        <f t="shared" si="3"/>
        <v>93.5</v>
      </c>
      <c r="K29" s="32">
        <f t="shared" si="9"/>
        <v>1606.5</v>
      </c>
      <c r="L29" s="32">
        <v>207.74</v>
      </c>
      <c r="M29" s="32">
        <f t="shared" si="5"/>
        <v>301.24</v>
      </c>
      <c r="N29" s="32">
        <f t="shared" si="6"/>
        <v>1398.76</v>
      </c>
      <c r="O29" s="33">
        <v>11714</v>
      </c>
      <c r="P29" s="34">
        <v>0</v>
      </c>
      <c r="Q29" s="35">
        <f t="shared" si="0"/>
        <v>11714</v>
      </c>
      <c r="R29" s="17">
        <v>620</v>
      </c>
      <c r="S29" s="17">
        <v>620</v>
      </c>
      <c r="T29" s="36">
        <f t="shared" si="1"/>
        <v>11094</v>
      </c>
      <c r="U29" s="34">
        <f>+J29+L29+S29</f>
        <v>921.24</v>
      </c>
      <c r="V29" s="37">
        <f t="shared" si="7"/>
        <v>778.76</v>
      </c>
      <c r="W29" s="26">
        <v>100</v>
      </c>
      <c r="X29" s="38">
        <f t="shared" si="8"/>
        <v>678.76</v>
      </c>
    </row>
    <row r="30" spans="1:26" ht="12.75" customHeight="1">
      <c r="A30" s="28" t="s">
        <v>177</v>
      </c>
      <c r="B30" s="31" t="s">
        <v>181</v>
      </c>
      <c r="C30" s="31"/>
      <c r="D30" s="30" t="s">
        <v>182</v>
      </c>
      <c r="E30" s="26" t="s">
        <v>65</v>
      </c>
      <c r="F30" s="31" t="s">
        <v>30</v>
      </c>
      <c r="G30" s="31" t="s">
        <v>90</v>
      </c>
      <c r="H30" s="32">
        <v>1700</v>
      </c>
      <c r="I30" s="32">
        <f t="shared" si="2"/>
        <v>221</v>
      </c>
      <c r="J30" s="32">
        <f t="shared" si="3"/>
        <v>93.5</v>
      </c>
      <c r="K30" s="32">
        <f t="shared" si="9"/>
        <v>1606.5</v>
      </c>
      <c r="L30" s="32">
        <v>207.74</v>
      </c>
      <c r="M30" s="32">
        <f t="shared" si="5"/>
        <v>301.24</v>
      </c>
      <c r="N30" s="32">
        <f t="shared" si="6"/>
        <v>1398.76</v>
      </c>
      <c r="O30" s="33">
        <v>10958</v>
      </c>
      <c r="P30" s="34">
        <v>0</v>
      </c>
      <c r="Q30" s="35">
        <f t="shared" si="0"/>
        <v>10958</v>
      </c>
      <c r="R30" s="17">
        <v>690</v>
      </c>
      <c r="S30" s="17">
        <v>690</v>
      </c>
      <c r="T30" s="36">
        <f t="shared" si="1"/>
        <v>10268</v>
      </c>
      <c r="U30" s="34">
        <f>+J30+L30+S30</f>
        <v>991.24</v>
      </c>
      <c r="V30" s="37">
        <f t="shared" si="7"/>
        <v>708.76</v>
      </c>
      <c r="W30" s="26"/>
      <c r="X30" s="38">
        <f t="shared" si="8"/>
        <v>708.76</v>
      </c>
    </row>
    <row r="31" spans="1:26" ht="12.95" customHeight="1">
      <c r="A31" s="28" t="s">
        <v>180</v>
      </c>
      <c r="B31" s="31" t="s">
        <v>184</v>
      </c>
      <c r="C31" s="26"/>
      <c r="D31" s="42" t="s">
        <v>185</v>
      </c>
      <c r="E31" s="26" t="s">
        <v>109</v>
      </c>
      <c r="F31" s="31" t="s">
        <v>30</v>
      </c>
      <c r="G31" s="31" t="s">
        <v>90</v>
      </c>
      <c r="H31" s="32">
        <v>1700</v>
      </c>
      <c r="I31" s="32">
        <f t="shared" si="2"/>
        <v>221</v>
      </c>
      <c r="J31" s="32">
        <f t="shared" si="3"/>
        <v>93.5</v>
      </c>
      <c r="K31" s="32">
        <f t="shared" si="9"/>
        <v>1606.5</v>
      </c>
      <c r="L31" s="32">
        <v>207.74</v>
      </c>
      <c r="M31" s="32">
        <f t="shared" si="5"/>
        <v>301.24</v>
      </c>
      <c r="N31" s="32">
        <f t="shared" si="6"/>
        <v>1398.76</v>
      </c>
      <c r="O31" s="33">
        <v>32295</v>
      </c>
      <c r="P31" s="34">
        <f>'[2]GOIL NOV. DEC. 2018 '!$E$3</f>
        <v>1820</v>
      </c>
      <c r="Q31" s="35">
        <f>32295+1820</f>
        <v>34115</v>
      </c>
      <c r="R31" s="17">
        <v>760</v>
      </c>
      <c r="S31" s="17">
        <f>760+520</f>
        <v>1280</v>
      </c>
      <c r="T31" s="36">
        <f t="shared" si="1"/>
        <v>32835</v>
      </c>
      <c r="U31" s="34">
        <f>+J31+L31+S31</f>
        <v>1581.24</v>
      </c>
      <c r="V31" s="37">
        <f t="shared" si="7"/>
        <v>118.75999999999999</v>
      </c>
      <c r="W31" s="26"/>
      <c r="X31" s="38">
        <v>0</v>
      </c>
      <c r="Y31" s="8" t="s">
        <v>637</v>
      </c>
    </row>
    <row r="32" spans="1:26" ht="12.95" customHeight="1">
      <c r="A32" s="28" t="s">
        <v>183</v>
      </c>
      <c r="B32" s="26" t="s">
        <v>187</v>
      </c>
      <c r="C32" s="26" t="s">
        <v>188</v>
      </c>
      <c r="D32" s="30" t="s">
        <v>189</v>
      </c>
      <c r="E32" s="26" t="s">
        <v>65</v>
      </c>
      <c r="F32" s="31" t="s">
        <v>30</v>
      </c>
      <c r="G32" s="31" t="s">
        <v>90</v>
      </c>
      <c r="H32" s="32">
        <v>1700</v>
      </c>
      <c r="I32" s="32">
        <f t="shared" si="2"/>
        <v>221</v>
      </c>
      <c r="J32" s="32">
        <f t="shared" si="3"/>
        <v>93.5</v>
      </c>
      <c r="K32" s="32">
        <f t="shared" si="9"/>
        <v>1606.5</v>
      </c>
      <c r="L32" s="32">
        <v>207.74</v>
      </c>
      <c r="M32" s="32">
        <f t="shared" si="5"/>
        <v>301.24</v>
      </c>
      <c r="N32" s="32">
        <f t="shared" si="6"/>
        <v>1398.76</v>
      </c>
      <c r="O32" s="33">
        <v>0</v>
      </c>
      <c r="P32" s="34">
        <v>0</v>
      </c>
      <c r="Q32" s="35">
        <f t="shared" si="0"/>
        <v>0</v>
      </c>
      <c r="R32" s="17">
        <v>0</v>
      </c>
      <c r="S32" s="17">
        <v>0</v>
      </c>
      <c r="T32" s="36">
        <f t="shared" si="1"/>
        <v>0</v>
      </c>
      <c r="U32" s="34">
        <f>+J32+L32+S32</f>
        <v>301.24</v>
      </c>
      <c r="V32" s="37">
        <f t="shared" si="7"/>
        <v>1398.76</v>
      </c>
      <c r="W32" s="26"/>
      <c r="X32" s="38">
        <f t="shared" si="8"/>
        <v>1398.76</v>
      </c>
    </row>
    <row r="33" spans="1:26" ht="12.95" customHeight="1">
      <c r="A33" s="28" t="s">
        <v>186</v>
      </c>
      <c r="B33" s="26" t="s">
        <v>191</v>
      </c>
      <c r="C33" s="30" t="s">
        <v>192</v>
      </c>
      <c r="D33" s="42" t="s">
        <v>193</v>
      </c>
      <c r="E33" s="31" t="s">
        <v>194</v>
      </c>
      <c r="F33" s="31" t="s">
        <v>30</v>
      </c>
      <c r="G33" s="31" t="s">
        <v>90</v>
      </c>
      <c r="H33" s="32">
        <v>1700</v>
      </c>
      <c r="I33" s="32">
        <f t="shared" si="2"/>
        <v>221</v>
      </c>
      <c r="J33" s="32">
        <f t="shared" si="3"/>
        <v>93.5</v>
      </c>
      <c r="K33" s="32">
        <f t="shared" si="9"/>
        <v>1606.5</v>
      </c>
      <c r="L33" s="32">
        <v>207.74</v>
      </c>
      <c r="M33" s="32">
        <f t="shared" si="5"/>
        <v>301.24</v>
      </c>
      <c r="N33" s="32">
        <f t="shared" si="6"/>
        <v>1398.76</v>
      </c>
      <c r="O33" s="33">
        <v>16981</v>
      </c>
      <c r="P33" s="34">
        <v>0</v>
      </c>
      <c r="Q33" s="35">
        <f t="shared" si="0"/>
        <v>16981</v>
      </c>
      <c r="R33" s="17">
        <v>690</v>
      </c>
      <c r="S33" s="17">
        <v>690</v>
      </c>
      <c r="T33" s="36">
        <f t="shared" si="1"/>
        <v>16291</v>
      </c>
      <c r="U33" s="34">
        <f>+J33+L33+S33</f>
        <v>991.24</v>
      </c>
      <c r="V33" s="37">
        <f t="shared" si="7"/>
        <v>708.76</v>
      </c>
      <c r="W33" s="26">
        <v>0</v>
      </c>
      <c r="X33" s="38">
        <f t="shared" si="8"/>
        <v>708.76</v>
      </c>
    </row>
    <row r="34" spans="1:26" ht="12.95" customHeight="1">
      <c r="A34" s="28" t="s">
        <v>190</v>
      </c>
      <c r="B34" s="26" t="s">
        <v>196</v>
      </c>
      <c r="C34" s="30" t="s">
        <v>197</v>
      </c>
      <c r="D34" s="30" t="s">
        <v>198</v>
      </c>
      <c r="E34" s="26" t="s">
        <v>43</v>
      </c>
      <c r="F34" s="31" t="s">
        <v>30</v>
      </c>
      <c r="G34" s="31" t="s">
        <v>90</v>
      </c>
      <c r="H34" s="32">
        <v>1700</v>
      </c>
      <c r="I34" s="32">
        <f t="shared" si="2"/>
        <v>221</v>
      </c>
      <c r="J34" s="32">
        <f t="shared" si="3"/>
        <v>93.5</v>
      </c>
      <c r="K34" s="32">
        <f t="shared" si="9"/>
        <v>1606.5</v>
      </c>
      <c r="L34" s="32">
        <v>207.74</v>
      </c>
      <c r="M34" s="32">
        <f t="shared" si="5"/>
        <v>301.24</v>
      </c>
      <c r="N34" s="32">
        <f t="shared" si="6"/>
        <v>1398.76</v>
      </c>
      <c r="O34" s="33">
        <v>8100</v>
      </c>
      <c r="P34" s="34">
        <v>0</v>
      </c>
      <c r="Q34" s="35">
        <f t="shared" si="0"/>
        <v>8100</v>
      </c>
      <c r="R34" s="17">
        <v>620</v>
      </c>
      <c r="S34" s="17">
        <v>620</v>
      </c>
      <c r="T34" s="36">
        <f t="shared" si="1"/>
        <v>7480</v>
      </c>
      <c r="U34" s="34">
        <f>+J34+L34+S34</f>
        <v>921.24</v>
      </c>
      <c r="V34" s="37">
        <f t="shared" si="7"/>
        <v>778.76</v>
      </c>
      <c r="W34" s="26"/>
      <c r="X34" s="38">
        <f t="shared" si="8"/>
        <v>778.76</v>
      </c>
    </row>
    <row r="35" spans="1:26" ht="12.95" customHeight="1">
      <c r="A35" s="28" t="s">
        <v>195</v>
      </c>
      <c r="B35" s="26" t="s">
        <v>200</v>
      </c>
      <c r="C35" s="26"/>
      <c r="D35" s="30" t="s">
        <v>201</v>
      </c>
      <c r="E35" s="26" t="s">
        <v>202</v>
      </c>
      <c r="F35" s="31" t="s">
        <v>30</v>
      </c>
      <c r="G35" s="31" t="s">
        <v>90</v>
      </c>
      <c r="H35" s="32">
        <v>1700</v>
      </c>
      <c r="I35" s="32">
        <f t="shared" si="2"/>
        <v>221</v>
      </c>
      <c r="J35" s="32">
        <f t="shared" si="3"/>
        <v>93.5</v>
      </c>
      <c r="K35" s="32">
        <f t="shared" si="9"/>
        <v>1606.5</v>
      </c>
      <c r="L35" s="32">
        <v>207.74</v>
      </c>
      <c r="M35" s="32">
        <f t="shared" si="5"/>
        <v>301.24</v>
      </c>
      <c r="N35" s="32">
        <f t="shared" si="6"/>
        <v>1398.76</v>
      </c>
      <c r="O35" s="33">
        <v>6615</v>
      </c>
      <c r="P35" s="34">
        <v>0</v>
      </c>
      <c r="Q35" s="35">
        <f t="shared" si="0"/>
        <v>6615</v>
      </c>
      <c r="R35" s="17">
        <v>620</v>
      </c>
      <c r="S35" s="17">
        <v>620</v>
      </c>
      <c r="T35" s="36">
        <f t="shared" si="1"/>
        <v>5995</v>
      </c>
      <c r="U35" s="34">
        <f>+J35+L35+S35</f>
        <v>921.24</v>
      </c>
      <c r="V35" s="37">
        <f t="shared" si="7"/>
        <v>778.76</v>
      </c>
      <c r="W35" s="26">
        <v>0</v>
      </c>
      <c r="X35" s="38">
        <f t="shared" si="8"/>
        <v>778.76</v>
      </c>
    </row>
    <row r="36" spans="1:26" ht="12.95" customHeight="1">
      <c r="A36" s="28" t="s">
        <v>199</v>
      </c>
      <c r="B36" s="26" t="s">
        <v>204</v>
      </c>
      <c r="C36" s="26" t="s">
        <v>205</v>
      </c>
      <c r="D36" s="30" t="s">
        <v>206</v>
      </c>
      <c r="E36" s="26" t="s">
        <v>65</v>
      </c>
      <c r="F36" s="31" t="s">
        <v>30</v>
      </c>
      <c r="G36" s="31" t="s">
        <v>90</v>
      </c>
      <c r="H36" s="32">
        <v>1700</v>
      </c>
      <c r="I36" s="32">
        <f t="shared" si="2"/>
        <v>221</v>
      </c>
      <c r="J36" s="32">
        <f t="shared" si="3"/>
        <v>93.5</v>
      </c>
      <c r="K36" s="32">
        <f t="shared" si="9"/>
        <v>1606.5</v>
      </c>
      <c r="L36" s="32">
        <v>207.74</v>
      </c>
      <c r="M36" s="32">
        <f t="shared" si="5"/>
        <v>301.24</v>
      </c>
      <c r="N36" s="32">
        <f t="shared" si="6"/>
        <v>1398.76</v>
      </c>
      <c r="O36" s="33">
        <v>10115</v>
      </c>
      <c r="P36" s="34">
        <v>0</v>
      </c>
      <c r="Q36" s="35">
        <f t="shared" si="0"/>
        <v>10115</v>
      </c>
      <c r="R36" s="17">
        <v>690</v>
      </c>
      <c r="S36" s="17">
        <v>690</v>
      </c>
      <c r="T36" s="36">
        <f t="shared" si="1"/>
        <v>9425</v>
      </c>
      <c r="U36" s="34">
        <f>+J36+L36+S36</f>
        <v>991.24</v>
      </c>
      <c r="V36" s="37">
        <f t="shared" si="7"/>
        <v>708.76</v>
      </c>
      <c r="W36" s="26"/>
      <c r="X36" s="38">
        <f t="shared" si="8"/>
        <v>708.76</v>
      </c>
    </row>
    <row r="37" spans="1:26" ht="12.95" customHeight="1">
      <c r="A37" s="28" t="s">
        <v>203</v>
      </c>
      <c r="B37" s="26" t="s">
        <v>208</v>
      </c>
      <c r="C37" s="26" t="s">
        <v>209</v>
      </c>
      <c r="D37" s="30" t="s">
        <v>210</v>
      </c>
      <c r="E37" s="26" t="s">
        <v>146</v>
      </c>
      <c r="F37" s="26" t="s">
        <v>30</v>
      </c>
      <c r="G37" s="31" t="s">
        <v>90</v>
      </c>
      <c r="H37" s="32">
        <v>1700</v>
      </c>
      <c r="I37" s="32">
        <f t="shared" si="2"/>
        <v>221</v>
      </c>
      <c r="J37" s="32">
        <f t="shared" si="3"/>
        <v>93.5</v>
      </c>
      <c r="K37" s="32">
        <f t="shared" si="9"/>
        <v>1606.5</v>
      </c>
      <c r="L37" s="32">
        <v>207.74</v>
      </c>
      <c r="M37" s="32">
        <f t="shared" si="5"/>
        <v>301.24</v>
      </c>
      <c r="N37" s="32">
        <f t="shared" si="6"/>
        <v>1398.76</v>
      </c>
      <c r="O37" s="33">
        <v>15460</v>
      </c>
      <c r="P37" s="34">
        <v>0</v>
      </c>
      <c r="Q37" s="35">
        <f t="shared" si="0"/>
        <v>15460</v>
      </c>
      <c r="R37" s="17">
        <v>690</v>
      </c>
      <c r="S37" s="17">
        <v>690</v>
      </c>
      <c r="T37" s="36">
        <f t="shared" si="1"/>
        <v>14770</v>
      </c>
      <c r="U37" s="34">
        <f>+J37+L37+S37</f>
        <v>991.24</v>
      </c>
      <c r="V37" s="37">
        <f t="shared" si="7"/>
        <v>708.76</v>
      </c>
      <c r="W37" s="26">
        <v>100</v>
      </c>
      <c r="X37" s="38">
        <f t="shared" si="8"/>
        <v>608.76</v>
      </c>
    </row>
    <row r="38" spans="1:26" ht="17.25" customHeight="1">
      <c r="A38" s="28" t="s">
        <v>207</v>
      </c>
      <c r="B38" s="29" t="s">
        <v>212</v>
      </c>
      <c r="C38" s="26"/>
      <c r="D38" s="30" t="s">
        <v>213</v>
      </c>
      <c r="E38" s="26" t="s">
        <v>65</v>
      </c>
      <c r="F38" s="26" t="s">
        <v>30</v>
      </c>
      <c r="G38" s="31" t="s">
        <v>90</v>
      </c>
      <c r="H38" s="32">
        <v>1700</v>
      </c>
      <c r="I38" s="32">
        <f t="shared" si="2"/>
        <v>221</v>
      </c>
      <c r="J38" s="32">
        <f t="shared" si="3"/>
        <v>93.5</v>
      </c>
      <c r="K38" s="32">
        <f t="shared" si="9"/>
        <v>1606.5</v>
      </c>
      <c r="L38" s="32">
        <v>207.74</v>
      </c>
      <c r="M38" s="32">
        <f t="shared" si="5"/>
        <v>301.24</v>
      </c>
      <c r="N38" s="32">
        <f t="shared" si="6"/>
        <v>1398.76</v>
      </c>
      <c r="O38" s="33">
        <v>0</v>
      </c>
      <c r="P38" s="34">
        <v>0</v>
      </c>
      <c r="Q38" s="35">
        <f t="shared" si="0"/>
        <v>0</v>
      </c>
      <c r="R38" s="17">
        <f t="shared" si="10"/>
        <v>0</v>
      </c>
      <c r="S38" s="17">
        <f>R38/28</f>
        <v>0</v>
      </c>
      <c r="T38" s="36">
        <f t="shared" si="1"/>
        <v>0</v>
      </c>
      <c r="U38" s="34">
        <f>+J38+L38+S38</f>
        <v>301.24</v>
      </c>
      <c r="V38" s="37">
        <f t="shared" si="7"/>
        <v>1398.76</v>
      </c>
      <c r="W38" s="26"/>
      <c r="X38" s="38">
        <f t="shared" si="8"/>
        <v>1398.76</v>
      </c>
    </row>
    <row r="39" spans="1:26" ht="24.75" customHeight="1">
      <c r="A39" s="28" t="s">
        <v>211</v>
      </c>
      <c r="B39" s="26" t="s">
        <v>215</v>
      </c>
      <c r="C39" s="26"/>
      <c r="D39" s="30" t="s">
        <v>216</v>
      </c>
      <c r="E39" s="26" t="s">
        <v>217</v>
      </c>
      <c r="F39" s="31" t="s">
        <v>30</v>
      </c>
      <c r="G39" s="31" t="s">
        <v>90</v>
      </c>
      <c r="H39" s="32">
        <v>1700</v>
      </c>
      <c r="I39" s="32">
        <f t="shared" si="2"/>
        <v>221</v>
      </c>
      <c r="J39" s="32">
        <f t="shared" si="3"/>
        <v>93.5</v>
      </c>
      <c r="K39" s="32">
        <f t="shared" si="9"/>
        <v>1606.5</v>
      </c>
      <c r="L39" s="32">
        <v>207.74</v>
      </c>
      <c r="M39" s="32">
        <f t="shared" si="5"/>
        <v>301.24</v>
      </c>
      <c r="N39" s="32">
        <f t="shared" si="6"/>
        <v>1398.76</v>
      </c>
      <c r="O39" s="33">
        <v>16848</v>
      </c>
      <c r="P39" s="34">
        <f>'[1]GOIL SHORTAGES'!$P$11</f>
        <v>1020</v>
      </c>
      <c r="Q39" s="35">
        <f t="shared" si="0"/>
        <v>17868</v>
      </c>
      <c r="R39" s="17">
        <v>690</v>
      </c>
      <c r="S39" s="17">
        <f>690+608.76</f>
        <v>1298.76</v>
      </c>
      <c r="T39" s="36">
        <f t="shared" si="1"/>
        <v>16569.240000000002</v>
      </c>
      <c r="U39" s="34">
        <f>+J39+L39+S39</f>
        <v>1600</v>
      </c>
      <c r="V39" s="37">
        <f t="shared" si="7"/>
        <v>100</v>
      </c>
      <c r="W39" s="26">
        <v>100</v>
      </c>
      <c r="X39" s="38">
        <f t="shared" si="8"/>
        <v>0</v>
      </c>
      <c r="Y39" s="248" t="s">
        <v>638</v>
      </c>
    </row>
    <row r="40" spans="1:26" ht="12.95" customHeight="1">
      <c r="A40" s="28" t="s">
        <v>214</v>
      </c>
      <c r="B40" s="26" t="s">
        <v>219</v>
      </c>
      <c r="C40" s="26"/>
      <c r="D40" s="30" t="s">
        <v>220</v>
      </c>
      <c r="E40" s="26" t="s">
        <v>221</v>
      </c>
      <c r="F40" s="31" t="s">
        <v>30</v>
      </c>
      <c r="G40" s="31" t="s">
        <v>90</v>
      </c>
      <c r="H40" s="32">
        <v>1700</v>
      </c>
      <c r="I40" s="32">
        <f t="shared" si="2"/>
        <v>221</v>
      </c>
      <c r="J40" s="32">
        <f t="shared" si="3"/>
        <v>93.5</v>
      </c>
      <c r="K40" s="32">
        <f t="shared" si="9"/>
        <v>1606.5</v>
      </c>
      <c r="L40" s="32">
        <v>207.74</v>
      </c>
      <c r="M40" s="32">
        <f t="shared" si="5"/>
        <v>301.24</v>
      </c>
      <c r="N40" s="32">
        <f t="shared" si="6"/>
        <v>1398.76</v>
      </c>
      <c r="O40" s="33">
        <v>7790</v>
      </c>
      <c r="P40" s="34">
        <f>'[1]GOIL SHORTAGES'!$P$14</f>
        <v>1488</v>
      </c>
      <c r="Q40" s="35">
        <f t="shared" si="0"/>
        <v>9278</v>
      </c>
      <c r="R40" s="17">
        <v>620</v>
      </c>
      <c r="S40" s="17">
        <f>620+778.76</f>
        <v>1398.76</v>
      </c>
      <c r="T40" s="36">
        <f t="shared" si="1"/>
        <v>7879.24</v>
      </c>
      <c r="U40" s="34">
        <f>+J40+L40+S40</f>
        <v>1700</v>
      </c>
      <c r="V40" s="37">
        <f t="shared" si="7"/>
        <v>0</v>
      </c>
      <c r="W40" s="26">
        <v>0</v>
      </c>
      <c r="X40" s="38">
        <v>0</v>
      </c>
      <c r="Y40" s="248" t="s">
        <v>639</v>
      </c>
    </row>
    <row r="41" spans="1:26" ht="12.95" customHeight="1">
      <c r="A41" s="28" t="s">
        <v>218</v>
      </c>
      <c r="B41" s="26" t="s">
        <v>223</v>
      </c>
      <c r="C41" s="26"/>
      <c r="D41" s="30" t="s">
        <v>224</v>
      </c>
      <c r="E41" s="26" t="s">
        <v>225</v>
      </c>
      <c r="F41" s="31" t="s">
        <v>30</v>
      </c>
      <c r="G41" s="31" t="s">
        <v>90</v>
      </c>
      <c r="H41" s="32">
        <v>1700</v>
      </c>
      <c r="I41" s="32">
        <f t="shared" si="2"/>
        <v>221</v>
      </c>
      <c r="J41" s="32">
        <f t="shared" si="3"/>
        <v>93.5</v>
      </c>
      <c r="K41" s="32">
        <f t="shared" si="9"/>
        <v>1606.5</v>
      </c>
      <c r="L41" s="32">
        <v>207.74</v>
      </c>
      <c r="M41" s="32">
        <f t="shared" si="5"/>
        <v>301.24</v>
      </c>
      <c r="N41" s="32">
        <f t="shared" si="6"/>
        <v>1398.76</v>
      </c>
      <c r="O41" s="43">
        <v>16514</v>
      </c>
      <c r="P41" s="44">
        <v>0</v>
      </c>
      <c r="Q41" s="35">
        <f t="shared" si="0"/>
        <v>16514</v>
      </c>
      <c r="R41" s="17">
        <v>690</v>
      </c>
      <c r="S41" s="17">
        <v>690</v>
      </c>
      <c r="T41" s="36">
        <f t="shared" si="1"/>
        <v>15824</v>
      </c>
      <c r="U41" s="34">
        <f>+J41+L41+S41</f>
        <v>991.24</v>
      </c>
      <c r="V41" s="37">
        <f t="shared" si="7"/>
        <v>708.76</v>
      </c>
      <c r="W41" s="26">
        <v>0</v>
      </c>
      <c r="X41" s="38">
        <f t="shared" si="8"/>
        <v>708.76</v>
      </c>
      <c r="Z41" s="40"/>
    </row>
    <row r="42" spans="1:26" ht="12.95" customHeight="1">
      <c r="A42" s="28" t="s">
        <v>222</v>
      </c>
      <c r="B42" s="26" t="s">
        <v>227</v>
      </c>
      <c r="C42" s="26" t="s">
        <v>228</v>
      </c>
      <c r="D42" s="30" t="s">
        <v>229</v>
      </c>
      <c r="E42" s="26" t="s">
        <v>230</v>
      </c>
      <c r="F42" s="31" t="s">
        <v>30</v>
      </c>
      <c r="G42" s="31" t="s">
        <v>90</v>
      </c>
      <c r="H42" s="32">
        <v>1700</v>
      </c>
      <c r="I42" s="32">
        <f t="shared" si="2"/>
        <v>221</v>
      </c>
      <c r="J42" s="32">
        <f t="shared" si="3"/>
        <v>93.5</v>
      </c>
      <c r="K42" s="32">
        <f t="shared" si="9"/>
        <v>1606.5</v>
      </c>
      <c r="L42" s="32">
        <v>207.74</v>
      </c>
      <c r="M42" s="32">
        <f t="shared" si="5"/>
        <v>301.24</v>
      </c>
      <c r="N42" s="32">
        <f t="shared" si="6"/>
        <v>1398.76</v>
      </c>
      <c r="O42" s="33">
        <v>10265</v>
      </c>
      <c r="P42" s="34">
        <v>284.39999999999998</v>
      </c>
      <c r="Q42" s="35">
        <f t="shared" si="0"/>
        <v>10549.4</v>
      </c>
      <c r="R42" s="17">
        <v>690</v>
      </c>
      <c r="S42" s="17">
        <f>690+284.4</f>
        <v>974.4</v>
      </c>
      <c r="T42" s="36">
        <f t="shared" si="1"/>
        <v>9575</v>
      </c>
      <c r="U42" s="34">
        <f>+J42+L42+S42</f>
        <v>1275.6399999999999</v>
      </c>
      <c r="V42" s="37">
        <f t="shared" si="7"/>
        <v>424.36000000000013</v>
      </c>
      <c r="W42" s="26">
        <v>0</v>
      </c>
      <c r="X42" s="38">
        <f t="shared" si="8"/>
        <v>424.36000000000013</v>
      </c>
      <c r="Z42" s="40"/>
    </row>
    <row r="43" spans="1:26" ht="12.95" customHeight="1">
      <c r="A43" s="28" t="s">
        <v>226</v>
      </c>
      <c r="B43" s="26" t="s">
        <v>232</v>
      </c>
      <c r="C43" s="26"/>
      <c r="D43" s="30" t="s">
        <v>233</v>
      </c>
      <c r="E43" s="26" t="s">
        <v>234</v>
      </c>
      <c r="F43" s="31" t="s">
        <v>30</v>
      </c>
      <c r="G43" s="31" t="s">
        <v>90</v>
      </c>
      <c r="H43" s="32">
        <v>1700</v>
      </c>
      <c r="I43" s="32">
        <f t="shared" si="2"/>
        <v>221</v>
      </c>
      <c r="J43" s="32">
        <f t="shared" si="3"/>
        <v>93.5</v>
      </c>
      <c r="K43" s="32">
        <f t="shared" si="9"/>
        <v>1606.5</v>
      </c>
      <c r="L43" s="32">
        <v>207.74</v>
      </c>
      <c r="M43" s="32">
        <f t="shared" si="5"/>
        <v>301.24</v>
      </c>
      <c r="N43" s="32">
        <f t="shared" si="6"/>
        <v>1398.76</v>
      </c>
      <c r="O43" s="33">
        <v>4811</v>
      </c>
      <c r="P43" s="34">
        <v>0</v>
      </c>
      <c r="Q43" s="35">
        <f t="shared" si="0"/>
        <v>4811</v>
      </c>
      <c r="R43" s="17">
        <v>620</v>
      </c>
      <c r="S43" s="17">
        <v>690</v>
      </c>
      <c r="T43" s="36">
        <f t="shared" si="1"/>
        <v>4121</v>
      </c>
      <c r="U43" s="34">
        <f>+J43+L43+S43</f>
        <v>991.24</v>
      </c>
      <c r="V43" s="37">
        <f t="shared" si="7"/>
        <v>708.76</v>
      </c>
      <c r="W43" s="26">
        <v>0</v>
      </c>
      <c r="X43" s="38">
        <f t="shared" si="8"/>
        <v>708.76</v>
      </c>
      <c r="Y43" s="45"/>
    </row>
    <row r="44" spans="1:26" ht="12.95" customHeight="1">
      <c r="A44" s="28" t="s">
        <v>231</v>
      </c>
      <c r="B44" s="26" t="s">
        <v>236</v>
      </c>
      <c r="C44" s="26"/>
      <c r="D44" s="30" t="s">
        <v>237</v>
      </c>
      <c r="E44" s="26" t="s">
        <v>65</v>
      </c>
      <c r="F44" s="31" t="s">
        <v>30</v>
      </c>
      <c r="G44" s="31" t="s">
        <v>90</v>
      </c>
      <c r="H44" s="32">
        <v>1700</v>
      </c>
      <c r="I44" s="32">
        <f t="shared" si="2"/>
        <v>221</v>
      </c>
      <c r="J44" s="32">
        <f t="shared" si="3"/>
        <v>93.5</v>
      </c>
      <c r="K44" s="32">
        <f t="shared" si="9"/>
        <v>1606.5</v>
      </c>
      <c r="L44" s="32">
        <v>207.74</v>
      </c>
      <c r="M44" s="32">
        <f t="shared" si="5"/>
        <v>301.24</v>
      </c>
      <c r="N44" s="32">
        <f t="shared" si="6"/>
        <v>1398.76</v>
      </c>
      <c r="O44" s="33">
        <v>12847</v>
      </c>
      <c r="P44" s="34">
        <v>614</v>
      </c>
      <c r="Q44" s="35">
        <f t="shared" si="0"/>
        <v>13461</v>
      </c>
      <c r="R44" s="17">
        <v>690</v>
      </c>
      <c r="S44" s="17">
        <f>690+608.76</f>
        <v>1298.76</v>
      </c>
      <c r="T44" s="36">
        <f t="shared" si="1"/>
        <v>12162.24</v>
      </c>
      <c r="U44" s="34">
        <f>+J44+L44+S44</f>
        <v>1600</v>
      </c>
      <c r="V44" s="37">
        <f t="shared" si="7"/>
        <v>100</v>
      </c>
      <c r="W44" s="26">
        <v>100</v>
      </c>
      <c r="X44" s="38">
        <f t="shared" si="8"/>
        <v>0</v>
      </c>
      <c r="Y44" s="248" t="s">
        <v>631</v>
      </c>
    </row>
    <row r="45" spans="1:26" ht="12.95" customHeight="1">
      <c r="A45" s="28" t="s">
        <v>235</v>
      </c>
      <c r="B45" s="26" t="s">
        <v>239</v>
      </c>
      <c r="C45" s="26"/>
      <c r="D45" s="39" t="s">
        <v>240</v>
      </c>
      <c r="E45" s="26" t="s">
        <v>65</v>
      </c>
      <c r="F45" s="31" t="s">
        <v>30</v>
      </c>
      <c r="G45" s="31" t="s">
        <v>90</v>
      </c>
      <c r="H45" s="32">
        <v>1700</v>
      </c>
      <c r="I45" s="32">
        <f t="shared" si="2"/>
        <v>221</v>
      </c>
      <c r="J45" s="32">
        <f t="shared" si="3"/>
        <v>93.5</v>
      </c>
      <c r="K45" s="32">
        <f t="shared" si="9"/>
        <v>1606.5</v>
      </c>
      <c r="L45" s="32">
        <v>207.74</v>
      </c>
      <c r="M45" s="32">
        <f t="shared" si="5"/>
        <v>301.24</v>
      </c>
      <c r="N45" s="32">
        <f t="shared" si="6"/>
        <v>1398.76</v>
      </c>
      <c r="O45" s="33">
        <v>4993</v>
      </c>
      <c r="P45" s="34">
        <v>0</v>
      </c>
      <c r="Q45" s="35">
        <f t="shared" si="0"/>
        <v>4993</v>
      </c>
      <c r="R45" s="17">
        <v>620</v>
      </c>
      <c r="S45" s="17">
        <v>620</v>
      </c>
      <c r="T45" s="36">
        <f t="shared" si="1"/>
        <v>4373</v>
      </c>
      <c r="U45" s="34">
        <f>+J45+L45+S45</f>
        <v>921.24</v>
      </c>
      <c r="V45" s="37">
        <f t="shared" si="7"/>
        <v>778.76</v>
      </c>
      <c r="W45" s="26">
        <v>0</v>
      </c>
      <c r="X45" s="38">
        <f t="shared" si="8"/>
        <v>778.76</v>
      </c>
      <c r="Y45" s="8" t="s">
        <v>123</v>
      </c>
    </row>
    <row r="46" spans="1:26" ht="12.95" customHeight="1">
      <c r="A46" s="28" t="s">
        <v>238</v>
      </c>
      <c r="B46" s="46" t="s">
        <v>242</v>
      </c>
      <c r="C46" s="26"/>
      <c r="D46" s="47" t="s">
        <v>243</v>
      </c>
      <c r="E46" s="29" t="s">
        <v>65</v>
      </c>
      <c r="F46" s="31" t="s">
        <v>30</v>
      </c>
      <c r="G46" s="31" t="s">
        <v>90</v>
      </c>
      <c r="H46" s="32">
        <v>1700</v>
      </c>
      <c r="I46" s="32">
        <f t="shared" si="2"/>
        <v>221</v>
      </c>
      <c r="J46" s="32">
        <f t="shared" si="3"/>
        <v>93.5</v>
      </c>
      <c r="K46" s="32">
        <f t="shared" si="9"/>
        <v>1606.5</v>
      </c>
      <c r="L46" s="32">
        <v>207.74</v>
      </c>
      <c r="M46" s="32">
        <f t="shared" si="5"/>
        <v>301.24</v>
      </c>
      <c r="N46" s="32">
        <f t="shared" si="6"/>
        <v>1398.76</v>
      </c>
      <c r="O46" s="33">
        <v>2514</v>
      </c>
      <c r="P46" s="34">
        <v>0</v>
      </c>
      <c r="Q46" s="35">
        <f t="shared" si="0"/>
        <v>2514</v>
      </c>
      <c r="R46" s="17">
        <v>620</v>
      </c>
      <c r="S46" s="17">
        <v>690</v>
      </c>
      <c r="T46" s="36">
        <f t="shared" si="1"/>
        <v>1824</v>
      </c>
      <c r="U46" s="34">
        <f>+J46+L46+S46</f>
        <v>991.24</v>
      </c>
      <c r="V46" s="37">
        <f t="shared" si="7"/>
        <v>708.76</v>
      </c>
      <c r="W46" s="26">
        <v>0</v>
      </c>
      <c r="X46" s="38">
        <f t="shared" si="8"/>
        <v>708.76</v>
      </c>
    </row>
    <row r="47" spans="1:26" ht="12.95" customHeight="1">
      <c r="A47" s="28" t="s">
        <v>241</v>
      </c>
      <c r="B47" s="31" t="s">
        <v>245</v>
      </c>
      <c r="C47" s="26" t="s">
        <v>246</v>
      </c>
      <c r="D47" s="30" t="s">
        <v>247</v>
      </c>
      <c r="E47" s="26" t="s">
        <v>248</v>
      </c>
      <c r="F47" s="29" t="s">
        <v>30</v>
      </c>
      <c r="G47" s="31" t="s">
        <v>90</v>
      </c>
      <c r="H47" s="32">
        <v>1700</v>
      </c>
      <c r="I47" s="32">
        <f t="shared" si="2"/>
        <v>221</v>
      </c>
      <c r="J47" s="32">
        <f t="shared" si="3"/>
        <v>93.5</v>
      </c>
      <c r="K47" s="32">
        <f t="shared" si="9"/>
        <v>1606.5</v>
      </c>
      <c r="L47" s="32">
        <v>207.74</v>
      </c>
      <c r="M47" s="32">
        <f t="shared" si="5"/>
        <v>301.24</v>
      </c>
      <c r="N47" s="32">
        <f t="shared" si="6"/>
        <v>1398.76</v>
      </c>
      <c r="O47" s="33">
        <v>3793</v>
      </c>
      <c r="P47" s="34">
        <v>0</v>
      </c>
      <c r="Q47" s="35">
        <f t="shared" si="0"/>
        <v>3793</v>
      </c>
      <c r="R47" s="17">
        <v>620</v>
      </c>
      <c r="S47" s="17">
        <v>620</v>
      </c>
      <c r="T47" s="36">
        <f t="shared" si="1"/>
        <v>3173</v>
      </c>
      <c r="U47" s="34">
        <f>+J47+L47+S47</f>
        <v>921.24</v>
      </c>
      <c r="V47" s="37">
        <f t="shared" si="7"/>
        <v>778.76</v>
      </c>
      <c r="W47" s="26">
        <v>100</v>
      </c>
      <c r="X47" s="38">
        <f t="shared" si="8"/>
        <v>678.76</v>
      </c>
      <c r="Y47" s="40"/>
    </row>
    <row r="48" spans="1:26" ht="12.95" customHeight="1">
      <c r="A48" s="28" t="s">
        <v>244</v>
      </c>
      <c r="B48" s="31" t="s">
        <v>250</v>
      </c>
      <c r="C48" s="26" t="s">
        <v>251</v>
      </c>
      <c r="D48" s="30" t="s">
        <v>252</v>
      </c>
      <c r="E48" s="26" t="s">
        <v>253</v>
      </c>
      <c r="F48" s="29" t="s">
        <v>30</v>
      </c>
      <c r="G48" s="31" t="s">
        <v>90</v>
      </c>
      <c r="H48" s="32">
        <v>1700</v>
      </c>
      <c r="I48" s="32">
        <f t="shared" si="2"/>
        <v>221</v>
      </c>
      <c r="J48" s="32">
        <f t="shared" si="3"/>
        <v>93.5</v>
      </c>
      <c r="K48" s="32">
        <f t="shared" si="9"/>
        <v>1606.5</v>
      </c>
      <c r="L48" s="32">
        <v>207.74</v>
      </c>
      <c r="M48" s="32">
        <f t="shared" si="5"/>
        <v>301.24</v>
      </c>
      <c r="N48" s="32">
        <f t="shared" si="6"/>
        <v>1398.76</v>
      </c>
      <c r="O48" s="33">
        <v>7683</v>
      </c>
      <c r="P48" s="34">
        <v>0</v>
      </c>
      <c r="Q48" s="35">
        <f t="shared" si="0"/>
        <v>7683</v>
      </c>
      <c r="R48" s="17">
        <v>620</v>
      </c>
      <c r="S48" s="17">
        <v>620</v>
      </c>
      <c r="T48" s="36">
        <f t="shared" si="1"/>
        <v>7063</v>
      </c>
      <c r="U48" s="34">
        <f>+J48+L48+S48</f>
        <v>921.24</v>
      </c>
      <c r="V48" s="37">
        <f t="shared" si="7"/>
        <v>778.76</v>
      </c>
      <c r="W48" s="26">
        <v>100</v>
      </c>
      <c r="X48" s="38">
        <f t="shared" si="8"/>
        <v>678.76</v>
      </c>
    </row>
    <row r="49" spans="1:25" ht="12.95" customHeight="1">
      <c r="A49" s="28" t="s">
        <v>249</v>
      </c>
      <c r="B49" s="31" t="s">
        <v>255</v>
      </c>
      <c r="C49" s="26"/>
      <c r="D49" s="30" t="s">
        <v>256</v>
      </c>
      <c r="E49" s="26" t="s">
        <v>65</v>
      </c>
      <c r="F49" s="29" t="s">
        <v>30</v>
      </c>
      <c r="G49" s="31" t="s">
        <v>90</v>
      </c>
      <c r="H49" s="32">
        <v>1700</v>
      </c>
      <c r="I49" s="32">
        <f t="shared" si="2"/>
        <v>221</v>
      </c>
      <c r="J49" s="32">
        <f t="shared" si="3"/>
        <v>93.5</v>
      </c>
      <c r="K49" s="32">
        <f t="shared" si="9"/>
        <v>1606.5</v>
      </c>
      <c r="L49" s="32">
        <v>207.74</v>
      </c>
      <c r="M49" s="32">
        <f t="shared" si="5"/>
        <v>301.24</v>
      </c>
      <c r="N49" s="32">
        <f t="shared" si="6"/>
        <v>1398.76</v>
      </c>
      <c r="O49" s="33">
        <v>2907</v>
      </c>
      <c r="P49" s="34">
        <v>0</v>
      </c>
      <c r="Q49" s="35">
        <f t="shared" si="0"/>
        <v>2907</v>
      </c>
      <c r="R49" s="17">
        <v>620</v>
      </c>
      <c r="S49" s="17">
        <v>620</v>
      </c>
      <c r="T49" s="36">
        <f t="shared" si="1"/>
        <v>2287</v>
      </c>
      <c r="U49" s="34">
        <f>+J49+L49+S49</f>
        <v>921.24</v>
      </c>
      <c r="V49" s="37">
        <f t="shared" si="7"/>
        <v>778.76</v>
      </c>
      <c r="W49" s="46">
        <v>200</v>
      </c>
      <c r="X49" s="38">
        <f t="shared" si="8"/>
        <v>578.76</v>
      </c>
    </row>
    <row r="50" spans="1:25" ht="12.95" customHeight="1">
      <c r="A50" s="28" t="s">
        <v>254</v>
      </c>
      <c r="B50" s="48" t="s">
        <v>258</v>
      </c>
      <c r="C50" s="46" t="s">
        <v>259</v>
      </c>
      <c r="D50" s="49" t="s">
        <v>260</v>
      </c>
      <c r="E50" s="46" t="s">
        <v>261</v>
      </c>
      <c r="F50" s="29" t="s">
        <v>30</v>
      </c>
      <c r="G50" s="31" t="s">
        <v>90</v>
      </c>
      <c r="H50" s="32">
        <v>1700</v>
      </c>
      <c r="I50" s="32">
        <f t="shared" si="2"/>
        <v>221</v>
      </c>
      <c r="J50" s="32">
        <f t="shared" si="3"/>
        <v>93.5</v>
      </c>
      <c r="K50" s="32">
        <f t="shared" si="9"/>
        <v>1606.5</v>
      </c>
      <c r="L50" s="32">
        <v>207.74</v>
      </c>
      <c r="M50" s="32">
        <f t="shared" si="5"/>
        <v>301.24</v>
      </c>
      <c r="N50" s="32">
        <f t="shared" si="6"/>
        <v>1398.76</v>
      </c>
      <c r="O50" s="33">
        <v>26911</v>
      </c>
      <c r="P50" s="34">
        <v>0</v>
      </c>
      <c r="Q50" s="35">
        <f t="shared" si="0"/>
        <v>26911</v>
      </c>
      <c r="R50" s="17">
        <v>760</v>
      </c>
      <c r="S50" s="17">
        <v>760</v>
      </c>
      <c r="T50" s="36">
        <f t="shared" si="1"/>
        <v>26151</v>
      </c>
      <c r="U50" s="34">
        <f>+J50+L50+S50</f>
        <v>1061.24</v>
      </c>
      <c r="V50" s="37">
        <f t="shared" si="7"/>
        <v>638.76</v>
      </c>
      <c r="W50" s="26"/>
      <c r="X50" s="38">
        <f t="shared" si="8"/>
        <v>638.76</v>
      </c>
    </row>
    <row r="51" spans="1:25" ht="20.25" customHeight="1">
      <c r="A51" s="28" t="s">
        <v>257</v>
      </c>
      <c r="B51" s="48" t="s">
        <v>263</v>
      </c>
      <c r="C51" s="48" t="s">
        <v>264</v>
      </c>
      <c r="D51" s="220" t="s">
        <v>265</v>
      </c>
      <c r="E51" s="46" t="s">
        <v>65</v>
      </c>
      <c r="F51" s="29" t="s">
        <v>30</v>
      </c>
      <c r="G51" s="31" t="s">
        <v>90</v>
      </c>
      <c r="H51" s="32">
        <v>1700</v>
      </c>
      <c r="I51" s="32">
        <f t="shared" si="2"/>
        <v>221</v>
      </c>
      <c r="J51" s="32">
        <f t="shared" si="3"/>
        <v>93.5</v>
      </c>
      <c r="K51" s="32">
        <f t="shared" si="9"/>
        <v>1606.5</v>
      </c>
      <c r="L51" s="32">
        <v>207.74</v>
      </c>
      <c r="M51" s="32">
        <f t="shared" si="5"/>
        <v>301.24</v>
      </c>
      <c r="N51" s="32">
        <f t="shared" si="6"/>
        <v>1398.76</v>
      </c>
      <c r="O51" s="33">
        <v>17744</v>
      </c>
      <c r="P51" s="34">
        <f>'[2]GOIL NOV. DEC. 2018 '!$E$5</f>
        <v>889.2</v>
      </c>
      <c r="Q51" s="35">
        <f t="shared" si="0"/>
        <v>18633.2</v>
      </c>
      <c r="R51" s="17">
        <v>690</v>
      </c>
      <c r="S51" s="17">
        <f>690+708.76</f>
        <v>1398.76</v>
      </c>
      <c r="T51" s="36">
        <f t="shared" si="1"/>
        <v>17234.440000000002</v>
      </c>
      <c r="U51" s="34">
        <f>+J51+L51+S51</f>
        <v>1700</v>
      </c>
      <c r="V51" s="37">
        <f t="shared" si="7"/>
        <v>0</v>
      </c>
      <c r="W51" s="26"/>
      <c r="X51" s="38">
        <v>0</v>
      </c>
      <c r="Y51" s="248"/>
    </row>
    <row r="52" spans="1:25" ht="12.95" customHeight="1">
      <c r="A52" s="28" t="s">
        <v>262</v>
      </c>
      <c r="B52" s="26" t="s">
        <v>267</v>
      </c>
      <c r="C52" s="26"/>
      <c r="D52" s="30" t="s">
        <v>268</v>
      </c>
      <c r="E52" s="26" t="s">
        <v>59</v>
      </c>
      <c r="F52" s="31" t="s">
        <v>30</v>
      </c>
      <c r="G52" s="31" t="s">
        <v>90</v>
      </c>
      <c r="H52" s="32">
        <v>1700</v>
      </c>
      <c r="I52" s="32">
        <f t="shared" si="2"/>
        <v>221</v>
      </c>
      <c r="J52" s="32">
        <f t="shared" si="3"/>
        <v>93.5</v>
      </c>
      <c r="K52" s="32">
        <f t="shared" si="9"/>
        <v>1606.5</v>
      </c>
      <c r="L52" s="32">
        <v>207.74</v>
      </c>
      <c r="M52" s="32">
        <f t="shared" si="5"/>
        <v>301.24</v>
      </c>
      <c r="N52" s="32">
        <f t="shared" si="6"/>
        <v>1398.76</v>
      </c>
      <c r="O52" s="33">
        <v>0</v>
      </c>
      <c r="P52" s="252">
        <v>0</v>
      </c>
      <c r="Q52" s="35">
        <f t="shared" si="0"/>
        <v>0</v>
      </c>
      <c r="R52" s="17">
        <v>0</v>
      </c>
      <c r="S52" s="17">
        <v>0</v>
      </c>
      <c r="T52" s="36">
        <f t="shared" si="1"/>
        <v>0</v>
      </c>
      <c r="U52" s="34">
        <f>+J52+L52+S52</f>
        <v>301.24</v>
      </c>
      <c r="V52" s="37">
        <f t="shared" si="7"/>
        <v>1398.76</v>
      </c>
      <c r="W52" s="26">
        <v>0</v>
      </c>
      <c r="X52" s="38">
        <f t="shared" si="8"/>
        <v>1398.76</v>
      </c>
    </row>
    <row r="53" spans="1:25" ht="23.25" customHeight="1">
      <c r="A53" s="28" t="s">
        <v>266</v>
      </c>
      <c r="B53" s="31" t="s">
        <v>270</v>
      </c>
      <c r="C53" s="31"/>
      <c r="D53" s="30" t="s">
        <v>271</v>
      </c>
      <c r="E53" s="26" t="s">
        <v>272</v>
      </c>
      <c r="F53" s="31" t="s">
        <v>30</v>
      </c>
      <c r="G53" s="31" t="s">
        <v>90</v>
      </c>
      <c r="H53" s="32">
        <v>1700</v>
      </c>
      <c r="I53" s="32">
        <f t="shared" si="2"/>
        <v>221</v>
      </c>
      <c r="J53" s="32">
        <f t="shared" si="3"/>
        <v>93.5</v>
      </c>
      <c r="K53" s="32">
        <f t="shared" si="9"/>
        <v>1606.5</v>
      </c>
      <c r="L53" s="32">
        <v>207.74</v>
      </c>
      <c r="M53" s="32">
        <f t="shared" si="5"/>
        <v>301.24</v>
      </c>
      <c r="N53" s="32">
        <f t="shared" si="6"/>
        <v>1398.76</v>
      </c>
      <c r="O53" s="33">
        <v>14024</v>
      </c>
      <c r="P53" s="34">
        <f>'[1]GOIL SHORTAGES'!$P$15</f>
        <v>1888</v>
      </c>
      <c r="Q53" s="35">
        <f t="shared" si="0"/>
        <v>15912</v>
      </c>
      <c r="R53" s="17">
        <v>690</v>
      </c>
      <c r="S53" s="17">
        <f>690+708.76</f>
        <v>1398.76</v>
      </c>
      <c r="T53" s="36">
        <f t="shared" si="1"/>
        <v>14513.24</v>
      </c>
      <c r="U53" s="34">
        <f>+J53+L53+S53</f>
        <v>1700</v>
      </c>
      <c r="V53" s="37">
        <f t="shared" si="7"/>
        <v>0</v>
      </c>
      <c r="W53" s="26">
        <v>0</v>
      </c>
      <c r="X53" s="38">
        <f t="shared" si="8"/>
        <v>0</v>
      </c>
      <c r="Y53" s="248" t="s">
        <v>640</v>
      </c>
    </row>
    <row r="54" spans="1:25" ht="12.95" customHeight="1">
      <c r="A54" s="28" t="s">
        <v>269</v>
      </c>
      <c r="B54" s="26" t="s">
        <v>274</v>
      </c>
      <c r="C54" s="26" t="s">
        <v>275</v>
      </c>
      <c r="D54" s="30" t="s">
        <v>276</v>
      </c>
      <c r="E54" s="26" t="s">
        <v>277</v>
      </c>
      <c r="F54" s="31" t="s">
        <v>30</v>
      </c>
      <c r="G54" s="31" t="s">
        <v>90</v>
      </c>
      <c r="H54" s="32">
        <v>1700</v>
      </c>
      <c r="I54" s="32">
        <f t="shared" si="2"/>
        <v>221</v>
      </c>
      <c r="J54" s="32">
        <f t="shared" si="3"/>
        <v>93.5</v>
      </c>
      <c r="K54" s="32">
        <f t="shared" si="9"/>
        <v>1606.5</v>
      </c>
      <c r="L54" s="32">
        <v>207.74</v>
      </c>
      <c r="M54" s="32">
        <f t="shared" si="5"/>
        <v>301.24</v>
      </c>
      <c r="N54" s="32">
        <f t="shared" si="6"/>
        <v>1398.76</v>
      </c>
      <c r="O54" s="33">
        <v>1927</v>
      </c>
      <c r="P54" s="34">
        <v>0</v>
      </c>
      <c r="Q54" s="35">
        <f t="shared" si="0"/>
        <v>1927</v>
      </c>
      <c r="R54" s="17">
        <v>620</v>
      </c>
      <c r="S54" s="17">
        <v>620</v>
      </c>
      <c r="T54" s="36">
        <f t="shared" si="1"/>
        <v>1307</v>
      </c>
      <c r="U54" s="34">
        <f>+J54+L54+S54</f>
        <v>921.24</v>
      </c>
      <c r="V54" s="37">
        <f t="shared" si="7"/>
        <v>778.76</v>
      </c>
      <c r="W54" s="26"/>
      <c r="X54" s="38">
        <f t="shared" si="8"/>
        <v>778.76</v>
      </c>
    </row>
    <row r="55" spans="1:25" ht="12.95" customHeight="1">
      <c r="A55" s="28" t="s">
        <v>273</v>
      </c>
      <c r="B55" s="26" t="s">
        <v>279</v>
      </c>
      <c r="C55" s="26" t="s">
        <v>280</v>
      </c>
      <c r="D55" s="30" t="s">
        <v>281</v>
      </c>
      <c r="E55" s="26" t="s">
        <v>282</v>
      </c>
      <c r="F55" s="31" t="s">
        <v>30</v>
      </c>
      <c r="G55" s="31" t="s">
        <v>90</v>
      </c>
      <c r="H55" s="32">
        <v>1700</v>
      </c>
      <c r="I55" s="32">
        <f t="shared" si="2"/>
        <v>221</v>
      </c>
      <c r="J55" s="32">
        <f t="shared" si="3"/>
        <v>93.5</v>
      </c>
      <c r="K55" s="32">
        <f t="shared" si="9"/>
        <v>1606.5</v>
      </c>
      <c r="L55" s="32">
        <v>207.74</v>
      </c>
      <c r="M55" s="32">
        <f t="shared" si="5"/>
        <v>301.24</v>
      </c>
      <c r="N55" s="32">
        <f t="shared" si="6"/>
        <v>1398.76</v>
      </c>
      <c r="O55" s="33">
        <v>444</v>
      </c>
      <c r="P55" s="34">
        <v>0</v>
      </c>
      <c r="Q55" s="35">
        <f t="shared" si="0"/>
        <v>444</v>
      </c>
      <c r="R55" s="17">
        <v>444</v>
      </c>
      <c r="S55" s="17">
        <v>444</v>
      </c>
      <c r="T55" s="36">
        <f t="shared" si="1"/>
        <v>0</v>
      </c>
      <c r="U55" s="34">
        <f>+J55+L55+S55</f>
        <v>745.24</v>
      </c>
      <c r="V55" s="37">
        <f t="shared" si="7"/>
        <v>954.76</v>
      </c>
      <c r="W55" s="26">
        <v>100</v>
      </c>
      <c r="X55" s="38">
        <f t="shared" si="8"/>
        <v>854.76</v>
      </c>
    </row>
    <row r="56" spans="1:25" ht="12.95" customHeight="1">
      <c r="A56" s="28" t="s">
        <v>278</v>
      </c>
      <c r="B56" s="26" t="s">
        <v>284</v>
      </c>
      <c r="C56" s="26" t="s">
        <v>285</v>
      </c>
      <c r="D56" s="30" t="s">
        <v>286</v>
      </c>
      <c r="E56" s="46" t="s">
        <v>287</v>
      </c>
      <c r="F56" s="31" t="s">
        <v>30</v>
      </c>
      <c r="G56" s="31" t="s">
        <v>90</v>
      </c>
      <c r="H56" s="32">
        <v>1700</v>
      </c>
      <c r="I56" s="32">
        <f t="shared" si="2"/>
        <v>221</v>
      </c>
      <c r="J56" s="32">
        <f t="shared" si="3"/>
        <v>93.5</v>
      </c>
      <c r="K56" s="32">
        <f t="shared" si="9"/>
        <v>1606.5</v>
      </c>
      <c r="L56" s="32">
        <v>207.74</v>
      </c>
      <c r="M56" s="32">
        <f t="shared" si="5"/>
        <v>301.24</v>
      </c>
      <c r="N56" s="32">
        <f t="shared" si="6"/>
        <v>1398.76</v>
      </c>
      <c r="O56" s="33">
        <v>0</v>
      </c>
      <c r="P56" s="34">
        <v>0</v>
      </c>
      <c r="Q56" s="35">
        <f t="shared" si="0"/>
        <v>0</v>
      </c>
      <c r="R56" s="17">
        <v>0</v>
      </c>
      <c r="S56" s="17">
        <v>0</v>
      </c>
      <c r="T56" s="36">
        <f t="shared" si="1"/>
        <v>0</v>
      </c>
      <c r="U56" s="34">
        <f>+J56+L56+S56</f>
        <v>301.24</v>
      </c>
      <c r="V56" s="37">
        <f t="shared" si="7"/>
        <v>1398.76</v>
      </c>
      <c r="W56" s="26">
        <v>0</v>
      </c>
      <c r="X56" s="38">
        <f t="shared" si="8"/>
        <v>1398.76</v>
      </c>
    </row>
    <row r="57" spans="1:25" ht="12" customHeight="1">
      <c r="A57" s="28" t="s">
        <v>283</v>
      </c>
      <c r="B57" s="26" t="s">
        <v>289</v>
      </c>
      <c r="C57" s="26"/>
      <c r="D57" s="30" t="s">
        <v>290</v>
      </c>
      <c r="E57" s="26" t="s">
        <v>272</v>
      </c>
      <c r="F57" s="31" t="s">
        <v>30</v>
      </c>
      <c r="G57" s="31" t="s">
        <v>90</v>
      </c>
      <c r="H57" s="32">
        <v>1100</v>
      </c>
      <c r="I57" s="32">
        <f t="shared" si="2"/>
        <v>143</v>
      </c>
      <c r="J57" s="32">
        <f t="shared" si="3"/>
        <v>60.5</v>
      </c>
      <c r="K57" s="32">
        <f t="shared" si="9"/>
        <v>1039.5</v>
      </c>
      <c r="L57" s="32">
        <v>119.01</v>
      </c>
      <c r="M57" s="32">
        <f t="shared" si="5"/>
        <v>179.51</v>
      </c>
      <c r="N57" s="32">
        <f t="shared" si="6"/>
        <v>920.49</v>
      </c>
      <c r="O57" s="33">
        <v>1400</v>
      </c>
      <c r="P57" s="34">
        <v>0</v>
      </c>
      <c r="Q57" s="35">
        <f t="shared" si="0"/>
        <v>1400</v>
      </c>
      <c r="R57" s="17">
        <v>400</v>
      </c>
      <c r="S57" s="17">
        <v>200</v>
      </c>
      <c r="T57" s="36">
        <f t="shared" si="1"/>
        <v>1200</v>
      </c>
      <c r="U57" s="34">
        <f>+J57+L57+S57</f>
        <v>379.51</v>
      </c>
      <c r="V57" s="37">
        <f t="shared" si="7"/>
        <v>720.49</v>
      </c>
      <c r="W57" s="26"/>
      <c r="X57" s="38">
        <f t="shared" si="8"/>
        <v>720.49</v>
      </c>
    </row>
    <row r="58" spans="1:25" ht="12.95" customHeight="1">
      <c r="A58" s="28" t="s">
        <v>288</v>
      </c>
      <c r="B58" s="26" t="s">
        <v>292</v>
      </c>
      <c r="C58" s="26"/>
      <c r="D58" s="30" t="s">
        <v>293</v>
      </c>
      <c r="E58" s="29" t="s">
        <v>294</v>
      </c>
      <c r="F58" s="31" t="s">
        <v>30</v>
      </c>
      <c r="G58" s="31" t="s">
        <v>90</v>
      </c>
      <c r="H58" s="32">
        <v>1700</v>
      </c>
      <c r="I58" s="32">
        <v>0</v>
      </c>
      <c r="J58" s="32">
        <v>0</v>
      </c>
      <c r="K58" s="32">
        <f t="shared" si="9"/>
        <v>1700</v>
      </c>
      <c r="L58" s="32">
        <v>207.74</v>
      </c>
      <c r="M58" s="32">
        <f t="shared" si="5"/>
        <v>207.74</v>
      </c>
      <c r="N58" s="32">
        <f t="shared" si="6"/>
        <v>1492.26</v>
      </c>
      <c r="O58" s="33">
        <v>0</v>
      </c>
      <c r="P58" s="34">
        <v>0</v>
      </c>
      <c r="Q58" s="35">
        <f t="shared" si="0"/>
        <v>0</v>
      </c>
      <c r="R58" s="253">
        <v>0</v>
      </c>
      <c r="S58" s="17">
        <v>0</v>
      </c>
      <c r="T58" s="36">
        <f t="shared" si="1"/>
        <v>0</v>
      </c>
      <c r="U58" s="34">
        <f>+J58+L58+S58</f>
        <v>207.74</v>
      </c>
      <c r="V58" s="37">
        <f t="shared" si="7"/>
        <v>1492.26</v>
      </c>
      <c r="W58" s="26">
        <v>287.5</v>
      </c>
      <c r="X58" s="38">
        <f>+V58-W58</f>
        <v>1204.76</v>
      </c>
    </row>
    <row r="59" spans="1:25" ht="12.95" customHeight="1">
      <c r="A59" s="28" t="s">
        <v>291</v>
      </c>
      <c r="B59" s="26" t="s">
        <v>296</v>
      </c>
      <c r="C59" s="26" t="s">
        <v>297</v>
      </c>
      <c r="D59" s="30" t="s">
        <v>298</v>
      </c>
      <c r="E59" s="26" t="s">
        <v>299</v>
      </c>
      <c r="F59" s="31" t="s">
        <v>30</v>
      </c>
      <c r="G59" s="31" t="s">
        <v>90</v>
      </c>
      <c r="H59" s="32">
        <v>1700</v>
      </c>
      <c r="I59" s="32">
        <f t="shared" si="2"/>
        <v>221</v>
      </c>
      <c r="J59" s="32">
        <f t="shared" si="3"/>
        <v>93.5</v>
      </c>
      <c r="K59" s="32">
        <f t="shared" si="9"/>
        <v>1606.5</v>
      </c>
      <c r="L59" s="32">
        <v>207.74</v>
      </c>
      <c r="M59" s="32">
        <f t="shared" si="5"/>
        <v>301.24</v>
      </c>
      <c r="N59" s="32">
        <f t="shared" si="6"/>
        <v>1398.76</v>
      </c>
      <c r="O59" s="33">
        <v>0</v>
      </c>
      <c r="P59" s="34"/>
      <c r="Q59" s="35">
        <f t="shared" si="0"/>
        <v>0</v>
      </c>
      <c r="R59" s="17">
        <f t="shared" si="10"/>
        <v>0</v>
      </c>
      <c r="S59" s="17">
        <f>R59/28</f>
        <v>0</v>
      </c>
      <c r="T59" s="36">
        <f t="shared" si="1"/>
        <v>0</v>
      </c>
      <c r="U59" s="34">
        <f>+J59+L59+S59</f>
        <v>301.24</v>
      </c>
      <c r="V59" s="37">
        <f t="shared" si="7"/>
        <v>1398.76</v>
      </c>
      <c r="W59" s="26"/>
      <c r="X59" s="38">
        <f t="shared" ref="X59:X61" si="11">+V59-W59</f>
        <v>1398.76</v>
      </c>
    </row>
    <row r="60" spans="1:25" ht="12.95" customHeight="1">
      <c r="A60" s="28" t="s">
        <v>295</v>
      </c>
      <c r="B60" s="26" t="s">
        <v>301</v>
      </c>
      <c r="C60" s="26" t="s">
        <v>302</v>
      </c>
      <c r="D60" s="30" t="s">
        <v>303</v>
      </c>
      <c r="E60" s="26" t="s">
        <v>65</v>
      </c>
      <c r="F60" s="31" t="s">
        <v>30</v>
      </c>
      <c r="G60" s="31" t="s">
        <v>90</v>
      </c>
      <c r="H60" s="32">
        <v>1700</v>
      </c>
      <c r="I60" s="32">
        <f t="shared" si="2"/>
        <v>221</v>
      </c>
      <c r="J60" s="32">
        <f t="shared" si="3"/>
        <v>93.5</v>
      </c>
      <c r="K60" s="32">
        <f t="shared" si="9"/>
        <v>1606.5</v>
      </c>
      <c r="L60" s="32">
        <v>207.74</v>
      </c>
      <c r="M60" s="32">
        <f t="shared" si="5"/>
        <v>301.24</v>
      </c>
      <c r="N60" s="32">
        <f t="shared" si="6"/>
        <v>1398.76</v>
      </c>
      <c r="O60" s="33">
        <v>0</v>
      </c>
      <c r="P60" s="34">
        <f>'[2]GOIL NOV. DEC. 2018 '!$E$18</f>
        <v>80</v>
      </c>
      <c r="Q60" s="35">
        <f t="shared" si="0"/>
        <v>80</v>
      </c>
      <c r="R60" s="254">
        <v>80</v>
      </c>
      <c r="S60" s="17">
        <v>80</v>
      </c>
      <c r="T60" s="36">
        <f t="shared" si="1"/>
        <v>0</v>
      </c>
      <c r="U60" s="34">
        <f>+J60+L60+S60</f>
        <v>381.24</v>
      </c>
      <c r="V60" s="37">
        <f t="shared" si="7"/>
        <v>1318.76</v>
      </c>
      <c r="W60" s="26"/>
      <c r="X60" s="38">
        <f t="shared" si="11"/>
        <v>1318.76</v>
      </c>
    </row>
    <row r="61" spans="1:25" ht="19.5" customHeight="1">
      <c r="A61" s="28" t="s">
        <v>300</v>
      </c>
      <c r="B61" s="26" t="s">
        <v>305</v>
      </c>
      <c r="C61" s="26" t="s">
        <v>306</v>
      </c>
      <c r="D61" s="30" t="s">
        <v>307</v>
      </c>
      <c r="E61" s="26" t="s">
        <v>234</v>
      </c>
      <c r="F61" s="31" t="s">
        <v>30</v>
      </c>
      <c r="G61" s="31" t="s">
        <v>90</v>
      </c>
      <c r="H61" s="32">
        <v>1700</v>
      </c>
      <c r="I61" s="32">
        <f t="shared" si="2"/>
        <v>221</v>
      </c>
      <c r="J61" s="32">
        <f t="shared" si="3"/>
        <v>93.5</v>
      </c>
      <c r="K61" s="32">
        <f t="shared" si="9"/>
        <v>1606.5</v>
      </c>
      <c r="L61" s="32">
        <v>207.74</v>
      </c>
      <c r="M61" s="32">
        <f t="shared" si="5"/>
        <v>301.24</v>
      </c>
      <c r="N61" s="32">
        <f t="shared" si="6"/>
        <v>1398.76</v>
      </c>
      <c r="O61" s="34">
        <v>0</v>
      </c>
      <c r="P61" s="34">
        <v>1500</v>
      </c>
      <c r="Q61" s="35">
        <f t="shared" si="0"/>
        <v>1500</v>
      </c>
      <c r="R61" s="17">
        <v>0</v>
      </c>
      <c r="S61" s="17">
        <v>1398.76</v>
      </c>
      <c r="T61" s="36">
        <f t="shared" si="1"/>
        <v>101.24000000000001</v>
      </c>
      <c r="U61" s="34">
        <f>+J61+L61+S61</f>
        <v>1700</v>
      </c>
      <c r="V61" s="37">
        <f t="shared" si="7"/>
        <v>0</v>
      </c>
      <c r="W61" s="26"/>
      <c r="X61" s="38">
        <f t="shared" si="11"/>
        <v>0</v>
      </c>
      <c r="Y61" s="248" t="s">
        <v>549</v>
      </c>
    </row>
    <row r="62" spans="1:25" s="2" customFormat="1" ht="20.25" customHeight="1">
      <c r="A62" s="11"/>
      <c r="B62" s="14" t="s">
        <v>19</v>
      </c>
      <c r="C62" s="14"/>
      <c r="D62" s="13"/>
      <c r="E62" s="14"/>
      <c r="F62" s="15"/>
      <c r="G62" s="15"/>
      <c r="H62" s="182">
        <f>SUM(H5:H61)</f>
        <v>96300</v>
      </c>
      <c r="I62" s="182">
        <f>SUM(I5:I61)</f>
        <v>11856</v>
      </c>
      <c r="J62" s="182">
        <f>SUM(J5:J61)</f>
        <v>5016</v>
      </c>
      <c r="K62" s="182">
        <f>SUM(K5:K61)</f>
        <v>91284</v>
      </c>
      <c r="L62" s="182">
        <f>SUM(L5:L54)</f>
        <v>10386.999999999993</v>
      </c>
      <c r="M62" s="182">
        <f>SUM(M5:M61)</f>
        <v>16768.449999999993</v>
      </c>
      <c r="N62" s="182">
        <f>SUM(N5:N41)</f>
        <v>51941.12000000001</v>
      </c>
      <c r="O62" s="182">
        <f t="shared" ref="O62:W62" si="12">SUM(O5:O61)</f>
        <v>714260</v>
      </c>
      <c r="P62" s="182">
        <f>SUM(P5:P61)</f>
        <v>10872</v>
      </c>
      <c r="Q62" s="183">
        <f t="shared" si="12"/>
        <v>725132</v>
      </c>
      <c r="R62" s="184">
        <f t="shared" si="12"/>
        <v>32984</v>
      </c>
      <c r="S62" s="182">
        <f t="shared" si="12"/>
        <v>40684.120000000003</v>
      </c>
      <c r="T62" s="185">
        <f>SUM(T5:T61)</f>
        <v>684447.87999999989</v>
      </c>
      <c r="U62" s="182">
        <f t="shared" si="12"/>
        <v>57452.569999999985</v>
      </c>
      <c r="V62" s="182">
        <f t="shared" si="12"/>
        <v>40113.069999999985</v>
      </c>
      <c r="W62" s="186">
        <f t="shared" si="12"/>
        <v>1387.5</v>
      </c>
      <c r="X62" s="255">
        <f>SUM(X5:X61)</f>
        <v>36261.769999999982</v>
      </c>
      <c r="Y62" s="25"/>
    </row>
    <row r="63" spans="1:25" ht="12.95" customHeight="1">
      <c r="A63" s="23"/>
      <c r="B63" s="23"/>
      <c r="C63" s="23"/>
      <c r="D63" s="23"/>
      <c r="E63" s="23"/>
      <c r="F63" s="23"/>
      <c r="G63" s="23"/>
      <c r="H63" s="53"/>
      <c r="I63" s="53"/>
      <c r="J63" s="54"/>
      <c r="K63" s="24"/>
      <c r="L63" s="54"/>
      <c r="M63" s="54"/>
      <c r="N63" s="23"/>
      <c r="O63" s="54"/>
      <c r="W63" s="23"/>
      <c r="X63" s="23"/>
    </row>
    <row r="64" spans="1:25" ht="12.95" customHeight="1">
      <c r="A64" s="23" t="s">
        <v>82</v>
      </c>
      <c r="B64" s="23"/>
      <c r="C64" s="23"/>
      <c r="D64" s="23"/>
      <c r="E64" s="23"/>
      <c r="F64" s="23"/>
      <c r="G64" s="23"/>
      <c r="H64" s="23"/>
      <c r="I64" s="23"/>
      <c r="J64" s="24"/>
      <c r="K64" s="23"/>
      <c r="L64" s="23"/>
      <c r="M64" s="23"/>
      <c r="N64" s="23"/>
      <c r="O64" s="23" t="s">
        <v>82</v>
      </c>
      <c r="P64" s="2"/>
      <c r="S64" s="256">
        <f>R62-U62</f>
        <v>-24468.569999999985</v>
      </c>
      <c r="V64" s="8" t="s">
        <v>82</v>
      </c>
      <c r="X64" s="23"/>
    </row>
    <row r="65" spans="1:24" ht="12.95" customHeight="1">
      <c r="A65" s="23" t="s">
        <v>308</v>
      </c>
      <c r="B65" s="23"/>
      <c r="C65" s="23"/>
      <c r="D65" s="23"/>
      <c r="E65" s="23"/>
      <c r="F65" s="24"/>
      <c r="G65" s="23"/>
      <c r="H65" s="23"/>
      <c r="I65" s="23"/>
      <c r="J65" s="24"/>
      <c r="K65" s="23"/>
      <c r="L65" s="23"/>
      <c r="M65" s="23"/>
      <c r="N65" s="23"/>
      <c r="O65" s="23" t="s">
        <v>643</v>
      </c>
      <c r="P65" s="2"/>
      <c r="V65" s="8" t="s">
        <v>310</v>
      </c>
      <c r="X65" s="23"/>
    </row>
    <row r="66" spans="1:24" ht="12.95" customHeight="1">
      <c r="A66" s="23"/>
      <c r="B66" s="23"/>
      <c r="C66" s="23"/>
      <c r="D66" s="23"/>
      <c r="E66" s="23"/>
      <c r="F66" s="23"/>
      <c r="G66" s="23"/>
      <c r="H66" s="54"/>
      <c r="I66" s="54"/>
      <c r="J66" s="54"/>
      <c r="K66" s="23"/>
      <c r="L66" s="54"/>
      <c r="M66" s="54"/>
      <c r="N66" s="23"/>
      <c r="O66" s="54"/>
      <c r="W66" s="23"/>
      <c r="X66" s="23"/>
    </row>
    <row r="67" spans="1:24" ht="12.95" customHeight="1">
      <c r="A67" s="23"/>
      <c r="B67" s="23"/>
      <c r="C67" s="23"/>
      <c r="D67" s="23"/>
      <c r="E67" s="23"/>
      <c r="F67" s="23"/>
      <c r="G67" s="23"/>
      <c r="H67" s="53"/>
      <c r="I67" s="53"/>
      <c r="J67" s="54" t="s">
        <v>532</v>
      </c>
      <c r="K67" s="257">
        <f>J61+L61</f>
        <v>301.24</v>
      </c>
      <c r="L67" s="23"/>
      <c r="M67" s="23"/>
      <c r="N67" s="23"/>
      <c r="O67" s="23" t="s">
        <v>82</v>
      </c>
      <c r="S67" s="8"/>
      <c r="V67" s="3"/>
      <c r="W67" s="54"/>
      <c r="X67" s="24"/>
    </row>
    <row r="68" spans="1:24" ht="12.95" customHeight="1">
      <c r="A68" s="23"/>
      <c r="B68" s="23"/>
      <c r="C68" s="23"/>
      <c r="D68" s="23"/>
      <c r="E68" s="23"/>
      <c r="F68" s="23"/>
      <c r="G68" s="23"/>
      <c r="H68" s="53"/>
      <c r="I68" s="53"/>
      <c r="J68" s="54" t="s">
        <v>533</v>
      </c>
      <c r="K68" s="23"/>
      <c r="L68" s="23"/>
      <c r="M68" s="23"/>
      <c r="N68" s="23"/>
      <c r="O68" s="23" t="s">
        <v>311</v>
      </c>
      <c r="S68" s="8"/>
      <c r="V68" s="3"/>
      <c r="W68" s="54"/>
      <c r="X68" s="24"/>
    </row>
    <row r="69" spans="1:24">
      <c r="A69" s="23"/>
      <c r="B69" s="23"/>
      <c r="C69" s="23"/>
      <c r="D69" s="23"/>
      <c r="E69" s="23"/>
      <c r="F69" s="23"/>
      <c r="G69" s="23"/>
      <c r="H69" s="53"/>
      <c r="I69" s="53"/>
      <c r="J69" s="54"/>
      <c r="K69" s="23"/>
      <c r="L69" s="23"/>
      <c r="M69" s="23"/>
      <c r="N69" s="23"/>
      <c r="O69" s="23"/>
      <c r="S69" s="8"/>
      <c r="V69" s="3"/>
      <c r="W69" s="54"/>
      <c r="X69" s="24"/>
    </row>
    <row r="70" spans="1:24">
      <c r="A70" s="23"/>
      <c r="B70" s="23"/>
      <c r="C70" s="23"/>
      <c r="D70" s="23"/>
      <c r="E70" s="23"/>
      <c r="F70" s="23"/>
      <c r="G70" s="23"/>
      <c r="H70" s="53"/>
      <c r="I70" s="53"/>
      <c r="J70" s="54"/>
      <c r="K70" s="23"/>
      <c r="L70" s="23"/>
      <c r="M70" s="23"/>
      <c r="N70" s="23"/>
      <c r="O70" s="23"/>
      <c r="S70" s="8"/>
      <c r="V70" s="3"/>
      <c r="W70" s="54"/>
      <c r="X70" s="24"/>
    </row>
    <row r="71" spans="1:24">
      <c r="A71" s="23"/>
      <c r="B71" s="23"/>
      <c r="C71" s="23"/>
      <c r="D71" s="23"/>
      <c r="E71" s="23"/>
      <c r="F71" s="23"/>
      <c r="G71" s="23"/>
      <c r="H71" s="53"/>
      <c r="I71" s="53"/>
      <c r="J71" s="54"/>
      <c r="K71" s="24"/>
      <c r="L71" s="54"/>
      <c r="M71" s="54"/>
      <c r="N71" s="23"/>
      <c r="O71" s="54"/>
      <c r="W71" s="23"/>
      <c r="X71" s="23"/>
    </row>
    <row r="72" spans="1:24">
      <c r="A72" s="23"/>
      <c r="B72" s="23"/>
      <c r="C72" s="23"/>
      <c r="D72" s="23"/>
      <c r="E72" s="23"/>
      <c r="F72" s="23"/>
      <c r="G72" s="23"/>
      <c r="H72" s="53"/>
      <c r="I72" s="53"/>
      <c r="J72" s="54"/>
      <c r="K72" s="24"/>
      <c r="L72" s="54"/>
      <c r="M72" s="54"/>
      <c r="N72" s="23"/>
      <c r="O72" s="54"/>
      <c r="W72" s="23"/>
      <c r="X72" s="23"/>
    </row>
    <row r="73" spans="1:24">
      <c r="A73" s="23"/>
      <c r="B73" s="23"/>
      <c r="C73" s="23"/>
      <c r="D73" s="23"/>
      <c r="E73" s="23"/>
      <c r="F73" s="23"/>
      <c r="G73" s="23"/>
      <c r="H73" s="53"/>
      <c r="I73" s="53"/>
      <c r="J73" s="54"/>
      <c r="K73" s="24"/>
      <c r="L73" s="54"/>
      <c r="M73" s="54"/>
      <c r="N73" s="23"/>
      <c r="O73" s="54"/>
      <c r="W73" s="23"/>
      <c r="X73" s="23"/>
    </row>
    <row r="74" spans="1:24" s="2" customFormat="1">
      <c r="A74" s="55" t="s">
        <v>0</v>
      </c>
      <c r="B74" s="24"/>
      <c r="C74" s="24"/>
      <c r="D74" s="24"/>
      <c r="E74" s="24"/>
      <c r="F74" s="24"/>
      <c r="G74" s="24"/>
      <c r="H74" s="53"/>
      <c r="I74" s="53"/>
      <c r="J74" s="53"/>
      <c r="K74" s="24"/>
      <c r="L74" s="53"/>
      <c r="M74" s="53"/>
      <c r="N74" s="24"/>
      <c r="O74" s="53"/>
      <c r="P74" s="3"/>
      <c r="Q74" s="4"/>
      <c r="R74" s="5"/>
      <c r="S74" s="3"/>
      <c r="W74" s="24"/>
      <c r="X74" s="24"/>
    </row>
    <row r="75" spans="1:24" s="2" customFormat="1" ht="33.75" customHeight="1">
      <c r="A75" s="24" t="s">
        <v>312</v>
      </c>
      <c r="B75" s="24"/>
      <c r="C75" s="24"/>
      <c r="D75" s="24"/>
      <c r="E75" s="24"/>
      <c r="F75" s="24"/>
      <c r="G75" s="24"/>
      <c r="H75" s="53"/>
      <c r="I75" s="53"/>
      <c r="J75" s="53"/>
      <c r="K75" s="24"/>
      <c r="L75" s="53"/>
      <c r="M75" s="53"/>
      <c r="N75" s="24"/>
      <c r="O75" s="53"/>
      <c r="P75" s="3"/>
      <c r="Q75" s="4"/>
      <c r="R75" s="5"/>
      <c r="S75" s="3"/>
      <c r="W75" s="24"/>
      <c r="X75" s="24"/>
    </row>
    <row r="76" spans="1:24" ht="15" customHeight="1">
      <c r="A76" s="268" t="s">
        <v>2</v>
      </c>
      <c r="B76" s="269" t="s">
        <v>3</v>
      </c>
      <c r="C76" s="26"/>
      <c r="D76" s="270" t="s">
        <v>4</v>
      </c>
      <c r="E76" s="269" t="s">
        <v>5</v>
      </c>
      <c r="F76" s="270" t="s">
        <v>6</v>
      </c>
      <c r="G76" s="269" t="s">
        <v>7</v>
      </c>
      <c r="H76" s="271" t="s">
        <v>8</v>
      </c>
      <c r="I76" s="258"/>
      <c r="J76" s="273" t="s">
        <v>18</v>
      </c>
      <c r="K76" s="276" t="s">
        <v>11</v>
      </c>
      <c r="L76" s="245"/>
      <c r="M76" s="245"/>
      <c r="N76" s="276" t="s">
        <v>531</v>
      </c>
      <c r="O76" s="272" t="s">
        <v>13</v>
      </c>
      <c r="P76" s="272"/>
      <c r="Q76" s="272"/>
      <c r="R76" s="272"/>
      <c r="S76" s="272"/>
      <c r="T76" s="272"/>
      <c r="U76" s="239"/>
      <c r="V76" s="276" t="s">
        <v>14</v>
      </c>
      <c r="W76" s="270" t="s">
        <v>15</v>
      </c>
      <c r="X76" s="280" t="s">
        <v>16</v>
      </c>
    </row>
    <row r="77" spans="1:24" ht="28.5" customHeight="1">
      <c r="A77" s="268"/>
      <c r="B77" s="269"/>
      <c r="C77" s="238" t="s">
        <v>17</v>
      </c>
      <c r="D77" s="270"/>
      <c r="E77" s="269"/>
      <c r="F77" s="270"/>
      <c r="G77" s="269"/>
      <c r="H77" s="271"/>
      <c r="I77" s="259"/>
      <c r="J77" s="274"/>
      <c r="K77" s="276"/>
      <c r="L77" s="281" t="s">
        <v>12</v>
      </c>
      <c r="M77" s="241"/>
      <c r="N77" s="276"/>
      <c r="O77" s="278" t="s">
        <v>20</v>
      </c>
      <c r="P77" s="278" t="s">
        <v>21</v>
      </c>
      <c r="Q77" s="276" t="s">
        <v>22</v>
      </c>
      <c r="R77" s="9"/>
      <c r="S77" s="278" t="s">
        <v>23</v>
      </c>
      <c r="T77" s="277" t="s">
        <v>24</v>
      </c>
      <c r="U77" s="240" t="s">
        <v>25</v>
      </c>
      <c r="V77" s="276"/>
      <c r="W77" s="270"/>
      <c r="X77" s="280"/>
    </row>
    <row r="78" spans="1:24" ht="4.5" customHeight="1">
      <c r="A78" s="268"/>
      <c r="B78" s="269"/>
      <c r="C78" s="238"/>
      <c r="D78" s="270"/>
      <c r="E78" s="269"/>
      <c r="F78" s="27"/>
      <c r="G78" s="269"/>
      <c r="H78" s="271"/>
      <c r="I78" s="260"/>
      <c r="J78" s="275"/>
      <c r="K78" s="276"/>
      <c r="L78" s="282"/>
      <c r="M78" s="242"/>
      <c r="N78" s="276"/>
      <c r="O78" s="278"/>
      <c r="P78" s="278"/>
      <c r="Q78" s="276"/>
      <c r="R78" s="9"/>
      <c r="S78" s="278"/>
      <c r="T78" s="277"/>
      <c r="U78" s="240"/>
      <c r="V78" s="276"/>
      <c r="W78" s="270"/>
      <c r="X78" s="280"/>
    </row>
    <row r="79" spans="1:24">
      <c r="A79" s="28" t="s">
        <v>26</v>
      </c>
      <c r="B79" s="26" t="s">
        <v>313</v>
      </c>
      <c r="C79" s="26"/>
      <c r="D79" s="39" t="s">
        <v>314</v>
      </c>
      <c r="E79" s="26" t="s">
        <v>59</v>
      </c>
      <c r="F79" s="31" t="s">
        <v>30</v>
      </c>
      <c r="G79" s="26" t="s">
        <v>315</v>
      </c>
      <c r="H79" s="32">
        <v>300</v>
      </c>
      <c r="I79" s="32"/>
      <c r="J79" s="32">
        <v>0</v>
      </c>
      <c r="K79" s="32">
        <f t="shared" ref="K79:K110" si="13">+H79+J79</f>
        <v>300</v>
      </c>
      <c r="L79" s="32">
        <v>0</v>
      </c>
      <c r="M79" s="32"/>
      <c r="N79" s="32">
        <f>H79-J79-L79</f>
        <v>300</v>
      </c>
      <c r="O79" s="34">
        <v>0</v>
      </c>
      <c r="P79" s="252"/>
      <c r="Q79" s="35">
        <f t="shared" ref="Q79:Q131" si="14">+O79+P79</f>
        <v>0</v>
      </c>
      <c r="R79" s="17"/>
      <c r="S79" s="34"/>
      <c r="T79" s="34">
        <f t="shared" ref="T79:T134" si="15">+Q79-S79</f>
        <v>0</v>
      </c>
      <c r="U79" s="34">
        <f>+J79+L79+S79</f>
        <v>0</v>
      </c>
      <c r="V79" s="37">
        <f t="shared" ref="V79:V110" si="16">K79-U79</f>
        <v>300</v>
      </c>
      <c r="W79" s="26"/>
      <c r="X79" s="38">
        <f>+V79-W79</f>
        <v>300</v>
      </c>
    </row>
    <row r="80" spans="1:24">
      <c r="A80" s="28" t="s">
        <v>32</v>
      </c>
      <c r="B80" s="26" t="s">
        <v>316</v>
      </c>
      <c r="C80" s="26"/>
      <c r="D80" s="30" t="s">
        <v>317</v>
      </c>
      <c r="E80" s="26" t="s">
        <v>43</v>
      </c>
      <c r="F80" s="31" t="s">
        <v>30</v>
      </c>
      <c r="G80" s="26" t="s">
        <v>315</v>
      </c>
      <c r="H80" s="32">
        <v>300</v>
      </c>
      <c r="I80" s="32"/>
      <c r="J80" s="32"/>
      <c r="K80" s="32">
        <f t="shared" si="13"/>
        <v>300</v>
      </c>
      <c r="L80" s="32"/>
      <c r="M80" s="32"/>
      <c r="N80" s="32">
        <f t="shared" ref="N80:N134" si="17">H80-J80-L80</f>
        <v>300</v>
      </c>
      <c r="O80" s="34">
        <v>0</v>
      </c>
      <c r="P80" s="252"/>
      <c r="Q80" s="35">
        <f t="shared" si="14"/>
        <v>0</v>
      </c>
      <c r="R80" s="17"/>
      <c r="S80" s="34"/>
      <c r="T80" s="34">
        <f t="shared" si="15"/>
        <v>0</v>
      </c>
      <c r="U80" s="34">
        <f>+J80+L80+S80</f>
        <v>0</v>
      </c>
      <c r="V80" s="37">
        <f t="shared" si="16"/>
        <v>300</v>
      </c>
      <c r="W80" s="26"/>
      <c r="X80" s="38">
        <f t="shared" ref="X80:X131" si="18">+V80-W80</f>
        <v>300</v>
      </c>
    </row>
    <row r="81" spans="1:24">
      <c r="A81" s="28" t="s">
        <v>39</v>
      </c>
      <c r="B81" s="26" t="s">
        <v>318</v>
      </c>
      <c r="C81" s="26"/>
      <c r="D81" s="30" t="s">
        <v>319</v>
      </c>
      <c r="E81" s="26" t="s">
        <v>109</v>
      </c>
      <c r="F81" s="31" t="s">
        <v>30</v>
      </c>
      <c r="G81" s="26" t="s">
        <v>315</v>
      </c>
      <c r="H81" s="32">
        <v>300</v>
      </c>
      <c r="I81" s="32"/>
      <c r="J81" s="32"/>
      <c r="K81" s="32">
        <f t="shared" si="13"/>
        <v>300</v>
      </c>
      <c r="L81" s="32"/>
      <c r="M81" s="32"/>
      <c r="N81" s="32">
        <f t="shared" si="17"/>
        <v>300</v>
      </c>
      <c r="O81" s="34">
        <v>0</v>
      </c>
      <c r="P81" s="252"/>
      <c r="Q81" s="35">
        <f t="shared" si="14"/>
        <v>0</v>
      </c>
      <c r="R81" s="17"/>
      <c r="S81" s="34"/>
      <c r="T81" s="34">
        <f t="shared" si="15"/>
        <v>0</v>
      </c>
      <c r="U81" s="34">
        <f>+J81+L81+S81</f>
        <v>0</v>
      </c>
      <c r="V81" s="37">
        <f t="shared" si="16"/>
        <v>300</v>
      </c>
      <c r="W81" s="26"/>
      <c r="X81" s="38">
        <f t="shared" si="18"/>
        <v>300</v>
      </c>
    </row>
    <row r="82" spans="1:24">
      <c r="A82" s="28" t="s">
        <v>45</v>
      </c>
      <c r="B82" s="26" t="s">
        <v>320</v>
      </c>
      <c r="C82" s="26"/>
      <c r="D82" s="30" t="s">
        <v>321</v>
      </c>
      <c r="E82" s="26" t="s">
        <v>109</v>
      </c>
      <c r="F82" s="31" t="s">
        <v>30</v>
      </c>
      <c r="G82" s="26" t="s">
        <v>315</v>
      </c>
      <c r="H82" s="32">
        <v>300</v>
      </c>
      <c r="I82" s="32"/>
      <c r="J82" s="32"/>
      <c r="K82" s="32">
        <f t="shared" si="13"/>
        <v>300</v>
      </c>
      <c r="L82" s="32"/>
      <c r="M82" s="32"/>
      <c r="N82" s="32">
        <f t="shared" si="17"/>
        <v>300</v>
      </c>
      <c r="O82" s="33">
        <v>0</v>
      </c>
      <c r="P82" s="252"/>
      <c r="Q82" s="35">
        <f t="shared" si="14"/>
        <v>0</v>
      </c>
      <c r="R82" s="17"/>
      <c r="S82" s="34"/>
      <c r="T82" s="34">
        <f t="shared" si="15"/>
        <v>0</v>
      </c>
      <c r="U82" s="34">
        <f>+J82+L82+S82</f>
        <v>0</v>
      </c>
      <c r="V82" s="37">
        <f t="shared" si="16"/>
        <v>300</v>
      </c>
      <c r="W82" s="26"/>
      <c r="X82" s="38">
        <f t="shared" si="18"/>
        <v>300</v>
      </c>
    </row>
    <row r="83" spans="1:24">
      <c r="A83" s="28" t="s">
        <v>50</v>
      </c>
      <c r="B83" s="26" t="s">
        <v>322</v>
      </c>
      <c r="C83" s="26"/>
      <c r="D83" s="30" t="s">
        <v>323</v>
      </c>
      <c r="E83" s="26" t="s">
        <v>253</v>
      </c>
      <c r="F83" s="31" t="s">
        <v>30</v>
      </c>
      <c r="G83" s="26" t="s">
        <v>315</v>
      </c>
      <c r="H83" s="32">
        <v>300</v>
      </c>
      <c r="I83" s="32"/>
      <c r="J83" s="32"/>
      <c r="K83" s="32">
        <f t="shared" si="13"/>
        <v>300</v>
      </c>
      <c r="L83" s="32"/>
      <c r="M83" s="32"/>
      <c r="N83" s="32">
        <f t="shared" si="17"/>
        <v>300</v>
      </c>
      <c r="O83" s="33">
        <v>0</v>
      </c>
      <c r="P83" s="252"/>
      <c r="Q83" s="35">
        <f t="shared" si="14"/>
        <v>0</v>
      </c>
      <c r="R83" s="17"/>
      <c r="S83" s="34"/>
      <c r="T83" s="34">
        <f t="shared" si="15"/>
        <v>0</v>
      </c>
      <c r="U83" s="34">
        <f>+J83+L83+S83</f>
        <v>0</v>
      </c>
      <c r="V83" s="37">
        <f t="shared" si="16"/>
        <v>300</v>
      </c>
      <c r="W83" s="26">
        <v>100</v>
      </c>
      <c r="X83" s="38">
        <f t="shared" si="18"/>
        <v>200</v>
      </c>
    </row>
    <row r="84" spans="1:24">
      <c r="A84" s="28" t="s">
        <v>55</v>
      </c>
      <c r="B84" s="26" t="s">
        <v>324</v>
      </c>
      <c r="C84" s="26"/>
      <c r="D84" s="30" t="s">
        <v>325</v>
      </c>
      <c r="E84" s="26" t="s">
        <v>109</v>
      </c>
      <c r="F84" s="31" t="s">
        <v>30</v>
      </c>
      <c r="G84" s="26" t="s">
        <v>315</v>
      </c>
      <c r="H84" s="32">
        <v>300</v>
      </c>
      <c r="I84" s="32"/>
      <c r="J84" s="32"/>
      <c r="K84" s="32">
        <f t="shared" si="13"/>
        <v>300</v>
      </c>
      <c r="L84" s="32"/>
      <c r="M84" s="32"/>
      <c r="N84" s="32">
        <f t="shared" si="17"/>
        <v>300</v>
      </c>
      <c r="O84" s="33">
        <v>0</v>
      </c>
      <c r="P84" s="252"/>
      <c r="Q84" s="35">
        <f t="shared" si="14"/>
        <v>0</v>
      </c>
      <c r="R84" s="17"/>
      <c r="S84" s="34"/>
      <c r="T84" s="34">
        <f t="shared" si="15"/>
        <v>0</v>
      </c>
      <c r="U84" s="34">
        <f>+J84+L84+S84</f>
        <v>0</v>
      </c>
      <c r="V84" s="37">
        <f t="shared" si="16"/>
        <v>300</v>
      </c>
      <c r="W84" s="26">
        <v>100</v>
      </c>
      <c r="X84" s="38">
        <f t="shared" si="18"/>
        <v>200</v>
      </c>
    </row>
    <row r="85" spans="1:24">
      <c r="A85" s="28" t="s">
        <v>61</v>
      </c>
      <c r="B85" s="26" t="s">
        <v>326</v>
      </c>
      <c r="C85" s="26"/>
      <c r="D85" s="30" t="s">
        <v>327</v>
      </c>
      <c r="E85" s="26" t="s">
        <v>65</v>
      </c>
      <c r="F85" s="31" t="s">
        <v>30</v>
      </c>
      <c r="G85" s="26" t="s">
        <v>315</v>
      </c>
      <c r="H85" s="32">
        <v>300</v>
      </c>
      <c r="I85" s="32"/>
      <c r="J85" s="32"/>
      <c r="K85" s="32">
        <f t="shared" si="13"/>
        <v>300</v>
      </c>
      <c r="L85" s="32"/>
      <c r="M85" s="32"/>
      <c r="N85" s="32">
        <f t="shared" si="17"/>
        <v>300</v>
      </c>
      <c r="O85" s="33">
        <v>0</v>
      </c>
      <c r="P85" s="252">
        <v>1200</v>
      </c>
      <c r="Q85" s="35">
        <f t="shared" si="14"/>
        <v>1200</v>
      </c>
      <c r="R85" s="17"/>
      <c r="S85" s="34">
        <v>200</v>
      </c>
      <c r="T85" s="34">
        <f t="shared" si="15"/>
        <v>1000</v>
      </c>
      <c r="U85" s="34">
        <f>+J85+L85+S85</f>
        <v>200</v>
      </c>
      <c r="V85" s="37">
        <f t="shared" si="16"/>
        <v>100</v>
      </c>
      <c r="W85" s="26"/>
      <c r="X85" s="38">
        <f t="shared" si="18"/>
        <v>100</v>
      </c>
    </row>
    <row r="86" spans="1:24">
      <c r="A86" s="28" t="s">
        <v>67</v>
      </c>
      <c r="B86" s="26" t="s">
        <v>328</v>
      </c>
      <c r="C86" s="26"/>
      <c r="D86" s="30" t="s">
        <v>329</v>
      </c>
      <c r="E86" s="26" t="s">
        <v>65</v>
      </c>
      <c r="F86" s="31" t="s">
        <v>30</v>
      </c>
      <c r="G86" s="26" t="s">
        <v>315</v>
      </c>
      <c r="H86" s="32">
        <v>300</v>
      </c>
      <c r="I86" s="32"/>
      <c r="J86" s="32"/>
      <c r="K86" s="32">
        <f t="shared" si="13"/>
        <v>300</v>
      </c>
      <c r="L86" s="32"/>
      <c r="M86" s="32"/>
      <c r="N86" s="32">
        <f t="shared" si="17"/>
        <v>300</v>
      </c>
      <c r="O86" s="33">
        <v>0</v>
      </c>
      <c r="P86" s="252"/>
      <c r="Q86" s="35">
        <f t="shared" si="14"/>
        <v>0</v>
      </c>
      <c r="R86" s="17"/>
      <c r="S86" s="34"/>
      <c r="T86" s="34">
        <f t="shared" si="15"/>
        <v>0</v>
      </c>
      <c r="U86" s="34">
        <f>+J86+L86+S86</f>
        <v>0</v>
      </c>
      <c r="V86" s="37">
        <f t="shared" si="16"/>
        <v>300</v>
      </c>
      <c r="W86" s="26"/>
      <c r="X86" s="38">
        <f t="shared" si="18"/>
        <v>300</v>
      </c>
    </row>
    <row r="87" spans="1:24">
      <c r="A87" s="28" t="s">
        <v>71</v>
      </c>
      <c r="B87" s="26" t="s">
        <v>330</v>
      </c>
      <c r="C87" s="26"/>
      <c r="D87" s="30" t="s">
        <v>331</v>
      </c>
      <c r="E87" s="26" t="s">
        <v>65</v>
      </c>
      <c r="F87" s="31" t="s">
        <v>30</v>
      </c>
      <c r="G87" s="26" t="s">
        <v>315</v>
      </c>
      <c r="H87" s="32">
        <v>300</v>
      </c>
      <c r="I87" s="32"/>
      <c r="J87" s="32"/>
      <c r="K87" s="32">
        <f t="shared" si="13"/>
        <v>300</v>
      </c>
      <c r="L87" s="32"/>
      <c r="M87" s="32"/>
      <c r="N87" s="32">
        <f t="shared" si="17"/>
        <v>300</v>
      </c>
      <c r="O87" s="33">
        <v>0</v>
      </c>
      <c r="P87" s="252"/>
      <c r="Q87" s="35">
        <f t="shared" si="14"/>
        <v>0</v>
      </c>
      <c r="R87" s="17"/>
      <c r="S87" s="34"/>
      <c r="T87" s="34">
        <f t="shared" si="15"/>
        <v>0</v>
      </c>
      <c r="U87" s="34">
        <f>+J87+L87+S87</f>
        <v>0</v>
      </c>
      <c r="V87" s="37">
        <f t="shared" si="16"/>
        <v>300</v>
      </c>
      <c r="W87" s="26"/>
      <c r="X87" s="38">
        <f t="shared" si="18"/>
        <v>300</v>
      </c>
    </row>
    <row r="88" spans="1:24">
      <c r="A88" s="28" t="s">
        <v>77</v>
      </c>
      <c r="B88" s="26" t="s">
        <v>332</v>
      </c>
      <c r="C88" s="26"/>
      <c r="D88" s="30" t="s">
        <v>333</v>
      </c>
      <c r="E88" s="26" t="s">
        <v>334</v>
      </c>
      <c r="F88" s="31" t="s">
        <v>30</v>
      </c>
      <c r="G88" s="26" t="s">
        <v>315</v>
      </c>
      <c r="H88" s="32">
        <v>300</v>
      </c>
      <c r="I88" s="32"/>
      <c r="J88" s="32"/>
      <c r="K88" s="32">
        <f t="shared" si="13"/>
        <v>300</v>
      </c>
      <c r="L88" s="32"/>
      <c r="M88" s="32"/>
      <c r="N88" s="32">
        <f t="shared" si="17"/>
        <v>300</v>
      </c>
      <c r="O88" s="33">
        <v>0</v>
      </c>
      <c r="P88" s="252"/>
      <c r="Q88" s="35">
        <f t="shared" si="14"/>
        <v>0</v>
      </c>
      <c r="R88" s="17"/>
      <c r="S88" s="34"/>
      <c r="T88" s="34">
        <f t="shared" si="15"/>
        <v>0</v>
      </c>
      <c r="U88" s="34">
        <f>+J88+L88+S88</f>
        <v>0</v>
      </c>
      <c r="V88" s="37">
        <f t="shared" si="16"/>
        <v>300</v>
      </c>
      <c r="W88" s="26"/>
      <c r="X88" s="38">
        <f t="shared" si="18"/>
        <v>300</v>
      </c>
    </row>
    <row r="89" spans="1:24">
      <c r="A89" s="28" t="s">
        <v>118</v>
      </c>
      <c r="B89" s="26" t="s">
        <v>335</v>
      </c>
      <c r="C89" s="26"/>
      <c r="D89" s="30" t="s">
        <v>336</v>
      </c>
      <c r="E89" s="26" t="s">
        <v>253</v>
      </c>
      <c r="F89" s="31" t="s">
        <v>30</v>
      </c>
      <c r="G89" s="26" t="s">
        <v>315</v>
      </c>
      <c r="H89" s="32">
        <v>300</v>
      </c>
      <c r="I89" s="32"/>
      <c r="J89" s="32"/>
      <c r="K89" s="32">
        <f t="shared" si="13"/>
        <v>300</v>
      </c>
      <c r="L89" s="32"/>
      <c r="M89" s="32"/>
      <c r="N89" s="32">
        <f t="shared" si="17"/>
        <v>300</v>
      </c>
      <c r="O89" s="33">
        <v>0</v>
      </c>
      <c r="P89" s="252"/>
      <c r="Q89" s="35">
        <f t="shared" si="14"/>
        <v>0</v>
      </c>
      <c r="R89" s="17"/>
      <c r="S89" s="34"/>
      <c r="T89" s="34">
        <f t="shared" si="15"/>
        <v>0</v>
      </c>
      <c r="U89" s="34">
        <f>+J89+L89+S89</f>
        <v>0</v>
      </c>
      <c r="V89" s="37">
        <f t="shared" si="16"/>
        <v>300</v>
      </c>
      <c r="W89" s="26"/>
      <c r="X89" s="38">
        <f t="shared" si="18"/>
        <v>300</v>
      </c>
    </row>
    <row r="90" spans="1:24">
      <c r="A90" s="28" t="s">
        <v>124</v>
      </c>
      <c r="B90" s="26" t="s">
        <v>337</v>
      </c>
      <c r="C90" s="26"/>
      <c r="D90" s="30" t="s">
        <v>338</v>
      </c>
      <c r="E90" s="26" t="s">
        <v>253</v>
      </c>
      <c r="F90" s="31" t="s">
        <v>30</v>
      </c>
      <c r="G90" s="26" t="s">
        <v>315</v>
      </c>
      <c r="H90" s="32">
        <v>300</v>
      </c>
      <c r="I90" s="32"/>
      <c r="J90" s="32"/>
      <c r="K90" s="32">
        <f t="shared" si="13"/>
        <v>300</v>
      </c>
      <c r="L90" s="32"/>
      <c r="M90" s="32"/>
      <c r="N90" s="32">
        <f t="shared" si="17"/>
        <v>300</v>
      </c>
      <c r="O90" s="33">
        <v>0</v>
      </c>
      <c r="P90" s="252"/>
      <c r="Q90" s="35">
        <f t="shared" si="14"/>
        <v>0</v>
      </c>
      <c r="R90" s="17"/>
      <c r="S90" s="34"/>
      <c r="T90" s="34">
        <f t="shared" si="15"/>
        <v>0</v>
      </c>
      <c r="U90" s="34">
        <f>+J90+L90+S90</f>
        <v>0</v>
      </c>
      <c r="V90" s="37">
        <f t="shared" si="16"/>
        <v>300</v>
      </c>
      <c r="W90" s="26"/>
      <c r="X90" s="38">
        <f t="shared" si="18"/>
        <v>300</v>
      </c>
    </row>
    <row r="91" spans="1:24">
      <c r="A91" s="28" t="s">
        <v>128</v>
      </c>
      <c r="B91" s="26" t="s">
        <v>339</v>
      </c>
      <c r="C91" s="26"/>
      <c r="D91" s="30" t="s">
        <v>340</v>
      </c>
      <c r="E91" s="26" t="s">
        <v>59</v>
      </c>
      <c r="F91" s="31" t="s">
        <v>30</v>
      </c>
      <c r="G91" s="26" t="s">
        <v>315</v>
      </c>
      <c r="H91" s="32">
        <v>300</v>
      </c>
      <c r="I91" s="32"/>
      <c r="J91" s="32"/>
      <c r="K91" s="32">
        <f t="shared" si="13"/>
        <v>300</v>
      </c>
      <c r="L91" s="32"/>
      <c r="M91" s="32"/>
      <c r="N91" s="32">
        <f t="shared" si="17"/>
        <v>300</v>
      </c>
      <c r="O91" s="33">
        <v>0</v>
      </c>
      <c r="P91" s="252"/>
      <c r="Q91" s="35">
        <f t="shared" si="14"/>
        <v>0</v>
      </c>
      <c r="R91" s="17"/>
      <c r="S91" s="34"/>
      <c r="T91" s="34">
        <f t="shared" si="15"/>
        <v>0</v>
      </c>
      <c r="U91" s="34">
        <f>+J91+L91+S91</f>
        <v>0</v>
      </c>
      <c r="V91" s="37">
        <f t="shared" si="16"/>
        <v>300</v>
      </c>
      <c r="W91" s="26">
        <v>100</v>
      </c>
      <c r="X91" s="38">
        <f t="shared" si="18"/>
        <v>200</v>
      </c>
    </row>
    <row r="92" spans="1:24">
      <c r="A92" s="28" t="s">
        <v>131</v>
      </c>
      <c r="B92" s="26" t="s">
        <v>341</v>
      </c>
      <c r="C92" s="26"/>
      <c r="D92" s="30" t="s">
        <v>342</v>
      </c>
      <c r="E92" s="26" t="s">
        <v>65</v>
      </c>
      <c r="F92" s="31" t="s">
        <v>30</v>
      </c>
      <c r="G92" s="26" t="s">
        <v>315</v>
      </c>
      <c r="H92" s="32">
        <v>300</v>
      </c>
      <c r="I92" s="32"/>
      <c r="J92" s="32"/>
      <c r="K92" s="32">
        <f t="shared" si="13"/>
        <v>300</v>
      </c>
      <c r="L92" s="32"/>
      <c r="M92" s="32"/>
      <c r="N92" s="32">
        <f t="shared" si="17"/>
        <v>300</v>
      </c>
      <c r="O92" s="33">
        <v>0</v>
      </c>
      <c r="P92" s="252"/>
      <c r="Q92" s="35">
        <f t="shared" si="14"/>
        <v>0</v>
      </c>
      <c r="R92" s="17"/>
      <c r="S92" s="34"/>
      <c r="T92" s="34">
        <f t="shared" si="15"/>
        <v>0</v>
      </c>
      <c r="U92" s="34">
        <f>+J92+L92+S92</f>
        <v>0</v>
      </c>
      <c r="V92" s="37">
        <f t="shared" si="16"/>
        <v>300</v>
      </c>
      <c r="W92" s="26"/>
      <c r="X92" s="38">
        <f t="shared" si="18"/>
        <v>300</v>
      </c>
    </row>
    <row r="93" spans="1:24">
      <c r="A93" s="28" t="s">
        <v>136</v>
      </c>
      <c r="B93" s="26" t="s">
        <v>343</v>
      </c>
      <c r="C93" s="26"/>
      <c r="D93" s="30" t="s">
        <v>344</v>
      </c>
      <c r="E93" s="26" t="s">
        <v>65</v>
      </c>
      <c r="F93" s="31" t="s">
        <v>30</v>
      </c>
      <c r="G93" s="26" t="s">
        <v>315</v>
      </c>
      <c r="H93" s="32">
        <v>300</v>
      </c>
      <c r="I93" s="32"/>
      <c r="J93" s="32"/>
      <c r="K93" s="32">
        <f t="shared" si="13"/>
        <v>300</v>
      </c>
      <c r="L93" s="32"/>
      <c r="M93" s="32"/>
      <c r="N93" s="32">
        <f t="shared" si="17"/>
        <v>300</v>
      </c>
      <c r="O93" s="33">
        <v>0</v>
      </c>
      <c r="P93" s="252"/>
      <c r="Q93" s="35">
        <f t="shared" si="14"/>
        <v>0</v>
      </c>
      <c r="R93" s="17"/>
      <c r="S93" s="34"/>
      <c r="T93" s="34">
        <f t="shared" si="15"/>
        <v>0</v>
      </c>
      <c r="U93" s="34">
        <f>+J93+L93+S93</f>
        <v>0</v>
      </c>
      <c r="V93" s="37">
        <f t="shared" si="16"/>
        <v>300</v>
      </c>
      <c r="W93" s="26">
        <v>0</v>
      </c>
      <c r="X93" s="38">
        <f t="shared" si="18"/>
        <v>300</v>
      </c>
    </row>
    <row r="94" spans="1:24">
      <c r="A94" s="28" t="s">
        <v>139</v>
      </c>
      <c r="B94" s="26" t="s">
        <v>345</v>
      </c>
      <c r="C94" s="26"/>
      <c r="D94" s="30" t="s">
        <v>346</v>
      </c>
      <c r="E94" s="26" t="s">
        <v>65</v>
      </c>
      <c r="F94" s="31" t="s">
        <v>30</v>
      </c>
      <c r="G94" s="26" t="s">
        <v>315</v>
      </c>
      <c r="H94" s="32">
        <v>300</v>
      </c>
      <c r="I94" s="32"/>
      <c r="J94" s="32"/>
      <c r="K94" s="32">
        <f t="shared" si="13"/>
        <v>300</v>
      </c>
      <c r="L94" s="32"/>
      <c r="M94" s="32"/>
      <c r="N94" s="32">
        <f t="shared" si="17"/>
        <v>300</v>
      </c>
      <c r="O94" s="33">
        <v>0</v>
      </c>
      <c r="P94" s="252"/>
      <c r="Q94" s="35">
        <f t="shared" si="14"/>
        <v>0</v>
      </c>
      <c r="R94" s="17"/>
      <c r="S94" s="34"/>
      <c r="T94" s="34">
        <f t="shared" si="15"/>
        <v>0</v>
      </c>
      <c r="U94" s="34">
        <f>+J94+L94+S94</f>
        <v>0</v>
      </c>
      <c r="V94" s="37">
        <f t="shared" si="16"/>
        <v>300</v>
      </c>
      <c r="W94" s="26">
        <v>100</v>
      </c>
      <c r="X94" s="38">
        <f t="shared" si="18"/>
        <v>200</v>
      </c>
    </row>
    <row r="95" spans="1:24">
      <c r="A95" s="28" t="s">
        <v>143</v>
      </c>
      <c r="B95" s="26" t="s">
        <v>347</v>
      </c>
      <c r="C95" s="26"/>
      <c r="D95" s="30" t="s">
        <v>348</v>
      </c>
      <c r="E95" s="26" t="s">
        <v>65</v>
      </c>
      <c r="F95" s="31" t="s">
        <v>30</v>
      </c>
      <c r="G95" s="26" t="s">
        <v>315</v>
      </c>
      <c r="H95" s="32">
        <v>300</v>
      </c>
      <c r="I95" s="32"/>
      <c r="J95" s="32"/>
      <c r="K95" s="32">
        <f t="shared" si="13"/>
        <v>300</v>
      </c>
      <c r="L95" s="32"/>
      <c r="M95" s="32"/>
      <c r="N95" s="32">
        <f t="shared" si="17"/>
        <v>300</v>
      </c>
      <c r="O95" s="33">
        <v>0</v>
      </c>
      <c r="P95" s="252"/>
      <c r="Q95" s="35">
        <f t="shared" si="14"/>
        <v>0</v>
      </c>
      <c r="R95" s="17"/>
      <c r="S95" s="34"/>
      <c r="T95" s="34">
        <f t="shared" si="15"/>
        <v>0</v>
      </c>
      <c r="U95" s="34">
        <f>+J95+L95+S95</f>
        <v>0</v>
      </c>
      <c r="V95" s="37">
        <f t="shared" si="16"/>
        <v>300</v>
      </c>
      <c r="W95" s="26"/>
      <c r="X95" s="38">
        <f t="shared" si="18"/>
        <v>300</v>
      </c>
    </row>
    <row r="96" spans="1:24">
      <c r="A96" s="28" t="s">
        <v>147</v>
      </c>
      <c r="B96" s="26" t="s">
        <v>349</v>
      </c>
      <c r="C96" s="26"/>
      <c r="D96" s="30" t="s">
        <v>350</v>
      </c>
      <c r="E96" s="26" t="s">
        <v>65</v>
      </c>
      <c r="F96" s="31" t="s">
        <v>30</v>
      </c>
      <c r="G96" s="26" t="s">
        <v>315</v>
      </c>
      <c r="H96" s="32">
        <v>300</v>
      </c>
      <c r="I96" s="32"/>
      <c r="J96" s="32"/>
      <c r="K96" s="32">
        <f t="shared" si="13"/>
        <v>300</v>
      </c>
      <c r="L96" s="32"/>
      <c r="M96" s="32"/>
      <c r="N96" s="32">
        <f t="shared" si="17"/>
        <v>300</v>
      </c>
      <c r="O96" s="33">
        <v>0</v>
      </c>
      <c r="P96" s="252"/>
      <c r="Q96" s="35">
        <f t="shared" si="14"/>
        <v>0</v>
      </c>
      <c r="R96" s="17"/>
      <c r="S96" s="34"/>
      <c r="T96" s="34">
        <f t="shared" si="15"/>
        <v>0</v>
      </c>
      <c r="U96" s="34">
        <f>+J96+L96+S96</f>
        <v>0</v>
      </c>
      <c r="V96" s="37">
        <f t="shared" si="16"/>
        <v>300</v>
      </c>
      <c r="W96" s="26"/>
      <c r="X96" s="38">
        <f t="shared" si="18"/>
        <v>300</v>
      </c>
    </row>
    <row r="97" spans="1:24">
      <c r="A97" s="28" t="s">
        <v>148</v>
      </c>
      <c r="B97" s="26" t="s">
        <v>351</v>
      </c>
      <c r="C97" s="26"/>
      <c r="D97" s="30" t="s">
        <v>352</v>
      </c>
      <c r="E97" s="26" t="s">
        <v>65</v>
      </c>
      <c r="F97" s="31" t="s">
        <v>30</v>
      </c>
      <c r="G97" s="26" t="s">
        <v>315</v>
      </c>
      <c r="H97" s="32">
        <v>300</v>
      </c>
      <c r="I97" s="32"/>
      <c r="J97" s="32"/>
      <c r="K97" s="32">
        <f t="shared" si="13"/>
        <v>300</v>
      </c>
      <c r="L97" s="32"/>
      <c r="M97" s="32"/>
      <c r="N97" s="32">
        <f t="shared" si="17"/>
        <v>300</v>
      </c>
      <c r="O97" s="33">
        <v>0</v>
      </c>
      <c r="P97" s="252"/>
      <c r="Q97" s="35">
        <f t="shared" si="14"/>
        <v>0</v>
      </c>
      <c r="R97" s="17"/>
      <c r="S97" s="34"/>
      <c r="T97" s="34">
        <f t="shared" si="15"/>
        <v>0</v>
      </c>
      <c r="U97" s="34">
        <f>+J97+L97+S97</f>
        <v>0</v>
      </c>
      <c r="V97" s="37">
        <f t="shared" si="16"/>
        <v>300</v>
      </c>
      <c r="W97" s="26"/>
      <c r="X97" s="38">
        <f t="shared" si="18"/>
        <v>300</v>
      </c>
    </row>
    <row r="98" spans="1:24">
      <c r="A98" s="28" t="s">
        <v>152</v>
      </c>
      <c r="B98" s="26" t="s">
        <v>353</v>
      </c>
      <c r="C98" s="26"/>
      <c r="D98" s="30" t="s">
        <v>354</v>
      </c>
      <c r="E98" s="26" t="s">
        <v>109</v>
      </c>
      <c r="F98" s="31" t="s">
        <v>30</v>
      </c>
      <c r="G98" s="26" t="s">
        <v>315</v>
      </c>
      <c r="H98" s="32">
        <v>300</v>
      </c>
      <c r="I98" s="32"/>
      <c r="J98" s="32"/>
      <c r="K98" s="32">
        <f t="shared" si="13"/>
        <v>300</v>
      </c>
      <c r="L98" s="32"/>
      <c r="M98" s="32"/>
      <c r="N98" s="32">
        <f t="shared" si="17"/>
        <v>300</v>
      </c>
      <c r="O98" s="33">
        <v>0</v>
      </c>
      <c r="P98" s="252"/>
      <c r="Q98" s="35">
        <f t="shared" si="14"/>
        <v>0</v>
      </c>
      <c r="R98" s="17"/>
      <c r="S98" s="34"/>
      <c r="T98" s="34">
        <f t="shared" si="15"/>
        <v>0</v>
      </c>
      <c r="U98" s="34">
        <f>+J98+L98+S98</f>
        <v>0</v>
      </c>
      <c r="V98" s="37">
        <f t="shared" si="16"/>
        <v>300</v>
      </c>
      <c r="W98" s="26">
        <v>100</v>
      </c>
      <c r="X98" s="38">
        <f t="shared" si="18"/>
        <v>200</v>
      </c>
    </row>
    <row r="99" spans="1:24">
      <c r="A99" s="28" t="s">
        <v>156</v>
      </c>
      <c r="B99" s="26" t="s">
        <v>355</v>
      </c>
      <c r="C99" s="26"/>
      <c r="D99" s="30" t="s">
        <v>356</v>
      </c>
      <c r="E99" s="26" t="s">
        <v>59</v>
      </c>
      <c r="F99" s="31" t="s">
        <v>30</v>
      </c>
      <c r="G99" s="26" t="s">
        <v>315</v>
      </c>
      <c r="H99" s="32">
        <v>300</v>
      </c>
      <c r="I99" s="32"/>
      <c r="J99" s="32"/>
      <c r="K99" s="32">
        <f t="shared" si="13"/>
        <v>300</v>
      </c>
      <c r="L99" s="32"/>
      <c r="M99" s="32"/>
      <c r="N99" s="32">
        <f t="shared" si="17"/>
        <v>300</v>
      </c>
      <c r="O99" s="33">
        <v>0</v>
      </c>
      <c r="P99" s="252"/>
      <c r="Q99" s="35">
        <f t="shared" si="14"/>
        <v>0</v>
      </c>
      <c r="R99" s="17"/>
      <c r="S99" s="34"/>
      <c r="T99" s="34">
        <f t="shared" si="15"/>
        <v>0</v>
      </c>
      <c r="U99" s="34">
        <f>+J99+L99+S99</f>
        <v>0</v>
      </c>
      <c r="V99" s="37">
        <f t="shared" si="16"/>
        <v>300</v>
      </c>
      <c r="W99" s="26"/>
      <c r="X99" s="38">
        <f t="shared" si="18"/>
        <v>300</v>
      </c>
    </row>
    <row r="100" spans="1:24">
      <c r="A100" s="28" t="s">
        <v>160</v>
      </c>
      <c r="B100" s="26" t="s">
        <v>357</v>
      </c>
      <c r="C100" s="26"/>
      <c r="D100" s="30" t="s">
        <v>358</v>
      </c>
      <c r="E100" s="26" t="s">
        <v>59</v>
      </c>
      <c r="F100" s="31" t="s">
        <v>30</v>
      </c>
      <c r="G100" s="26" t="s">
        <v>315</v>
      </c>
      <c r="H100" s="32">
        <v>300</v>
      </c>
      <c r="I100" s="32"/>
      <c r="J100" s="32"/>
      <c r="K100" s="32">
        <f t="shared" si="13"/>
        <v>300</v>
      </c>
      <c r="L100" s="32"/>
      <c r="M100" s="32"/>
      <c r="N100" s="32">
        <f t="shared" si="17"/>
        <v>300</v>
      </c>
      <c r="O100" s="33">
        <v>0</v>
      </c>
      <c r="P100" s="252"/>
      <c r="Q100" s="35">
        <f t="shared" si="14"/>
        <v>0</v>
      </c>
      <c r="R100" s="17"/>
      <c r="S100" s="34"/>
      <c r="T100" s="34">
        <f t="shared" si="15"/>
        <v>0</v>
      </c>
      <c r="U100" s="34">
        <f>+J100+L100+S100</f>
        <v>0</v>
      </c>
      <c r="V100" s="37">
        <f t="shared" si="16"/>
        <v>300</v>
      </c>
      <c r="W100" s="26">
        <v>100</v>
      </c>
      <c r="X100" s="38">
        <f t="shared" si="18"/>
        <v>200</v>
      </c>
    </row>
    <row r="101" spans="1:24">
      <c r="A101" s="28" t="s">
        <v>164</v>
      </c>
      <c r="B101" s="26" t="s">
        <v>359</v>
      </c>
      <c r="C101" s="26"/>
      <c r="D101" s="30" t="s">
        <v>360</v>
      </c>
      <c r="E101" s="26" t="s">
        <v>59</v>
      </c>
      <c r="F101" s="31" t="s">
        <v>30</v>
      </c>
      <c r="G101" s="26" t="s">
        <v>315</v>
      </c>
      <c r="H101" s="32">
        <v>300</v>
      </c>
      <c r="I101" s="32"/>
      <c r="J101" s="32"/>
      <c r="K101" s="32">
        <f t="shared" si="13"/>
        <v>300</v>
      </c>
      <c r="L101" s="32"/>
      <c r="M101" s="32"/>
      <c r="N101" s="32">
        <f t="shared" si="17"/>
        <v>300</v>
      </c>
      <c r="O101" s="33">
        <v>0</v>
      </c>
      <c r="P101" s="252"/>
      <c r="Q101" s="35">
        <f t="shared" si="14"/>
        <v>0</v>
      </c>
      <c r="R101" s="17"/>
      <c r="S101" s="34"/>
      <c r="T101" s="34">
        <f t="shared" si="15"/>
        <v>0</v>
      </c>
      <c r="U101" s="34">
        <f>+J101+L101+S101</f>
        <v>0</v>
      </c>
      <c r="V101" s="37">
        <f t="shared" si="16"/>
        <v>300</v>
      </c>
      <c r="W101" s="26"/>
      <c r="X101" s="38">
        <f t="shared" si="18"/>
        <v>300</v>
      </c>
    </row>
    <row r="102" spans="1:24">
      <c r="A102" s="28" t="s">
        <v>169</v>
      </c>
      <c r="B102" s="26" t="s">
        <v>361</v>
      </c>
      <c r="C102" s="26"/>
      <c r="D102" s="30" t="s">
        <v>362</v>
      </c>
      <c r="E102" s="26" t="s">
        <v>109</v>
      </c>
      <c r="F102" s="31" t="s">
        <v>30</v>
      </c>
      <c r="G102" s="26" t="s">
        <v>315</v>
      </c>
      <c r="H102" s="32">
        <v>300</v>
      </c>
      <c r="I102" s="32"/>
      <c r="J102" s="32"/>
      <c r="K102" s="32">
        <f t="shared" si="13"/>
        <v>300</v>
      </c>
      <c r="L102" s="32"/>
      <c r="M102" s="32"/>
      <c r="N102" s="32">
        <f t="shared" si="17"/>
        <v>300</v>
      </c>
      <c r="O102" s="33">
        <v>0</v>
      </c>
      <c r="P102" s="252"/>
      <c r="Q102" s="35">
        <f t="shared" si="14"/>
        <v>0</v>
      </c>
      <c r="R102" s="17"/>
      <c r="S102" s="34"/>
      <c r="T102" s="34">
        <f t="shared" si="15"/>
        <v>0</v>
      </c>
      <c r="U102" s="34">
        <f>+J102+L102+S102</f>
        <v>0</v>
      </c>
      <c r="V102" s="37">
        <f t="shared" si="16"/>
        <v>300</v>
      </c>
      <c r="W102" s="26"/>
      <c r="X102" s="38">
        <f t="shared" si="18"/>
        <v>300</v>
      </c>
    </row>
    <row r="103" spans="1:24">
      <c r="A103" s="28" t="s">
        <v>173</v>
      </c>
      <c r="B103" s="26" t="s">
        <v>363</v>
      </c>
      <c r="C103" s="26"/>
      <c r="D103" s="30" t="s">
        <v>364</v>
      </c>
      <c r="E103" s="26" t="s">
        <v>253</v>
      </c>
      <c r="F103" s="31" t="s">
        <v>30</v>
      </c>
      <c r="G103" s="26" t="s">
        <v>315</v>
      </c>
      <c r="H103" s="32">
        <v>300</v>
      </c>
      <c r="I103" s="32"/>
      <c r="J103" s="32"/>
      <c r="K103" s="32">
        <f t="shared" si="13"/>
        <v>300</v>
      </c>
      <c r="L103" s="32"/>
      <c r="M103" s="32"/>
      <c r="N103" s="32">
        <f t="shared" si="17"/>
        <v>300</v>
      </c>
      <c r="O103" s="33">
        <v>0</v>
      </c>
      <c r="P103" s="252"/>
      <c r="Q103" s="35">
        <f t="shared" si="14"/>
        <v>0</v>
      </c>
      <c r="R103" s="17"/>
      <c r="S103" s="34"/>
      <c r="T103" s="34">
        <f t="shared" si="15"/>
        <v>0</v>
      </c>
      <c r="U103" s="34">
        <f>+J103+L103+S103</f>
        <v>0</v>
      </c>
      <c r="V103" s="37">
        <f t="shared" si="16"/>
        <v>300</v>
      </c>
      <c r="W103" s="26">
        <v>100</v>
      </c>
      <c r="X103" s="38">
        <f t="shared" si="18"/>
        <v>200</v>
      </c>
    </row>
    <row r="104" spans="1:24">
      <c r="A104" s="28" t="s">
        <v>177</v>
      </c>
      <c r="B104" s="26" t="s">
        <v>365</v>
      </c>
      <c r="C104" s="26"/>
      <c r="D104" s="30" t="s">
        <v>366</v>
      </c>
      <c r="E104" s="26" t="s">
        <v>367</v>
      </c>
      <c r="F104" s="31" t="s">
        <v>30</v>
      </c>
      <c r="G104" s="26" t="s">
        <v>315</v>
      </c>
      <c r="H104" s="32">
        <v>300</v>
      </c>
      <c r="I104" s="32"/>
      <c r="J104" s="32"/>
      <c r="K104" s="32">
        <f t="shared" si="13"/>
        <v>300</v>
      </c>
      <c r="L104" s="32"/>
      <c r="M104" s="32"/>
      <c r="N104" s="32">
        <f t="shared" si="17"/>
        <v>300</v>
      </c>
      <c r="O104" s="33">
        <v>0</v>
      </c>
      <c r="P104" s="252"/>
      <c r="Q104" s="35">
        <f t="shared" si="14"/>
        <v>0</v>
      </c>
      <c r="R104" s="17"/>
      <c r="S104" s="34"/>
      <c r="T104" s="34">
        <f t="shared" si="15"/>
        <v>0</v>
      </c>
      <c r="U104" s="34">
        <f>+J104+L104+S104</f>
        <v>0</v>
      </c>
      <c r="V104" s="37">
        <f t="shared" si="16"/>
        <v>300</v>
      </c>
      <c r="W104" s="26"/>
      <c r="X104" s="38">
        <f t="shared" si="18"/>
        <v>300</v>
      </c>
    </row>
    <row r="105" spans="1:24">
      <c r="A105" s="28" t="s">
        <v>180</v>
      </c>
      <c r="B105" s="26" t="s">
        <v>368</v>
      </c>
      <c r="C105" s="26"/>
      <c r="D105" s="30" t="s">
        <v>369</v>
      </c>
      <c r="E105" s="26" t="s">
        <v>370</v>
      </c>
      <c r="F105" s="31" t="s">
        <v>30</v>
      </c>
      <c r="G105" s="26" t="s">
        <v>315</v>
      </c>
      <c r="H105" s="32">
        <v>300</v>
      </c>
      <c r="I105" s="32"/>
      <c r="J105" s="32"/>
      <c r="K105" s="32">
        <f t="shared" si="13"/>
        <v>300</v>
      </c>
      <c r="L105" s="32"/>
      <c r="M105" s="32"/>
      <c r="N105" s="32">
        <f t="shared" si="17"/>
        <v>300</v>
      </c>
      <c r="O105" s="33">
        <v>0</v>
      </c>
      <c r="P105" s="252"/>
      <c r="Q105" s="35">
        <f t="shared" si="14"/>
        <v>0</v>
      </c>
      <c r="R105" s="17"/>
      <c r="S105" s="34"/>
      <c r="T105" s="34">
        <f t="shared" si="15"/>
        <v>0</v>
      </c>
      <c r="U105" s="34">
        <f>+J105+L105+S105</f>
        <v>0</v>
      </c>
      <c r="V105" s="37">
        <f t="shared" si="16"/>
        <v>300</v>
      </c>
      <c r="W105" s="26"/>
      <c r="X105" s="38">
        <f t="shared" si="18"/>
        <v>300</v>
      </c>
    </row>
    <row r="106" spans="1:24">
      <c r="A106" s="28" t="s">
        <v>183</v>
      </c>
      <c r="B106" s="26" t="s">
        <v>371</v>
      </c>
      <c r="C106" s="26"/>
      <c r="D106" s="30" t="s">
        <v>372</v>
      </c>
      <c r="E106" s="26" t="s">
        <v>59</v>
      </c>
      <c r="F106" s="31" t="s">
        <v>30</v>
      </c>
      <c r="G106" s="26" t="s">
        <v>315</v>
      </c>
      <c r="H106" s="32">
        <v>300</v>
      </c>
      <c r="I106" s="32"/>
      <c r="J106" s="32"/>
      <c r="K106" s="32">
        <f t="shared" si="13"/>
        <v>300</v>
      </c>
      <c r="L106" s="32"/>
      <c r="M106" s="32"/>
      <c r="N106" s="32">
        <f t="shared" si="17"/>
        <v>300</v>
      </c>
      <c r="O106" s="33">
        <v>0</v>
      </c>
      <c r="P106" s="252"/>
      <c r="Q106" s="35">
        <f t="shared" si="14"/>
        <v>0</v>
      </c>
      <c r="R106" s="17"/>
      <c r="S106" s="34"/>
      <c r="T106" s="34">
        <f t="shared" si="15"/>
        <v>0</v>
      </c>
      <c r="U106" s="34">
        <f>+J106+L106+S106</f>
        <v>0</v>
      </c>
      <c r="V106" s="37">
        <f t="shared" si="16"/>
        <v>300</v>
      </c>
      <c r="W106" s="26"/>
      <c r="X106" s="38">
        <f t="shared" si="18"/>
        <v>300</v>
      </c>
    </row>
    <row r="107" spans="1:24">
      <c r="A107" s="28" t="s">
        <v>186</v>
      </c>
      <c r="B107" s="26" t="s">
        <v>373</v>
      </c>
      <c r="C107" s="26"/>
      <c r="D107" s="30" t="s">
        <v>374</v>
      </c>
      <c r="E107" s="26" t="s">
        <v>109</v>
      </c>
      <c r="F107" s="31" t="s">
        <v>30</v>
      </c>
      <c r="G107" s="26" t="s">
        <v>315</v>
      </c>
      <c r="H107" s="32">
        <v>300</v>
      </c>
      <c r="I107" s="32"/>
      <c r="J107" s="32"/>
      <c r="K107" s="32">
        <f t="shared" si="13"/>
        <v>300</v>
      </c>
      <c r="L107" s="32"/>
      <c r="M107" s="32"/>
      <c r="N107" s="32">
        <f t="shared" si="17"/>
        <v>300</v>
      </c>
      <c r="O107" s="33">
        <v>0</v>
      </c>
      <c r="P107" s="252"/>
      <c r="Q107" s="35">
        <f t="shared" si="14"/>
        <v>0</v>
      </c>
      <c r="R107" s="17"/>
      <c r="S107" s="34"/>
      <c r="T107" s="34">
        <f t="shared" si="15"/>
        <v>0</v>
      </c>
      <c r="U107" s="34">
        <f>+J107+L107+S107</f>
        <v>0</v>
      </c>
      <c r="V107" s="37">
        <f t="shared" si="16"/>
        <v>300</v>
      </c>
      <c r="W107" s="26">
        <v>100</v>
      </c>
      <c r="X107" s="38">
        <f t="shared" si="18"/>
        <v>200</v>
      </c>
    </row>
    <row r="108" spans="1:24">
      <c r="A108" s="28" t="s">
        <v>190</v>
      </c>
      <c r="B108" s="26" t="s">
        <v>375</v>
      </c>
      <c r="C108" s="26"/>
      <c r="D108" s="30" t="s">
        <v>376</v>
      </c>
      <c r="E108" s="26" t="s">
        <v>253</v>
      </c>
      <c r="F108" s="31" t="s">
        <v>30</v>
      </c>
      <c r="G108" s="26" t="s">
        <v>315</v>
      </c>
      <c r="H108" s="32">
        <v>300</v>
      </c>
      <c r="I108" s="32"/>
      <c r="J108" s="32"/>
      <c r="K108" s="32">
        <f t="shared" si="13"/>
        <v>300</v>
      </c>
      <c r="L108" s="32"/>
      <c r="M108" s="32"/>
      <c r="N108" s="32">
        <f t="shared" si="17"/>
        <v>300</v>
      </c>
      <c r="O108" s="33">
        <v>0</v>
      </c>
      <c r="P108" s="252"/>
      <c r="Q108" s="35">
        <f t="shared" si="14"/>
        <v>0</v>
      </c>
      <c r="R108" s="17"/>
      <c r="S108" s="34"/>
      <c r="T108" s="34">
        <f t="shared" si="15"/>
        <v>0</v>
      </c>
      <c r="U108" s="34">
        <f>+J108+L108+S108</f>
        <v>0</v>
      </c>
      <c r="V108" s="37">
        <f t="shared" si="16"/>
        <v>300</v>
      </c>
      <c r="W108" s="26"/>
      <c r="X108" s="38">
        <f t="shared" si="18"/>
        <v>300</v>
      </c>
    </row>
    <row r="109" spans="1:24">
      <c r="A109" s="28" t="s">
        <v>195</v>
      </c>
      <c r="B109" s="26" t="s">
        <v>377</v>
      </c>
      <c r="C109" s="26"/>
      <c r="D109" s="30" t="s">
        <v>378</v>
      </c>
      <c r="E109" s="26" t="s">
        <v>59</v>
      </c>
      <c r="F109" s="31" t="s">
        <v>30</v>
      </c>
      <c r="G109" s="26" t="s">
        <v>315</v>
      </c>
      <c r="H109" s="32">
        <v>300</v>
      </c>
      <c r="I109" s="32"/>
      <c r="J109" s="32"/>
      <c r="K109" s="32">
        <f t="shared" si="13"/>
        <v>300</v>
      </c>
      <c r="L109" s="32"/>
      <c r="M109" s="32"/>
      <c r="N109" s="32">
        <f t="shared" si="17"/>
        <v>300</v>
      </c>
      <c r="O109" s="33">
        <v>0</v>
      </c>
      <c r="P109" s="252"/>
      <c r="Q109" s="35">
        <f t="shared" si="14"/>
        <v>0</v>
      </c>
      <c r="R109" s="17"/>
      <c r="S109" s="34"/>
      <c r="T109" s="34">
        <f t="shared" si="15"/>
        <v>0</v>
      </c>
      <c r="U109" s="34">
        <f>+J109+L109+S109</f>
        <v>0</v>
      </c>
      <c r="V109" s="37">
        <f t="shared" si="16"/>
        <v>300</v>
      </c>
      <c r="W109" s="26"/>
      <c r="X109" s="38">
        <f t="shared" si="18"/>
        <v>300</v>
      </c>
    </row>
    <row r="110" spans="1:24">
      <c r="A110" s="28" t="s">
        <v>199</v>
      </c>
      <c r="B110" s="26" t="s">
        <v>379</v>
      </c>
      <c r="C110" s="26"/>
      <c r="D110" s="30" t="s">
        <v>380</v>
      </c>
      <c r="E110" s="26" t="s">
        <v>381</v>
      </c>
      <c r="F110" s="31" t="s">
        <v>30</v>
      </c>
      <c r="G110" s="26" t="s">
        <v>315</v>
      </c>
      <c r="H110" s="32">
        <v>300</v>
      </c>
      <c r="I110" s="32"/>
      <c r="J110" s="32"/>
      <c r="K110" s="32">
        <f t="shared" si="13"/>
        <v>300</v>
      </c>
      <c r="L110" s="32"/>
      <c r="M110" s="32"/>
      <c r="N110" s="32">
        <f t="shared" si="17"/>
        <v>300</v>
      </c>
      <c r="O110" s="33">
        <v>0</v>
      </c>
      <c r="P110" s="252"/>
      <c r="Q110" s="35">
        <f t="shared" si="14"/>
        <v>0</v>
      </c>
      <c r="R110" s="17"/>
      <c r="S110" s="34"/>
      <c r="T110" s="34">
        <f t="shared" si="15"/>
        <v>0</v>
      </c>
      <c r="U110" s="34">
        <f>+J110+L110+S110</f>
        <v>0</v>
      </c>
      <c r="V110" s="37">
        <f t="shared" si="16"/>
        <v>300</v>
      </c>
      <c r="W110" s="26"/>
      <c r="X110" s="38">
        <f t="shared" si="18"/>
        <v>300</v>
      </c>
    </row>
    <row r="111" spans="1:24">
      <c r="A111" s="28" t="s">
        <v>203</v>
      </c>
      <c r="B111" s="26" t="s">
        <v>382</v>
      </c>
      <c r="C111" s="26"/>
      <c r="D111" s="30" t="s">
        <v>383</v>
      </c>
      <c r="E111" s="26" t="s">
        <v>59</v>
      </c>
      <c r="F111" s="31" t="s">
        <v>30</v>
      </c>
      <c r="G111" s="26" t="s">
        <v>315</v>
      </c>
      <c r="H111" s="32">
        <v>300</v>
      </c>
      <c r="I111" s="32"/>
      <c r="J111" s="32"/>
      <c r="K111" s="32">
        <f t="shared" ref="K111:K134" si="19">+H111+J111</f>
        <v>300</v>
      </c>
      <c r="L111" s="32"/>
      <c r="M111" s="32"/>
      <c r="N111" s="32">
        <f t="shared" si="17"/>
        <v>300</v>
      </c>
      <c r="O111" s="33">
        <v>0</v>
      </c>
      <c r="P111" s="252"/>
      <c r="Q111" s="35">
        <f t="shared" si="14"/>
        <v>0</v>
      </c>
      <c r="R111" s="17"/>
      <c r="S111" s="34"/>
      <c r="T111" s="34">
        <f t="shared" si="15"/>
        <v>0</v>
      </c>
      <c r="U111" s="34">
        <f>+J111+L111+S111</f>
        <v>0</v>
      </c>
      <c r="V111" s="37">
        <f t="shared" ref="V111:V134" si="20">K111-U111</f>
        <v>300</v>
      </c>
      <c r="W111" s="26">
        <v>100</v>
      </c>
      <c r="X111" s="38">
        <f t="shared" si="18"/>
        <v>200</v>
      </c>
    </row>
    <row r="112" spans="1:24">
      <c r="A112" s="28" t="s">
        <v>207</v>
      </c>
      <c r="B112" s="26" t="s">
        <v>384</v>
      </c>
      <c r="C112" s="26"/>
      <c r="D112" s="30" t="s">
        <v>385</v>
      </c>
      <c r="E112" s="26" t="s">
        <v>109</v>
      </c>
      <c r="F112" s="31" t="s">
        <v>30</v>
      </c>
      <c r="G112" s="26" t="s">
        <v>315</v>
      </c>
      <c r="H112" s="32">
        <v>300</v>
      </c>
      <c r="I112" s="32"/>
      <c r="J112" s="32"/>
      <c r="K112" s="32">
        <f t="shared" si="19"/>
        <v>300</v>
      </c>
      <c r="L112" s="32"/>
      <c r="M112" s="32"/>
      <c r="N112" s="32">
        <f t="shared" si="17"/>
        <v>300</v>
      </c>
      <c r="O112" s="33">
        <v>0</v>
      </c>
      <c r="P112" s="252"/>
      <c r="Q112" s="35">
        <f t="shared" si="14"/>
        <v>0</v>
      </c>
      <c r="R112" s="17"/>
      <c r="S112" s="34"/>
      <c r="T112" s="34">
        <f t="shared" si="15"/>
        <v>0</v>
      </c>
      <c r="U112" s="34">
        <f>+J112+L112+S112</f>
        <v>0</v>
      </c>
      <c r="V112" s="37">
        <f t="shared" si="20"/>
        <v>300</v>
      </c>
      <c r="W112" s="26"/>
      <c r="X112" s="38">
        <f t="shared" si="18"/>
        <v>300</v>
      </c>
    </row>
    <row r="113" spans="1:24">
      <c r="A113" s="28" t="s">
        <v>211</v>
      </c>
      <c r="B113" s="26" t="s">
        <v>386</v>
      </c>
      <c r="C113" s="26"/>
      <c r="D113" s="30" t="s">
        <v>387</v>
      </c>
      <c r="E113" s="26" t="s">
        <v>253</v>
      </c>
      <c r="F113" s="31" t="s">
        <v>30</v>
      </c>
      <c r="G113" s="26" t="s">
        <v>315</v>
      </c>
      <c r="H113" s="32">
        <v>300</v>
      </c>
      <c r="I113" s="32"/>
      <c r="J113" s="32"/>
      <c r="K113" s="32">
        <f t="shared" si="19"/>
        <v>300</v>
      </c>
      <c r="L113" s="32"/>
      <c r="M113" s="32"/>
      <c r="N113" s="32">
        <f t="shared" si="17"/>
        <v>300</v>
      </c>
      <c r="O113" s="33">
        <v>0</v>
      </c>
      <c r="P113" s="252"/>
      <c r="Q113" s="35">
        <f t="shared" si="14"/>
        <v>0</v>
      </c>
      <c r="R113" s="17"/>
      <c r="S113" s="34"/>
      <c r="T113" s="34">
        <f t="shared" si="15"/>
        <v>0</v>
      </c>
      <c r="U113" s="34">
        <f>+J113+L113+S113</f>
        <v>0</v>
      </c>
      <c r="V113" s="37">
        <f t="shared" si="20"/>
        <v>300</v>
      </c>
      <c r="W113" s="26"/>
      <c r="X113" s="38">
        <f t="shared" si="18"/>
        <v>300</v>
      </c>
    </row>
    <row r="114" spans="1:24">
      <c r="A114" s="28" t="s">
        <v>214</v>
      </c>
      <c r="B114" s="26" t="s">
        <v>388</v>
      </c>
      <c r="C114" s="26"/>
      <c r="D114" s="30" t="s">
        <v>389</v>
      </c>
      <c r="E114" s="26" t="s">
        <v>390</v>
      </c>
      <c r="F114" s="31" t="s">
        <v>30</v>
      </c>
      <c r="G114" s="26" t="s">
        <v>315</v>
      </c>
      <c r="H114" s="32">
        <v>300</v>
      </c>
      <c r="I114" s="32"/>
      <c r="J114" s="32"/>
      <c r="K114" s="32">
        <f t="shared" si="19"/>
        <v>300</v>
      </c>
      <c r="L114" s="32"/>
      <c r="M114" s="32"/>
      <c r="N114" s="32">
        <f t="shared" si="17"/>
        <v>300</v>
      </c>
      <c r="O114" s="33">
        <v>0</v>
      </c>
      <c r="P114" s="252"/>
      <c r="Q114" s="35">
        <f t="shared" si="14"/>
        <v>0</v>
      </c>
      <c r="R114" s="17"/>
      <c r="S114" s="34"/>
      <c r="T114" s="34">
        <f t="shared" si="15"/>
        <v>0</v>
      </c>
      <c r="U114" s="34">
        <f>+J114+L114+S114</f>
        <v>0</v>
      </c>
      <c r="V114" s="37">
        <f t="shared" si="20"/>
        <v>300</v>
      </c>
      <c r="W114" s="26">
        <v>0</v>
      </c>
      <c r="X114" s="38">
        <f t="shared" si="18"/>
        <v>300</v>
      </c>
    </row>
    <row r="115" spans="1:24">
      <c r="A115" s="28" t="s">
        <v>218</v>
      </c>
      <c r="B115" s="26" t="s">
        <v>391</v>
      </c>
      <c r="C115" s="26"/>
      <c r="D115" s="30" t="s">
        <v>392</v>
      </c>
      <c r="E115" s="26" t="s">
        <v>393</v>
      </c>
      <c r="F115" s="31" t="s">
        <v>30</v>
      </c>
      <c r="G115" s="26" t="s">
        <v>315</v>
      </c>
      <c r="H115" s="32">
        <v>300</v>
      </c>
      <c r="I115" s="32"/>
      <c r="J115" s="32"/>
      <c r="K115" s="32">
        <f t="shared" si="19"/>
        <v>300</v>
      </c>
      <c r="L115" s="32"/>
      <c r="M115" s="32"/>
      <c r="N115" s="32">
        <f t="shared" si="17"/>
        <v>300</v>
      </c>
      <c r="O115" s="33">
        <v>0</v>
      </c>
      <c r="P115" s="252"/>
      <c r="Q115" s="35">
        <f t="shared" si="14"/>
        <v>0</v>
      </c>
      <c r="R115" s="17"/>
      <c r="S115" s="34"/>
      <c r="T115" s="34">
        <f t="shared" si="15"/>
        <v>0</v>
      </c>
      <c r="U115" s="34">
        <f>+J115+L115+S115</f>
        <v>0</v>
      </c>
      <c r="V115" s="37">
        <f t="shared" si="20"/>
        <v>300</v>
      </c>
      <c r="W115" s="26">
        <v>100</v>
      </c>
      <c r="X115" s="38">
        <f t="shared" si="18"/>
        <v>200</v>
      </c>
    </row>
    <row r="116" spans="1:24">
      <c r="A116" s="28" t="s">
        <v>222</v>
      </c>
      <c r="B116" s="26" t="s">
        <v>394</v>
      </c>
      <c r="C116" s="26"/>
      <c r="D116" s="30" t="s">
        <v>395</v>
      </c>
      <c r="E116" s="26" t="s">
        <v>59</v>
      </c>
      <c r="F116" s="31" t="s">
        <v>30</v>
      </c>
      <c r="G116" s="26" t="s">
        <v>315</v>
      </c>
      <c r="H116" s="32">
        <v>300</v>
      </c>
      <c r="I116" s="32"/>
      <c r="J116" s="32"/>
      <c r="K116" s="32">
        <f t="shared" si="19"/>
        <v>300</v>
      </c>
      <c r="L116" s="32"/>
      <c r="M116" s="32"/>
      <c r="N116" s="32">
        <f t="shared" si="17"/>
        <v>300</v>
      </c>
      <c r="O116" s="33">
        <v>0</v>
      </c>
      <c r="P116" s="252"/>
      <c r="Q116" s="35">
        <f t="shared" si="14"/>
        <v>0</v>
      </c>
      <c r="R116" s="17"/>
      <c r="S116" s="34"/>
      <c r="T116" s="34">
        <f t="shared" si="15"/>
        <v>0</v>
      </c>
      <c r="U116" s="34">
        <f>+J116+L116+S116</f>
        <v>0</v>
      </c>
      <c r="V116" s="37">
        <f t="shared" si="20"/>
        <v>300</v>
      </c>
      <c r="W116" s="26"/>
      <c r="X116" s="38">
        <f t="shared" si="18"/>
        <v>300</v>
      </c>
    </row>
    <row r="117" spans="1:24">
      <c r="A117" s="28" t="s">
        <v>226</v>
      </c>
      <c r="B117" s="26" t="s">
        <v>396</v>
      </c>
      <c r="C117" s="26"/>
      <c r="D117" s="30" t="s">
        <v>397</v>
      </c>
      <c r="E117" s="26" t="s">
        <v>59</v>
      </c>
      <c r="F117" s="31" t="s">
        <v>30</v>
      </c>
      <c r="G117" s="26" t="s">
        <v>315</v>
      </c>
      <c r="H117" s="32">
        <v>300</v>
      </c>
      <c r="I117" s="32"/>
      <c r="J117" s="32"/>
      <c r="K117" s="32">
        <f t="shared" si="19"/>
        <v>300</v>
      </c>
      <c r="L117" s="32"/>
      <c r="M117" s="32"/>
      <c r="N117" s="32">
        <f t="shared" si="17"/>
        <v>300</v>
      </c>
      <c r="O117" s="33">
        <v>0</v>
      </c>
      <c r="P117" s="252"/>
      <c r="Q117" s="35">
        <f t="shared" si="14"/>
        <v>0</v>
      </c>
      <c r="R117" s="17"/>
      <c r="S117" s="34"/>
      <c r="T117" s="34">
        <f t="shared" si="15"/>
        <v>0</v>
      </c>
      <c r="U117" s="34">
        <f>+J117+L117+S117</f>
        <v>0</v>
      </c>
      <c r="V117" s="37">
        <f t="shared" si="20"/>
        <v>300</v>
      </c>
      <c r="W117" s="26"/>
      <c r="X117" s="38">
        <f t="shared" si="18"/>
        <v>300</v>
      </c>
    </row>
    <row r="118" spans="1:24">
      <c r="A118" s="28" t="s">
        <v>231</v>
      </c>
      <c r="B118" s="26" t="s">
        <v>398</v>
      </c>
      <c r="C118" s="26"/>
      <c r="D118" s="30" t="s">
        <v>399</v>
      </c>
      <c r="E118" s="26" t="s">
        <v>400</v>
      </c>
      <c r="F118" s="31" t="s">
        <v>30</v>
      </c>
      <c r="G118" s="26" t="s">
        <v>315</v>
      </c>
      <c r="H118" s="32">
        <v>300</v>
      </c>
      <c r="I118" s="32"/>
      <c r="J118" s="32"/>
      <c r="K118" s="32">
        <f t="shared" si="19"/>
        <v>300</v>
      </c>
      <c r="L118" s="32"/>
      <c r="M118" s="32"/>
      <c r="N118" s="32">
        <f t="shared" si="17"/>
        <v>300</v>
      </c>
      <c r="O118" s="33">
        <v>0</v>
      </c>
      <c r="P118" s="252"/>
      <c r="Q118" s="35">
        <f t="shared" si="14"/>
        <v>0</v>
      </c>
      <c r="R118" s="17"/>
      <c r="S118" s="34"/>
      <c r="T118" s="34">
        <f t="shared" si="15"/>
        <v>0</v>
      </c>
      <c r="U118" s="34">
        <f>+J118+L118+S118</f>
        <v>0</v>
      </c>
      <c r="V118" s="37">
        <f t="shared" si="20"/>
        <v>300</v>
      </c>
      <c r="W118" s="26">
        <v>100</v>
      </c>
      <c r="X118" s="38">
        <f t="shared" si="18"/>
        <v>200</v>
      </c>
    </row>
    <row r="119" spans="1:24">
      <c r="A119" s="28" t="s">
        <v>235</v>
      </c>
      <c r="B119" s="26" t="s">
        <v>401</v>
      </c>
      <c r="C119" s="26"/>
      <c r="D119" s="30" t="s">
        <v>402</v>
      </c>
      <c r="E119" s="26" t="s">
        <v>403</v>
      </c>
      <c r="F119" s="31" t="s">
        <v>30</v>
      </c>
      <c r="G119" s="26" t="s">
        <v>315</v>
      </c>
      <c r="H119" s="32">
        <v>300</v>
      </c>
      <c r="I119" s="32"/>
      <c r="J119" s="32"/>
      <c r="K119" s="32">
        <f t="shared" si="19"/>
        <v>300</v>
      </c>
      <c r="L119" s="32"/>
      <c r="M119" s="32"/>
      <c r="N119" s="32">
        <f t="shared" si="17"/>
        <v>300</v>
      </c>
      <c r="O119" s="33">
        <v>0</v>
      </c>
      <c r="P119" s="252"/>
      <c r="Q119" s="35">
        <f t="shared" si="14"/>
        <v>0</v>
      </c>
      <c r="R119" s="17"/>
      <c r="S119" s="34"/>
      <c r="T119" s="34">
        <f t="shared" si="15"/>
        <v>0</v>
      </c>
      <c r="U119" s="34">
        <f>+J119+L119+S119</f>
        <v>0</v>
      </c>
      <c r="V119" s="37">
        <f t="shared" si="20"/>
        <v>300</v>
      </c>
      <c r="W119" s="26"/>
      <c r="X119" s="38">
        <f t="shared" si="18"/>
        <v>300</v>
      </c>
    </row>
    <row r="120" spans="1:24">
      <c r="A120" s="28" t="s">
        <v>238</v>
      </c>
      <c r="B120" s="26" t="s">
        <v>404</v>
      </c>
      <c r="C120" s="26"/>
      <c r="D120" s="30" t="s">
        <v>405</v>
      </c>
      <c r="E120" s="26" t="s">
        <v>406</v>
      </c>
      <c r="F120" s="31" t="s">
        <v>30</v>
      </c>
      <c r="G120" s="26" t="s">
        <v>315</v>
      </c>
      <c r="H120" s="32">
        <v>300</v>
      </c>
      <c r="I120" s="32"/>
      <c r="J120" s="32"/>
      <c r="K120" s="32">
        <f t="shared" si="19"/>
        <v>300</v>
      </c>
      <c r="L120" s="32"/>
      <c r="M120" s="32"/>
      <c r="N120" s="32">
        <f t="shared" si="17"/>
        <v>300</v>
      </c>
      <c r="O120" s="33">
        <v>0</v>
      </c>
      <c r="P120" s="252"/>
      <c r="Q120" s="35">
        <f t="shared" si="14"/>
        <v>0</v>
      </c>
      <c r="R120" s="17"/>
      <c r="S120" s="34"/>
      <c r="T120" s="34">
        <f t="shared" si="15"/>
        <v>0</v>
      </c>
      <c r="U120" s="34">
        <f>+J120+L120+S120</f>
        <v>0</v>
      </c>
      <c r="V120" s="37">
        <f t="shared" si="20"/>
        <v>300</v>
      </c>
      <c r="W120" s="26">
        <v>100</v>
      </c>
      <c r="X120" s="38">
        <f t="shared" si="18"/>
        <v>200</v>
      </c>
    </row>
    <row r="121" spans="1:24">
      <c r="A121" s="28" t="s">
        <v>241</v>
      </c>
      <c r="B121" s="26" t="s">
        <v>407</v>
      </c>
      <c r="C121" s="26"/>
      <c r="D121" s="30" t="s">
        <v>408</v>
      </c>
      <c r="E121" s="26" t="s">
        <v>59</v>
      </c>
      <c r="F121" s="31" t="s">
        <v>30</v>
      </c>
      <c r="G121" s="26" t="s">
        <v>315</v>
      </c>
      <c r="H121" s="32">
        <v>300</v>
      </c>
      <c r="I121" s="32"/>
      <c r="J121" s="32"/>
      <c r="K121" s="32">
        <f t="shared" si="19"/>
        <v>300</v>
      </c>
      <c r="L121" s="32"/>
      <c r="M121" s="32"/>
      <c r="N121" s="32">
        <f t="shared" si="17"/>
        <v>300</v>
      </c>
      <c r="O121" s="33">
        <v>0</v>
      </c>
      <c r="P121" s="252"/>
      <c r="Q121" s="35">
        <f t="shared" si="14"/>
        <v>0</v>
      </c>
      <c r="R121" s="17"/>
      <c r="S121" s="34"/>
      <c r="T121" s="34">
        <f t="shared" si="15"/>
        <v>0</v>
      </c>
      <c r="U121" s="34">
        <f>+J121+L121+S121</f>
        <v>0</v>
      </c>
      <c r="V121" s="37">
        <f t="shared" si="20"/>
        <v>300</v>
      </c>
      <c r="W121" s="26">
        <v>0</v>
      </c>
      <c r="X121" s="38">
        <f t="shared" si="18"/>
        <v>300</v>
      </c>
    </row>
    <row r="122" spans="1:24">
      <c r="A122" s="28" t="s">
        <v>244</v>
      </c>
      <c r="B122" s="26" t="s">
        <v>409</v>
      </c>
      <c r="C122" s="26"/>
      <c r="D122" s="30" t="s">
        <v>410</v>
      </c>
      <c r="E122" s="26" t="s">
        <v>406</v>
      </c>
      <c r="F122" s="31" t="s">
        <v>30</v>
      </c>
      <c r="G122" s="26" t="s">
        <v>315</v>
      </c>
      <c r="H122" s="32">
        <v>300</v>
      </c>
      <c r="I122" s="32"/>
      <c r="J122" s="32"/>
      <c r="K122" s="32">
        <f t="shared" si="19"/>
        <v>300</v>
      </c>
      <c r="L122" s="32"/>
      <c r="M122" s="32"/>
      <c r="N122" s="32">
        <f t="shared" si="17"/>
        <v>300</v>
      </c>
      <c r="O122" s="33">
        <v>0</v>
      </c>
      <c r="P122" s="252"/>
      <c r="Q122" s="35">
        <f t="shared" si="14"/>
        <v>0</v>
      </c>
      <c r="R122" s="17"/>
      <c r="S122" s="34"/>
      <c r="T122" s="34">
        <f t="shared" si="15"/>
        <v>0</v>
      </c>
      <c r="U122" s="34">
        <f>+J122+L122+S122</f>
        <v>0</v>
      </c>
      <c r="V122" s="37">
        <f t="shared" si="20"/>
        <v>300</v>
      </c>
      <c r="W122" s="26">
        <v>100</v>
      </c>
      <c r="X122" s="38">
        <f t="shared" si="18"/>
        <v>200</v>
      </c>
    </row>
    <row r="123" spans="1:24">
      <c r="A123" s="28" t="s">
        <v>249</v>
      </c>
      <c r="B123" s="26" t="s">
        <v>411</v>
      </c>
      <c r="C123" s="26"/>
      <c r="D123" s="30" t="s">
        <v>412</v>
      </c>
      <c r="E123" s="26" t="s">
        <v>253</v>
      </c>
      <c r="F123" s="31" t="s">
        <v>30</v>
      </c>
      <c r="G123" s="26" t="s">
        <v>315</v>
      </c>
      <c r="H123" s="32">
        <v>300</v>
      </c>
      <c r="I123" s="32"/>
      <c r="J123" s="32"/>
      <c r="K123" s="32">
        <f t="shared" si="19"/>
        <v>300</v>
      </c>
      <c r="L123" s="32"/>
      <c r="M123" s="32"/>
      <c r="N123" s="32">
        <f t="shared" si="17"/>
        <v>300</v>
      </c>
      <c r="O123" s="33">
        <v>0</v>
      </c>
      <c r="P123" s="252"/>
      <c r="Q123" s="35">
        <f t="shared" si="14"/>
        <v>0</v>
      </c>
      <c r="R123" s="17"/>
      <c r="S123" s="34"/>
      <c r="T123" s="34">
        <f t="shared" si="15"/>
        <v>0</v>
      </c>
      <c r="U123" s="34">
        <f>+J123+L123+S123</f>
        <v>0</v>
      </c>
      <c r="V123" s="37">
        <f t="shared" si="20"/>
        <v>300</v>
      </c>
      <c r="W123" s="26"/>
      <c r="X123" s="38">
        <f t="shared" si="18"/>
        <v>300</v>
      </c>
    </row>
    <row r="124" spans="1:24">
      <c r="A124" s="28" t="s">
        <v>254</v>
      </c>
      <c r="B124" s="26" t="s">
        <v>413</v>
      </c>
      <c r="C124" s="26"/>
      <c r="D124" s="30" t="s">
        <v>414</v>
      </c>
      <c r="E124" s="26" t="s">
        <v>43</v>
      </c>
      <c r="F124" s="31" t="s">
        <v>30</v>
      </c>
      <c r="G124" s="26" t="s">
        <v>315</v>
      </c>
      <c r="H124" s="32">
        <v>300</v>
      </c>
      <c r="I124" s="32"/>
      <c r="J124" s="32"/>
      <c r="K124" s="32">
        <f t="shared" si="19"/>
        <v>300</v>
      </c>
      <c r="L124" s="32"/>
      <c r="M124" s="32"/>
      <c r="N124" s="32">
        <f t="shared" si="17"/>
        <v>300</v>
      </c>
      <c r="O124" s="33">
        <v>0</v>
      </c>
      <c r="P124" s="252"/>
      <c r="Q124" s="35">
        <f t="shared" si="14"/>
        <v>0</v>
      </c>
      <c r="R124" s="17"/>
      <c r="S124" s="34"/>
      <c r="T124" s="34">
        <f t="shared" si="15"/>
        <v>0</v>
      </c>
      <c r="U124" s="34">
        <f>+J124+L124+S124</f>
        <v>0</v>
      </c>
      <c r="V124" s="37">
        <f t="shared" si="20"/>
        <v>300</v>
      </c>
      <c r="W124" s="26"/>
      <c r="X124" s="38">
        <f t="shared" si="18"/>
        <v>300</v>
      </c>
    </row>
    <row r="125" spans="1:24">
      <c r="A125" s="28" t="s">
        <v>257</v>
      </c>
      <c r="B125" s="26" t="s">
        <v>415</v>
      </c>
      <c r="C125" s="26"/>
      <c r="D125" s="30" t="s">
        <v>416</v>
      </c>
      <c r="E125" s="26" t="s">
        <v>417</v>
      </c>
      <c r="F125" s="31" t="s">
        <v>30</v>
      </c>
      <c r="G125" s="26" t="s">
        <v>315</v>
      </c>
      <c r="H125" s="32">
        <v>300</v>
      </c>
      <c r="I125" s="32"/>
      <c r="J125" s="32"/>
      <c r="K125" s="32">
        <f t="shared" si="19"/>
        <v>300</v>
      </c>
      <c r="L125" s="32"/>
      <c r="M125" s="32"/>
      <c r="N125" s="32">
        <f t="shared" si="17"/>
        <v>300</v>
      </c>
      <c r="O125" s="33">
        <v>0</v>
      </c>
      <c r="P125" s="252"/>
      <c r="Q125" s="35">
        <f t="shared" si="14"/>
        <v>0</v>
      </c>
      <c r="R125" s="17"/>
      <c r="S125" s="34"/>
      <c r="T125" s="34">
        <f t="shared" si="15"/>
        <v>0</v>
      </c>
      <c r="U125" s="34">
        <f>+J125+L125+S125</f>
        <v>0</v>
      </c>
      <c r="V125" s="37">
        <f t="shared" si="20"/>
        <v>300</v>
      </c>
      <c r="W125" s="26">
        <v>100</v>
      </c>
      <c r="X125" s="38">
        <f t="shared" si="18"/>
        <v>200</v>
      </c>
    </row>
    <row r="126" spans="1:24">
      <c r="A126" s="28" t="s">
        <v>262</v>
      </c>
      <c r="B126" s="26" t="s">
        <v>418</v>
      </c>
      <c r="C126" s="26"/>
      <c r="D126" s="30" t="s">
        <v>419</v>
      </c>
      <c r="E126" s="26" t="s">
        <v>253</v>
      </c>
      <c r="F126" s="31" t="s">
        <v>30</v>
      </c>
      <c r="G126" s="26" t="s">
        <v>315</v>
      </c>
      <c r="H126" s="32">
        <v>300</v>
      </c>
      <c r="I126" s="32"/>
      <c r="J126" s="32"/>
      <c r="K126" s="32">
        <f t="shared" si="19"/>
        <v>300</v>
      </c>
      <c r="L126" s="32"/>
      <c r="M126" s="32"/>
      <c r="N126" s="32">
        <f t="shared" si="17"/>
        <v>300</v>
      </c>
      <c r="O126" s="33">
        <v>0</v>
      </c>
      <c r="P126" s="252"/>
      <c r="Q126" s="35">
        <f t="shared" si="14"/>
        <v>0</v>
      </c>
      <c r="R126" s="17"/>
      <c r="S126" s="34"/>
      <c r="T126" s="34">
        <f t="shared" si="15"/>
        <v>0</v>
      </c>
      <c r="U126" s="34">
        <f>+J126+L126+S126</f>
        <v>0</v>
      </c>
      <c r="V126" s="37">
        <f t="shared" si="20"/>
        <v>300</v>
      </c>
      <c r="W126" s="26"/>
      <c r="X126" s="38">
        <f t="shared" si="18"/>
        <v>300</v>
      </c>
    </row>
    <row r="127" spans="1:24">
      <c r="A127" s="28" t="s">
        <v>266</v>
      </c>
      <c r="B127" s="26" t="s">
        <v>420</v>
      </c>
      <c r="C127" s="26"/>
      <c r="D127" s="30" t="s">
        <v>421</v>
      </c>
      <c r="E127" s="26" t="s">
        <v>59</v>
      </c>
      <c r="F127" s="31" t="s">
        <v>30</v>
      </c>
      <c r="G127" s="26" t="s">
        <v>315</v>
      </c>
      <c r="H127" s="32">
        <v>300</v>
      </c>
      <c r="I127" s="32"/>
      <c r="J127" s="32"/>
      <c r="K127" s="32">
        <f t="shared" si="19"/>
        <v>300</v>
      </c>
      <c r="L127" s="32"/>
      <c r="M127" s="32"/>
      <c r="N127" s="32">
        <f t="shared" si="17"/>
        <v>300</v>
      </c>
      <c r="O127" s="33">
        <v>0</v>
      </c>
      <c r="P127" s="252"/>
      <c r="Q127" s="35">
        <f t="shared" si="14"/>
        <v>0</v>
      </c>
      <c r="R127" s="17"/>
      <c r="S127" s="34"/>
      <c r="T127" s="34">
        <f t="shared" si="15"/>
        <v>0</v>
      </c>
      <c r="U127" s="34">
        <f>+J127+L127+S127</f>
        <v>0</v>
      </c>
      <c r="V127" s="37">
        <f t="shared" si="20"/>
        <v>300</v>
      </c>
      <c r="W127" s="26"/>
      <c r="X127" s="38">
        <f t="shared" si="18"/>
        <v>300</v>
      </c>
    </row>
    <row r="128" spans="1:24">
      <c r="A128" s="28" t="s">
        <v>269</v>
      </c>
      <c r="B128" s="26" t="s">
        <v>422</v>
      </c>
      <c r="C128" s="26"/>
      <c r="D128" s="30" t="s">
        <v>423</v>
      </c>
      <c r="E128" s="26" t="s">
        <v>59</v>
      </c>
      <c r="F128" s="31" t="s">
        <v>30</v>
      </c>
      <c r="G128" s="26" t="s">
        <v>315</v>
      </c>
      <c r="H128" s="32">
        <v>300</v>
      </c>
      <c r="I128" s="32"/>
      <c r="J128" s="32"/>
      <c r="K128" s="32">
        <f t="shared" si="19"/>
        <v>300</v>
      </c>
      <c r="L128" s="32"/>
      <c r="M128" s="32"/>
      <c r="N128" s="32">
        <f t="shared" si="17"/>
        <v>300</v>
      </c>
      <c r="O128" s="33">
        <v>0</v>
      </c>
      <c r="P128" s="252"/>
      <c r="Q128" s="35">
        <f t="shared" si="14"/>
        <v>0</v>
      </c>
      <c r="R128" s="17"/>
      <c r="S128" s="34"/>
      <c r="T128" s="34">
        <f t="shared" si="15"/>
        <v>0</v>
      </c>
      <c r="U128" s="34">
        <f>+J128+L128+S128</f>
        <v>0</v>
      </c>
      <c r="V128" s="37">
        <f t="shared" si="20"/>
        <v>300</v>
      </c>
      <c r="W128" s="26"/>
      <c r="X128" s="38">
        <f t="shared" si="18"/>
        <v>300</v>
      </c>
    </row>
    <row r="129" spans="1:24">
      <c r="A129" s="28" t="s">
        <v>273</v>
      </c>
      <c r="B129" s="26" t="s">
        <v>424</v>
      </c>
      <c r="C129" s="26"/>
      <c r="D129" s="30" t="s">
        <v>425</v>
      </c>
      <c r="E129" s="26" t="s">
        <v>426</v>
      </c>
      <c r="F129" s="31" t="s">
        <v>30</v>
      </c>
      <c r="G129" s="26" t="s">
        <v>315</v>
      </c>
      <c r="H129" s="32">
        <v>300</v>
      </c>
      <c r="I129" s="32"/>
      <c r="J129" s="32"/>
      <c r="K129" s="32">
        <f t="shared" si="19"/>
        <v>300</v>
      </c>
      <c r="L129" s="32"/>
      <c r="M129" s="32"/>
      <c r="N129" s="32">
        <f t="shared" si="17"/>
        <v>300</v>
      </c>
      <c r="O129" s="33">
        <v>0</v>
      </c>
      <c r="P129" s="252"/>
      <c r="Q129" s="35">
        <f t="shared" si="14"/>
        <v>0</v>
      </c>
      <c r="R129" s="17"/>
      <c r="S129" s="34"/>
      <c r="T129" s="34">
        <f t="shared" si="15"/>
        <v>0</v>
      </c>
      <c r="U129" s="34">
        <f>+J129+L129+S129</f>
        <v>0</v>
      </c>
      <c r="V129" s="37">
        <f t="shared" si="20"/>
        <v>300</v>
      </c>
      <c r="W129" s="26"/>
      <c r="X129" s="38">
        <f t="shared" si="18"/>
        <v>300</v>
      </c>
    </row>
    <row r="130" spans="1:24">
      <c r="A130" s="28" t="s">
        <v>278</v>
      </c>
      <c r="B130" s="26" t="s">
        <v>427</v>
      </c>
      <c r="C130" s="26"/>
      <c r="D130" s="30" t="s">
        <v>428</v>
      </c>
      <c r="E130" s="26" t="s">
        <v>59</v>
      </c>
      <c r="F130" s="31" t="s">
        <v>30</v>
      </c>
      <c r="G130" s="26" t="s">
        <v>315</v>
      </c>
      <c r="H130" s="32">
        <v>300</v>
      </c>
      <c r="I130" s="32"/>
      <c r="J130" s="32"/>
      <c r="K130" s="32">
        <f t="shared" si="19"/>
        <v>300</v>
      </c>
      <c r="L130" s="32"/>
      <c r="M130" s="32"/>
      <c r="N130" s="32">
        <f t="shared" si="17"/>
        <v>300</v>
      </c>
      <c r="O130" s="33">
        <v>0</v>
      </c>
      <c r="P130" s="252"/>
      <c r="Q130" s="35">
        <f t="shared" si="14"/>
        <v>0</v>
      </c>
      <c r="R130" s="17"/>
      <c r="S130" s="34"/>
      <c r="T130" s="34">
        <f t="shared" si="15"/>
        <v>0</v>
      </c>
      <c r="U130" s="34">
        <f>+J130+L130+S130</f>
        <v>0</v>
      </c>
      <c r="V130" s="37">
        <f t="shared" si="20"/>
        <v>300</v>
      </c>
      <c r="W130" s="26"/>
      <c r="X130" s="38">
        <f t="shared" si="18"/>
        <v>300</v>
      </c>
    </row>
    <row r="131" spans="1:24">
      <c r="A131" s="28" t="s">
        <v>283</v>
      </c>
      <c r="B131" s="46" t="s">
        <v>429</v>
      </c>
      <c r="C131" s="46"/>
      <c r="D131" s="49" t="s">
        <v>430</v>
      </c>
      <c r="E131" s="46" t="s">
        <v>65</v>
      </c>
      <c r="F131" s="31" t="s">
        <v>30</v>
      </c>
      <c r="G131" s="26" t="s">
        <v>315</v>
      </c>
      <c r="H131" s="32">
        <v>300</v>
      </c>
      <c r="I131" s="32"/>
      <c r="J131" s="32"/>
      <c r="K131" s="32">
        <f t="shared" si="19"/>
        <v>300</v>
      </c>
      <c r="L131" s="32"/>
      <c r="M131" s="32"/>
      <c r="N131" s="32">
        <f t="shared" si="17"/>
        <v>300</v>
      </c>
      <c r="O131" s="34">
        <v>0</v>
      </c>
      <c r="P131" s="252"/>
      <c r="Q131" s="35">
        <f t="shared" si="14"/>
        <v>0</v>
      </c>
      <c r="R131" s="17"/>
      <c r="S131" s="34"/>
      <c r="T131" s="34">
        <f t="shared" si="15"/>
        <v>0</v>
      </c>
      <c r="U131" s="34">
        <f>+J131+L131+S131</f>
        <v>0</v>
      </c>
      <c r="V131" s="37">
        <f t="shared" si="20"/>
        <v>300</v>
      </c>
      <c r="W131" s="26">
        <v>100</v>
      </c>
      <c r="X131" s="38">
        <f t="shared" si="18"/>
        <v>200</v>
      </c>
    </row>
    <row r="132" spans="1:24">
      <c r="A132" s="28" t="s">
        <v>288</v>
      </c>
      <c r="B132" s="26" t="s">
        <v>431</v>
      </c>
      <c r="C132" s="26"/>
      <c r="D132" s="30" t="s">
        <v>432</v>
      </c>
      <c r="E132" s="26" t="s">
        <v>433</v>
      </c>
      <c r="F132" s="31" t="s">
        <v>30</v>
      </c>
      <c r="G132" s="26" t="s">
        <v>315</v>
      </c>
      <c r="H132" s="32">
        <v>300</v>
      </c>
      <c r="I132" s="32"/>
      <c r="J132" s="32"/>
      <c r="K132" s="32">
        <f t="shared" si="19"/>
        <v>300</v>
      </c>
      <c r="L132" s="32"/>
      <c r="M132" s="32"/>
      <c r="N132" s="32">
        <f t="shared" si="17"/>
        <v>300</v>
      </c>
      <c r="O132" s="34">
        <v>0</v>
      </c>
      <c r="P132" s="252"/>
      <c r="Q132" s="35">
        <f>+O132+P132</f>
        <v>0</v>
      </c>
      <c r="R132" s="17"/>
      <c r="S132" s="34"/>
      <c r="T132" s="34">
        <f t="shared" si="15"/>
        <v>0</v>
      </c>
      <c r="U132" s="34">
        <f>+J132+L132+S132</f>
        <v>0</v>
      </c>
      <c r="V132" s="37">
        <f t="shared" si="20"/>
        <v>300</v>
      </c>
      <c r="W132" s="26"/>
      <c r="X132" s="38">
        <f>+V132-W132</f>
        <v>300</v>
      </c>
    </row>
    <row r="133" spans="1:24">
      <c r="A133" s="28" t="s">
        <v>291</v>
      </c>
      <c r="B133" s="29" t="s">
        <v>434</v>
      </c>
      <c r="C133" s="29"/>
      <c r="D133" s="30" t="s">
        <v>435</v>
      </c>
      <c r="E133" s="26" t="s">
        <v>406</v>
      </c>
      <c r="F133" s="29" t="s">
        <v>30</v>
      </c>
      <c r="G133" s="31" t="s">
        <v>436</v>
      </c>
      <c r="H133" s="32">
        <v>300</v>
      </c>
      <c r="I133" s="32"/>
      <c r="J133" s="32"/>
      <c r="K133" s="32">
        <f t="shared" si="19"/>
        <v>300</v>
      </c>
      <c r="L133" s="32"/>
      <c r="M133" s="32"/>
      <c r="N133" s="32">
        <f t="shared" si="17"/>
        <v>300</v>
      </c>
      <c r="O133" s="34">
        <v>0</v>
      </c>
      <c r="P133" s="252"/>
      <c r="Q133" s="35">
        <f t="shared" ref="Q133:Q134" si="21">+O133+P133</f>
        <v>0</v>
      </c>
      <c r="R133" s="17"/>
      <c r="S133" s="34"/>
      <c r="T133" s="34">
        <f t="shared" si="15"/>
        <v>0</v>
      </c>
      <c r="U133" s="34">
        <f>+J133+L133+S133</f>
        <v>0</v>
      </c>
      <c r="V133" s="37">
        <f t="shared" si="20"/>
        <v>300</v>
      </c>
      <c r="W133" s="26">
        <v>100</v>
      </c>
      <c r="X133" s="38">
        <f t="shared" ref="X133:X134" si="22">+V133-W133</f>
        <v>200</v>
      </c>
    </row>
    <row r="134" spans="1:24">
      <c r="A134" s="28" t="s">
        <v>295</v>
      </c>
      <c r="B134" s="46" t="s">
        <v>437</v>
      </c>
      <c r="C134" s="46"/>
      <c r="D134" s="49" t="s">
        <v>438</v>
      </c>
      <c r="E134" s="46" t="s">
        <v>439</v>
      </c>
      <c r="F134" s="48" t="s">
        <v>30</v>
      </c>
      <c r="G134" s="46" t="s">
        <v>315</v>
      </c>
      <c r="H134" s="32">
        <v>300</v>
      </c>
      <c r="I134" s="32"/>
      <c r="J134" s="32"/>
      <c r="K134" s="32">
        <f t="shared" si="19"/>
        <v>300</v>
      </c>
      <c r="L134" s="32"/>
      <c r="M134" s="32"/>
      <c r="N134" s="32">
        <f t="shared" si="17"/>
        <v>300</v>
      </c>
      <c r="O134" s="34">
        <v>0</v>
      </c>
      <c r="P134" s="252"/>
      <c r="Q134" s="35">
        <f t="shared" si="21"/>
        <v>0</v>
      </c>
      <c r="R134" s="17"/>
      <c r="S134" s="34"/>
      <c r="T134" s="34">
        <f t="shared" si="15"/>
        <v>0</v>
      </c>
      <c r="U134" s="34">
        <f>+J134+L134+S134</f>
        <v>0</v>
      </c>
      <c r="V134" s="37">
        <f t="shared" si="20"/>
        <v>300</v>
      </c>
      <c r="W134" s="26"/>
      <c r="X134" s="38">
        <f t="shared" si="22"/>
        <v>300</v>
      </c>
    </row>
    <row r="135" spans="1:24" s="2" customFormat="1" ht="20.25" customHeight="1">
      <c r="A135" s="11"/>
      <c r="B135" s="14" t="s">
        <v>19</v>
      </c>
      <c r="C135" s="14"/>
      <c r="D135" s="13"/>
      <c r="E135" s="14"/>
      <c r="F135" s="15"/>
      <c r="G135" s="15"/>
      <c r="H135" s="50">
        <f>SUM(H79:H134)</f>
        <v>16800</v>
      </c>
      <c r="I135" s="50"/>
      <c r="J135" s="50"/>
      <c r="K135" s="51">
        <f>SUM(K79:K134)</f>
        <v>16800</v>
      </c>
      <c r="L135" s="50">
        <f t="shared" ref="L135:Q135" si="23">SUM(L79:L132)</f>
        <v>0</v>
      </c>
      <c r="M135" s="50"/>
      <c r="N135" s="51">
        <f t="shared" si="23"/>
        <v>16200</v>
      </c>
      <c r="O135" s="50">
        <f t="shared" si="23"/>
        <v>0</v>
      </c>
      <c r="P135" s="50">
        <f t="shared" si="23"/>
        <v>1200</v>
      </c>
      <c r="Q135" s="52">
        <f t="shared" si="23"/>
        <v>1200</v>
      </c>
      <c r="R135" s="17"/>
      <c r="S135" s="50">
        <f>SUM(S79:S132)</f>
        <v>200</v>
      </c>
      <c r="T135" s="51">
        <f>SUM(T79:T132)</f>
        <v>1000</v>
      </c>
      <c r="U135" s="51">
        <f>SUM(U79:U132)</f>
        <v>200</v>
      </c>
      <c r="V135" s="51">
        <f>SUM(V79:V134)</f>
        <v>16600</v>
      </c>
      <c r="W135" s="19">
        <f>SUM(W79:W134)</f>
        <v>1600</v>
      </c>
      <c r="X135" s="19">
        <f>SUM(X79:X134)</f>
        <v>15000</v>
      </c>
    </row>
    <row r="136" spans="1:24">
      <c r="W136" s="23"/>
      <c r="X136" s="23"/>
    </row>
    <row r="137" spans="1:24">
      <c r="A137" s="8" t="s">
        <v>82</v>
      </c>
      <c r="H137" s="8"/>
      <c r="I137" s="8"/>
      <c r="J137" s="2"/>
      <c r="K137" s="8" t="s">
        <v>82</v>
      </c>
      <c r="L137" s="8"/>
      <c r="M137" s="8"/>
      <c r="O137" s="2"/>
      <c r="P137" s="8"/>
      <c r="S137" s="8" t="s">
        <v>82</v>
      </c>
      <c r="W137" s="23"/>
      <c r="X137" s="23"/>
    </row>
    <row r="138" spans="1:24" ht="16.5" customHeight="1">
      <c r="A138" s="8" t="s">
        <v>308</v>
      </c>
      <c r="H138" s="8"/>
      <c r="I138" s="8"/>
      <c r="J138" s="2"/>
      <c r="K138" s="8" t="s">
        <v>440</v>
      </c>
      <c r="L138" s="8"/>
      <c r="M138" s="8"/>
      <c r="O138" s="2"/>
      <c r="P138" s="8"/>
      <c r="S138" s="8" t="s">
        <v>84</v>
      </c>
      <c r="W138" s="23"/>
      <c r="X138" s="23"/>
    </row>
    <row r="139" spans="1:24">
      <c r="E139" s="8" t="s">
        <v>82</v>
      </c>
      <c r="H139" s="20"/>
      <c r="I139" s="20"/>
      <c r="K139" s="8"/>
      <c r="P139" s="8"/>
      <c r="S139" s="8"/>
      <c r="W139" s="23"/>
      <c r="X139" s="23"/>
    </row>
    <row r="140" spans="1:24">
      <c r="E140" s="8" t="s">
        <v>311</v>
      </c>
      <c r="J140" s="8"/>
      <c r="K140" s="8" t="s">
        <v>82</v>
      </c>
      <c r="L140" s="8"/>
      <c r="M140" s="8"/>
      <c r="P140" s="8"/>
      <c r="Q140" s="4"/>
      <c r="R140" s="5"/>
      <c r="S140" s="8"/>
      <c r="W140" s="23"/>
      <c r="X140" s="23"/>
    </row>
    <row r="141" spans="1:24">
      <c r="J141" s="8"/>
      <c r="K141" s="8" t="s">
        <v>311</v>
      </c>
      <c r="L141" s="8"/>
      <c r="M141" s="8"/>
      <c r="P141" s="8"/>
      <c r="W141" s="23"/>
      <c r="X141" s="23"/>
    </row>
    <row r="142" spans="1:24">
      <c r="J142" s="8"/>
      <c r="O142" s="8"/>
      <c r="P142" s="8"/>
      <c r="S142" s="3"/>
      <c r="T142" s="20"/>
      <c r="U142" s="2"/>
      <c r="W142" s="23"/>
      <c r="X142" s="23"/>
    </row>
    <row r="143" spans="1:24">
      <c r="L143" s="8"/>
      <c r="M143" s="8"/>
      <c r="O143" s="8"/>
      <c r="P143" s="8"/>
      <c r="S143" s="3"/>
      <c r="T143" s="20"/>
      <c r="U143" s="2"/>
      <c r="W143" s="23"/>
      <c r="X143" s="23"/>
    </row>
    <row r="144" spans="1:24">
      <c r="W144" s="23"/>
      <c r="X144" s="23"/>
    </row>
    <row r="145" spans="1:25">
      <c r="W145" s="23"/>
      <c r="X145" s="23"/>
    </row>
    <row r="146" spans="1:25" s="2" customFormat="1" ht="21" customHeight="1">
      <c r="A146" s="1" t="s">
        <v>0</v>
      </c>
      <c r="H146" s="3"/>
      <c r="I146" s="3"/>
      <c r="J146" s="3"/>
      <c r="L146" s="3"/>
      <c r="M146" s="3"/>
      <c r="O146" s="3"/>
      <c r="P146" s="3"/>
      <c r="Q146" s="4"/>
      <c r="R146" s="5"/>
      <c r="S146" s="3"/>
      <c r="W146" s="24"/>
      <c r="X146" s="24"/>
    </row>
    <row r="147" spans="1:25" s="2" customFormat="1" ht="18.75" customHeight="1">
      <c r="A147" s="2" t="s">
        <v>441</v>
      </c>
      <c r="H147" s="3"/>
      <c r="I147" s="3"/>
      <c r="J147" s="3"/>
      <c r="L147" s="3"/>
      <c r="M147" s="3"/>
      <c r="O147" s="3"/>
      <c r="P147" s="3"/>
      <c r="Q147" s="4"/>
      <c r="R147" s="5"/>
      <c r="S147" s="3"/>
      <c r="W147" s="24"/>
      <c r="X147" s="24"/>
    </row>
    <row r="148" spans="1:25" ht="12.75" customHeight="1">
      <c r="W148" s="23"/>
      <c r="X148" s="23"/>
    </row>
    <row r="149" spans="1:25" ht="15.75" customHeight="1">
      <c r="A149" s="268" t="s">
        <v>2</v>
      </c>
      <c r="B149" s="286" t="s">
        <v>3</v>
      </c>
      <c r="C149" s="6"/>
      <c r="D149" s="287" t="s">
        <v>4</v>
      </c>
      <c r="E149" s="290" t="s">
        <v>5</v>
      </c>
      <c r="F149" s="293" t="s">
        <v>6</v>
      </c>
      <c r="G149" s="269" t="s">
        <v>7</v>
      </c>
      <c r="H149" s="271" t="s">
        <v>8</v>
      </c>
      <c r="I149" s="258"/>
      <c r="J149" s="273" t="s">
        <v>18</v>
      </c>
      <c r="K149" s="276" t="s">
        <v>11</v>
      </c>
      <c r="L149" s="245"/>
      <c r="M149" s="245"/>
      <c r="N149" s="276" t="s">
        <v>531</v>
      </c>
      <c r="O149" s="272" t="s">
        <v>13</v>
      </c>
      <c r="P149" s="272"/>
      <c r="Q149" s="272"/>
      <c r="R149" s="272"/>
      <c r="S149" s="272"/>
      <c r="T149" s="272"/>
      <c r="U149" s="7"/>
      <c r="V149" s="295" t="s">
        <v>14</v>
      </c>
      <c r="W149" s="270" t="s">
        <v>15</v>
      </c>
      <c r="X149" s="283" t="s">
        <v>16</v>
      </c>
    </row>
    <row r="150" spans="1:25" ht="32.25" customHeight="1">
      <c r="A150" s="268"/>
      <c r="B150" s="286"/>
      <c r="C150" s="243" t="s">
        <v>17</v>
      </c>
      <c r="D150" s="288"/>
      <c r="E150" s="291"/>
      <c r="F150" s="294"/>
      <c r="G150" s="269"/>
      <c r="H150" s="271"/>
      <c r="I150" s="259"/>
      <c r="J150" s="274"/>
      <c r="K150" s="276"/>
      <c r="L150" s="281" t="s">
        <v>12</v>
      </c>
      <c r="M150" s="247" t="s">
        <v>548</v>
      </c>
      <c r="N150" s="276"/>
      <c r="O150" s="278" t="s">
        <v>20</v>
      </c>
      <c r="P150" s="278" t="s">
        <v>21</v>
      </c>
      <c r="Q150" s="276" t="s">
        <v>22</v>
      </c>
      <c r="R150" s="9"/>
      <c r="S150" s="278" t="s">
        <v>23</v>
      </c>
      <c r="T150" s="277" t="s">
        <v>24</v>
      </c>
      <c r="U150" s="172" t="s">
        <v>25</v>
      </c>
      <c r="V150" s="295"/>
      <c r="W150" s="270"/>
      <c r="X150" s="284"/>
    </row>
    <row r="151" spans="1:25">
      <c r="A151" s="268"/>
      <c r="B151" s="286"/>
      <c r="C151" s="244"/>
      <c r="D151" s="289"/>
      <c r="E151" s="292"/>
      <c r="F151" s="10"/>
      <c r="G151" s="269"/>
      <c r="H151" s="271"/>
      <c r="I151" s="260"/>
      <c r="J151" s="275"/>
      <c r="K151" s="276"/>
      <c r="L151" s="282"/>
      <c r="M151" s="242"/>
      <c r="N151" s="276"/>
      <c r="O151" s="278"/>
      <c r="P151" s="278"/>
      <c r="Q151" s="276"/>
      <c r="R151" s="9"/>
      <c r="S151" s="278"/>
      <c r="T151" s="277"/>
      <c r="U151" s="173"/>
      <c r="V151" s="295"/>
      <c r="W151" s="270"/>
      <c r="X151" s="285"/>
    </row>
    <row r="152" spans="1:25">
      <c r="A152" s="28" t="s">
        <v>26</v>
      </c>
      <c r="B152" s="29" t="s">
        <v>442</v>
      </c>
      <c r="C152" s="29"/>
      <c r="D152" s="47" t="s">
        <v>443</v>
      </c>
      <c r="E152" s="29" t="s">
        <v>65</v>
      </c>
      <c r="F152" s="26" t="s">
        <v>30</v>
      </c>
      <c r="G152" s="31" t="s">
        <v>444</v>
      </c>
      <c r="H152" s="32">
        <v>250</v>
      </c>
      <c r="I152" s="32"/>
      <c r="J152" s="32">
        <v>0</v>
      </c>
      <c r="K152" s="32">
        <f t="shared" ref="K152:K153" si="24">+H152+J152</f>
        <v>250</v>
      </c>
      <c r="L152" s="32">
        <v>0</v>
      </c>
      <c r="M152" s="32">
        <f>+J152+L152</f>
        <v>0</v>
      </c>
      <c r="N152" s="32">
        <f>H152-J152-L152</f>
        <v>250</v>
      </c>
      <c r="O152" s="34">
        <v>0</v>
      </c>
      <c r="P152" s="34"/>
      <c r="Q152" s="35">
        <f>+O152+P152</f>
        <v>0</v>
      </c>
      <c r="R152" s="17"/>
      <c r="S152" s="34">
        <v>0</v>
      </c>
      <c r="T152" s="34">
        <f t="shared" ref="T152:T164" si="25">+Q152-S152</f>
        <v>0</v>
      </c>
      <c r="U152" s="34">
        <f>+J152+L152+S152</f>
        <v>0</v>
      </c>
      <c r="V152" s="175">
        <f t="shared" ref="V152:V164" si="26">K152-U152</f>
        <v>250</v>
      </c>
      <c r="W152" s="26"/>
      <c r="X152" s="38">
        <f>+V152-W152</f>
        <v>250</v>
      </c>
    </row>
    <row r="153" spans="1:25">
      <c r="A153" s="28" t="s">
        <v>32</v>
      </c>
      <c r="B153" s="26" t="s">
        <v>445</v>
      </c>
      <c r="C153" s="26"/>
      <c r="D153" s="30" t="s">
        <v>446</v>
      </c>
      <c r="E153" s="26" t="s">
        <v>447</v>
      </c>
      <c r="F153" s="26" t="s">
        <v>30</v>
      </c>
      <c r="G153" s="31" t="s">
        <v>444</v>
      </c>
      <c r="H153" s="32">
        <v>250</v>
      </c>
      <c r="I153" s="32"/>
      <c r="J153" s="32">
        <v>0</v>
      </c>
      <c r="K153" s="32">
        <f t="shared" si="24"/>
        <v>250</v>
      </c>
      <c r="L153" s="32">
        <v>0</v>
      </c>
      <c r="M153" s="32">
        <f t="shared" ref="M153:M164" si="27">+J153+L153</f>
        <v>0</v>
      </c>
      <c r="N153" s="32">
        <f t="shared" ref="N153:N164" si="28">H153-J153-L153</f>
        <v>250</v>
      </c>
      <c r="O153" s="34">
        <v>0</v>
      </c>
      <c r="P153" s="34">
        <v>0</v>
      </c>
      <c r="Q153" s="35">
        <f t="shared" ref="Q153:Q164" si="29">+O153+P153</f>
        <v>0</v>
      </c>
      <c r="R153" s="17"/>
      <c r="S153" s="34">
        <v>0</v>
      </c>
      <c r="T153" s="34">
        <f t="shared" si="25"/>
        <v>0</v>
      </c>
      <c r="U153" s="34">
        <f>+J153+L153+S153</f>
        <v>0</v>
      </c>
      <c r="V153" s="175">
        <f t="shared" si="26"/>
        <v>250</v>
      </c>
      <c r="W153" s="26"/>
      <c r="X153" s="38">
        <f t="shared" ref="X153:X164" si="30">+V153-W153</f>
        <v>250</v>
      </c>
    </row>
    <row r="154" spans="1:25">
      <c r="A154" s="28" t="s">
        <v>39</v>
      </c>
      <c r="B154" s="29" t="s">
        <v>448</v>
      </c>
      <c r="C154" s="29"/>
      <c r="D154" s="47" t="s">
        <v>449</v>
      </c>
      <c r="E154" s="26" t="s">
        <v>65</v>
      </c>
      <c r="F154" s="26" t="s">
        <v>30</v>
      </c>
      <c r="G154" s="31" t="s">
        <v>450</v>
      </c>
      <c r="H154" s="32">
        <v>800</v>
      </c>
      <c r="I154" s="32"/>
      <c r="J154" s="32">
        <f t="shared" ref="J154:J159" si="31">H154*5.5%</f>
        <v>44</v>
      </c>
      <c r="K154" s="32">
        <f>H154-J154</f>
        <v>756</v>
      </c>
      <c r="L154" s="32">
        <v>39.9</v>
      </c>
      <c r="M154" s="32">
        <f t="shared" si="27"/>
        <v>83.9</v>
      </c>
      <c r="N154" s="32">
        <f t="shared" si="28"/>
        <v>716.1</v>
      </c>
      <c r="O154" s="34">
        <v>0</v>
      </c>
      <c r="P154" s="34">
        <v>0</v>
      </c>
      <c r="Q154" s="35">
        <f t="shared" si="29"/>
        <v>0</v>
      </c>
      <c r="R154" s="17"/>
      <c r="S154" s="34">
        <v>0</v>
      </c>
      <c r="T154" s="34">
        <f t="shared" si="25"/>
        <v>0</v>
      </c>
      <c r="U154" s="34">
        <f>+J154+L154+S154</f>
        <v>83.9</v>
      </c>
      <c r="V154" s="175">
        <f t="shared" si="26"/>
        <v>672.1</v>
      </c>
      <c r="W154" s="26">
        <v>100</v>
      </c>
      <c r="X154" s="38"/>
      <c r="Y154" s="8" t="s">
        <v>451</v>
      </c>
    </row>
    <row r="155" spans="1:25">
      <c r="A155" s="28" t="s">
        <v>45</v>
      </c>
      <c r="B155" s="26" t="s">
        <v>452</v>
      </c>
      <c r="C155" s="26"/>
      <c r="D155" s="30" t="s">
        <v>453</v>
      </c>
      <c r="E155" s="26" t="s">
        <v>109</v>
      </c>
      <c r="F155" s="26" t="s">
        <v>30</v>
      </c>
      <c r="G155" s="31" t="s">
        <v>454</v>
      </c>
      <c r="H155" s="32">
        <v>800</v>
      </c>
      <c r="I155" s="32"/>
      <c r="J155" s="32">
        <f t="shared" si="31"/>
        <v>44</v>
      </c>
      <c r="K155" s="32">
        <f t="shared" ref="K155:K164" si="32">H155-J155</f>
        <v>756</v>
      </c>
      <c r="L155" s="32">
        <v>39.9</v>
      </c>
      <c r="M155" s="32">
        <f t="shared" si="27"/>
        <v>83.9</v>
      </c>
      <c r="N155" s="32">
        <f t="shared" si="28"/>
        <v>716.1</v>
      </c>
      <c r="O155" s="34">
        <v>0</v>
      </c>
      <c r="P155" s="34">
        <v>0</v>
      </c>
      <c r="Q155" s="35">
        <f t="shared" si="29"/>
        <v>0</v>
      </c>
      <c r="R155" s="17"/>
      <c r="S155" s="34">
        <v>0</v>
      </c>
      <c r="T155" s="34">
        <f t="shared" si="25"/>
        <v>0</v>
      </c>
      <c r="U155" s="34">
        <f>+J155+L155+S155</f>
        <v>83.9</v>
      </c>
      <c r="V155" s="175">
        <f t="shared" si="26"/>
        <v>672.1</v>
      </c>
      <c r="W155" s="26"/>
      <c r="X155" s="38">
        <f t="shared" si="30"/>
        <v>672.1</v>
      </c>
    </row>
    <row r="156" spans="1:25">
      <c r="A156" s="28" t="s">
        <v>50</v>
      </c>
      <c r="B156" s="29" t="s">
        <v>455</v>
      </c>
      <c r="C156" s="26" t="s">
        <v>456</v>
      </c>
      <c r="D156" s="30" t="s">
        <v>457</v>
      </c>
      <c r="E156" s="26" t="s">
        <v>65</v>
      </c>
      <c r="F156" s="29" t="s">
        <v>30</v>
      </c>
      <c r="G156" s="31" t="s">
        <v>454</v>
      </c>
      <c r="H156" s="32">
        <v>1500</v>
      </c>
      <c r="I156" s="32"/>
      <c r="J156" s="32">
        <f t="shared" si="31"/>
        <v>82.5</v>
      </c>
      <c r="K156" s="32">
        <f t="shared" si="32"/>
        <v>1417.5</v>
      </c>
      <c r="L156" s="32">
        <v>174.66</v>
      </c>
      <c r="M156" s="32">
        <f t="shared" si="27"/>
        <v>257.15999999999997</v>
      </c>
      <c r="N156" s="32">
        <f t="shared" si="28"/>
        <v>1242.8399999999999</v>
      </c>
      <c r="O156" s="34">
        <v>0</v>
      </c>
      <c r="P156" s="34">
        <v>0</v>
      </c>
      <c r="Q156" s="35">
        <f t="shared" si="29"/>
        <v>0</v>
      </c>
      <c r="R156" s="17"/>
      <c r="S156" s="34">
        <v>0</v>
      </c>
      <c r="T156" s="34">
        <f t="shared" si="25"/>
        <v>0</v>
      </c>
      <c r="U156" s="34">
        <f>+J156+L156+S156</f>
        <v>257.15999999999997</v>
      </c>
      <c r="V156" s="175">
        <f t="shared" si="26"/>
        <v>1160.3400000000001</v>
      </c>
      <c r="W156" s="26"/>
      <c r="X156" s="38">
        <f t="shared" si="30"/>
        <v>1160.3400000000001</v>
      </c>
    </row>
    <row r="157" spans="1:25">
      <c r="A157" s="28" t="s">
        <v>55</v>
      </c>
      <c r="B157" s="29" t="s">
        <v>458</v>
      </c>
      <c r="C157" s="26"/>
      <c r="D157" s="30" t="s">
        <v>459</v>
      </c>
      <c r="E157" s="26" t="s">
        <v>65</v>
      </c>
      <c r="F157" s="26" t="s">
        <v>30</v>
      </c>
      <c r="G157" s="31" t="s">
        <v>450</v>
      </c>
      <c r="H157" s="32">
        <v>1400</v>
      </c>
      <c r="I157" s="32"/>
      <c r="J157" s="32">
        <f t="shared" si="31"/>
        <v>77</v>
      </c>
      <c r="K157" s="32">
        <f t="shared" si="32"/>
        <v>1323</v>
      </c>
      <c r="L157" s="32">
        <v>139.13</v>
      </c>
      <c r="M157" s="32">
        <f t="shared" si="27"/>
        <v>216.13</v>
      </c>
      <c r="N157" s="32">
        <f t="shared" si="28"/>
        <v>1183.8699999999999</v>
      </c>
      <c r="O157" s="34">
        <v>0</v>
      </c>
      <c r="P157" s="34">
        <v>0</v>
      </c>
      <c r="Q157" s="35">
        <f t="shared" si="29"/>
        <v>0</v>
      </c>
      <c r="R157" s="17"/>
      <c r="S157" s="34">
        <v>0</v>
      </c>
      <c r="T157" s="34">
        <f t="shared" si="25"/>
        <v>0</v>
      </c>
      <c r="U157" s="34">
        <f>+J157+L157+S157</f>
        <v>216.13</v>
      </c>
      <c r="V157" s="175">
        <f t="shared" si="26"/>
        <v>1106.8699999999999</v>
      </c>
      <c r="W157" s="26"/>
      <c r="X157" s="38">
        <f t="shared" si="30"/>
        <v>1106.8699999999999</v>
      </c>
    </row>
    <row r="158" spans="1:25">
      <c r="A158" s="28" t="s">
        <v>61</v>
      </c>
      <c r="B158" s="29" t="s">
        <v>460</v>
      </c>
      <c r="C158" s="29"/>
      <c r="D158" s="30" t="s">
        <v>461</v>
      </c>
      <c r="E158" s="26" t="s">
        <v>462</v>
      </c>
      <c r="F158" s="29" t="s">
        <v>30</v>
      </c>
      <c r="G158" s="31" t="s">
        <v>454</v>
      </c>
      <c r="H158" s="32">
        <v>600</v>
      </c>
      <c r="I158" s="32"/>
      <c r="J158" s="32">
        <f t="shared" si="31"/>
        <v>33</v>
      </c>
      <c r="K158" s="32">
        <f t="shared" si="32"/>
        <v>567</v>
      </c>
      <c r="L158" s="32">
        <v>25.83</v>
      </c>
      <c r="M158" s="32">
        <f t="shared" si="27"/>
        <v>58.83</v>
      </c>
      <c r="N158" s="32">
        <f t="shared" si="28"/>
        <v>541.16999999999996</v>
      </c>
      <c r="O158" s="34">
        <v>0</v>
      </c>
      <c r="P158" s="34">
        <v>0</v>
      </c>
      <c r="Q158" s="35">
        <f t="shared" si="29"/>
        <v>0</v>
      </c>
      <c r="R158" s="17"/>
      <c r="S158" s="34">
        <v>0</v>
      </c>
      <c r="T158" s="34">
        <f t="shared" si="25"/>
        <v>0</v>
      </c>
      <c r="U158" s="34">
        <f>+J158+L158+S158</f>
        <v>58.83</v>
      </c>
      <c r="V158" s="175">
        <f t="shared" si="26"/>
        <v>508.17</v>
      </c>
      <c r="W158" s="26"/>
      <c r="X158" s="38">
        <f t="shared" si="30"/>
        <v>508.17</v>
      </c>
    </row>
    <row r="159" spans="1:25">
      <c r="A159" s="28" t="s">
        <v>67</v>
      </c>
      <c r="B159" s="26" t="s">
        <v>463</v>
      </c>
      <c r="C159" s="29"/>
      <c r="D159" s="30" t="s">
        <v>464</v>
      </c>
      <c r="E159" s="26" t="s">
        <v>65</v>
      </c>
      <c r="F159" s="26" t="s">
        <v>30</v>
      </c>
      <c r="G159" s="31" t="s">
        <v>444</v>
      </c>
      <c r="H159" s="32">
        <v>585</v>
      </c>
      <c r="I159" s="32"/>
      <c r="J159" s="32">
        <f t="shared" si="31"/>
        <v>32.174999999999997</v>
      </c>
      <c r="K159" s="32">
        <f t="shared" si="32"/>
        <v>552.82500000000005</v>
      </c>
      <c r="L159" s="32">
        <v>23.34</v>
      </c>
      <c r="M159" s="32">
        <f t="shared" si="27"/>
        <v>55.515000000000001</v>
      </c>
      <c r="N159" s="32">
        <f t="shared" si="28"/>
        <v>529.48500000000001</v>
      </c>
      <c r="O159" s="34">
        <v>0</v>
      </c>
      <c r="P159" s="34">
        <v>0</v>
      </c>
      <c r="Q159" s="35">
        <f t="shared" si="29"/>
        <v>0</v>
      </c>
      <c r="R159" s="17"/>
      <c r="S159" s="34">
        <v>0</v>
      </c>
      <c r="T159" s="34">
        <f t="shared" si="25"/>
        <v>0</v>
      </c>
      <c r="U159" s="34">
        <f>+J159+L159+S159</f>
        <v>55.515000000000001</v>
      </c>
      <c r="V159" s="175">
        <f t="shared" si="26"/>
        <v>497.31000000000006</v>
      </c>
      <c r="W159" s="26"/>
      <c r="X159" s="38">
        <f t="shared" si="30"/>
        <v>497.31000000000006</v>
      </c>
    </row>
    <row r="160" spans="1:25">
      <c r="A160" s="28" t="s">
        <v>71</v>
      </c>
      <c r="B160" s="29" t="s">
        <v>465</v>
      </c>
      <c r="C160" s="29"/>
      <c r="D160" s="30" t="s">
        <v>466</v>
      </c>
      <c r="E160" s="26" t="s">
        <v>146</v>
      </c>
      <c r="F160" s="29" t="s">
        <v>30</v>
      </c>
      <c r="G160" s="31" t="s">
        <v>436</v>
      </c>
      <c r="H160" s="32">
        <v>350</v>
      </c>
      <c r="I160" s="32"/>
      <c r="J160" s="32">
        <v>0</v>
      </c>
      <c r="K160" s="32">
        <f t="shared" si="32"/>
        <v>350</v>
      </c>
      <c r="L160" s="32">
        <v>0</v>
      </c>
      <c r="M160" s="32">
        <f t="shared" si="27"/>
        <v>0</v>
      </c>
      <c r="N160" s="32">
        <f t="shared" si="28"/>
        <v>350</v>
      </c>
      <c r="O160" s="34">
        <v>0</v>
      </c>
      <c r="P160" s="34">
        <v>0</v>
      </c>
      <c r="Q160" s="35">
        <f t="shared" si="29"/>
        <v>0</v>
      </c>
      <c r="R160" s="17"/>
      <c r="S160" s="34">
        <v>0</v>
      </c>
      <c r="T160" s="34">
        <f t="shared" si="25"/>
        <v>0</v>
      </c>
      <c r="U160" s="34">
        <f>+J160+L160+S160</f>
        <v>0</v>
      </c>
      <c r="V160" s="175">
        <f t="shared" si="26"/>
        <v>350</v>
      </c>
      <c r="W160" s="26">
        <v>100</v>
      </c>
      <c r="X160" s="38">
        <f t="shared" si="30"/>
        <v>250</v>
      </c>
    </row>
    <row r="161" spans="1:25">
      <c r="A161" s="28" t="s">
        <v>77</v>
      </c>
      <c r="B161" s="26" t="s">
        <v>467</v>
      </c>
      <c r="C161" s="26"/>
      <c r="D161" s="30" t="s">
        <v>468</v>
      </c>
      <c r="E161" s="26" t="s">
        <v>469</v>
      </c>
      <c r="F161" s="29" t="s">
        <v>30</v>
      </c>
      <c r="G161" s="31" t="s">
        <v>436</v>
      </c>
      <c r="H161" s="32">
        <v>325</v>
      </c>
      <c r="I161" s="32"/>
      <c r="J161" s="32">
        <v>0</v>
      </c>
      <c r="K161" s="32">
        <f t="shared" si="32"/>
        <v>325</v>
      </c>
      <c r="L161" s="32">
        <v>0</v>
      </c>
      <c r="M161" s="32">
        <f t="shared" si="27"/>
        <v>0</v>
      </c>
      <c r="N161" s="32">
        <f t="shared" si="28"/>
        <v>325</v>
      </c>
      <c r="O161" s="34">
        <v>0</v>
      </c>
      <c r="P161" s="34">
        <v>0</v>
      </c>
      <c r="Q161" s="35">
        <f t="shared" si="29"/>
        <v>0</v>
      </c>
      <c r="R161" s="17"/>
      <c r="S161" s="34">
        <v>0</v>
      </c>
      <c r="T161" s="34">
        <f t="shared" si="25"/>
        <v>0</v>
      </c>
      <c r="U161" s="34">
        <f>+J161+L161+S161</f>
        <v>0</v>
      </c>
      <c r="V161" s="175">
        <f t="shared" si="26"/>
        <v>325</v>
      </c>
      <c r="W161" s="26"/>
      <c r="X161" s="38">
        <f t="shared" si="30"/>
        <v>325</v>
      </c>
    </row>
    <row r="162" spans="1:25">
      <c r="A162" s="28" t="s">
        <v>118</v>
      </c>
      <c r="B162" s="29" t="s">
        <v>470</v>
      </c>
      <c r="C162" s="29"/>
      <c r="D162" s="47" t="s">
        <v>471</v>
      </c>
      <c r="E162" s="26" t="s">
        <v>65</v>
      </c>
      <c r="F162" s="29" t="s">
        <v>30</v>
      </c>
      <c r="G162" s="31" t="s">
        <v>472</v>
      </c>
      <c r="H162" s="32">
        <v>300</v>
      </c>
      <c r="I162" s="32"/>
      <c r="J162" s="32">
        <v>0</v>
      </c>
      <c r="K162" s="32">
        <f t="shared" si="32"/>
        <v>300</v>
      </c>
      <c r="L162" s="32">
        <v>0</v>
      </c>
      <c r="M162" s="32">
        <f t="shared" si="27"/>
        <v>0</v>
      </c>
      <c r="N162" s="32">
        <f t="shared" si="28"/>
        <v>300</v>
      </c>
      <c r="O162" s="34">
        <v>0</v>
      </c>
      <c r="P162" s="34">
        <v>0</v>
      </c>
      <c r="Q162" s="35">
        <f t="shared" si="29"/>
        <v>0</v>
      </c>
      <c r="R162" s="17"/>
      <c r="S162" s="34">
        <v>0</v>
      </c>
      <c r="T162" s="34">
        <f t="shared" si="25"/>
        <v>0</v>
      </c>
      <c r="U162" s="34">
        <f>+J162+L162+S162</f>
        <v>0</v>
      </c>
      <c r="V162" s="175">
        <f t="shared" si="26"/>
        <v>300</v>
      </c>
      <c r="W162" s="26"/>
      <c r="X162" s="38">
        <f t="shared" si="30"/>
        <v>300</v>
      </c>
    </row>
    <row r="163" spans="1:25">
      <c r="A163" s="28" t="s">
        <v>124</v>
      </c>
      <c r="B163" s="29" t="s">
        <v>473</v>
      </c>
      <c r="C163" s="29"/>
      <c r="D163" s="30" t="s">
        <v>474</v>
      </c>
      <c r="E163" s="26" t="s">
        <v>65</v>
      </c>
      <c r="F163" s="29" t="s">
        <v>30</v>
      </c>
      <c r="G163" s="31" t="s">
        <v>436</v>
      </c>
      <c r="H163" s="32">
        <v>0</v>
      </c>
      <c r="I163" s="32"/>
      <c r="J163" s="32">
        <v>0</v>
      </c>
      <c r="K163" s="32">
        <v>0</v>
      </c>
      <c r="L163" s="32">
        <v>0</v>
      </c>
      <c r="M163" s="32">
        <f t="shared" si="27"/>
        <v>0</v>
      </c>
      <c r="N163" s="32">
        <v>0</v>
      </c>
      <c r="O163" s="34">
        <v>0</v>
      </c>
      <c r="P163" s="34">
        <v>0</v>
      </c>
      <c r="Q163" s="35">
        <f t="shared" si="29"/>
        <v>0</v>
      </c>
      <c r="R163" s="17"/>
      <c r="S163" s="34">
        <v>0</v>
      </c>
      <c r="T163" s="34">
        <f t="shared" si="25"/>
        <v>0</v>
      </c>
      <c r="U163" s="34">
        <f>+J163+L163+S163</f>
        <v>0</v>
      </c>
      <c r="V163" s="175">
        <f t="shared" si="26"/>
        <v>0</v>
      </c>
      <c r="W163" s="26"/>
      <c r="X163" s="38">
        <f t="shared" si="30"/>
        <v>0</v>
      </c>
      <c r="Y163" s="8" t="s">
        <v>627</v>
      </c>
    </row>
    <row r="164" spans="1:25">
      <c r="A164" s="28" t="s">
        <v>128</v>
      </c>
      <c r="B164" s="29" t="s">
        <v>475</v>
      </c>
      <c r="C164" s="47"/>
      <c r="D164" s="47" t="s">
        <v>476</v>
      </c>
      <c r="E164" s="26" t="s">
        <v>59</v>
      </c>
      <c r="F164" s="26" t="s">
        <v>30</v>
      </c>
      <c r="G164" s="31" t="s">
        <v>477</v>
      </c>
      <c r="H164" s="32">
        <v>700</v>
      </c>
      <c r="I164" s="32"/>
      <c r="J164" s="32">
        <v>0</v>
      </c>
      <c r="K164" s="32">
        <f t="shared" si="32"/>
        <v>700</v>
      </c>
      <c r="L164" s="32">
        <f>+H164*0.055</f>
        <v>38.5</v>
      </c>
      <c r="M164" s="32">
        <f t="shared" si="27"/>
        <v>38.5</v>
      </c>
      <c r="N164" s="32">
        <f t="shared" si="28"/>
        <v>661.5</v>
      </c>
      <c r="O164" s="34">
        <v>0</v>
      </c>
      <c r="P164" s="34">
        <v>0</v>
      </c>
      <c r="Q164" s="35">
        <f t="shared" si="29"/>
        <v>0</v>
      </c>
      <c r="R164" s="17"/>
      <c r="S164" s="34">
        <v>0</v>
      </c>
      <c r="T164" s="34">
        <f t="shared" si="25"/>
        <v>0</v>
      </c>
      <c r="U164" s="34">
        <f>+J164+L164+S164</f>
        <v>38.5</v>
      </c>
      <c r="V164" s="175">
        <f t="shared" si="26"/>
        <v>661.5</v>
      </c>
      <c r="W164" s="26"/>
      <c r="X164" s="38">
        <f t="shared" si="30"/>
        <v>661.5</v>
      </c>
    </row>
    <row r="165" spans="1:25" s="2" customFormat="1" ht="25.5" customHeight="1">
      <c r="A165" s="11"/>
      <c r="B165" s="14" t="s">
        <v>19</v>
      </c>
      <c r="C165" s="14"/>
      <c r="D165" s="13"/>
      <c r="E165" s="14"/>
      <c r="F165" s="15"/>
      <c r="G165" s="15"/>
      <c r="H165" s="50">
        <f t="shared" ref="H165:M165" si="33">SUM(H152:H164)</f>
        <v>7860</v>
      </c>
      <c r="I165" s="50">
        <f t="shared" si="33"/>
        <v>0</v>
      </c>
      <c r="J165" s="50">
        <f t="shared" si="33"/>
        <v>312.67500000000001</v>
      </c>
      <c r="K165" s="51">
        <f t="shared" si="33"/>
        <v>7547.3249999999998</v>
      </c>
      <c r="L165" s="50">
        <f t="shared" si="33"/>
        <v>481.25999999999993</v>
      </c>
      <c r="M165" s="50">
        <f t="shared" si="33"/>
        <v>793.93499999999995</v>
      </c>
      <c r="N165" s="51">
        <f t="shared" ref="N165" si="34">SUM(N152:N164)</f>
        <v>7066.0649999999996</v>
      </c>
      <c r="O165" s="50">
        <f>SUM(O152:O164)</f>
        <v>0</v>
      </c>
      <c r="P165" s="50">
        <f>SUM(P152:P164)</f>
        <v>0</v>
      </c>
      <c r="Q165" s="52">
        <f>SUM(Q152:Q164)</f>
        <v>0</v>
      </c>
      <c r="R165" s="17"/>
      <c r="S165" s="50">
        <f t="shared" ref="S165:V165" si="35">SUM(S152:S164)</f>
        <v>0</v>
      </c>
      <c r="T165" s="51">
        <f t="shared" si="35"/>
        <v>0</v>
      </c>
      <c r="U165" s="51">
        <f t="shared" si="35"/>
        <v>793.93499999999995</v>
      </c>
      <c r="V165" s="57">
        <f t="shared" si="35"/>
        <v>6753.39</v>
      </c>
      <c r="W165" s="19">
        <f>SUM(W152:W164)</f>
        <v>200</v>
      </c>
      <c r="X165" s="19">
        <f>SUM(X152:X164)</f>
        <v>5981.29</v>
      </c>
    </row>
    <row r="166" spans="1:25">
      <c r="W166" s="23"/>
      <c r="X166" s="23"/>
    </row>
    <row r="167" spans="1:25">
      <c r="A167" s="8" t="s">
        <v>82</v>
      </c>
      <c r="O167" s="8" t="s">
        <v>82</v>
      </c>
      <c r="P167" s="2"/>
      <c r="W167" s="23"/>
      <c r="X167" s="23"/>
    </row>
    <row r="168" spans="1:25">
      <c r="A168" s="8" t="s">
        <v>308</v>
      </c>
      <c r="E168" s="8" t="s">
        <v>82</v>
      </c>
      <c r="H168" s="8"/>
      <c r="I168" s="8"/>
      <c r="J168" s="8"/>
      <c r="L168" s="8"/>
      <c r="M168" s="8"/>
      <c r="N168" s="20"/>
      <c r="O168" s="8" t="s">
        <v>643</v>
      </c>
      <c r="P168" s="2"/>
      <c r="W168" s="23"/>
      <c r="X168" s="23"/>
    </row>
    <row r="169" spans="1:25" ht="16.5" customHeight="1">
      <c r="E169" s="8" t="s">
        <v>311</v>
      </c>
      <c r="H169" s="8"/>
      <c r="I169" s="8"/>
      <c r="J169" s="8"/>
      <c r="L169" s="8"/>
      <c r="M169" s="8"/>
      <c r="N169" s="20"/>
      <c r="T169" s="8" t="s">
        <v>310</v>
      </c>
      <c r="W169" s="23"/>
      <c r="X169" s="23"/>
    </row>
    <row r="170" spans="1:25">
      <c r="J170" s="8"/>
      <c r="L170" s="8"/>
      <c r="M170" s="8"/>
      <c r="O170" s="8" t="s">
        <v>82</v>
      </c>
      <c r="W170" s="23"/>
      <c r="X170" s="23"/>
    </row>
    <row r="171" spans="1:25">
      <c r="J171" s="8"/>
      <c r="L171" s="8"/>
      <c r="M171" s="8"/>
      <c r="O171" s="8" t="s">
        <v>311</v>
      </c>
      <c r="W171" s="23"/>
      <c r="X171" s="23"/>
    </row>
    <row r="172" spans="1:25">
      <c r="O172" s="8"/>
      <c r="W172" s="23"/>
      <c r="X172" s="23"/>
    </row>
    <row r="173" spans="1:25">
      <c r="W173" s="23"/>
      <c r="X173" s="23"/>
    </row>
    <row r="174" spans="1:25" s="2" customFormat="1" ht="25.5" customHeight="1">
      <c r="A174" s="1" t="s">
        <v>0</v>
      </c>
      <c r="H174" s="3"/>
      <c r="I174" s="3"/>
      <c r="J174" s="3"/>
      <c r="L174" s="3"/>
      <c r="M174" s="3"/>
      <c r="O174" s="3"/>
      <c r="P174" s="3"/>
      <c r="Q174" s="4"/>
      <c r="R174" s="5"/>
      <c r="S174" s="3"/>
      <c r="W174" s="24"/>
      <c r="X174" s="24"/>
    </row>
    <row r="175" spans="1:25" s="2" customFormat="1" ht="27.75" customHeight="1">
      <c r="A175" s="2" t="s">
        <v>478</v>
      </c>
      <c r="H175" s="3"/>
      <c r="I175" s="3"/>
      <c r="J175" s="3"/>
      <c r="L175" s="3"/>
      <c r="M175" s="3"/>
      <c r="O175" s="3"/>
      <c r="P175" s="3"/>
      <c r="Q175" s="4"/>
      <c r="R175" s="5"/>
      <c r="S175" s="3"/>
      <c r="W175" s="24"/>
      <c r="X175" s="24"/>
    </row>
    <row r="176" spans="1:25">
      <c r="W176" s="23"/>
      <c r="X176" s="23"/>
    </row>
    <row r="177" spans="1:24" ht="15" customHeight="1">
      <c r="A177" s="268" t="s">
        <v>2</v>
      </c>
      <c r="B177" s="286" t="s">
        <v>3</v>
      </c>
      <c r="C177" s="6"/>
      <c r="D177" s="287" t="s">
        <v>4</v>
      </c>
      <c r="E177" s="290" t="s">
        <v>5</v>
      </c>
      <c r="F177" s="293" t="s">
        <v>6</v>
      </c>
      <c r="G177" s="269" t="s">
        <v>7</v>
      </c>
      <c r="H177" s="271" t="s">
        <v>8</v>
      </c>
      <c r="I177" s="258"/>
      <c r="J177" s="273" t="s">
        <v>18</v>
      </c>
      <c r="K177" s="276" t="s">
        <v>11</v>
      </c>
      <c r="L177" s="245"/>
      <c r="M177" s="245"/>
      <c r="N177" s="276" t="s">
        <v>531</v>
      </c>
      <c r="O177" s="272" t="s">
        <v>13</v>
      </c>
      <c r="P177" s="272"/>
      <c r="Q177" s="272"/>
      <c r="R177" s="272"/>
      <c r="S177" s="272"/>
      <c r="T177" s="272"/>
      <c r="U177" s="7"/>
      <c r="V177" s="295" t="s">
        <v>14</v>
      </c>
      <c r="W177" s="270" t="s">
        <v>15</v>
      </c>
      <c r="X177" s="283" t="s">
        <v>16</v>
      </c>
    </row>
    <row r="178" spans="1:24" ht="28.5" customHeight="1">
      <c r="A178" s="268"/>
      <c r="B178" s="286"/>
      <c r="C178" s="243" t="s">
        <v>17</v>
      </c>
      <c r="D178" s="288"/>
      <c r="E178" s="291"/>
      <c r="F178" s="294"/>
      <c r="G178" s="269"/>
      <c r="H178" s="271"/>
      <c r="I178" s="259"/>
      <c r="J178" s="274"/>
      <c r="K178" s="276"/>
      <c r="L178" s="281" t="s">
        <v>12</v>
      </c>
      <c r="M178" s="241"/>
      <c r="N178" s="276"/>
      <c r="O178" s="278" t="s">
        <v>20</v>
      </c>
      <c r="P178" s="278" t="s">
        <v>21</v>
      </c>
      <c r="Q178" s="276" t="s">
        <v>22</v>
      </c>
      <c r="R178" s="9"/>
      <c r="S178" s="278" t="s">
        <v>23</v>
      </c>
      <c r="T178" s="277" t="s">
        <v>24</v>
      </c>
      <c r="U178" s="172" t="s">
        <v>25</v>
      </c>
      <c r="V178" s="295"/>
      <c r="W178" s="270"/>
      <c r="X178" s="284"/>
    </row>
    <row r="179" spans="1:24" ht="4.5" customHeight="1">
      <c r="A179" s="268"/>
      <c r="B179" s="286"/>
      <c r="C179" s="244"/>
      <c r="D179" s="289"/>
      <c r="E179" s="292"/>
      <c r="F179" s="10"/>
      <c r="G179" s="269"/>
      <c r="H179" s="271"/>
      <c r="I179" s="260"/>
      <c r="J179" s="275"/>
      <c r="K179" s="276"/>
      <c r="L179" s="282"/>
      <c r="M179" s="242"/>
      <c r="N179" s="276"/>
      <c r="O179" s="278"/>
      <c r="P179" s="278"/>
      <c r="Q179" s="276"/>
      <c r="R179" s="9"/>
      <c r="S179" s="278"/>
      <c r="T179" s="277"/>
      <c r="U179" s="173"/>
      <c r="V179" s="295"/>
      <c r="W179" s="270"/>
      <c r="X179" s="285"/>
    </row>
    <row r="180" spans="1:24">
      <c r="A180" s="28" t="s">
        <v>26</v>
      </c>
      <c r="B180" s="29" t="s">
        <v>479</v>
      </c>
      <c r="C180" s="29" t="s">
        <v>480</v>
      </c>
      <c r="D180" s="30" t="s">
        <v>481</v>
      </c>
      <c r="E180" s="26" t="s">
        <v>29</v>
      </c>
      <c r="F180" s="26" t="s">
        <v>37</v>
      </c>
      <c r="G180" s="31" t="s">
        <v>482</v>
      </c>
      <c r="H180" s="176">
        <v>650</v>
      </c>
      <c r="I180" s="176"/>
      <c r="J180" s="261">
        <f>H180*5.5%</f>
        <v>35.75</v>
      </c>
      <c r="K180" s="32">
        <f t="shared" ref="K180:K189" si="36">+H180+J180</f>
        <v>685.75</v>
      </c>
      <c r="L180" s="176">
        <v>25.83</v>
      </c>
      <c r="M180" s="176">
        <f>+J180+L180</f>
        <v>61.58</v>
      </c>
      <c r="N180" s="32">
        <f>H180-J180-L180</f>
        <v>588.41999999999996</v>
      </c>
      <c r="O180" s="44">
        <v>900</v>
      </c>
      <c r="P180" s="177">
        <v>0</v>
      </c>
      <c r="Q180" s="35">
        <f t="shared" ref="Q180:Q209" si="37">+O180+P180</f>
        <v>900</v>
      </c>
      <c r="R180" s="17"/>
      <c r="S180" s="177">
        <v>200</v>
      </c>
      <c r="T180" s="34">
        <f t="shared" ref="T180:T189" si="38">+Q180-S180</f>
        <v>700</v>
      </c>
      <c r="U180" s="178">
        <f>M180+S180</f>
        <v>261.58</v>
      </c>
      <c r="V180" s="179">
        <f>H180-U180</f>
        <v>388.42</v>
      </c>
      <c r="W180" s="26"/>
      <c r="X180" s="38">
        <f>+V180-W180</f>
        <v>388.42</v>
      </c>
    </row>
    <row r="181" spans="1:24">
      <c r="A181" s="28" t="s">
        <v>32</v>
      </c>
      <c r="B181" s="29" t="s">
        <v>483</v>
      </c>
      <c r="C181" s="29"/>
      <c r="D181" s="30" t="s">
        <v>484</v>
      </c>
      <c r="E181" s="26" t="s">
        <v>29</v>
      </c>
      <c r="F181" s="26" t="s">
        <v>37</v>
      </c>
      <c r="G181" s="31" t="s">
        <v>482</v>
      </c>
      <c r="H181" s="176">
        <v>600</v>
      </c>
      <c r="I181" s="176"/>
      <c r="J181" s="261">
        <v>0</v>
      </c>
      <c r="K181" s="32">
        <f t="shared" si="36"/>
        <v>600</v>
      </c>
      <c r="L181" s="176">
        <v>25.83</v>
      </c>
      <c r="M181" s="176">
        <f t="shared" ref="M181:M189" si="39">+J181+L181</f>
        <v>25.83</v>
      </c>
      <c r="N181" s="32">
        <f t="shared" ref="N181:N189" si="40">H181-J181-L181</f>
        <v>574.16999999999996</v>
      </c>
      <c r="O181" s="180"/>
      <c r="P181" s="177">
        <v>0</v>
      </c>
      <c r="Q181" s="35">
        <f t="shared" si="37"/>
        <v>0</v>
      </c>
      <c r="R181" s="17"/>
      <c r="S181" s="177"/>
      <c r="T181" s="34">
        <f t="shared" si="38"/>
        <v>0</v>
      </c>
      <c r="U181" s="178">
        <f>+J181+L181+S181</f>
        <v>25.83</v>
      </c>
      <c r="V181" s="179">
        <f t="shared" ref="V181:V182" si="41">H181-U181</f>
        <v>574.16999999999996</v>
      </c>
      <c r="W181" s="26"/>
      <c r="X181" s="38">
        <f t="shared" ref="X181:X189" si="42">+V181-W181</f>
        <v>574.16999999999996</v>
      </c>
    </row>
    <row r="182" spans="1:24">
      <c r="A182" s="28" t="s">
        <v>39</v>
      </c>
      <c r="B182" s="29" t="s">
        <v>485</v>
      </c>
      <c r="C182" s="29"/>
      <c r="D182" s="30" t="s">
        <v>486</v>
      </c>
      <c r="E182" s="26" t="s">
        <v>65</v>
      </c>
      <c r="F182" s="26" t="s">
        <v>37</v>
      </c>
      <c r="G182" s="31" t="s">
        <v>482</v>
      </c>
      <c r="H182" s="176">
        <v>200</v>
      </c>
      <c r="I182" s="176"/>
      <c r="J182" s="261">
        <v>0</v>
      </c>
      <c r="K182" s="32">
        <v>200</v>
      </c>
      <c r="L182" s="176">
        <v>0</v>
      </c>
      <c r="M182" s="176">
        <f t="shared" si="39"/>
        <v>0</v>
      </c>
      <c r="N182" s="32">
        <f t="shared" si="40"/>
        <v>200</v>
      </c>
      <c r="O182" s="44">
        <v>0</v>
      </c>
      <c r="P182" s="177">
        <v>0</v>
      </c>
      <c r="Q182" s="35">
        <f t="shared" si="37"/>
        <v>0</v>
      </c>
      <c r="R182" s="17"/>
      <c r="S182" s="177"/>
      <c r="T182" s="34">
        <f t="shared" si="38"/>
        <v>0</v>
      </c>
      <c r="U182" s="178">
        <f>+J182+L182+S182</f>
        <v>0</v>
      </c>
      <c r="V182" s="179">
        <f t="shared" si="41"/>
        <v>200</v>
      </c>
      <c r="W182" s="26"/>
      <c r="X182" s="38">
        <f t="shared" si="42"/>
        <v>200</v>
      </c>
    </row>
    <row r="183" spans="1:24">
      <c r="A183" s="28" t="s">
        <v>45</v>
      </c>
      <c r="B183" s="29" t="s">
        <v>487</v>
      </c>
      <c r="C183" s="47" t="s">
        <v>488</v>
      </c>
      <c r="D183" s="30" t="s">
        <v>489</v>
      </c>
      <c r="E183" s="26" t="s">
        <v>490</v>
      </c>
      <c r="F183" s="26" t="s">
        <v>37</v>
      </c>
      <c r="G183" s="31" t="s">
        <v>482</v>
      </c>
      <c r="H183" s="176">
        <v>600</v>
      </c>
      <c r="I183" s="176"/>
      <c r="J183" s="261">
        <f t="shared" ref="J183:J189" si="43">H183*5.5%</f>
        <v>33</v>
      </c>
      <c r="K183" s="32">
        <f t="shared" si="36"/>
        <v>633</v>
      </c>
      <c r="L183" s="176">
        <v>25.83</v>
      </c>
      <c r="M183" s="176">
        <f t="shared" si="39"/>
        <v>58.83</v>
      </c>
      <c r="N183" s="32">
        <f t="shared" si="40"/>
        <v>541.16999999999996</v>
      </c>
      <c r="O183" s="180"/>
      <c r="P183" s="177">
        <v>0</v>
      </c>
      <c r="Q183" s="35">
        <f t="shared" si="37"/>
        <v>0</v>
      </c>
      <c r="R183" s="17"/>
      <c r="S183" s="177">
        <v>0</v>
      </c>
      <c r="T183" s="34">
        <f t="shared" si="38"/>
        <v>0</v>
      </c>
      <c r="U183" s="178">
        <f>+J183+L183+S183</f>
        <v>58.83</v>
      </c>
      <c r="V183" s="179">
        <f t="shared" ref="V183:V189" si="44">H183-U183</f>
        <v>541.16999999999996</v>
      </c>
      <c r="W183" s="26"/>
      <c r="X183" s="38">
        <f t="shared" si="42"/>
        <v>541.16999999999996</v>
      </c>
    </row>
    <row r="184" spans="1:24">
      <c r="A184" s="28" t="s">
        <v>50</v>
      </c>
      <c r="B184" s="29" t="s">
        <v>491</v>
      </c>
      <c r="C184" s="47"/>
      <c r="D184" s="30" t="s">
        <v>492</v>
      </c>
      <c r="E184" s="26" t="s">
        <v>490</v>
      </c>
      <c r="F184" s="26" t="s">
        <v>37</v>
      </c>
      <c r="G184" s="31" t="s">
        <v>482</v>
      </c>
      <c r="H184" s="176">
        <v>600</v>
      </c>
      <c r="I184" s="176"/>
      <c r="J184" s="261">
        <v>0</v>
      </c>
      <c r="K184" s="32">
        <f t="shared" si="36"/>
        <v>600</v>
      </c>
      <c r="L184" s="176">
        <v>25.83</v>
      </c>
      <c r="M184" s="176">
        <f t="shared" si="39"/>
        <v>25.83</v>
      </c>
      <c r="N184" s="32">
        <f t="shared" si="40"/>
        <v>574.16999999999996</v>
      </c>
      <c r="O184" s="180"/>
      <c r="P184" s="177">
        <v>0</v>
      </c>
      <c r="Q184" s="35">
        <f t="shared" si="37"/>
        <v>0</v>
      </c>
      <c r="R184" s="17"/>
      <c r="S184" s="177"/>
      <c r="T184" s="34">
        <f t="shared" si="38"/>
        <v>0</v>
      </c>
      <c r="U184" s="178">
        <f>+J184+L184+S184</f>
        <v>25.83</v>
      </c>
      <c r="V184" s="179">
        <f t="shared" si="44"/>
        <v>574.16999999999996</v>
      </c>
      <c r="W184" s="26"/>
      <c r="X184" s="38">
        <f t="shared" si="42"/>
        <v>574.16999999999996</v>
      </c>
    </row>
    <row r="185" spans="1:24">
      <c r="A185" s="28" t="s">
        <v>55</v>
      </c>
      <c r="B185" s="29" t="s">
        <v>493</v>
      </c>
      <c r="C185" s="29"/>
      <c r="D185" s="30" t="s">
        <v>494</v>
      </c>
      <c r="E185" s="26" t="s">
        <v>36</v>
      </c>
      <c r="F185" s="26" t="s">
        <v>37</v>
      </c>
      <c r="G185" s="31" t="s">
        <v>482</v>
      </c>
      <c r="H185" s="176">
        <v>600</v>
      </c>
      <c r="I185" s="176"/>
      <c r="J185" s="261">
        <v>0</v>
      </c>
      <c r="K185" s="32">
        <f t="shared" si="36"/>
        <v>600</v>
      </c>
      <c r="L185" s="176">
        <v>25.83</v>
      </c>
      <c r="M185" s="176">
        <f t="shared" si="39"/>
        <v>25.83</v>
      </c>
      <c r="N185" s="32">
        <f t="shared" si="40"/>
        <v>574.16999999999996</v>
      </c>
      <c r="O185" s="180"/>
      <c r="P185" s="177">
        <v>0</v>
      </c>
      <c r="Q185" s="35">
        <f t="shared" si="37"/>
        <v>0</v>
      </c>
      <c r="R185" s="17"/>
      <c r="S185" s="177"/>
      <c r="T185" s="34">
        <f t="shared" si="38"/>
        <v>0</v>
      </c>
      <c r="U185" s="178">
        <f>+J185+L185+S185</f>
        <v>25.83</v>
      </c>
      <c r="V185" s="179">
        <f t="shared" si="44"/>
        <v>574.16999999999996</v>
      </c>
      <c r="W185" s="26"/>
      <c r="X185" s="38">
        <f t="shared" si="42"/>
        <v>574.16999999999996</v>
      </c>
    </row>
    <row r="186" spans="1:24">
      <c r="A186" s="28" t="s">
        <v>61</v>
      </c>
      <c r="B186" s="29" t="s">
        <v>495</v>
      </c>
      <c r="C186" s="47"/>
      <c r="D186" s="30" t="s">
        <v>496</v>
      </c>
      <c r="E186" s="26" t="s">
        <v>65</v>
      </c>
      <c r="F186" s="26" t="s">
        <v>37</v>
      </c>
      <c r="G186" s="31" t="s">
        <v>482</v>
      </c>
      <c r="H186" s="176">
        <v>600</v>
      </c>
      <c r="I186" s="176"/>
      <c r="J186" s="261">
        <v>0</v>
      </c>
      <c r="K186" s="32">
        <f t="shared" si="36"/>
        <v>600</v>
      </c>
      <c r="L186" s="176">
        <v>25.83</v>
      </c>
      <c r="M186" s="176">
        <f t="shared" si="39"/>
        <v>25.83</v>
      </c>
      <c r="N186" s="32">
        <f t="shared" si="40"/>
        <v>574.16999999999996</v>
      </c>
      <c r="O186" s="180"/>
      <c r="P186" s="177">
        <v>0</v>
      </c>
      <c r="Q186" s="35">
        <f t="shared" si="37"/>
        <v>0</v>
      </c>
      <c r="R186" s="17"/>
      <c r="S186" s="177"/>
      <c r="T186" s="34">
        <f t="shared" si="38"/>
        <v>0</v>
      </c>
      <c r="U186" s="178">
        <f>+J186+L186+S186</f>
        <v>25.83</v>
      </c>
      <c r="V186" s="179">
        <f t="shared" si="44"/>
        <v>574.16999999999996</v>
      </c>
      <c r="W186" s="26">
        <v>100</v>
      </c>
      <c r="X186" s="38">
        <f t="shared" si="42"/>
        <v>474.16999999999996</v>
      </c>
    </row>
    <row r="187" spans="1:24">
      <c r="A187" s="28" t="s">
        <v>67</v>
      </c>
      <c r="B187" s="29" t="s">
        <v>497</v>
      </c>
      <c r="C187" s="29"/>
      <c r="D187" s="30" t="s">
        <v>498</v>
      </c>
      <c r="E187" s="26" t="s">
        <v>65</v>
      </c>
      <c r="F187" s="26" t="s">
        <v>37</v>
      </c>
      <c r="G187" s="31" t="s">
        <v>482</v>
      </c>
      <c r="H187" s="176">
        <v>600</v>
      </c>
      <c r="I187" s="176"/>
      <c r="J187" s="261">
        <v>0</v>
      </c>
      <c r="K187" s="32">
        <f t="shared" si="36"/>
        <v>600</v>
      </c>
      <c r="L187" s="176">
        <v>25.83</v>
      </c>
      <c r="M187" s="176">
        <f t="shared" si="39"/>
        <v>25.83</v>
      </c>
      <c r="N187" s="32">
        <f t="shared" si="40"/>
        <v>574.16999999999996</v>
      </c>
      <c r="O187" s="180"/>
      <c r="P187" s="177">
        <v>0</v>
      </c>
      <c r="Q187" s="35">
        <f t="shared" si="37"/>
        <v>0</v>
      </c>
      <c r="R187" s="17"/>
      <c r="S187" s="177"/>
      <c r="T187" s="34">
        <f t="shared" si="38"/>
        <v>0</v>
      </c>
      <c r="U187" s="178">
        <f>+J187+L187+S187</f>
        <v>25.83</v>
      </c>
      <c r="V187" s="179">
        <f t="shared" si="44"/>
        <v>574.16999999999996</v>
      </c>
      <c r="W187" s="26">
        <v>100</v>
      </c>
      <c r="X187" s="38">
        <f t="shared" si="42"/>
        <v>474.16999999999996</v>
      </c>
    </row>
    <row r="188" spans="1:24">
      <c r="A188" s="28" t="s">
        <v>71</v>
      </c>
      <c r="B188" s="29" t="s">
        <v>499</v>
      </c>
      <c r="C188" s="29" t="s">
        <v>500</v>
      </c>
      <c r="D188" s="30" t="s">
        <v>501</v>
      </c>
      <c r="E188" s="26" t="s">
        <v>502</v>
      </c>
      <c r="F188" s="26" t="s">
        <v>37</v>
      </c>
      <c r="G188" s="31" t="s">
        <v>482</v>
      </c>
      <c r="H188" s="176">
        <v>600</v>
      </c>
      <c r="I188" s="176"/>
      <c r="J188" s="261">
        <v>0</v>
      </c>
      <c r="K188" s="32">
        <f t="shared" si="36"/>
        <v>600</v>
      </c>
      <c r="L188" s="176">
        <v>25.83</v>
      </c>
      <c r="M188" s="176">
        <f t="shared" si="39"/>
        <v>25.83</v>
      </c>
      <c r="N188" s="32">
        <f t="shared" si="40"/>
        <v>574.16999999999996</v>
      </c>
      <c r="O188" s="180"/>
      <c r="P188" s="177">
        <v>0</v>
      </c>
      <c r="Q188" s="35">
        <f t="shared" si="37"/>
        <v>0</v>
      </c>
      <c r="R188" s="17"/>
      <c r="S188" s="177"/>
      <c r="T188" s="34">
        <f t="shared" si="38"/>
        <v>0</v>
      </c>
      <c r="U188" s="178">
        <f>+J188+L188+S188</f>
        <v>25.83</v>
      </c>
      <c r="V188" s="179">
        <f t="shared" si="44"/>
        <v>574.16999999999996</v>
      </c>
      <c r="W188" s="26"/>
      <c r="X188" s="38">
        <f t="shared" si="42"/>
        <v>574.16999999999996</v>
      </c>
    </row>
    <row r="189" spans="1:24">
      <c r="A189" s="28" t="s">
        <v>77</v>
      </c>
      <c r="B189" s="29" t="s">
        <v>503</v>
      </c>
      <c r="C189" s="26" t="s">
        <v>504</v>
      </c>
      <c r="D189" s="30" t="s">
        <v>505</v>
      </c>
      <c r="E189" s="26" t="s">
        <v>65</v>
      </c>
      <c r="F189" s="26" t="s">
        <v>37</v>
      </c>
      <c r="G189" s="31" t="s">
        <v>482</v>
      </c>
      <c r="H189" s="176">
        <v>600</v>
      </c>
      <c r="I189" s="176"/>
      <c r="J189" s="261">
        <f t="shared" si="43"/>
        <v>33</v>
      </c>
      <c r="K189" s="32">
        <f t="shared" si="36"/>
        <v>633</v>
      </c>
      <c r="L189" s="176">
        <v>25.83</v>
      </c>
      <c r="M189" s="176">
        <f t="shared" si="39"/>
        <v>58.83</v>
      </c>
      <c r="N189" s="32">
        <f t="shared" si="40"/>
        <v>541.16999999999996</v>
      </c>
      <c r="O189" s="180"/>
      <c r="P189" s="177">
        <v>0</v>
      </c>
      <c r="Q189" s="35">
        <f t="shared" si="37"/>
        <v>0</v>
      </c>
      <c r="R189" s="17"/>
      <c r="S189" s="177"/>
      <c r="T189" s="34">
        <f t="shared" si="38"/>
        <v>0</v>
      </c>
      <c r="U189" s="178">
        <f>+J189+L189+S189</f>
        <v>58.83</v>
      </c>
      <c r="V189" s="179">
        <f t="shared" si="44"/>
        <v>541.16999999999996</v>
      </c>
      <c r="W189" s="26"/>
      <c r="X189" s="38">
        <f t="shared" si="42"/>
        <v>541.16999999999996</v>
      </c>
    </row>
    <row r="190" spans="1:24" s="2" customFormat="1" ht="25.5" customHeight="1">
      <c r="A190" s="11"/>
      <c r="B190" s="14" t="s">
        <v>19</v>
      </c>
      <c r="C190" s="14"/>
      <c r="D190" s="13"/>
      <c r="E190" s="14"/>
      <c r="F190" s="15"/>
      <c r="G190" s="15"/>
      <c r="H190" s="50">
        <f>SUM(H180:H189)</f>
        <v>5650</v>
      </c>
      <c r="I190" s="50"/>
      <c r="J190" s="50">
        <f>SUM(J180:J189)</f>
        <v>101.75</v>
      </c>
      <c r="K190" s="51">
        <f>SUM(K180:K189)</f>
        <v>5751.75</v>
      </c>
      <c r="L190" s="50">
        <f>SUM(L180:L189)</f>
        <v>232.46999999999991</v>
      </c>
      <c r="M190" s="50">
        <f>SUM(M180:M189)</f>
        <v>334.21999999999991</v>
      </c>
      <c r="N190" s="51">
        <f t="shared" ref="N190" si="45">SUM(N180:N189)</f>
        <v>5315.78</v>
      </c>
      <c r="O190" s="50">
        <f>SUM(O180:O189)</f>
        <v>900</v>
      </c>
      <c r="P190" s="50">
        <f>SUM(P180:P189)</f>
        <v>0</v>
      </c>
      <c r="Q190" s="58">
        <f>SUM(Q180:Q189)</f>
        <v>900</v>
      </c>
      <c r="R190" s="59"/>
      <c r="S190" s="181">
        <f t="shared" ref="S190:U190" si="46">SUM(S180:S189)</f>
        <v>200</v>
      </c>
      <c r="T190" s="58">
        <f t="shared" si="46"/>
        <v>700</v>
      </c>
      <c r="U190" s="58">
        <f t="shared" si="46"/>
        <v>534.21999999999991</v>
      </c>
      <c r="V190" s="60">
        <f>SUM(V180:V189)</f>
        <v>5115.78</v>
      </c>
      <c r="W190" s="19">
        <f>SUM(W180:W189)</f>
        <v>200</v>
      </c>
      <c r="X190" s="19">
        <f>SUM(X180:X189)</f>
        <v>4915.78</v>
      </c>
    </row>
    <row r="191" spans="1:24" s="2" customFormat="1">
      <c r="A191" s="61"/>
      <c r="B191" s="24"/>
      <c r="C191" s="24"/>
      <c r="D191" s="62"/>
      <c r="E191" s="24"/>
      <c r="F191" s="55"/>
      <c r="G191" s="55"/>
      <c r="H191" s="63"/>
      <c r="I191" s="63"/>
      <c r="J191" s="63"/>
      <c r="K191" s="64"/>
      <c r="L191" s="63"/>
      <c r="M191" s="63"/>
      <c r="N191" s="64"/>
      <c r="O191" s="63"/>
      <c r="P191" s="63"/>
      <c r="Q191" s="65"/>
      <c r="R191" s="66"/>
      <c r="S191" s="63"/>
      <c r="T191" s="64"/>
      <c r="U191" s="64"/>
      <c r="V191" s="64"/>
      <c r="W191" s="24"/>
      <c r="X191" s="24"/>
    </row>
    <row r="192" spans="1:24" s="2" customFormat="1">
      <c r="A192" s="8" t="s">
        <v>82</v>
      </c>
      <c r="B192" s="8"/>
      <c r="C192" s="8"/>
      <c r="D192" s="8"/>
      <c r="E192" s="8"/>
      <c r="F192" s="8"/>
      <c r="G192" s="8"/>
      <c r="H192" s="8"/>
      <c r="I192" s="8"/>
      <c r="K192" s="8" t="s">
        <v>82</v>
      </c>
      <c r="N192" s="8"/>
      <c r="P192" s="8"/>
      <c r="Q192" s="21"/>
      <c r="R192" s="22"/>
      <c r="S192" s="8"/>
      <c r="T192" s="8" t="s">
        <v>82</v>
      </c>
      <c r="U192" s="8"/>
      <c r="W192" s="24"/>
      <c r="X192" s="24"/>
    </row>
    <row r="193" spans="1:24" s="2" customFormat="1">
      <c r="A193" s="8" t="s">
        <v>308</v>
      </c>
      <c r="B193" s="8"/>
      <c r="C193" s="8"/>
      <c r="D193" s="8"/>
      <c r="E193" s="8"/>
      <c r="F193" s="8"/>
      <c r="G193" s="8"/>
      <c r="H193" s="8"/>
      <c r="I193" s="8"/>
      <c r="K193" s="8" t="s">
        <v>309</v>
      </c>
      <c r="N193" s="8"/>
      <c r="P193" s="8"/>
      <c r="Q193" s="4"/>
      <c r="R193" s="5"/>
      <c r="S193" s="8"/>
      <c r="T193" s="8" t="s">
        <v>84</v>
      </c>
      <c r="U193" s="8"/>
      <c r="W193" s="24"/>
      <c r="X193" s="24"/>
    </row>
    <row r="194" spans="1:24" s="2" customFormat="1">
      <c r="A194" s="8"/>
      <c r="B194" s="8"/>
      <c r="C194" s="8"/>
      <c r="D194" s="8"/>
      <c r="E194" s="8"/>
      <c r="F194" s="8"/>
      <c r="G194" s="8"/>
      <c r="H194" s="3"/>
      <c r="I194" s="3"/>
      <c r="J194" s="8"/>
      <c r="K194" s="8"/>
      <c r="L194" s="20"/>
      <c r="M194" s="20"/>
      <c r="O194" s="20"/>
      <c r="P194" s="8"/>
      <c r="Q194" s="21"/>
      <c r="R194" s="22"/>
      <c r="S194" s="20"/>
      <c r="T194" s="8"/>
      <c r="U194" s="8"/>
      <c r="W194" s="24"/>
      <c r="X194" s="24"/>
    </row>
    <row r="195" spans="1:24" s="2" customFormat="1">
      <c r="A195" s="8"/>
      <c r="B195" s="8"/>
      <c r="C195" s="8"/>
      <c r="D195" s="8"/>
      <c r="E195" s="8"/>
      <c r="F195" s="8"/>
      <c r="G195" s="8"/>
      <c r="H195" s="3"/>
      <c r="I195" s="3"/>
      <c r="J195" s="8"/>
      <c r="K195" s="8"/>
      <c r="L195" s="8"/>
      <c r="M195" s="8"/>
      <c r="N195" s="8"/>
      <c r="O195" s="20"/>
      <c r="P195" s="8"/>
      <c r="Q195" s="21"/>
      <c r="R195" s="22"/>
      <c r="S195" s="20"/>
      <c r="T195" s="8"/>
      <c r="U195" s="8"/>
      <c r="W195" s="24"/>
      <c r="X195" s="24"/>
    </row>
    <row r="196" spans="1:24">
      <c r="O196" s="8"/>
      <c r="P196" s="8"/>
      <c r="S196" s="8"/>
      <c r="V196" s="8"/>
      <c r="W196" s="23"/>
      <c r="X196" s="23"/>
    </row>
    <row r="197" spans="1:24">
      <c r="O197" s="8"/>
      <c r="P197" s="8"/>
      <c r="S197" s="8"/>
      <c r="V197" s="8"/>
      <c r="W197" s="23"/>
      <c r="X197" s="23"/>
    </row>
    <row r="198" spans="1:24">
      <c r="J198" s="8"/>
      <c r="L198" s="8"/>
      <c r="M198" s="8"/>
      <c r="O198" s="8"/>
      <c r="P198" s="8"/>
      <c r="S198" s="8"/>
      <c r="W198" s="23"/>
      <c r="X198" s="23"/>
    </row>
    <row r="199" spans="1:24" s="2" customFormat="1">
      <c r="H199" s="3"/>
      <c r="I199" s="3"/>
      <c r="J199" s="3"/>
      <c r="L199" s="3"/>
      <c r="M199" s="3"/>
      <c r="O199" s="3"/>
      <c r="P199" s="3"/>
      <c r="Q199" s="4"/>
      <c r="R199" s="5"/>
      <c r="S199" s="3"/>
      <c r="W199" s="24"/>
      <c r="X199" s="24"/>
    </row>
    <row r="200" spans="1:24" s="2" customFormat="1">
      <c r="A200" s="1" t="s">
        <v>506</v>
      </c>
      <c r="H200" s="3"/>
      <c r="I200" s="3"/>
      <c r="J200" s="3"/>
      <c r="L200" s="3"/>
      <c r="M200" s="3"/>
      <c r="O200" s="3"/>
      <c r="P200" s="3"/>
      <c r="Q200" s="4"/>
      <c r="R200" s="5"/>
      <c r="S200" s="3"/>
      <c r="W200" s="24"/>
      <c r="X200" s="24"/>
    </row>
    <row r="201" spans="1:24" s="2" customFormat="1" ht="33.75" customHeight="1">
      <c r="A201" s="2" t="s">
        <v>507</v>
      </c>
      <c r="H201" s="3"/>
      <c r="I201" s="3"/>
      <c r="J201" s="3"/>
      <c r="L201" s="3"/>
      <c r="M201" s="3"/>
      <c r="O201" s="3"/>
      <c r="P201" s="3"/>
      <c r="Q201" s="4"/>
      <c r="R201" s="5"/>
      <c r="S201" s="3"/>
      <c r="W201" s="24"/>
      <c r="X201" s="24"/>
    </row>
    <row r="202" spans="1:24" ht="24" customHeight="1">
      <c r="W202" s="23"/>
      <c r="X202" s="23"/>
    </row>
    <row r="203" spans="1:24" ht="15" customHeight="1">
      <c r="A203" s="268" t="s">
        <v>2</v>
      </c>
      <c r="B203" s="286" t="s">
        <v>3</v>
      </c>
      <c r="C203" s="6"/>
      <c r="D203" s="287" t="s">
        <v>4</v>
      </c>
      <c r="E203" s="290" t="s">
        <v>5</v>
      </c>
      <c r="F203" s="293" t="s">
        <v>6</v>
      </c>
      <c r="G203" s="269" t="s">
        <v>7</v>
      </c>
      <c r="H203" s="271" t="s">
        <v>8</v>
      </c>
      <c r="I203" s="258"/>
      <c r="J203" s="273" t="s">
        <v>18</v>
      </c>
      <c r="K203" s="276" t="s">
        <v>11</v>
      </c>
      <c r="L203" s="245"/>
      <c r="M203" s="245"/>
      <c r="N203" s="276" t="s">
        <v>531</v>
      </c>
      <c r="O203" s="272" t="s">
        <v>13</v>
      </c>
      <c r="P203" s="272"/>
      <c r="Q203" s="272"/>
      <c r="R203" s="272"/>
      <c r="S203" s="272"/>
      <c r="T203" s="272"/>
      <c r="U203" s="7"/>
      <c r="V203" s="295" t="s">
        <v>14</v>
      </c>
      <c r="W203" s="270" t="s">
        <v>15</v>
      </c>
      <c r="X203" s="283" t="s">
        <v>16</v>
      </c>
    </row>
    <row r="204" spans="1:24" ht="28.5" customHeight="1">
      <c r="A204" s="268"/>
      <c r="B204" s="286"/>
      <c r="C204" s="243" t="s">
        <v>17</v>
      </c>
      <c r="D204" s="288"/>
      <c r="E204" s="291"/>
      <c r="F204" s="294"/>
      <c r="G204" s="269"/>
      <c r="H204" s="271"/>
      <c r="I204" s="259"/>
      <c r="J204" s="274"/>
      <c r="K204" s="276"/>
      <c r="L204" s="281" t="s">
        <v>12</v>
      </c>
      <c r="M204" s="241"/>
      <c r="N204" s="276"/>
      <c r="O204" s="278" t="s">
        <v>20</v>
      </c>
      <c r="P204" s="278" t="s">
        <v>21</v>
      </c>
      <c r="Q204" s="276" t="s">
        <v>22</v>
      </c>
      <c r="R204" s="9"/>
      <c r="S204" s="278" t="s">
        <v>23</v>
      </c>
      <c r="T204" s="277" t="s">
        <v>24</v>
      </c>
      <c r="U204" s="172" t="s">
        <v>25</v>
      </c>
      <c r="V204" s="295"/>
      <c r="W204" s="270"/>
      <c r="X204" s="284"/>
    </row>
    <row r="205" spans="1:24" ht="4.5" customHeight="1">
      <c r="A205" s="268"/>
      <c r="B205" s="286"/>
      <c r="C205" s="244"/>
      <c r="D205" s="289"/>
      <c r="E205" s="292"/>
      <c r="F205" s="10"/>
      <c r="G205" s="269"/>
      <c r="H205" s="271"/>
      <c r="I205" s="260"/>
      <c r="J205" s="275"/>
      <c r="K205" s="276"/>
      <c r="L205" s="282"/>
      <c r="M205" s="242"/>
      <c r="N205" s="276"/>
      <c r="O205" s="278"/>
      <c r="P205" s="278"/>
      <c r="Q205" s="276"/>
      <c r="R205" s="9"/>
      <c r="S205" s="278"/>
      <c r="T205" s="277"/>
      <c r="U205" s="173"/>
      <c r="V205" s="295"/>
      <c r="W205" s="270"/>
      <c r="X205" s="285"/>
    </row>
    <row r="206" spans="1:24">
      <c r="A206" s="28" t="s">
        <v>26</v>
      </c>
      <c r="B206" s="26" t="s">
        <v>508</v>
      </c>
      <c r="C206" s="26"/>
      <c r="D206" s="30" t="s">
        <v>509</v>
      </c>
      <c r="E206" s="26" t="s">
        <v>510</v>
      </c>
      <c r="F206" s="29" t="s">
        <v>37</v>
      </c>
      <c r="G206" s="26" t="s">
        <v>511</v>
      </c>
      <c r="H206" s="177">
        <v>360</v>
      </c>
      <c r="I206" s="177"/>
      <c r="J206" s="262">
        <v>0</v>
      </c>
      <c r="K206" s="32">
        <f>+H206+J206</f>
        <v>360</v>
      </c>
      <c r="L206" s="176">
        <v>0</v>
      </c>
      <c r="M206" s="176">
        <f>+J206+L206</f>
        <v>0</v>
      </c>
      <c r="N206" s="32">
        <f>H206-J206-L206</f>
        <v>360</v>
      </c>
      <c r="O206" s="180"/>
      <c r="P206" s="180"/>
      <c r="Q206" s="35">
        <f t="shared" si="37"/>
        <v>0</v>
      </c>
      <c r="R206" s="17"/>
      <c r="S206" s="187">
        <v>0</v>
      </c>
      <c r="T206" s="34">
        <f>+Q206-S206</f>
        <v>0</v>
      </c>
      <c r="U206" s="178">
        <f>+J206+L206+S206</f>
        <v>0</v>
      </c>
      <c r="V206" s="179">
        <f>+H206-U206</f>
        <v>360</v>
      </c>
      <c r="W206" s="26"/>
      <c r="X206" s="38">
        <f>+V206-W206</f>
        <v>360</v>
      </c>
    </row>
    <row r="207" spans="1:24">
      <c r="A207" s="28" t="s">
        <v>32</v>
      </c>
      <c r="B207" s="26" t="s">
        <v>512</v>
      </c>
      <c r="C207" s="26"/>
      <c r="D207" s="30" t="s">
        <v>513</v>
      </c>
      <c r="E207" s="26" t="s">
        <v>109</v>
      </c>
      <c r="F207" s="29" t="s">
        <v>37</v>
      </c>
      <c r="G207" s="26" t="s">
        <v>511</v>
      </c>
      <c r="H207" s="177">
        <v>600</v>
      </c>
      <c r="I207" s="177"/>
      <c r="J207" s="262">
        <f t="shared" ref="J207" si="47">H207*5.5%</f>
        <v>33</v>
      </c>
      <c r="K207" s="32">
        <f>+H207+J207</f>
        <v>633</v>
      </c>
      <c r="L207" s="176">
        <v>25.83</v>
      </c>
      <c r="M207" s="176">
        <f t="shared" ref="M207:M209" si="48">+J207+L207</f>
        <v>58.83</v>
      </c>
      <c r="N207" s="32">
        <f t="shared" ref="N207:N209" si="49">H207-J207-L207</f>
        <v>541.16999999999996</v>
      </c>
      <c r="O207" s="180"/>
      <c r="P207" s="180"/>
      <c r="Q207" s="35">
        <f t="shared" si="37"/>
        <v>0</v>
      </c>
      <c r="R207" s="17"/>
      <c r="S207" s="187">
        <v>0</v>
      </c>
      <c r="T207" s="34">
        <f>+Q207-S207</f>
        <v>0</v>
      </c>
      <c r="U207" s="178">
        <f>+J207+L207+S207</f>
        <v>58.83</v>
      </c>
      <c r="V207" s="179">
        <f t="shared" ref="V207:V209" si="50">+H207-U207</f>
        <v>541.16999999999996</v>
      </c>
      <c r="W207" s="26"/>
      <c r="X207" s="38">
        <f t="shared" ref="X207:X209" si="51">+V207-W207</f>
        <v>541.16999999999996</v>
      </c>
    </row>
    <row r="208" spans="1:24">
      <c r="A208" s="28" t="s">
        <v>39</v>
      </c>
      <c r="B208" s="26" t="s">
        <v>514</v>
      </c>
      <c r="C208" s="26"/>
      <c r="D208" s="30" t="s">
        <v>515</v>
      </c>
      <c r="E208" s="26" t="s">
        <v>516</v>
      </c>
      <c r="F208" s="29"/>
      <c r="G208" s="26" t="s">
        <v>517</v>
      </c>
      <c r="H208" s="177">
        <v>450</v>
      </c>
      <c r="I208" s="177"/>
      <c r="J208" s="262">
        <v>0</v>
      </c>
      <c r="K208" s="32">
        <f>+H208+J208</f>
        <v>450</v>
      </c>
      <c r="L208" s="176">
        <v>0</v>
      </c>
      <c r="M208" s="176">
        <f t="shared" si="48"/>
        <v>0</v>
      </c>
      <c r="N208" s="32">
        <f t="shared" si="49"/>
        <v>450</v>
      </c>
      <c r="O208" s="180"/>
      <c r="P208" s="180"/>
      <c r="Q208" s="35">
        <f t="shared" si="37"/>
        <v>0</v>
      </c>
      <c r="R208" s="17"/>
      <c r="S208" s="187">
        <v>0</v>
      </c>
      <c r="T208" s="34">
        <f>+Q208-S208</f>
        <v>0</v>
      </c>
      <c r="U208" s="178">
        <f>+J208+L208+S208</f>
        <v>0</v>
      </c>
      <c r="V208" s="179">
        <f t="shared" si="50"/>
        <v>450</v>
      </c>
      <c r="W208" s="26"/>
      <c r="X208" s="38">
        <f t="shared" si="51"/>
        <v>450</v>
      </c>
    </row>
    <row r="209" spans="1:24" ht="15" customHeight="1">
      <c r="A209" s="28" t="s">
        <v>45</v>
      </c>
      <c r="B209" s="26" t="s">
        <v>518</v>
      </c>
      <c r="C209" s="26"/>
      <c r="D209" s="30" t="s">
        <v>519</v>
      </c>
      <c r="E209" s="26" t="s">
        <v>65</v>
      </c>
      <c r="F209" s="29"/>
      <c r="G209" s="26" t="s">
        <v>520</v>
      </c>
      <c r="H209" s="177">
        <v>180</v>
      </c>
      <c r="I209" s="177"/>
      <c r="J209" s="262">
        <v>0</v>
      </c>
      <c r="K209" s="32">
        <f>+H209+J209</f>
        <v>180</v>
      </c>
      <c r="L209" s="176">
        <v>0</v>
      </c>
      <c r="M209" s="176">
        <f t="shared" si="48"/>
        <v>0</v>
      </c>
      <c r="N209" s="32">
        <f t="shared" si="49"/>
        <v>180</v>
      </c>
      <c r="O209" s="180"/>
      <c r="P209" s="180"/>
      <c r="Q209" s="35">
        <f t="shared" si="37"/>
        <v>0</v>
      </c>
      <c r="R209" s="17"/>
      <c r="S209" s="187">
        <v>0</v>
      </c>
      <c r="T209" s="34">
        <f>+Q209-S209</f>
        <v>0</v>
      </c>
      <c r="U209" s="178">
        <f>+J209+L209+S209</f>
        <v>0</v>
      </c>
      <c r="V209" s="179">
        <f t="shared" si="50"/>
        <v>180</v>
      </c>
      <c r="W209" s="26"/>
      <c r="X209" s="38">
        <f t="shared" si="51"/>
        <v>180</v>
      </c>
    </row>
    <row r="210" spans="1:24" s="2" customFormat="1" ht="18.75" customHeight="1">
      <c r="A210" s="11"/>
      <c r="B210" s="14" t="s">
        <v>19</v>
      </c>
      <c r="C210" s="14"/>
      <c r="D210" s="13"/>
      <c r="E210" s="14"/>
      <c r="F210" s="15"/>
      <c r="G210" s="15"/>
      <c r="H210" s="50">
        <f>SUM(H206:H209)</f>
        <v>1590</v>
      </c>
      <c r="I210" s="50"/>
      <c r="J210" s="50">
        <f>SUM(J206:J209)</f>
        <v>33</v>
      </c>
      <c r="K210" s="51">
        <f>SUM(K206:K209)</f>
        <v>1623</v>
      </c>
      <c r="L210" s="50">
        <f t="shared" ref="L210" si="52">SUM(L206:L209)</f>
        <v>25.83</v>
      </c>
      <c r="M210" s="50">
        <f t="shared" ref="M210:V210" si="53">SUM(M206:M209)</f>
        <v>58.83</v>
      </c>
      <c r="N210" s="51">
        <f t="shared" si="53"/>
        <v>1531.17</v>
      </c>
      <c r="O210" s="50">
        <f t="shared" si="53"/>
        <v>0</v>
      </c>
      <c r="P210" s="50">
        <f t="shared" si="53"/>
        <v>0</v>
      </c>
      <c r="Q210" s="52">
        <f t="shared" si="53"/>
        <v>0</v>
      </c>
      <c r="R210" s="17">
        <f t="shared" si="53"/>
        <v>0</v>
      </c>
      <c r="S210" s="187">
        <f t="shared" si="53"/>
        <v>0</v>
      </c>
      <c r="T210" s="51">
        <f t="shared" si="53"/>
        <v>0</v>
      </c>
      <c r="U210" s="51">
        <f t="shared" si="53"/>
        <v>58.83</v>
      </c>
      <c r="V210" s="57">
        <f t="shared" si="53"/>
        <v>1531.17</v>
      </c>
      <c r="W210" s="19">
        <f t="shared" ref="W210" si="54">SUM(W206:W209)</f>
        <v>0</v>
      </c>
      <c r="X210" s="19">
        <f>SUM(X206:X209)</f>
        <v>1531.17</v>
      </c>
    </row>
    <row r="211" spans="1:24" ht="24.75" customHeight="1">
      <c r="K211" s="8"/>
      <c r="L211" s="2"/>
      <c r="M211" s="2"/>
      <c r="W211" s="23"/>
      <c r="X211" s="23"/>
    </row>
    <row r="212" spans="1:24">
      <c r="A212" s="8" t="s">
        <v>82</v>
      </c>
      <c r="H212" s="8"/>
      <c r="I212" s="8"/>
      <c r="J212" s="2"/>
      <c r="K212" s="8"/>
      <c r="L212" s="2"/>
      <c r="M212" s="2"/>
      <c r="O212" s="8" t="s">
        <v>82</v>
      </c>
      <c r="P212" s="2"/>
      <c r="S212" s="8"/>
      <c r="W212" s="23"/>
      <c r="X212" s="23"/>
    </row>
    <row r="213" spans="1:24">
      <c r="A213" s="8" t="s">
        <v>308</v>
      </c>
      <c r="H213" s="8"/>
      <c r="I213" s="8"/>
      <c r="J213" s="2"/>
      <c r="K213" s="8"/>
      <c r="N213" s="2"/>
      <c r="O213" s="8" t="s">
        <v>644</v>
      </c>
      <c r="P213" s="2"/>
      <c r="S213" s="8"/>
      <c r="W213" s="23"/>
      <c r="X213" s="23"/>
    </row>
    <row r="214" spans="1:24" ht="16.5" customHeight="1">
      <c r="J214" s="8"/>
      <c r="K214" s="8"/>
      <c r="L214" s="8"/>
      <c r="M214" s="8"/>
      <c r="O214" s="8" t="s">
        <v>82</v>
      </c>
      <c r="W214" s="23"/>
      <c r="X214" s="23"/>
    </row>
    <row r="215" spans="1:24">
      <c r="O215" s="8" t="s">
        <v>311</v>
      </c>
      <c r="W215" s="23"/>
      <c r="X215" s="23"/>
    </row>
    <row r="216" spans="1:24" s="23" customFormat="1">
      <c r="A216" s="67"/>
      <c r="B216" s="68"/>
      <c r="D216" s="69"/>
      <c r="G216" s="70"/>
      <c r="H216" s="71"/>
      <c r="I216" s="71"/>
      <c r="J216" s="71"/>
      <c r="K216" s="72"/>
      <c r="L216" s="71"/>
      <c r="M216" s="71"/>
      <c r="O216" s="54"/>
      <c r="P216" s="54"/>
      <c r="Q216" s="73"/>
      <c r="R216" s="66"/>
      <c r="S216" s="54"/>
      <c r="T216" s="74"/>
      <c r="U216" s="74"/>
      <c r="V216" s="75"/>
    </row>
    <row r="217" spans="1:24">
      <c r="W217" s="23"/>
      <c r="X217" s="23"/>
    </row>
    <row r="218" spans="1:24" s="2" customFormat="1" ht="24.75" customHeight="1">
      <c r="A218" s="1" t="s">
        <v>81</v>
      </c>
      <c r="Q218" s="4"/>
      <c r="R218" s="5"/>
      <c r="W218" s="24"/>
      <c r="X218" s="24"/>
    </row>
    <row r="219" spans="1:24" s="2" customFormat="1" ht="39" customHeight="1">
      <c r="A219" s="2" t="s">
        <v>521</v>
      </c>
      <c r="Q219" s="4"/>
      <c r="R219" s="5"/>
      <c r="W219" s="24"/>
      <c r="X219" s="24"/>
    </row>
    <row r="220" spans="1:24" ht="15.75" customHeight="1">
      <c r="H220" s="2"/>
      <c r="I220" s="2"/>
      <c r="J220" s="8"/>
      <c r="L220" s="8"/>
      <c r="M220" s="8"/>
      <c r="O220" s="8"/>
      <c r="P220" s="8"/>
      <c r="S220" s="8"/>
      <c r="W220" s="23"/>
      <c r="X220" s="23"/>
    </row>
    <row r="221" spans="1:24" ht="15" customHeight="1">
      <c r="A221" s="268" t="s">
        <v>2</v>
      </c>
      <c r="B221" s="286" t="s">
        <v>3</v>
      </c>
      <c r="C221" s="6"/>
      <c r="D221" s="287"/>
      <c r="E221" s="290"/>
      <c r="F221" s="293"/>
      <c r="G221" s="269"/>
      <c r="H221" s="272" t="s">
        <v>8</v>
      </c>
      <c r="I221" s="7"/>
      <c r="J221" s="296"/>
      <c r="K221" s="277" t="s">
        <v>9</v>
      </c>
      <c r="L221" s="245" t="s">
        <v>10</v>
      </c>
      <c r="M221" s="245"/>
      <c r="N221" s="299" t="s">
        <v>12</v>
      </c>
      <c r="O221" s="272" t="s">
        <v>13</v>
      </c>
      <c r="P221" s="272"/>
      <c r="Q221" s="272"/>
      <c r="R221" s="272"/>
      <c r="S221" s="272"/>
      <c r="T221" s="272"/>
      <c r="U221" s="7"/>
      <c r="V221" s="295" t="s">
        <v>14</v>
      </c>
      <c r="W221" s="300" t="s">
        <v>522</v>
      </c>
      <c r="X221" s="293" t="s">
        <v>14</v>
      </c>
    </row>
    <row r="222" spans="1:24" ht="28.5" customHeight="1">
      <c r="A222" s="268"/>
      <c r="B222" s="286"/>
      <c r="C222" s="243"/>
      <c r="D222" s="288"/>
      <c r="E222" s="291"/>
      <c r="F222" s="294"/>
      <c r="G222" s="269"/>
      <c r="H222" s="272"/>
      <c r="I222" s="263"/>
      <c r="J222" s="297"/>
      <c r="K222" s="277"/>
      <c r="L222" s="303" t="s">
        <v>18</v>
      </c>
      <c r="M222" s="246"/>
      <c r="N222" s="299"/>
      <c r="O222" s="277" t="s">
        <v>20</v>
      </c>
      <c r="P222" s="277" t="s">
        <v>21</v>
      </c>
      <c r="Q222" s="276" t="s">
        <v>22</v>
      </c>
      <c r="R222" s="9"/>
      <c r="S222" s="277" t="s">
        <v>23</v>
      </c>
      <c r="T222" s="277" t="s">
        <v>24</v>
      </c>
      <c r="U222" s="172" t="s">
        <v>25</v>
      </c>
      <c r="V222" s="295"/>
      <c r="W222" s="301"/>
      <c r="X222" s="302"/>
    </row>
    <row r="223" spans="1:24" ht="15.75" customHeight="1">
      <c r="A223" s="268"/>
      <c r="B223" s="286"/>
      <c r="C223" s="244"/>
      <c r="D223" s="289"/>
      <c r="E223" s="292"/>
      <c r="F223" s="10"/>
      <c r="G223" s="269"/>
      <c r="H223" s="272"/>
      <c r="I223" s="264"/>
      <c r="J223" s="298"/>
      <c r="K223" s="277"/>
      <c r="L223" s="303"/>
      <c r="M223" s="246"/>
      <c r="N223" s="299"/>
      <c r="O223" s="277"/>
      <c r="P223" s="277"/>
      <c r="Q223" s="276"/>
      <c r="R223" s="9"/>
      <c r="S223" s="277"/>
      <c r="T223" s="277"/>
      <c r="U223" s="173"/>
      <c r="V223" s="295"/>
      <c r="W223" s="26"/>
      <c r="X223" s="38"/>
    </row>
    <row r="224" spans="1:24" ht="20.100000000000001" customHeight="1">
      <c r="A224" s="28" t="s">
        <v>26</v>
      </c>
      <c r="B224" s="29" t="s">
        <v>523</v>
      </c>
      <c r="C224" s="29"/>
      <c r="D224" s="30"/>
      <c r="E224" s="26"/>
      <c r="F224" s="29"/>
      <c r="G224" s="31"/>
      <c r="H224" s="32">
        <f>SUM('SENIOR STAFF'!H17)</f>
        <v>18310</v>
      </c>
      <c r="I224" s="32"/>
      <c r="J224" s="32"/>
      <c r="K224" s="32">
        <f>'SENIOR STAFF'!K17</f>
        <v>17450.900000000001</v>
      </c>
      <c r="L224" s="32">
        <f>'SENIOR STAFF'!L17</f>
        <v>0</v>
      </c>
      <c r="M224" s="32"/>
      <c r="N224" s="32">
        <f>'SENIOR STAFF'!M17</f>
        <v>12725.900000000001</v>
      </c>
      <c r="O224" s="32">
        <f>'SENIOR STAFF'!N17</f>
        <v>28566</v>
      </c>
      <c r="P224" s="32">
        <f>'SENIOR STAFF'!O17</f>
        <v>0</v>
      </c>
      <c r="Q224" s="76">
        <f>'SENIOR STAFF'!P17</f>
        <v>28566</v>
      </c>
      <c r="R224" s="77"/>
      <c r="S224" s="32">
        <f>'SENIOR STAFF'!R17</f>
        <v>1700</v>
      </c>
      <c r="T224" s="32">
        <f>'SENIOR STAFF'!S17</f>
        <v>26866</v>
      </c>
      <c r="U224" s="32">
        <f>'SENIOR STAFF'!T17</f>
        <v>2559.1000000000004</v>
      </c>
      <c r="V224" s="78">
        <f>'SENIOR STAFF'!U17</f>
        <v>15750.900000000001</v>
      </c>
      <c r="W224" s="38">
        <f>'SENIOR STAFF'!V17</f>
        <v>0</v>
      </c>
      <c r="X224" s="38">
        <f>'SENIOR STAFF'!W17</f>
        <v>15750.900000000001</v>
      </c>
    </row>
    <row r="225" spans="1:25" ht="20.100000000000001" customHeight="1">
      <c r="A225" s="28" t="s">
        <v>32</v>
      </c>
      <c r="B225" s="29" t="s">
        <v>524</v>
      </c>
      <c r="C225" s="26"/>
      <c r="D225" s="47"/>
      <c r="E225" s="26"/>
      <c r="F225" s="29"/>
      <c r="G225" s="31"/>
      <c r="H225" s="32">
        <f>SUM(H62)</f>
        <v>96300</v>
      </c>
      <c r="I225" s="32"/>
      <c r="J225" s="32"/>
      <c r="K225" s="32">
        <f t="shared" ref="K225:N225" si="55">K62</f>
        <v>91284</v>
      </c>
      <c r="L225" s="32">
        <f t="shared" si="55"/>
        <v>10386.999999999993</v>
      </c>
      <c r="M225" s="32"/>
      <c r="N225" s="32">
        <f t="shared" si="55"/>
        <v>51941.12000000001</v>
      </c>
      <c r="O225" s="32">
        <f>O62</f>
        <v>714260</v>
      </c>
      <c r="P225" s="32">
        <f>P62</f>
        <v>10872</v>
      </c>
      <c r="Q225" s="76">
        <f>Q62</f>
        <v>725132</v>
      </c>
      <c r="R225" s="77"/>
      <c r="S225" s="32">
        <f t="shared" ref="S225:X225" si="56">S62</f>
        <v>40684.120000000003</v>
      </c>
      <c r="T225" s="32">
        <f t="shared" si="56"/>
        <v>684447.87999999989</v>
      </c>
      <c r="U225" s="32">
        <f t="shared" si="56"/>
        <v>57452.569999999985</v>
      </c>
      <c r="V225" s="78">
        <f t="shared" si="56"/>
        <v>40113.069999999985</v>
      </c>
      <c r="W225" s="38">
        <f t="shared" si="56"/>
        <v>1387.5</v>
      </c>
      <c r="X225" s="38">
        <f t="shared" si="56"/>
        <v>36261.769999999982</v>
      </c>
    </row>
    <row r="226" spans="1:25" ht="20.100000000000001" customHeight="1">
      <c r="A226" s="28" t="s">
        <v>39</v>
      </c>
      <c r="B226" s="29" t="s">
        <v>525</v>
      </c>
      <c r="C226" s="26"/>
      <c r="D226" s="47"/>
      <c r="E226" s="26"/>
      <c r="F226" s="26"/>
      <c r="G226" s="31"/>
      <c r="H226" s="32">
        <f>SUM(H135)</f>
        <v>16800</v>
      </c>
      <c r="I226" s="32"/>
      <c r="J226" s="32"/>
      <c r="K226" s="32">
        <f t="shared" ref="K226:N226" si="57">K135</f>
        <v>16800</v>
      </c>
      <c r="L226" s="32">
        <f t="shared" si="57"/>
        <v>0</v>
      </c>
      <c r="M226" s="32"/>
      <c r="N226" s="32">
        <f t="shared" si="57"/>
        <v>16200</v>
      </c>
      <c r="O226" s="32">
        <f>O135</f>
        <v>0</v>
      </c>
      <c r="P226" s="32">
        <f>P135</f>
        <v>1200</v>
      </c>
      <c r="Q226" s="76">
        <f>Q135</f>
        <v>1200</v>
      </c>
      <c r="R226" s="77"/>
      <c r="S226" s="32">
        <f t="shared" ref="S226:X226" si="58">S135</f>
        <v>200</v>
      </c>
      <c r="T226" s="32">
        <f t="shared" si="58"/>
        <v>1000</v>
      </c>
      <c r="U226" s="32">
        <f t="shared" si="58"/>
        <v>200</v>
      </c>
      <c r="V226" s="78">
        <f t="shared" si="58"/>
        <v>16600</v>
      </c>
      <c r="W226" s="38">
        <f t="shared" si="58"/>
        <v>1600</v>
      </c>
      <c r="X226" s="38">
        <f t="shared" si="58"/>
        <v>15000</v>
      </c>
    </row>
    <row r="227" spans="1:25" ht="20.100000000000001" customHeight="1">
      <c r="A227" s="28" t="s">
        <v>45</v>
      </c>
      <c r="B227" s="29" t="s">
        <v>526</v>
      </c>
      <c r="C227" s="29"/>
      <c r="D227" s="47"/>
      <c r="E227" s="26"/>
      <c r="F227" s="29"/>
      <c r="G227" s="31"/>
      <c r="H227" s="32">
        <f t="shared" ref="H227:N227" si="59">H165</f>
        <v>7860</v>
      </c>
      <c r="I227" s="32"/>
      <c r="J227" s="32"/>
      <c r="K227" s="32">
        <f t="shared" si="59"/>
        <v>7547.3249999999998</v>
      </c>
      <c r="L227" s="32">
        <f t="shared" si="59"/>
        <v>481.25999999999993</v>
      </c>
      <c r="M227" s="32"/>
      <c r="N227" s="32">
        <f t="shared" si="59"/>
        <v>7066.0649999999996</v>
      </c>
      <c r="O227" s="32">
        <f>O165</f>
        <v>0</v>
      </c>
      <c r="P227" s="32">
        <f>P165</f>
        <v>0</v>
      </c>
      <c r="Q227" s="76">
        <f>Q165</f>
        <v>0</v>
      </c>
      <c r="R227" s="77"/>
      <c r="S227" s="32">
        <f t="shared" ref="S227:X227" si="60">S165</f>
        <v>0</v>
      </c>
      <c r="T227" s="32">
        <f t="shared" si="60"/>
        <v>0</v>
      </c>
      <c r="U227" s="32">
        <f t="shared" si="60"/>
        <v>793.93499999999995</v>
      </c>
      <c r="V227" s="78">
        <f t="shared" si="60"/>
        <v>6753.39</v>
      </c>
      <c r="W227" s="38">
        <f t="shared" si="60"/>
        <v>200</v>
      </c>
      <c r="X227" s="38">
        <f t="shared" si="60"/>
        <v>5981.29</v>
      </c>
    </row>
    <row r="228" spans="1:25" ht="20.100000000000001" customHeight="1">
      <c r="A228" s="28" t="s">
        <v>50</v>
      </c>
      <c r="B228" s="29" t="s">
        <v>527</v>
      </c>
      <c r="C228" s="26"/>
      <c r="D228" s="30"/>
      <c r="E228" s="26"/>
      <c r="F228" s="29"/>
      <c r="G228" s="31"/>
      <c r="H228" s="32">
        <f>SUM(H190)</f>
        <v>5650</v>
      </c>
      <c r="I228" s="32"/>
      <c r="J228" s="32"/>
      <c r="K228" s="32">
        <f t="shared" ref="K228:Q228" si="61">K190</f>
        <v>5751.75</v>
      </c>
      <c r="L228" s="32">
        <f t="shared" si="61"/>
        <v>232.46999999999991</v>
      </c>
      <c r="M228" s="32"/>
      <c r="N228" s="32">
        <f t="shared" si="61"/>
        <v>5315.78</v>
      </c>
      <c r="O228" s="32">
        <f t="shared" si="61"/>
        <v>900</v>
      </c>
      <c r="P228" s="32">
        <f t="shared" si="61"/>
        <v>0</v>
      </c>
      <c r="Q228" s="76">
        <f t="shared" si="61"/>
        <v>900</v>
      </c>
      <c r="R228" s="77"/>
      <c r="S228" s="32">
        <f t="shared" ref="S228:X228" si="62">S190</f>
        <v>200</v>
      </c>
      <c r="T228" s="32">
        <f t="shared" si="62"/>
        <v>700</v>
      </c>
      <c r="U228" s="32">
        <f t="shared" si="62"/>
        <v>534.21999999999991</v>
      </c>
      <c r="V228" s="78">
        <f t="shared" si="62"/>
        <v>5115.78</v>
      </c>
      <c r="W228" s="38">
        <f t="shared" si="62"/>
        <v>200</v>
      </c>
      <c r="X228" s="38">
        <f t="shared" si="62"/>
        <v>4915.78</v>
      </c>
    </row>
    <row r="229" spans="1:25" ht="20.100000000000001" customHeight="1">
      <c r="A229" s="28" t="s">
        <v>55</v>
      </c>
      <c r="B229" s="29" t="s">
        <v>528</v>
      </c>
      <c r="C229" s="29"/>
      <c r="D229" s="47"/>
      <c r="E229" s="29"/>
      <c r="F229" s="29"/>
      <c r="G229" s="31"/>
      <c r="H229" s="32">
        <f>SUM(H210)</f>
        <v>1590</v>
      </c>
      <c r="I229" s="32"/>
      <c r="J229" s="32"/>
      <c r="K229" s="32">
        <f t="shared" ref="K229:T229" si="63">K210</f>
        <v>1623</v>
      </c>
      <c r="L229" s="32">
        <f t="shared" si="63"/>
        <v>25.83</v>
      </c>
      <c r="M229" s="32"/>
      <c r="N229" s="32">
        <f t="shared" si="63"/>
        <v>1531.17</v>
      </c>
      <c r="O229" s="32">
        <f t="shared" si="63"/>
        <v>0</v>
      </c>
      <c r="P229" s="32">
        <f t="shared" si="63"/>
        <v>0</v>
      </c>
      <c r="Q229" s="76">
        <f t="shared" si="63"/>
        <v>0</v>
      </c>
      <c r="R229" s="77"/>
      <c r="S229" s="32">
        <f t="shared" si="63"/>
        <v>0</v>
      </c>
      <c r="T229" s="32">
        <f t="shared" si="63"/>
        <v>0</v>
      </c>
      <c r="U229" s="32">
        <f>U210</f>
        <v>58.83</v>
      </c>
      <c r="V229" s="78">
        <f>V210</f>
        <v>1531.17</v>
      </c>
      <c r="W229" s="38">
        <f>W210</f>
        <v>0</v>
      </c>
      <c r="X229" s="38">
        <f>X210</f>
        <v>1531.17</v>
      </c>
    </row>
    <row r="230" spans="1:25" s="2" customFormat="1" ht="37.5" customHeight="1">
      <c r="A230" s="11"/>
      <c r="B230" s="12" t="s">
        <v>19</v>
      </c>
      <c r="C230" s="12"/>
      <c r="D230" s="13"/>
      <c r="E230" s="14"/>
      <c r="F230" s="12"/>
      <c r="G230" s="15"/>
      <c r="H230" s="16">
        <f>SUM(H224:H229)</f>
        <v>146510</v>
      </c>
      <c r="I230" s="16"/>
      <c r="J230" s="16"/>
      <c r="K230" s="16">
        <f>SUM(K224:K229)</f>
        <v>140456.97500000001</v>
      </c>
      <c r="L230" s="16">
        <f t="shared" ref="L230:O230" si="64">SUM(L224:L229)</f>
        <v>11126.559999999992</v>
      </c>
      <c r="M230" s="16"/>
      <c r="N230" s="16">
        <f t="shared" si="64"/>
        <v>94780.035000000018</v>
      </c>
      <c r="O230" s="16">
        <f t="shared" si="64"/>
        <v>743726</v>
      </c>
      <c r="P230" s="16">
        <f>SUM(O224:O229)</f>
        <v>743726</v>
      </c>
      <c r="Q230" s="35">
        <f>SUM(Q224:Q229)</f>
        <v>755798</v>
      </c>
      <c r="R230" s="17"/>
      <c r="S230" s="16">
        <f t="shared" ref="S230:V230" si="65">SUM(S224:S229)</f>
        <v>42784.12</v>
      </c>
      <c r="T230" s="16">
        <f t="shared" si="65"/>
        <v>713013.87999999989</v>
      </c>
      <c r="U230" s="16">
        <f t="shared" si="65"/>
        <v>61598.654999999984</v>
      </c>
      <c r="V230" s="18">
        <f t="shared" si="65"/>
        <v>85864.309999999983</v>
      </c>
      <c r="W230" s="19">
        <f>SUM(W224:W229)</f>
        <v>3387.5</v>
      </c>
      <c r="X230" s="19">
        <f>SUM(X224:X229)</f>
        <v>79440.909999999974</v>
      </c>
    </row>
    <row r="231" spans="1:25" ht="16.5" customHeight="1">
      <c r="H231" s="2"/>
      <c r="I231" s="2"/>
      <c r="J231" s="8"/>
      <c r="L231" s="8"/>
      <c r="M231" s="8"/>
      <c r="O231" s="8"/>
      <c r="P231" s="8"/>
      <c r="S231" s="8"/>
      <c r="V231" s="79"/>
    </row>
    <row r="232" spans="1:25" ht="26.25" customHeight="1">
      <c r="B232" s="8" t="s">
        <v>529</v>
      </c>
      <c r="H232" s="2"/>
      <c r="I232" s="2"/>
      <c r="J232" s="8"/>
      <c r="L232" s="8"/>
      <c r="M232" s="8"/>
      <c r="O232" s="8"/>
      <c r="P232" s="8" t="s">
        <v>82</v>
      </c>
      <c r="Q232" s="80"/>
      <c r="R232" s="5"/>
      <c r="S232" s="8" t="s">
        <v>82</v>
      </c>
      <c r="T232" s="2"/>
      <c r="U232" s="21"/>
    </row>
    <row r="233" spans="1:25" ht="23.25" customHeight="1">
      <c r="B233" s="8" t="s">
        <v>308</v>
      </c>
      <c r="D233" s="2"/>
      <c r="H233" s="2"/>
      <c r="I233" s="2"/>
      <c r="J233" s="8"/>
      <c r="L233" s="8"/>
      <c r="M233" s="8"/>
      <c r="O233" s="8"/>
      <c r="P233" s="8" t="s">
        <v>530</v>
      </c>
      <c r="Q233" s="81"/>
      <c r="R233" s="82"/>
      <c r="S233" s="8" t="s">
        <v>644</v>
      </c>
      <c r="T233" s="2"/>
      <c r="U233" s="21"/>
      <c r="V233" s="25"/>
      <c r="X233" s="40"/>
    </row>
    <row r="234" spans="1:25">
      <c r="D234" s="2"/>
      <c r="H234" s="2"/>
      <c r="I234" s="2"/>
      <c r="J234" s="8"/>
      <c r="K234" s="83"/>
      <c r="L234" s="83"/>
      <c r="M234" s="83"/>
      <c r="N234" s="83"/>
      <c r="O234" s="83"/>
      <c r="P234" s="83"/>
      <c r="Q234" s="5"/>
      <c r="R234" s="5"/>
      <c r="S234" s="8"/>
      <c r="Y234" s="40"/>
    </row>
    <row r="235" spans="1:25" ht="21" customHeight="1">
      <c r="B235" s="23"/>
      <c r="C235" s="23"/>
      <c r="D235" s="23"/>
      <c r="E235" s="23"/>
      <c r="F235" s="23"/>
      <c r="G235" s="23"/>
      <c r="H235" s="53"/>
      <c r="I235" s="53"/>
      <c r="J235" s="54"/>
      <c r="K235" s="23"/>
      <c r="L235" s="23"/>
      <c r="M235" s="23"/>
      <c r="N235" s="24"/>
      <c r="S235" s="256"/>
      <c r="U235" s="84"/>
      <c r="V235" s="85"/>
      <c r="Y235" s="8">
        <f>95876.6-95835.9</f>
        <v>40.700000000011642</v>
      </c>
    </row>
    <row r="236" spans="1:25" ht="24.75" customHeight="1">
      <c r="B236" s="86"/>
      <c r="C236" s="86"/>
      <c r="D236" s="86"/>
      <c r="E236" s="87"/>
      <c r="F236" s="86"/>
      <c r="G236" s="86"/>
      <c r="H236" s="88"/>
      <c r="I236" s="88"/>
      <c r="J236" s="89"/>
      <c r="K236" s="86"/>
      <c r="L236" s="86"/>
      <c r="M236" s="86"/>
      <c r="N236" s="87"/>
      <c r="O236" s="89"/>
      <c r="P236" s="265"/>
      <c r="U236" s="91"/>
      <c r="V236" s="92"/>
    </row>
    <row r="237" spans="1:25" ht="18" customHeight="1">
      <c r="B237" s="93"/>
      <c r="C237" s="93"/>
      <c r="D237" s="86"/>
      <c r="E237" s="93"/>
      <c r="F237" s="93"/>
      <c r="G237" s="93"/>
      <c r="H237" s="89"/>
      <c r="I237" s="89"/>
      <c r="J237" s="88"/>
      <c r="K237" s="87"/>
      <c r="L237" s="87"/>
      <c r="M237" s="87"/>
      <c r="N237" s="90"/>
      <c r="O237" s="89"/>
      <c r="P237" s="265"/>
      <c r="U237" s="91"/>
      <c r="V237" s="92"/>
    </row>
    <row r="238" spans="1:25" ht="19.5" customHeight="1">
      <c r="B238" s="86"/>
      <c r="C238" s="94"/>
      <c r="D238" s="94"/>
      <c r="E238" s="94"/>
      <c r="F238" s="94"/>
      <c r="G238" s="94"/>
      <c r="H238" s="93"/>
      <c r="I238" s="93"/>
      <c r="J238" s="86"/>
      <c r="K238" s="86"/>
      <c r="L238" s="87"/>
      <c r="M238" s="87"/>
      <c r="N238" s="95"/>
      <c r="O238" s="86"/>
      <c r="P238" s="266"/>
      <c r="S238" s="8"/>
      <c r="U238" s="96"/>
      <c r="V238" s="97"/>
    </row>
    <row r="239" spans="1:25" ht="30" customHeight="1">
      <c r="B239" s="86"/>
      <c r="C239" s="98"/>
      <c r="D239" s="99"/>
      <c r="E239" s="86"/>
      <c r="F239" s="86"/>
      <c r="G239" s="86"/>
      <c r="H239" s="93"/>
      <c r="I239" s="93"/>
      <c r="J239" s="89"/>
      <c r="K239" s="90"/>
      <c r="L239" s="89"/>
      <c r="M239" s="89"/>
      <c r="N239" s="86"/>
      <c r="O239" s="86"/>
      <c r="P239" s="266"/>
      <c r="S239" s="8"/>
      <c r="Y239" s="267">
        <f>'JANUARY 2019 ADVICE'!E152-'SALARY WORK PAGE 2019'!X230</f>
        <v>708.25999999999476</v>
      </c>
    </row>
    <row r="240" spans="1:25" ht="12.75">
      <c r="B240" s="86"/>
      <c r="C240" s="98"/>
      <c r="D240" s="99"/>
      <c r="E240" s="86"/>
      <c r="F240" s="86"/>
      <c r="G240" s="86"/>
      <c r="H240" s="93"/>
      <c r="I240" s="93"/>
      <c r="J240" s="54"/>
      <c r="K240" s="24"/>
      <c r="L240" s="54"/>
      <c r="M240" s="54"/>
      <c r="N240" s="23"/>
      <c r="O240" s="54"/>
    </row>
    <row r="241" spans="1:11" ht="12.75">
      <c r="A241" s="23"/>
      <c r="B241" s="86"/>
      <c r="C241" s="98"/>
      <c r="D241" s="99"/>
      <c r="E241" s="86"/>
      <c r="F241" s="86"/>
      <c r="G241" s="86"/>
      <c r="H241" s="93"/>
      <c r="I241" s="93"/>
      <c r="J241" s="54"/>
      <c r="K241" s="24"/>
    </row>
    <row r="242" spans="1:11">
      <c r="B242" s="23"/>
      <c r="C242" s="23"/>
      <c r="D242" s="23"/>
      <c r="E242" s="23"/>
      <c r="F242" s="23"/>
      <c r="G242" s="23"/>
      <c r="H242" s="53"/>
      <c r="I242" s="53"/>
    </row>
  </sheetData>
  <mergeCells count="121">
    <mergeCell ref="S222:S223"/>
    <mergeCell ref="T222:T223"/>
    <mergeCell ref="O221:T221"/>
    <mergeCell ref="V221:V223"/>
    <mergeCell ref="W221:W222"/>
    <mergeCell ref="X221:X222"/>
    <mergeCell ref="L222:L223"/>
    <mergeCell ref="O222:O223"/>
    <mergeCell ref="P222:P223"/>
    <mergeCell ref="K221:K223"/>
    <mergeCell ref="N221:N223"/>
    <mergeCell ref="A221:A223"/>
    <mergeCell ref="B221:B223"/>
    <mergeCell ref="D221:D223"/>
    <mergeCell ref="E221:E223"/>
    <mergeCell ref="F221:F222"/>
    <mergeCell ref="G221:G223"/>
    <mergeCell ref="Q222:Q223"/>
    <mergeCell ref="A203:A205"/>
    <mergeCell ref="B203:B205"/>
    <mergeCell ref="D203:D205"/>
    <mergeCell ref="E203:E205"/>
    <mergeCell ref="F203:F204"/>
    <mergeCell ref="G203:G205"/>
    <mergeCell ref="H203:H205"/>
    <mergeCell ref="J203:J205"/>
    <mergeCell ref="H221:H223"/>
    <mergeCell ref="J221:J223"/>
    <mergeCell ref="K203:K205"/>
    <mergeCell ref="N203:N205"/>
    <mergeCell ref="O203:T203"/>
    <mergeCell ref="T204:T205"/>
    <mergeCell ref="S178:S179"/>
    <mergeCell ref="T178:T179"/>
    <mergeCell ref="V203:V205"/>
    <mergeCell ref="W203:W205"/>
    <mergeCell ref="X203:X205"/>
    <mergeCell ref="L204:L205"/>
    <mergeCell ref="O204:O205"/>
    <mergeCell ref="P204:P205"/>
    <mergeCell ref="Q204:Q205"/>
    <mergeCell ref="S204:S205"/>
    <mergeCell ref="A177:A179"/>
    <mergeCell ref="B177:B179"/>
    <mergeCell ref="D177:D179"/>
    <mergeCell ref="E177:E179"/>
    <mergeCell ref="F177:F178"/>
    <mergeCell ref="G177:G179"/>
    <mergeCell ref="H177:H179"/>
    <mergeCell ref="O177:T177"/>
    <mergeCell ref="J177:J179"/>
    <mergeCell ref="K177:K179"/>
    <mergeCell ref="F149:F150"/>
    <mergeCell ref="G149:G151"/>
    <mergeCell ref="V149:V151"/>
    <mergeCell ref="W149:W151"/>
    <mergeCell ref="V177:V179"/>
    <mergeCell ref="W177:W179"/>
    <mergeCell ref="X177:X179"/>
    <mergeCell ref="L178:L179"/>
    <mergeCell ref="O178:O179"/>
    <mergeCell ref="P178:P179"/>
    <mergeCell ref="Q178:Q179"/>
    <mergeCell ref="N177:N179"/>
    <mergeCell ref="A76:A78"/>
    <mergeCell ref="B76:B78"/>
    <mergeCell ref="D76:D78"/>
    <mergeCell ref="E76:E78"/>
    <mergeCell ref="F76:F77"/>
    <mergeCell ref="G76:G78"/>
    <mergeCell ref="H76:H78"/>
    <mergeCell ref="J76:J78"/>
    <mergeCell ref="X149:X151"/>
    <mergeCell ref="L150:L151"/>
    <mergeCell ref="O150:O151"/>
    <mergeCell ref="P150:P151"/>
    <mergeCell ref="H149:H151"/>
    <mergeCell ref="J149:J151"/>
    <mergeCell ref="K149:K151"/>
    <mergeCell ref="N149:N151"/>
    <mergeCell ref="Q150:Q151"/>
    <mergeCell ref="S150:S151"/>
    <mergeCell ref="T150:T151"/>
    <mergeCell ref="O149:T149"/>
    <mergeCell ref="A149:A151"/>
    <mergeCell ref="B149:B151"/>
    <mergeCell ref="D149:D151"/>
    <mergeCell ref="E149:E151"/>
    <mergeCell ref="K76:K78"/>
    <mergeCell ref="N76:N78"/>
    <mergeCell ref="O76:T76"/>
    <mergeCell ref="T77:T78"/>
    <mergeCell ref="S3:S4"/>
    <mergeCell ref="T3:T4"/>
    <mergeCell ref="V76:V78"/>
    <mergeCell ref="W76:W78"/>
    <mergeCell ref="X76:X78"/>
    <mergeCell ref="L77:L78"/>
    <mergeCell ref="O77:O78"/>
    <mergeCell ref="P77:P78"/>
    <mergeCell ref="Q77:Q78"/>
    <mergeCell ref="S77:S78"/>
    <mergeCell ref="X2:X4"/>
    <mergeCell ref="L3:L4"/>
    <mergeCell ref="O3:O4"/>
    <mergeCell ref="P3:P4"/>
    <mergeCell ref="Q3:Q4"/>
    <mergeCell ref="N2:N4"/>
    <mergeCell ref="V2:V4"/>
    <mergeCell ref="W2:W4"/>
    <mergeCell ref="O2:T2"/>
    <mergeCell ref="A2:A4"/>
    <mergeCell ref="B2:B4"/>
    <mergeCell ref="D2:D4"/>
    <mergeCell ref="E2:E4"/>
    <mergeCell ref="F2:F3"/>
    <mergeCell ref="G2:G4"/>
    <mergeCell ref="H2:H4"/>
    <mergeCell ref="J2:J4"/>
    <mergeCell ref="K2:K4"/>
    <mergeCell ref="I2:I4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81"/>
  <sheetViews>
    <sheetView topLeftCell="A4" workbookViewId="0">
      <selection activeCell="E8" sqref="E8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43698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C4" sqref="C4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43729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C4" sqref="C4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43759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C4" sqref="C4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43790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181"/>
  <sheetViews>
    <sheetView topLeftCell="A106" workbookViewId="0">
      <selection activeCell="E5" sqref="E5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 t="s">
        <v>636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55"/>
  <sheetViews>
    <sheetView topLeftCell="A10" workbookViewId="0">
      <selection activeCell="E16" sqref="E16"/>
    </sheetView>
  </sheetViews>
  <sheetFormatPr defaultRowHeight="15"/>
  <cols>
    <col min="1" max="1" width="8.5703125" customWidth="1"/>
    <col min="2" max="2" width="23.42578125" customWidth="1"/>
    <col min="3" max="3" width="14.42578125" customWidth="1"/>
    <col min="4" max="4" width="24.42578125" customWidth="1"/>
    <col min="5" max="5" width="15.5703125" customWidth="1"/>
  </cols>
  <sheetData>
    <row r="1" spans="1:6" ht="25.5">
      <c r="A1" s="328" t="s">
        <v>535</v>
      </c>
      <c r="B1" s="328"/>
      <c r="C1" s="328"/>
      <c r="D1" s="328"/>
      <c r="E1" s="111"/>
    </row>
    <row r="2" spans="1:6">
      <c r="A2" s="152" t="s">
        <v>536</v>
      </c>
      <c r="B2" s="152"/>
      <c r="C2" s="152"/>
      <c r="D2" s="152"/>
      <c r="E2" s="111"/>
    </row>
    <row r="3" spans="1:6">
      <c r="A3" s="153" t="s">
        <v>537</v>
      </c>
      <c r="B3" s="153"/>
      <c r="C3" s="153"/>
      <c r="D3" s="153"/>
      <c r="E3" s="111"/>
    </row>
    <row r="4" spans="1:6" ht="23.25">
      <c r="A4" s="154"/>
      <c r="B4" s="155"/>
      <c r="C4" s="156">
        <v>43486</v>
      </c>
      <c r="D4" s="157"/>
      <c r="E4" s="111"/>
    </row>
    <row r="5" spans="1:6">
      <c r="A5" s="158" t="s">
        <v>538</v>
      </c>
      <c r="B5" s="154"/>
      <c r="C5" s="154"/>
      <c r="D5" s="154"/>
      <c r="E5" s="111"/>
    </row>
    <row r="6" spans="1:6">
      <c r="A6" s="159" t="s">
        <v>539</v>
      </c>
      <c r="B6" s="160"/>
      <c r="C6" s="158"/>
      <c r="D6" s="161"/>
      <c r="E6" s="111"/>
    </row>
    <row r="7" spans="1:6">
      <c r="A7" s="162" t="s">
        <v>540</v>
      </c>
      <c r="B7" s="163"/>
      <c r="C7" s="158"/>
      <c r="D7" s="164" t="s">
        <v>628</v>
      </c>
      <c r="E7" s="111"/>
    </row>
    <row r="8" spans="1:6">
      <c r="A8" s="162" t="s">
        <v>541</v>
      </c>
      <c r="B8" s="163"/>
      <c r="C8" s="158"/>
      <c r="D8" s="158"/>
      <c r="E8" s="111"/>
    </row>
    <row r="9" spans="1:6">
      <c r="A9" s="158"/>
      <c r="B9" s="165"/>
      <c r="C9" s="158"/>
      <c r="D9" s="158"/>
      <c r="E9" s="111"/>
    </row>
    <row r="10" spans="1:6">
      <c r="A10" s="164" t="s">
        <v>542</v>
      </c>
      <c r="B10" s="164"/>
      <c r="C10" s="164"/>
      <c r="D10" s="164"/>
      <c r="E10" s="111"/>
    </row>
    <row r="11" spans="1:6">
      <c r="A11" s="164" t="s">
        <v>543</v>
      </c>
      <c r="B11" s="164"/>
      <c r="C11" s="164"/>
      <c r="D11" s="164"/>
      <c r="E11" s="111"/>
    </row>
    <row r="12" spans="1:6">
      <c r="A12" s="166" t="s">
        <v>544</v>
      </c>
      <c r="B12" s="164"/>
      <c r="C12" s="166"/>
      <c r="D12" s="166"/>
      <c r="E12" s="111"/>
    </row>
    <row r="13" spans="1:6">
      <c r="A13" s="164" t="s">
        <v>545</v>
      </c>
      <c r="B13" s="164"/>
      <c r="C13" s="164"/>
      <c r="D13" s="164"/>
      <c r="E13" s="111"/>
    </row>
    <row r="14" spans="1:6">
      <c r="A14" s="164"/>
      <c r="B14" s="164"/>
      <c r="C14" s="164"/>
      <c r="D14" s="164"/>
      <c r="E14" s="111"/>
    </row>
    <row r="15" spans="1:6" ht="25.5">
      <c r="A15" s="167" t="s">
        <v>2</v>
      </c>
      <c r="B15" s="168" t="s">
        <v>3</v>
      </c>
      <c r="C15" s="169" t="s">
        <v>4</v>
      </c>
      <c r="D15" s="168" t="s">
        <v>5</v>
      </c>
      <c r="E15" s="170" t="s">
        <v>546</v>
      </c>
    </row>
    <row r="16" spans="1:6">
      <c r="A16" s="200" t="s">
        <v>26</v>
      </c>
      <c r="B16" s="171" t="s">
        <v>296</v>
      </c>
      <c r="C16" s="188" t="s">
        <v>298</v>
      </c>
      <c r="D16" s="171" t="s">
        <v>299</v>
      </c>
      <c r="E16" s="131">
        <f>'SALARY WORK PAGE 2019'!X59</f>
        <v>1398.76</v>
      </c>
      <c r="F16" s="193"/>
    </row>
    <row r="17" spans="1:6">
      <c r="A17" s="200" t="s">
        <v>32</v>
      </c>
      <c r="B17" s="171" t="s">
        <v>100</v>
      </c>
      <c r="C17" s="188" t="s">
        <v>101</v>
      </c>
      <c r="D17" s="171" t="s">
        <v>102</v>
      </c>
      <c r="E17" s="131">
        <v>638.76</v>
      </c>
      <c r="F17" s="193"/>
    </row>
    <row r="18" spans="1:6">
      <c r="A18" s="200" t="s">
        <v>39</v>
      </c>
      <c r="B18" s="171" t="s">
        <v>431</v>
      </c>
      <c r="C18" s="188" t="s">
        <v>432</v>
      </c>
      <c r="D18" s="171" t="s">
        <v>433</v>
      </c>
      <c r="E18" s="131">
        <v>300</v>
      </c>
      <c r="F18" s="193"/>
    </row>
    <row r="19" spans="1:6">
      <c r="A19" s="200" t="s">
        <v>45</v>
      </c>
      <c r="B19" s="171" t="s">
        <v>445</v>
      </c>
      <c r="C19" s="188" t="s">
        <v>446</v>
      </c>
      <c r="D19" s="171" t="s">
        <v>447</v>
      </c>
      <c r="E19" s="131">
        <v>250</v>
      </c>
      <c r="F19" s="193"/>
    </row>
    <row r="20" spans="1:6">
      <c r="A20" s="200" t="s">
        <v>50</v>
      </c>
      <c r="B20" s="171" t="s">
        <v>112</v>
      </c>
      <c r="C20" s="188" t="s">
        <v>114</v>
      </c>
      <c r="D20" s="171" t="s">
        <v>115</v>
      </c>
      <c r="E20" s="131">
        <v>708.76</v>
      </c>
      <c r="F20" s="193"/>
    </row>
    <row r="21" spans="1:6">
      <c r="A21" s="200" t="s">
        <v>55</v>
      </c>
      <c r="B21" s="171" t="s">
        <v>245</v>
      </c>
      <c r="C21" s="188" t="s">
        <v>247</v>
      </c>
      <c r="D21" s="171" t="s">
        <v>248</v>
      </c>
      <c r="E21" s="131">
        <v>678.76</v>
      </c>
      <c r="F21" s="193"/>
    </row>
    <row r="22" spans="1:6">
      <c r="A22" s="200" t="s">
        <v>61</v>
      </c>
      <c r="B22" s="171" t="s">
        <v>223</v>
      </c>
      <c r="C22" s="188" t="s">
        <v>224</v>
      </c>
      <c r="D22" s="171" t="s">
        <v>225</v>
      </c>
      <c r="E22" s="131">
        <v>708.76</v>
      </c>
      <c r="F22" s="193"/>
    </row>
    <row r="23" spans="1:6">
      <c r="A23" s="200" t="s">
        <v>67</v>
      </c>
      <c r="B23" s="171" t="s">
        <v>174</v>
      </c>
      <c r="C23" s="188" t="s">
        <v>175</v>
      </c>
      <c r="D23" s="171" t="s">
        <v>176</v>
      </c>
      <c r="E23" s="131">
        <v>872.26</v>
      </c>
      <c r="F23" s="193"/>
    </row>
    <row r="24" spans="1:6">
      <c r="A24" s="200" t="s">
        <v>71</v>
      </c>
      <c r="B24" s="171" t="s">
        <v>404</v>
      </c>
      <c r="C24" s="188" t="s">
        <v>405</v>
      </c>
      <c r="D24" s="171" t="s">
        <v>406</v>
      </c>
      <c r="E24" s="131">
        <v>200</v>
      </c>
      <c r="F24" s="193"/>
    </row>
    <row r="25" spans="1:6">
      <c r="A25" s="200" t="s">
        <v>77</v>
      </c>
      <c r="B25" s="171" t="s">
        <v>409</v>
      </c>
      <c r="C25" s="188" t="s">
        <v>410</v>
      </c>
      <c r="D25" s="171" t="s">
        <v>406</v>
      </c>
      <c r="E25" s="131">
        <v>200</v>
      </c>
      <c r="F25" s="193"/>
    </row>
    <row r="26" spans="1:6">
      <c r="A26" s="200" t="s">
        <v>118</v>
      </c>
      <c r="B26" s="171" t="s">
        <v>434</v>
      </c>
      <c r="C26" s="188" t="s">
        <v>435</v>
      </c>
      <c r="D26" s="171" t="s">
        <v>406</v>
      </c>
      <c r="E26" s="131">
        <v>200</v>
      </c>
    </row>
    <row r="27" spans="1:6">
      <c r="A27" s="200" t="s">
        <v>124</v>
      </c>
      <c r="B27" s="171" t="s">
        <v>365</v>
      </c>
      <c r="C27" s="188" t="s">
        <v>366</v>
      </c>
      <c r="D27" s="171" t="s">
        <v>367</v>
      </c>
      <c r="E27" s="131">
        <v>300</v>
      </c>
    </row>
    <row r="28" spans="1:6">
      <c r="A28" s="200" t="s">
        <v>128</v>
      </c>
      <c r="B28" s="171" t="s">
        <v>227</v>
      </c>
      <c r="C28" s="188" t="s">
        <v>229</v>
      </c>
      <c r="D28" s="171" t="s">
        <v>230</v>
      </c>
      <c r="E28" s="131">
        <v>424.36</v>
      </c>
    </row>
    <row r="29" spans="1:6">
      <c r="A29" s="200" t="s">
        <v>131</v>
      </c>
      <c r="B29" s="171" t="s">
        <v>499</v>
      </c>
      <c r="C29" s="188" t="s">
        <v>501</v>
      </c>
      <c r="D29" s="171" t="s">
        <v>502</v>
      </c>
      <c r="E29" s="131">
        <v>574.16999999999996</v>
      </c>
    </row>
    <row r="30" spans="1:6">
      <c r="A30" s="200" t="s">
        <v>136</v>
      </c>
      <c r="B30" s="171" t="s">
        <v>72</v>
      </c>
      <c r="C30" s="188" t="s">
        <v>74</v>
      </c>
      <c r="D30" s="171" t="s">
        <v>75</v>
      </c>
      <c r="E30" s="131">
        <v>2088.4499999999998</v>
      </c>
    </row>
    <row r="31" spans="1:6">
      <c r="A31" s="200" t="s">
        <v>139</v>
      </c>
      <c r="B31" s="171" t="s">
        <v>274</v>
      </c>
      <c r="C31" s="188" t="s">
        <v>276</v>
      </c>
      <c r="D31" s="171" t="s">
        <v>277</v>
      </c>
      <c r="E31" s="131">
        <v>778.76</v>
      </c>
    </row>
    <row r="32" spans="1:6">
      <c r="A32" s="200" t="s">
        <v>143</v>
      </c>
      <c r="B32" s="171" t="s">
        <v>388</v>
      </c>
      <c r="C32" s="188" t="s">
        <v>389</v>
      </c>
      <c r="D32" s="171" t="s">
        <v>390</v>
      </c>
      <c r="E32" s="131">
        <v>300</v>
      </c>
    </row>
    <row r="33" spans="1:5">
      <c r="A33" s="200" t="s">
        <v>147</v>
      </c>
      <c r="B33" s="171" t="s">
        <v>401</v>
      </c>
      <c r="C33" s="188" t="s">
        <v>402</v>
      </c>
      <c r="D33" s="171" t="s">
        <v>403</v>
      </c>
      <c r="E33" s="131">
        <v>300</v>
      </c>
    </row>
    <row r="34" spans="1:5">
      <c r="A34" s="200" t="s">
        <v>148</v>
      </c>
      <c r="B34" s="171" t="s">
        <v>514</v>
      </c>
      <c r="C34" s="188" t="s">
        <v>515</v>
      </c>
      <c r="D34" s="171" t="s">
        <v>516</v>
      </c>
      <c r="E34" s="131">
        <v>450</v>
      </c>
    </row>
    <row r="35" spans="1:5">
      <c r="A35" s="200" t="s">
        <v>152</v>
      </c>
      <c r="B35" s="171" t="s">
        <v>424</v>
      </c>
      <c r="C35" s="188" t="s">
        <v>425</v>
      </c>
      <c r="D35" s="171" t="s">
        <v>426</v>
      </c>
      <c r="E35" s="131">
        <v>300</v>
      </c>
    </row>
    <row r="36" spans="1:5">
      <c r="A36" s="200" t="s">
        <v>156</v>
      </c>
      <c r="B36" s="171" t="s">
        <v>40</v>
      </c>
      <c r="C36" s="188" t="s">
        <v>42</v>
      </c>
      <c r="D36" s="171" t="s">
        <v>43</v>
      </c>
      <c r="E36" s="131">
        <v>645</v>
      </c>
    </row>
    <row r="37" spans="1:5">
      <c r="A37" s="200" t="s">
        <v>160</v>
      </c>
      <c r="B37" s="171" t="s">
        <v>68</v>
      </c>
      <c r="C37" s="188" t="s">
        <v>69</v>
      </c>
      <c r="D37" s="171" t="s">
        <v>43</v>
      </c>
      <c r="E37" s="131">
        <v>450</v>
      </c>
    </row>
    <row r="38" spans="1:5">
      <c r="A38" s="200" t="s">
        <v>164</v>
      </c>
      <c r="B38" s="171" t="s">
        <v>196</v>
      </c>
      <c r="C38" s="188" t="s">
        <v>198</v>
      </c>
      <c r="D38" s="171" t="s">
        <v>43</v>
      </c>
      <c r="E38" s="131">
        <v>778.76</v>
      </c>
    </row>
    <row r="39" spans="1:5">
      <c r="A39" s="200" t="s">
        <v>169</v>
      </c>
      <c r="B39" s="171" t="s">
        <v>316</v>
      </c>
      <c r="C39" s="188" t="s">
        <v>317</v>
      </c>
      <c r="D39" s="171" t="s">
        <v>43</v>
      </c>
      <c r="E39" s="131">
        <v>300</v>
      </c>
    </row>
    <row r="40" spans="1:5">
      <c r="A40" s="200" t="s">
        <v>173</v>
      </c>
      <c r="B40" s="171" t="s">
        <v>413</v>
      </c>
      <c r="C40" s="188" t="s">
        <v>414</v>
      </c>
      <c r="D40" s="171" t="s">
        <v>43</v>
      </c>
      <c r="E40" s="131">
        <v>300</v>
      </c>
    </row>
    <row r="41" spans="1:5">
      <c r="A41" s="200" t="s">
        <v>177</v>
      </c>
      <c r="B41" s="190" t="s">
        <v>258</v>
      </c>
      <c r="C41" s="191" t="s">
        <v>260</v>
      </c>
      <c r="D41" s="190" t="s">
        <v>261</v>
      </c>
      <c r="E41" s="131">
        <v>638.76</v>
      </c>
    </row>
    <row r="42" spans="1:5">
      <c r="A42" s="200" t="s">
        <v>180</v>
      </c>
      <c r="B42" s="171" t="s">
        <v>284</v>
      </c>
      <c r="C42" s="188" t="s">
        <v>286</v>
      </c>
      <c r="D42" s="190" t="s">
        <v>287</v>
      </c>
      <c r="E42" s="131">
        <v>1398.76</v>
      </c>
    </row>
    <row r="43" spans="1:5">
      <c r="A43" s="200" t="s">
        <v>183</v>
      </c>
      <c r="B43" s="171" t="s">
        <v>132</v>
      </c>
      <c r="C43" s="188" t="s">
        <v>134</v>
      </c>
      <c r="D43" s="171" t="s">
        <v>135</v>
      </c>
      <c r="E43" s="131">
        <v>878.76</v>
      </c>
    </row>
    <row r="44" spans="1:5">
      <c r="A44" s="200" t="s">
        <v>186</v>
      </c>
      <c r="B44" s="171" t="s">
        <v>279</v>
      </c>
      <c r="C44" s="188" t="s">
        <v>281</v>
      </c>
      <c r="D44" s="171" t="s">
        <v>282</v>
      </c>
      <c r="E44" s="131">
        <v>854.76</v>
      </c>
    </row>
    <row r="45" spans="1:5">
      <c r="A45" s="200" t="s">
        <v>190</v>
      </c>
      <c r="B45" s="171" t="s">
        <v>149</v>
      </c>
      <c r="C45" s="188" t="s">
        <v>150</v>
      </c>
      <c r="D45" s="171" t="s">
        <v>151</v>
      </c>
      <c r="E45" s="131">
        <v>638.76</v>
      </c>
    </row>
    <row r="46" spans="1:5">
      <c r="A46" s="200" t="s">
        <v>195</v>
      </c>
      <c r="B46" s="171" t="s">
        <v>332</v>
      </c>
      <c r="C46" s="188" t="s">
        <v>333</v>
      </c>
      <c r="D46" s="171" t="s">
        <v>334</v>
      </c>
      <c r="E46" s="131">
        <v>300</v>
      </c>
    </row>
    <row r="47" spans="1:5">
      <c r="A47" s="200" t="s">
        <v>199</v>
      </c>
      <c r="B47" s="171" t="s">
        <v>460</v>
      </c>
      <c r="C47" s="188" t="s">
        <v>461</v>
      </c>
      <c r="D47" s="171" t="s">
        <v>462</v>
      </c>
      <c r="E47" s="131">
        <v>508.17</v>
      </c>
    </row>
    <row r="48" spans="1:5">
      <c r="A48" s="200" t="s">
        <v>203</v>
      </c>
      <c r="B48" s="171" t="s">
        <v>368</v>
      </c>
      <c r="C48" s="188" t="s">
        <v>369</v>
      </c>
      <c r="D48" s="171" t="s">
        <v>370</v>
      </c>
      <c r="E48" s="131">
        <v>300</v>
      </c>
    </row>
    <row r="49" spans="1:5">
      <c r="A49" s="200" t="s">
        <v>207</v>
      </c>
      <c r="B49" s="171" t="s">
        <v>508</v>
      </c>
      <c r="C49" s="188" t="s">
        <v>509</v>
      </c>
      <c r="D49" s="171" t="s">
        <v>510</v>
      </c>
      <c r="E49" s="131">
        <v>360</v>
      </c>
    </row>
    <row r="50" spans="1:5">
      <c r="A50" s="200" t="s">
        <v>211</v>
      </c>
      <c r="B50" s="171" t="s">
        <v>200</v>
      </c>
      <c r="C50" s="188" t="s">
        <v>201</v>
      </c>
      <c r="D50" s="171" t="s">
        <v>202</v>
      </c>
      <c r="E50" s="131">
        <v>778.76</v>
      </c>
    </row>
    <row r="51" spans="1:5">
      <c r="A51" s="200" t="s">
        <v>214</v>
      </c>
      <c r="B51" s="171" t="s">
        <v>391</v>
      </c>
      <c r="C51" s="188" t="s">
        <v>392</v>
      </c>
      <c r="D51" s="171" t="s">
        <v>393</v>
      </c>
      <c r="E51" s="131">
        <v>200</v>
      </c>
    </row>
    <row r="52" spans="1:5">
      <c r="A52" s="200" t="s">
        <v>218</v>
      </c>
      <c r="B52" s="171" t="s">
        <v>398</v>
      </c>
      <c r="C52" s="188" t="s">
        <v>399</v>
      </c>
      <c r="D52" s="171" t="s">
        <v>400</v>
      </c>
      <c r="E52" s="131">
        <v>200</v>
      </c>
    </row>
    <row r="53" spans="1:5">
      <c r="A53" s="200" t="s">
        <v>222</v>
      </c>
      <c r="B53" s="171" t="s">
        <v>289</v>
      </c>
      <c r="C53" s="188" t="s">
        <v>290</v>
      </c>
      <c r="D53" s="171" t="s">
        <v>272</v>
      </c>
      <c r="E53" s="131">
        <v>720.49</v>
      </c>
    </row>
    <row r="54" spans="1:5">
      <c r="A54" s="200" t="s">
        <v>226</v>
      </c>
      <c r="B54" s="171" t="s">
        <v>33</v>
      </c>
      <c r="C54" s="188" t="s">
        <v>35</v>
      </c>
      <c r="D54" s="171" t="s">
        <v>36</v>
      </c>
      <c r="E54" s="131">
        <v>1657</v>
      </c>
    </row>
    <row r="55" spans="1:5">
      <c r="A55" s="200" t="s">
        <v>231</v>
      </c>
      <c r="B55" s="171" t="s">
        <v>103</v>
      </c>
      <c r="C55" s="188" t="s">
        <v>105</v>
      </c>
      <c r="D55" s="171" t="s">
        <v>106</v>
      </c>
      <c r="E55" s="131">
        <v>538.76</v>
      </c>
    </row>
    <row r="56" spans="1:5">
      <c r="A56" s="200" t="s">
        <v>235</v>
      </c>
      <c r="B56" s="171" t="s">
        <v>493</v>
      </c>
      <c r="C56" s="188" t="s">
        <v>494</v>
      </c>
      <c r="D56" s="171" t="s">
        <v>36</v>
      </c>
      <c r="E56" s="131">
        <v>574.16999999999996</v>
      </c>
    </row>
    <row r="57" spans="1:5">
      <c r="A57" s="200" t="s">
        <v>238</v>
      </c>
      <c r="B57" s="171" t="s">
        <v>191</v>
      </c>
      <c r="C57" s="189" t="s">
        <v>193</v>
      </c>
      <c r="D57" s="171" t="s">
        <v>194</v>
      </c>
      <c r="E57" s="131">
        <v>708.76</v>
      </c>
    </row>
    <row r="58" spans="1:5">
      <c r="A58" s="200" t="s">
        <v>241</v>
      </c>
      <c r="B58" s="190" t="s">
        <v>437</v>
      </c>
      <c r="C58" s="191" t="s">
        <v>438</v>
      </c>
      <c r="D58" s="190" t="s">
        <v>439</v>
      </c>
      <c r="E58" s="131">
        <v>300</v>
      </c>
    </row>
    <row r="59" spans="1:5">
      <c r="A59" s="200" t="s">
        <v>244</v>
      </c>
      <c r="B59" s="171" t="s">
        <v>487</v>
      </c>
      <c r="C59" s="188" t="s">
        <v>489</v>
      </c>
      <c r="D59" s="171" t="s">
        <v>490</v>
      </c>
      <c r="E59" s="131">
        <v>541.16999999999996</v>
      </c>
    </row>
    <row r="60" spans="1:5">
      <c r="A60" s="200" t="s">
        <v>249</v>
      </c>
      <c r="B60" s="171" t="s">
        <v>491</v>
      </c>
      <c r="C60" s="188" t="s">
        <v>492</v>
      </c>
      <c r="D60" s="171" t="s">
        <v>490</v>
      </c>
      <c r="E60" s="131">
        <v>574.16999999999996</v>
      </c>
    </row>
    <row r="61" spans="1:5">
      <c r="A61" s="200" t="s">
        <v>254</v>
      </c>
      <c r="B61" s="171" t="s">
        <v>27</v>
      </c>
      <c r="C61" s="188" t="s">
        <v>28</v>
      </c>
      <c r="D61" s="171" t="s">
        <v>29</v>
      </c>
      <c r="E61" s="131">
        <v>1040</v>
      </c>
    </row>
    <row r="62" spans="1:5">
      <c r="A62" s="200" t="s">
        <v>257</v>
      </c>
      <c r="B62" s="171" t="s">
        <v>46</v>
      </c>
      <c r="C62" s="188" t="s">
        <v>48</v>
      </c>
      <c r="D62" s="171" t="s">
        <v>29</v>
      </c>
      <c r="E62" s="131">
        <v>1811.3</v>
      </c>
    </row>
    <row r="63" spans="1:5">
      <c r="A63" s="200" t="s">
        <v>262</v>
      </c>
      <c r="B63" s="171" t="s">
        <v>479</v>
      </c>
      <c r="C63" s="188" t="s">
        <v>481</v>
      </c>
      <c r="D63" s="171" t="s">
        <v>29</v>
      </c>
      <c r="E63" s="131">
        <v>388.42</v>
      </c>
    </row>
    <row r="64" spans="1:5">
      <c r="A64" s="200" t="s">
        <v>266</v>
      </c>
      <c r="B64" s="171" t="s">
        <v>483</v>
      </c>
      <c r="C64" s="188" t="s">
        <v>484</v>
      </c>
      <c r="D64" s="171" t="s">
        <v>29</v>
      </c>
      <c r="E64" s="131">
        <v>574.16999999999996</v>
      </c>
    </row>
    <row r="65" spans="1:5">
      <c r="A65" s="200" t="s">
        <v>269</v>
      </c>
      <c r="B65" s="171" t="s">
        <v>208</v>
      </c>
      <c r="C65" s="188" t="s">
        <v>210</v>
      </c>
      <c r="D65" s="171" t="s">
        <v>146</v>
      </c>
      <c r="E65" s="131">
        <v>608.76</v>
      </c>
    </row>
    <row r="66" spans="1:5">
      <c r="A66" s="200" t="s">
        <v>273</v>
      </c>
      <c r="B66" s="171" t="s">
        <v>465</v>
      </c>
      <c r="C66" s="188" t="s">
        <v>466</v>
      </c>
      <c r="D66" s="171" t="s">
        <v>146</v>
      </c>
      <c r="E66" s="131">
        <v>250</v>
      </c>
    </row>
    <row r="67" spans="1:5">
      <c r="A67" s="200" t="s">
        <v>278</v>
      </c>
      <c r="B67" s="171" t="s">
        <v>107</v>
      </c>
      <c r="C67" s="188" t="s">
        <v>108</v>
      </c>
      <c r="D67" s="171" t="s">
        <v>109</v>
      </c>
      <c r="E67" s="131">
        <v>708.76</v>
      </c>
    </row>
    <row r="68" spans="1:5">
      <c r="A68" s="200" t="s">
        <v>283</v>
      </c>
      <c r="B68" s="171" t="s">
        <v>178</v>
      </c>
      <c r="C68" s="188" t="s">
        <v>179</v>
      </c>
      <c r="D68" s="171" t="s">
        <v>109</v>
      </c>
      <c r="E68" s="131">
        <v>678.26</v>
      </c>
    </row>
    <row r="69" spans="1:5">
      <c r="A69" s="200" t="s">
        <v>288</v>
      </c>
      <c r="B69" s="171" t="s">
        <v>318</v>
      </c>
      <c r="C69" s="188" t="s">
        <v>319</v>
      </c>
      <c r="D69" s="171" t="s">
        <v>109</v>
      </c>
      <c r="E69" s="131">
        <v>300</v>
      </c>
    </row>
    <row r="70" spans="1:5">
      <c r="A70" s="200" t="s">
        <v>291</v>
      </c>
      <c r="B70" s="171" t="s">
        <v>320</v>
      </c>
      <c r="C70" s="188" t="s">
        <v>321</v>
      </c>
      <c r="D70" s="171" t="s">
        <v>109</v>
      </c>
      <c r="E70" s="131">
        <v>300</v>
      </c>
    </row>
    <row r="71" spans="1:5">
      <c r="A71" s="200" t="s">
        <v>295</v>
      </c>
      <c r="B71" s="171" t="s">
        <v>324</v>
      </c>
      <c r="C71" s="188" t="s">
        <v>325</v>
      </c>
      <c r="D71" s="171" t="s">
        <v>109</v>
      </c>
      <c r="E71" s="131">
        <v>200</v>
      </c>
    </row>
    <row r="72" spans="1:5">
      <c r="A72" s="200" t="s">
        <v>300</v>
      </c>
      <c r="B72" s="171" t="s">
        <v>353</v>
      </c>
      <c r="C72" s="188" t="s">
        <v>354</v>
      </c>
      <c r="D72" s="171" t="s">
        <v>109</v>
      </c>
      <c r="E72" s="131">
        <v>200</v>
      </c>
    </row>
    <row r="73" spans="1:5">
      <c r="A73" s="200" t="s">
        <v>304</v>
      </c>
      <c r="B73" s="171" t="s">
        <v>361</v>
      </c>
      <c r="C73" s="188" t="s">
        <v>362</v>
      </c>
      <c r="D73" s="171" t="s">
        <v>109</v>
      </c>
      <c r="E73" s="131">
        <v>300</v>
      </c>
    </row>
    <row r="74" spans="1:5">
      <c r="A74" s="200" t="s">
        <v>550</v>
      </c>
      <c r="B74" s="171" t="s">
        <v>373</v>
      </c>
      <c r="C74" s="188" t="s">
        <v>374</v>
      </c>
      <c r="D74" s="171" t="s">
        <v>109</v>
      </c>
      <c r="E74" s="131">
        <v>200</v>
      </c>
    </row>
    <row r="75" spans="1:5">
      <c r="A75" s="200" t="s">
        <v>551</v>
      </c>
      <c r="B75" s="171" t="s">
        <v>384</v>
      </c>
      <c r="C75" s="188" t="s">
        <v>385</v>
      </c>
      <c r="D75" s="171" t="s">
        <v>109</v>
      </c>
      <c r="E75" s="131">
        <v>300</v>
      </c>
    </row>
    <row r="76" spans="1:5">
      <c r="A76" s="200" t="s">
        <v>552</v>
      </c>
      <c r="B76" s="171" t="s">
        <v>452</v>
      </c>
      <c r="C76" s="188" t="s">
        <v>453</v>
      </c>
      <c r="D76" s="171" t="s">
        <v>109</v>
      </c>
      <c r="E76" s="131">
        <v>672.1</v>
      </c>
    </row>
    <row r="77" spans="1:5">
      <c r="A77" s="200" t="s">
        <v>553</v>
      </c>
      <c r="B77" s="171" t="s">
        <v>512</v>
      </c>
      <c r="C77" s="188" t="s">
        <v>513</v>
      </c>
      <c r="D77" s="171" t="s">
        <v>109</v>
      </c>
      <c r="E77" s="131">
        <v>541.16999999999996</v>
      </c>
    </row>
    <row r="78" spans="1:5">
      <c r="A78" s="200" t="s">
        <v>554</v>
      </c>
      <c r="B78" s="171" t="s">
        <v>379</v>
      </c>
      <c r="C78" s="188" t="s">
        <v>380</v>
      </c>
      <c r="D78" s="171" t="s">
        <v>381</v>
      </c>
      <c r="E78" s="131">
        <v>300</v>
      </c>
    </row>
    <row r="79" spans="1:5">
      <c r="A79" s="200" t="s">
        <v>555</v>
      </c>
      <c r="B79" s="171" t="s">
        <v>232</v>
      </c>
      <c r="C79" s="188" t="s">
        <v>233</v>
      </c>
      <c r="D79" s="171" t="s">
        <v>234</v>
      </c>
      <c r="E79" s="197">
        <v>708.76</v>
      </c>
    </row>
    <row r="80" spans="1:5">
      <c r="A80" s="200" t="s">
        <v>556</v>
      </c>
      <c r="B80" s="171" t="s">
        <v>467</v>
      </c>
      <c r="C80" s="188" t="s">
        <v>468</v>
      </c>
      <c r="D80" s="171" t="s">
        <v>469</v>
      </c>
      <c r="E80" s="131">
        <v>325</v>
      </c>
    </row>
    <row r="81" spans="1:5">
      <c r="A81" s="200" t="s">
        <v>557</v>
      </c>
      <c r="B81" s="171" t="s">
        <v>250</v>
      </c>
      <c r="C81" s="188" t="s">
        <v>252</v>
      </c>
      <c r="D81" s="171" t="s">
        <v>253</v>
      </c>
      <c r="E81" s="131">
        <v>678.76</v>
      </c>
    </row>
    <row r="82" spans="1:5">
      <c r="A82" s="200" t="s">
        <v>558</v>
      </c>
      <c r="B82" s="171" t="s">
        <v>322</v>
      </c>
      <c r="C82" s="188" t="s">
        <v>323</v>
      </c>
      <c r="D82" s="171" t="s">
        <v>253</v>
      </c>
      <c r="E82" s="131">
        <v>200</v>
      </c>
    </row>
    <row r="83" spans="1:5">
      <c r="A83" s="200" t="s">
        <v>559</v>
      </c>
      <c r="B83" s="171" t="s">
        <v>335</v>
      </c>
      <c r="C83" s="188" t="s">
        <v>336</v>
      </c>
      <c r="D83" s="171" t="s">
        <v>253</v>
      </c>
      <c r="E83" s="131">
        <v>300</v>
      </c>
    </row>
    <row r="84" spans="1:5">
      <c r="A84" s="200" t="s">
        <v>560</v>
      </c>
      <c r="B84" s="171" t="s">
        <v>337</v>
      </c>
      <c r="C84" s="188" t="s">
        <v>338</v>
      </c>
      <c r="D84" s="171" t="s">
        <v>253</v>
      </c>
      <c r="E84" s="131">
        <v>300</v>
      </c>
    </row>
    <row r="85" spans="1:5">
      <c r="A85" s="200" t="s">
        <v>561</v>
      </c>
      <c r="B85" s="171" t="s">
        <v>363</v>
      </c>
      <c r="C85" s="188" t="s">
        <v>364</v>
      </c>
      <c r="D85" s="171" t="s">
        <v>253</v>
      </c>
      <c r="E85" s="131">
        <v>200</v>
      </c>
    </row>
    <row r="86" spans="1:5">
      <c r="A86" s="200" t="s">
        <v>562</v>
      </c>
      <c r="B86" s="171" t="s">
        <v>375</v>
      </c>
      <c r="C86" s="188" t="s">
        <v>376</v>
      </c>
      <c r="D86" s="171" t="s">
        <v>253</v>
      </c>
      <c r="E86" s="131">
        <v>300</v>
      </c>
    </row>
    <row r="87" spans="1:5">
      <c r="A87" s="200" t="s">
        <v>563</v>
      </c>
      <c r="B87" s="171" t="s">
        <v>386</v>
      </c>
      <c r="C87" s="188" t="s">
        <v>387</v>
      </c>
      <c r="D87" s="171" t="s">
        <v>253</v>
      </c>
      <c r="E87" s="131">
        <v>300</v>
      </c>
    </row>
    <row r="88" spans="1:5">
      <c r="A88" s="200" t="s">
        <v>564</v>
      </c>
      <c r="B88" s="171" t="s">
        <v>411</v>
      </c>
      <c r="C88" s="188" t="s">
        <v>412</v>
      </c>
      <c r="D88" s="171" t="s">
        <v>253</v>
      </c>
      <c r="E88" s="131">
        <v>300</v>
      </c>
    </row>
    <row r="89" spans="1:5">
      <c r="A89" s="200" t="s">
        <v>565</v>
      </c>
      <c r="B89" s="171" t="s">
        <v>418</v>
      </c>
      <c r="C89" s="188" t="s">
        <v>419</v>
      </c>
      <c r="D89" s="171" t="s">
        <v>253</v>
      </c>
      <c r="E89" s="131">
        <v>300</v>
      </c>
    </row>
    <row r="90" spans="1:5">
      <c r="A90" s="200" t="s">
        <v>566</v>
      </c>
      <c r="B90" s="171" t="s">
        <v>56</v>
      </c>
      <c r="C90" s="188" t="s">
        <v>58</v>
      </c>
      <c r="D90" s="171" t="s">
        <v>59</v>
      </c>
      <c r="E90" s="131">
        <v>1597.05</v>
      </c>
    </row>
    <row r="91" spans="1:5">
      <c r="A91" s="200" t="s">
        <v>567</v>
      </c>
      <c r="B91" s="171" t="s">
        <v>137</v>
      </c>
      <c r="C91" s="188" t="s">
        <v>138</v>
      </c>
      <c r="D91" s="171" t="s">
        <v>59</v>
      </c>
      <c r="E91" s="131">
        <v>878.76</v>
      </c>
    </row>
    <row r="92" spans="1:5">
      <c r="A92" s="200" t="s">
        <v>568</v>
      </c>
      <c r="B92" s="171" t="s">
        <v>267</v>
      </c>
      <c r="C92" s="188" t="s">
        <v>268</v>
      </c>
      <c r="D92" s="171" t="s">
        <v>59</v>
      </c>
      <c r="E92" s="131">
        <v>1398.76</v>
      </c>
    </row>
    <row r="93" spans="1:5">
      <c r="A93" s="200" t="s">
        <v>569</v>
      </c>
      <c r="B93" s="171" t="s">
        <v>313</v>
      </c>
      <c r="C93" s="188" t="s">
        <v>314</v>
      </c>
      <c r="D93" s="171" t="s">
        <v>59</v>
      </c>
      <c r="E93" s="131">
        <v>300</v>
      </c>
    </row>
    <row r="94" spans="1:5">
      <c r="A94" s="200" t="s">
        <v>570</v>
      </c>
      <c r="B94" s="171" t="s">
        <v>339</v>
      </c>
      <c r="C94" s="188" t="s">
        <v>340</v>
      </c>
      <c r="D94" s="171" t="s">
        <v>59</v>
      </c>
      <c r="E94" s="131">
        <v>200</v>
      </c>
    </row>
    <row r="95" spans="1:5">
      <c r="A95" s="200" t="s">
        <v>571</v>
      </c>
      <c r="B95" s="171" t="s">
        <v>355</v>
      </c>
      <c r="C95" s="188" t="s">
        <v>356</v>
      </c>
      <c r="D95" s="171" t="s">
        <v>59</v>
      </c>
      <c r="E95" s="131">
        <v>300</v>
      </c>
    </row>
    <row r="96" spans="1:5">
      <c r="A96" s="200" t="s">
        <v>572</v>
      </c>
      <c r="B96" s="171" t="s">
        <v>357</v>
      </c>
      <c r="C96" s="188" t="s">
        <v>358</v>
      </c>
      <c r="D96" s="171" t="s">
        <v>59</v>
      </c>
      <c r="E96" s="131">
        <v>200</v>
      </c>
    </row>
    <row r="97" spans="1:5">
      <c r="A97" s="200" t="s">
        <v>573</v>
      </c>
      <c r="B97" s="171" t="s">
        <v>359</v>
      </c>
      <c r="C97" s="188" t="s">
        <v>360</v>
      </c>
      <c r="D97" s="171" t="s">
        <v>59</v>
      </c>
      <c r="E97" s="131">
        <v>300</v>
      </c>
    </row>
    <row r="98" spans="1:5">
      <c r="A98" s="200" t="s">
        <v>574</v>
      </c>
      <c r="B98" s="171" t="s">
        <v>371</v>
      </c>
      <c r="C98" s="188" t="s">
        <v>372</v>
      </c>
      <c r="D98" s="171" t="s">
        <v>59</v>
      </c>
      <c r="E98" s="131">
        <v>300</v>
      </c>
    </row>
    <row r="99" spans="1:5">
      <c r="A99" s="200" t="s">
        <v>575</v>
      </c>
      <c r="B99" s="171" t="s">
        <v>377</v>
      </c>
      <c r="C99" s="188" t="s">
        <v>378</v>
      </c>
      <c r="D99" s="171" t="s">
        <v>59</v>
      </c>
      <c r="E99" s="131">
        <v>300</v>
      </c>
    </row>
    <row r="100" spans="1:5">
      <c r="A100" s="200" t="s">
        <v>576</v>
      </c>
      <c r="B100" s="171" t="s">
        <v>382</v>
      </c>
      <c r="C100" s="188" t="s">
        <v>383</v>
      </c>
      <c r="D100" s="171" t="s">
        <v>59</v>
      </c>
      <c r="E100" s="131">
        <v>200</v>
      </c>
    </row>
    <row r="101" spans="1:5">
      <c r="A101" s="200" t="s">
        <v>577</v>
      </c>
      <c r="B101" s="171" t="s">
        <v>394</v>
      </c>
      <c r="C101" s="188" t="s">
        <v>395</v>
      </c>
      <c r="D101" s="171" t="s">
        <v>59</v>
      </c>
      <c r="E101" s="131">
        <v>300</v>
      </c>
    </row>
    <row r="102" spans="1:5">
      <c r="A102" s="200" t="s">
        <v>578</v>
      </c>
      <c r="B102" s="171" t="s">
        <v>396</v>
      </c>
      <c r="C102" s="188" t="s">
        <v>397</v>
      </c>
      <c r="D102" s="171" t="s">
        <v>59</v>
      </c>
      <c r="E102" s="131">
        <v>300</v>
      </c>
    </row>
    <row r="103" spans="1:5">
      <c r="A103" s="200" t="s">
        <v>579</v>
      </c>
      <c r="B103" s="171" t="s">
        <v>407</v>
      </c>
      <c r="C103" s="188" t="s">
        <v>408</v>
      </c>
      <c r="D103" s="171" t="s">
        <v>59</v>
      </c>
      <c r="E103" s="131">
        <v>300</v>
      </c>
    </row>
    <row r="104" spans="1:5">
      <c r="A104" s="200" t="s">
        <v>580</v>
      </c>
      <c r="B104" s="171" t="s">
        <v>420</v>
      </c>
      <c r="C104" s="188" t="s">
        <v>421</v>
      </c>
      <c r="D104" s="171" t="s">
        <v>59</v>
      </c>
      <c r="E104" s="131">
        <v>300</v>
      </c>
    </row>
    <row r="105" spans="1:5">
      <c r="A105" s="200" t="s">
        <v>581</v>
      </c>
      <c r="B105" s="171" t="s">
        <v>422</v>
      </c>
      <c r="C105" s="188" t="s">
        <v>423</v>
      </c>
      <c r="D105" s="171" t="s">
        <v>59</v>
      </c>
      <c r="E105" s="131">
        <v>300</v>
      </c>
    </row>
    <row r="106" spans="1:5">
      <c r="A106" s="200" t="s">
        <v>582</v>
      </c>
      <c r="B106" s="171" t="s">
        <v>427</v>
      </c>
      <c r="C106" s="188" t="s">
        <v>428</v>
      </c>
      <c r="D106" s="171" t="s">
        <v>59</v>
      </c>
      <c r="E106" s="131">
        <v>300</v>
      </c>
    </row>
    <row r="107" spans="1:5">
      <c r="A107" s="200" t="s">
        <v>583</v>
      </c>
      <c r="B107" s="171" t="s">
        <v>475</v>
      </c>
      <c r="C107" s="188" t="s">
        <v>476</v>
      </c>
      <c r="D107" s="171" t="s">
        <v>59</v>
      </c>
      <c r="E107" s="131">
        <v>661.5</v>
      </c>
    </row>
    <row r="108" spans="1:5">
      <c r="A108" s="200" t="s">
        <v>584</v>
      </c>
      <c r="B108" s="171" t="s">
        <v>62</v>
      </c>
      <c r="C108" s="188" t="s">
        <v>64</v>
      </c>
      <c r="D108" s="171" t="s">
        <v>65</v>
      </c>
      <c r="E108" s="131">
        <v>737.1</v>
      </c>
    </row>
    <row r="109" spans="1:5">
      <c r="A109" s="200" t="s">
        <v>585</v>
      </c>
      <c r="B109" s="171" t="s">
        <v>78</v>
      </c>
      <c r="C109" s="141" t="s">
        <v>79</v>
      </c>
      <c r="D109" s="195" t="s">
        <v>65</v>
      </c>
      <c r="E109" s="131">
        <v>4725</v>
      </c>
    </row>
    <row r="110" spans="1:5">
      <c r="A110" s="200" t="s">
        <v>586</v>
      </c>
      <c r="B110" s="171" t="s">
        <v>87</v>
      </c>
      <c r="C110" s="188" t="s">
        <v>89</v>
      </c>
      <c r="D110" s="171" t="s">
        <v>65</v>
      </c>
      <c r="E110" s="131">
        <v>708.76</v>
      </c>
    </row>
    <row r="111" spans="1:5">
      <c r="A111" s="200" t="s">
        <v>587</v>
      </c>
      <c r="B111" s="171" t="s">
        <v>91</v>
      </c>
      <c r="C111" s="188" t="s">
        <v>92</v>
      </c>
      <c r="D111" s="171" t="s">
        <v>65</v>
      </c>
      <c r="E111" s="131">
        <v>638.76</v>
      </c>
    </row>
    <row r="112" spans="1:5">
      <c r="A112" s="200" t="s">
        <v>588</v>
      </c>
      <c r="B112" s="171" t="s">
        <v>93</v>
      </c>
      <c r="C112" s="188" t="s">
        <v>95</v>
      </c>
      <c r="D112" s="171" t="s">
        <v>65</v>
      </c>
      <c r="E112" s="131">
        <v>538.76</v>
      </c>
    </row>
    <row r="113" spans="1:5">
      <c r="A113" s="200" t="s">
        <v>589</v>
      </c>
      <c r="B113" s="171" t="s">
        <v>110</v>
      </c>
      <c r="C113" s="188" t="s">
        <v>111</v>
      </c>
      <c r="D113" s="171" t="s">
        <v>65</v>
      </c>
      <c r="E113" s="131">
        <v>638.76</v>
      </c>
    </row>
    <row r="114" spans="1:5">
      <c r="A114" s="200" t="s">
        <v>590</v>
      </c>
      <c r="B114" s="171" t="s">
        <v>129</v>
      </c>
      <c r="C114" s="188" t="s">
        <v>130</v>
      </c>
      <c r="D114" s="171" t="s">
        <v>65</v>
      </c>
      <c r="E114" s="131">
        <v>608.76</v>
      </c>
    </row>
    <row r="115" spans="1:5">
      <c r="A115" s="200" t="s">
        <v>591</v>
      </c>
      <c r="B115" s="171" t="s">
        <v>140</v>
      </c>
      <c r="C115" s="188" t="s">
        <v>142</v>
      </c>
      <c r="D115" s="171" t="s">
        <v>65</v>
      </c>
      <c r="E115" s="131">
        <v>998.76</v>
      </c>
    </row>
    <row r="116" spans="1:5">
      <c r="A116" s="200" t="s">
        <v>592</v>
      </c>
      <c r="B116" s="171" t="s">
        <v>153</v>
      </c>
      <c r="C116" s="188" t="s">
        <v>155</v>
      </c>
      <c r="D116" s="171" t="s">
        <v>65</v>
      </c>
      <c r="E116" s="131">
        <v>608.76</v>
      </c>
    </row>
    <row r="117" spans="1:5">
      <c r="A117" s="200" t="s">
        <v>593</v>
      </c>
      <c r="B117" s="171" t="s">
        <v>157</v>
      </c>
      <c r="C117" s="196" t="s">
        <v>159</v>
      </c>
      <c r="D117" s="171" t="s">
        <v>65</v>
      </c>
      <c r="E117" s="131">
        <v>708.76</v>
      </c>
    </row>
    <row r="118" spans="1:5">
      <c r="A118" s="200" t="s">
        <v>594</v>
      </c>
      <c r="B118" s="171" t="s">
        <v>161</v>
      </c>
      <c r="C118" s="188" t="s">
        <v>163</v>
      </c>
      <c r="D118" s="171" t="s">
        <v>65</v>
      </c>
      <c r="E118" s="131">
        <v>1398.76</v>
      </c>
    </row>
    <row r="119" spans="1:5">
      <c r="A119" s="200" t="s">
        <v>595</v>
      </c>
      <c r="B119" s="171" t="s">
        <v>181</v>
      </c>
      <c r="C119" s="188" t="s">
        <v>182</v>
      </c>
      <c r="D119" s="171" t="s">
        <v>65</v>
      </c>
      <c r="E119" s="131">
        <v>708.76</v>
      </c>
    </row>
    <row r="120" spans="1:5">
      <c r="A120" s="200" t="s">
        <v>596</v>
      </c>
      <c r="B120" s="171" t="s">
        <v>187</v>
      </c>
      <c r="C120" s="188" t="s">
        <v>189</v>
      </c>
      <c r="D120" s="171" t="s">
        <v>65</v>
      </c>
      <c r="E120" s="131">
        <v>1398.76</v>
      </c>
    </row>
    <row r="121" spans="1:5">
      <c r="A121" s="200" t="s">
        <v>597</v>
      </c>
      <c r="B121" s="171" t="s">
        <v>204</v>
      </c>
      <c r="C121" s="188" t="s">
        <v>206</v>
      </c>
      <c r="D121" s="171" t="s">
        <v>65</v>
      </c>
      <c r="E121" s="131">
        <v>708.76</v>
      </c>
    </row>
    <row r="122" spans="1:5">
      <c r="A122" s="200" t="s">
        <v>598</v>
      </c>
      <c r="B122" s="171" t="s">
        <v>212</v>
      </c>
      <c r="C122" s="188" t="s">
        <v>213</v>
      </c>
      <c r="D122" s="171" t="s">
        <v>65</v>
      </c>
      <c r="E122" s="131">
        <v>1398.76</v>
      </c>
    </row>
    <row r="123" spans="1:5">
      <c r="A123" s="200" t="s">
        <v>599</v>
      </c>
      <c r="B123" s="171" t="s">
        <v>239</v>
      </c>
      <c r="C123" s="188" t="s">
        <v>240</v>
      </c>
      <c r="D123" s="171" t="s">
        <v>65</v>
      </c>
      <c r="E123" s="131">
        <v>778.76</v>
      </c>
    </row>
    <row r="124" spans="1:5">
      <c r="A124" s="200" t="s">
        <v>600</v>
      </c>
      <c r="B124" s="190" t="s">
        <v>242</v>
      </c>
      <c r="C124" s="188" t="s">
        <v>243</v>
      </c>
      <c r="D124" s="171" t="s">
        <v>65</v>
      </c>
      <c r="E124" s="131">
        <v>708.76</v>
      </c>
    </row>
    <row r="125" spans="1:5">
      <c r="A125" s="200" t="s">
        <v>601</v>
      </c>
      <c r="B125" s="171" t="s">
        <v>255</v>
      </c>
      <c r="C125" s="188" t="s">
        <v>256</v>
      </c>
      <c r="D125" s="171" t="s">
        <v>65</v>
      </c>
      <c r="E125" s="131">
        <v>578.76</v>
      </c>
    </row>
    <row r="126" spans="1:5">
      <c r="A126" s="200" t="s">
        <v>602</v>
      </c>
      <c r="B126" s="171" t="s">
        <v>301</v>
      </c>
      <c r="C126" s="188" t="s">
        <v>303</v>
      </c>
      <c r="D126" s="171" t="s">
        <v>65</v>
      </c>
      <c r="E126" s="131">
        <v>1318.76</v>
      </c>
    </row>
    <row r="127" spans="1:5">
      <c r="A127" s="200" t="s">
        <v>603</v>
      </c>
      <c r="B127" s="171" t="s">
        <v>326</v>
      </c>
      <c r="C127" s="188" t="s">
        <v>327</v>
      </c>
      <c r="D127" s="171" t="s">
        <v>65</v>
      </c>
      <c r="E127" s="131">
        <v>100</v>
      </c>
    </row>
    <row r="128" spans="1:5">
      <c r="A128" s="200" t="s">
        <v>604</v>
      </c>
      <c r="B128" s="171" t="s">
        <v>328</v>
      </c>
      <c r="C128" s="188" t="s">
        <v>329</v>
      </c>
      <c r="D128" s="171" t="s">
        <v>65</v>
      </c>
      <c r="E128" s="131">
        <v>300</v>
      </c>
    </row>
    <row r="129" spans="1:5">
      <c r="A129" s="200" t="s">
        <v>605</v>
      </c>
      <c r="B129" s="171" t="s">
        <v>330</v>
      </c>
      <c r="C129" s="188" t="s">
        <v>331</v>
      </c>
      <c r="D129" s="171" t="s">
        <v>65</v>
      </c>
      <c r="E129" s="131">
        <v>300</v>
      </c>
    </row>
    <row r="130" spans="1:5">
      <c r="A130" s="200" t="s">
        <v>606</v>
      </c>
      <c r="B130" s="171" t="s">
        <v>341</v>
      </c>
      <c r="C130" s="188" t="s">
        <v>342</v>
      </c>
      <c r="D130" s="171" t="s">
        <v>65</v>
      </c>
      <c r="E130" s="131">
        <v>300</v>
      </c>
    </row>
    <row r="131" spans="1:5">
      <c r="A131" s="200" t="s">
        <v>607</v>
      </c>
      <c r="B131" s="171" t="s">
        <v>343</v>
      </c>
      <c r="C131" s="188" t="s">
        <v>344</v>
      </c>
      <c r="D131" s="171" t="s">
        <v>65</v>
      </c>
      <c r="E131" s="131">
        <v>300</v>
      </c>
    </row>
    <row r="132" spans="1:5">
      <c r="A132" s="200" t="s">
        <v>608</v>
      </c>
      <c r="B132" s="171" t="s">
        <v>345</v>
      </c>
      <c r="C132" s="188" t="s">
        <v>346</v>
      </c>
      <c r="D132" s="171" t="s">
        <v>65</v>
      </c>
      <c r="E132" s="131">
        <v>200</v>
      </c>
    </row>
    <row r="133" spans="1:5">
      <c r="A133" s="200" t="s">
        <v>609</v>
      </c>
      <c r="B133" s="171" t="s">
        <v>347</v>
      </c>
      <c r="C133" s="188" t="s">
        <v>348</v>
      </c>
      <c r="D133" s="171" t="s">
        <v>65</v>
      </c>
      <c r="E133" s="131">
        <v>300</v>
      </c>
    </row>
    <row r="134" spans="1:5">
      <c r="A134" s="200" t="s">
        <v>610</v>
      </c>
      <c r="B134" s="171" t="s">
        <v>349</v>
      </c>
      <c r="C134" s="188" t="s">
        <v>350</v>
      </c>
      <c r="D134" s="171" t="s">
        <v>65</v>
      </c>
      <c r="E134" s="131">
        <v>300</v>
      </c>
    </row>
    <row r="135" spans="1:5">
      <c r="A135" s="200" t="s">
        <v>611</v>
      </c>
      <c r="B135" s="171" t="s">
        <v>351</v>
      </c>
      <c r="C135" s="188" t="s">
        <v>352</v>
      </c>
      <c r="D135" s="171" t="s">
        <v>65</v>
      </c>
      <c r="E135" s="131">
        <v>300</v>
      </c>
    </row>
    <row r="136" spans="1:5">
      <c r="A136" s="200" t="s">
        <v>612</v>
      </c>
      <c r="B136" s="190" t="s">
        <v>429</v>
      </c>
      <c r="C136" s="191" t="s">
        <v>430</v>
      </c>
      <c r="D136" s="190" t="s">
        <v>65</v>
      </c>
      <c r="E136" s="131">
        <v>200</v>
      </c>
    </row>
    <row r="137" spans="1:5">
      <c r="A137" s="200" t="s">
        <v>613</v>
      </c>
      <c r="B137" s="171" t="s">
        <v>442</v>
      </c>
      <c r="C137" s="188" t="s">
        <v>443</v>
      </c>
      <c r="D137" s="171" t="s">
        <v>65</v>
      </c>
      <c r="E137" s="131">
        <v>250</v>
      </c>
    </row>
    <row r="138" spans="1:5">
      <c r="A138" s="200" t="s">
        <v>614</v>
      </c>
      <c r="B138" s="171" t="s">
        <v>455</v>
      </c>
      <c r="C138" s="188" t="s">
        <v>457</v>
      </c>
      <c r="D138" s="171" t="s">
        <v>65</v>
      </c>
      <c r="E138" s="131">
        <v>1160.3399999999999</v>
      </c>
    </row>
    <row r="139" spans="1:5">
      <c r="A139" s="200" t="s">
        <v>615</v>
      </c>
      <c r="B139" s="171" t="s">
        <v>458</v>
      </c>
      <c r="C139" s="188" t="s">
        <v>459</v>
      </c>
      <c r="D139" s="171" t="s">
        <v>65</v>
      </c>
      <c r="E139" s="131">
        <v>1106.8699999999999</v>
      </c>
    </row>
    <row r="140" spans="1:5">
      <c r="A140" s="200" t="s">
        <v>616</v>
      </c>
      <c r="B140" s="171" t="s">
        <v>463</v>
      </c>
      <c r="C140" s="188" t="s">
        <v>464</v>
      </c>
      <c r="D140" s="171" t="s">
        <v>65</v>
      </c>
      <c r="E140" s="131">
        <v>497.31</v>
      </c>
    </row>
    <row r="141" spans="1:5">
      <c r="A141" s="200" t="s">
        <v>617</v>
      </c>
      <c r="B141" s="171" t="s">
        <v>470</v>
      </c>
      <c r="C141" s="188" t="s">
        <v>471</v>
      </c>
      <c r="D141" s="171" t="s">
        <v>65</v>
      </c>
      <c r="E141" s="131">
        <v>300</v>
      </c>
    </row>
    <row r="142" spans="1:5">
      <c r="A142" s="200" t="s">
        <v>618</v>
      </c>
      <c r="B142" s="171" t="s">
        <v>485</v>
      </c>
      <c r="C142" s="188" t="s">
        <v>486</v>
      </c>
      <c r="D142" s="171" t="s">
        <v>65</v>
      </c>
      <c r="E142" s="131">
        <v>200</v>
      </c>
    </row>
    <row r="143" spans="1:5">
      <c r="A143" s="200" t="s">
        <v>619</v>
      </c>
      <c r="B143" s="171" t="s">
        <v>495</v>
      </c>
      <c r="C143" s="188" t="s">
        <v>496</v>
      </c>
      <c r="D143" s="171" t="s">
        <v>65</v>
      </c>
      <c r="E143" s="131">
        <v>474.17</v>
      </c>
    </row>
    <row r="144" spans="1:5">
      <c r="A144" s="200" t="s">
        <v>620</v>
      </c>
      <c r="B144" s="171" t="s">
        <v>497</v>
      </c>
      <c r="C144" s="188" t="s">
        <v>498</v>
      </c>
      <c r="D144" s="171" t="s">
        <v>65</v>
      </c>
      <c r="E144" s="131">
        <v>474.17</v>
      </c>
    </row>
    <row r="145" spans="1:5">
      <c r="A145" s="200" t="s">
        <v>629</v>
      </c>
      <c r="B145" s="171" t="s">
        <v>503</v>
      </c>
      <c r="C145" s="188" t="s">
        <v>505</v>
      </c>
      <c r="D145" s="171" t="s">
        <v>65</v>
      </c>
      <c r="E145" s="131">
        <v>541.16999999999996</v>
      </c>
    </row>
    <row r="146" spans="1:5">
      <c r="A146" s="200" t="s">
        <v>621</v>
      </c>
      <c r="B146" s="171" t="s">
        <v>518</v>
      </c>
      <c r="C146" s="188" t="s">
        <v>519</v>
      </c>
      <c r="D146" s="171" t="s">
        <v>65</v>
      </c>
      <c r="E146" s="131">
        <v>180</v>
      </c>
    </row>
    <row r="147" spans="1:5">
      <c r="A147" s="200" t="s">
        <v>622</v>
      </c>
      <c r="B147" s="171" t="s">
        <v>96</v>
      </c>
      <c r="C147" s="188" t="s">
        <v>98</v>
      </c>
      <c r="D147" s="171" t="s">
        <v>99</v>
      </c>
      <c r="E147" s="131">
        <v>708.76</v>
      </c>
    </row>
    <row r="148" spans="1:5">
      <c r="A148" s="200" t="s">
        <v>623</v>
      </c>
      <c r="B148" s="171" t="s">
        <v>125</v>
      </c>
      <c r="C148" s="188" t="s">
        <v>126</v>
      </c>
      <c r="D148" s="171" t="s">
        <v>127</v>
      </c>
      <c r="E148" s="131">
        <v>802.26</v>
      </c>
    </row>
    <row r="149" spans="1:5">
      <c r="A149" s="200" t="s">
        <v>624</v>
      </c>
      <c r="B149" s="171" t="s">
        <v>415</v>
      </c>
      <c r="C149" s="188" t="s">
        <v>416</v>
      </c>
      <c r="D149" s="171" t="s">
        <v>417</v>
      </c>
      <c r="E149" s="131">
        <v>200</v>
      </c>
    </row>
    <row r="150" spans="1:5">
      <c r="A150" s="200" t="s">
        <v>625</v>
      </c>
      <c r="B150" s="171" t="s">
        <v>51</v>
      </c>
      <c r="C150" s="188" t="s">
        <v>52</v>
      </c>
      <c r="D150" s="171" t="s">
        <v>53</v>
      </c>
      <c r="E150" s="131">
        <v>1000</v>
      </c>
    </row>
    <row r="151" spans="1:5">
      <c r="A151" s="200" t="s">
        <v>626</v>
      </c>
      <c r="B151" s="171" t="s">
        <v>292</v>
      </c>
      <c r="C151" s="188" t="s">
        <v>293</v>
      </c>
      <c r="D151" s="171" t="s">
        <v>294</v>
      </c>
      <c r="E151" s="131">
        <v>1204.76</v>
      </c>
    </row>
    <row r="152" spans="1:5" ht="34.5" customHeight="1" thickBot="1">
      <c r="A152" s="194"/>
      <c r="B152" s="194"/>
      <c r="C152" s="194"/>
      <c r="D152" s="198" t="s">
        <v>19</v>
      </c>
      <c r="E152" s="199">
        <f>SUM(E16:E151)</f>
        <v>80149.169999999969</v>
      </c>
    </row>
    <row r="153" spans="1:5" ht="15.75" thickTop="1"/>
    <row r="154" spans="1:5">
      <c r="A154" s="204" t="s">
        <v>82</v>
      </c>
      <c r="B154" s="205"/>
    </row>
    <row r="155" spans="1:5">
      <c r="A155" s="204" t="s">
        <v>530</v>
      </c>
      <c r="B155" s="205"/>
    </row>
  </sheetData>
  <sortState ref="A16:E156">
    <sortCondition ref="D16:D156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32"/>
  <sheetViews>
    <sheetView topLeftCell="A18" workbookViewId="0">
      <selection activeCell="H17" sqref="H17"/>
    </sheetView>
  </sheetViews>
  <sheetFormatPr defaultRowHeight="15"/>
  <cols>
    <col min="1" max="1" width="13.28515625" customWidth="1"/>
    <col min="2" max="2" width="17.28515625" customWidth="1"/>
    <col min="3" max="3" width="17.140625" customWidth="1"/>
    <col min="4" max="4" width="25.85546875" customWidth="1"/>
    <col min="5" max="5" width="11.5703125" customWidth="1"/>
  </cols>
  <sheetData>
    <row r="1" spans="1:5" ht="25.5">
      <c r="A1" s="328" t="s">
        <v>535</v>
      </c>
      <c r="B1" s="328"/>
      <c r="C1" s="328"/>
      <c r="D1" s="328"/>
      <c r="E1" s="111"/>
    </row>
    <row r="2" spans="1:5">
      <c r="A2" s="152" t="s">
        <v>536</v>
      </c>
      <c r="B2" s="152"/>
      <c r="C2" s="152"/>
      <c r="D2" s="152"/>
      <c r="E2" s="111"/>
    </row>
    <row r="3" spans="1:5">
      <c r="A3" s="153" t="s">
        <v>537</v>
      </c>
      <c r="B3" s="153"/>
      <c r="C3" s="153"/>
      <c r="D3" s="153"/>
      <c r="E3" s="111"/>
    </row>
    <row r="4" spans="1:5" ht="23.25">
      <c r="A4" s="154"/>
      <c r="B4" s="155"/>
      <c r="C4" s="156">
        <v>43486</v>
      </c>
      <c r="D4" s="157"/>
      <c r="E4" s="111"/>
    </row>
    <row r="5" spans="1:5">
      <c r="A5" s="158" t="s">
        <v>538</v>
      </c>
      <c r="B5" s="154"/>
      <c r="C5" s="154"/>
      <c r="D5" s="154"/>
      <c r="E5" s="111"/>
    </row>
    <row r="6" spans="1:5">
      <c r="A6" s="159" t="s">
        <v>539</v>
      </c>
      <c r="B6" s="160"/>
      <c r="C6" s="158"/>
      <c r="D6" s="161"/>
      <c r="E6" s="111"/>
    </row>
    <row r="7" spans="1:5">
      <c r="A7" s="162" t="s">
        <v>540</v>
      </c>
      <c r="B7" s="163"/>
      <c r="C7" s="158"/>
      <c r="D7" s="164" t="s">
        <v>628</v>
      </c>
      <c r="E7" s="111"/>
    </row>
    <row r="8" spans="1:5">
      <c r="A8" s="162" t="s">
        <v>541</v>
      </c>
      <c r="B8" s="163"/>
      <c r="C8" s="158"/>
      <c r="D8" s="158"/>
      <c r="E8" s="111"/>
    </row>
    <row r="9" spans="1:5">
      <c r="A9" s="158"/>
      <c r="B9" s="165"/>
      <c r="C9" s="158"/>
      <c r="D9" s="158"/>
      <c r="E9" s="111"/>
    </row>
    <row r="10" spans="1:5">
      <c r="A10" s="164" t="s">
        <v>542</v>
      </c>
      <c r="B10" s="164"/>
      <c r="C10" s="164"/>
      <c r="D10" s="164"/>
      <c r="E10" s="111"/>
    </row>
    <row r="11" spans="1:5">
      <c r="A11" s="164" t="s">
        <v>543</v>
      </c>
      <c r="B11" s="164"/>
      <c r="C11" s="164"/>
      <c r="D11" s="164"/>
      <c r="E11" s="111"/>
    </row>
    <row r="12" spans="1:5">
      <c r="A12" s="166" t="s">
        <v>544</v>
      </c>
      <c r="B12" s="164"/>
      <c r="C12" s="166"/>
      <c r="D12" s="166"/>
      <c r="E12" s="111"/>
    </row>
    <row r="13" spans="1:5">
      <c r="A13" s="164" t="s">
        <v>545</v>
      </c>
      <c r="B13" s="164"/>
      <c r="C13" s="164"/>
      <c r="D13" s="164"/>
      <c r="E13" s="111"/>
    </row>
    <row r="14" spans="1:5">
      <c r="A14" s="164"/>
      <c r="B14" s="164"/>
      <c r="C14" s="164"/>
      <c r="D14" s="164"/>
      <c r="E14" s="111"/>
    </row>
    <row r="15" spans="1:5" ht="23.25">
      <c r="A15" s="207" t="s">
        <v>2</v>
      </c>
      <c r="B15" s="208" t="s">
        <v>3</v>
      </c>
      <c r="C15" s="209" t="s">
        <v>4</v>
      </c>
      <c r="D15" s="208" t="s">
        <v>5</v>
      </c>
      <c r="E15" s="210" t="s">
        <v>546</v>
      </c>
    </row>
    <row r="16" spans="1:5" ht="24.95" customHeight="1">
      <c r="A16" s="202" t="s">
        <v>26</v>
      </c>
      <c r="B16" s="171" t="s">
        <v>72</v>
      </c>
      <c r="C16" s="188" t="s">
        <v>74</v>
      </c>
      <c r="D16" s="171" t="s">
        <v>75</v>
      </c>
      <c r="E16" s="206">
        <v>522.5</v>
      </c>
    </row>
    <row r="17" spans="1:5" ht="24.95" customHeight="1">
      <c r="A17" s="202" t="s">
        <v>32</v>
      </c>
      <c r="B17" s="171" t="s">
        <v>132</v>
      </c>
      <c r="C17" s="188" t="s">
        <v>134</v>
      </c>
      <c r="D17" s="171" t="s">
        <v>135</v>
      </c>
      <c r="E17" s="206">
        <v>500</v>
      </c>
    </row>
    <row r="18" spans="1:5" ht="24.95" customHeight="1">
      <c r="A18" s="202" t="s">
        <v>39</v>
      </c>
      <c r="B18" s="171" t="s">
        <v>137</v>
      </c>
      <c r="C18" s="188" t="s">
        <v>138</v>
      </c>
      <c r="D18" s="171" t="s">
        <v>59</v>
      </c>
      <c r="E18" s="206">
        <v>500</v>
      </c>
    </row>
    <row r="19" spans="1:5" ht="24.95" customHeight="1">
      <c r="A19" s="202" t="s">
        <v>45</v>
      </c>
      <c r="B19" s="171" t="s">
        <v>93</v>
      </c>
      <c r="C19" s="188" t="s">
        <v>95</v>
      </c>
      <c r="D19" s="171" t="s">
        <v>65</v>
      </c>
      <c r="E19" s="206">
        <v>500</v>
      </c>
    </row>
    <row r="20" spans="1:5" ht="24.95" customHeight="1">
      <c r="A20" s="202" t="s">
        <v>50</v>
      </c>
      <c r="B20" s="171" t="s">
        <v>181</v>
      </c>
      <c r="C20" s="188" t="s">
        <v>182</v>
      </c>
      <c r="D20" s="171" t="s">
        <v>65</v>
      </c>
      <c r="E20" s="206">
        <v>500</v>
      </c>
    </row>
    <row r="21" spans="1:5" ht="24.95" customHeight="1">
      <c r="A21" s="202" t="s">
        <v>55</v>
      </c>
      <c r="B21" s="171" t="s">
        <v>187</v>
      </c>
      <c r="C21" s="188" t="s">
        <v>189</v>
      </c>
      <c r="D21" s="171" t="s">
        <v>65</v>
      </c>
      <c r="E21" s="206">
        <v>600</v>
      </c>
    </row>
    <row r="22" spans="1:5" ht="24.95" customHeight="1">
      <c r="A22" s="202" t="s">
        <v>61</v>
      </c>
      <c r="B22" s="171" t="s">
        <v>292</v>
      </c>
      <c r="C22" s="188" t="s">
        <v>293</v>
      </c>
      <c r="D22" s="171" t="s">
        <v>294</v>
      </c>
      <c r="E22" s="206">
        <v>587</v>
      </c>
    </row>
    <row r="23" spans="1:5" ht="24.95" customHeight="1">
      <c r="A23" s="202" t="s">
        <v>67</v>
      </c>
      <c r="B23" s="171" t="s">
        <v>267</v>
      </c>
      <c r="C23" s="188" t="s">
        <v>268</v>
      </c>
      <c r="D23" s="171" t="s">
        <v>59</v>
      </c>
      <c r="E23" s="206">
        <v>340</v>
      </c>
    </row>
    <row r="24" spans="1:5" ht="24.95" customHeight="1">
      <c r="A24" s="202" t="s">
        <v>71</v>
      </c>
      <c r="B24" s="171" t="s">
        <v>191</v>
      </c>
      <c r="C24" s="189" t="s">
        <v>193</v>
      </c>
      <c r="D24" s="171" t="s">
        <v>194</v>
      </c>
      <c r="E24" s="206">
        <v>500</v>
      </c>
    </row>
    <row r="25" spans="1:5" ht="24.95" customHeight="1">
      <c r="A25" s="202" t="s">
        <v>77</v>
      </c>
      <c r="B25" s="171" t="s">
        <v>91</v>
      </c>
      <c r="C25" s="188" t="s">
        <v>92</v>
      </c>
      <c r="D25" s="171" t="s">
        <v>65</v>
      </c>
      <c r="E25" s="206">
        <v>500</v>
      </c>
    </row>
    <row r="26" spans="1:5" ht="24.95" customHeight="1">
      <c r="A26" s="202" t="s">
        <v>118</v>
      </c>
      <c r="B26" s="171" t="s">
        <v>274</v>
      </c>
      <c r="C26" s="188" t="s">
        <v>276</v>
      </c>
      <c r="D26" s="171" t="s">
        <v>277</v>
      </c>
      <c r="E26" s="206">
        <v>500</v>
      </c>
    </row>
    <row r="27" spans="1:5" ht="33.75" customHeight="1" thickBot="1">
      <c r="A27" s="201"/>
      <c r="B27" s="194"/>
      <c r="C27" s="194"/>
      <c r="D27" s="198" t="s">
        <v>19</v>
      </c>
      <c r="E27" s="203">
        <f>SUM(E16:E26)</f>
        <v>5549.5</v>
      </c>
    </row>
    <row r="28" spans="1:5" ht="15.75" thickTop="1">
      <c r="A28" s="201"/>
    </row>
    <row r="31" spans="1:5">
      <c r="A31" s="204" t="s">
        <v>82</v>
      </c>
      <c r="B31" s="205"/>
    </row>
    <row r="32" spans="1:5">
      <c r="A32" s="204" t="s">
        <v>530</v>
      </c>
      <c r="B32" s="205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C2:K17"/>
  <sheetViews>
    <sheetView workbookViewId="0">
      <selection activeCell="K19" sqref="K19"/>
    </sheetView>
  </sheetViews>
  <sheetFormatPr defaultRowHeight="15"/>
  <cols>
    <col min="4" max="4" width="9.5703125" bestFit="1" customWidth="1"/>
  </cols>
  <sheetData>
    <row r="2" spans="3:11" ht="15.75" thickBot="1"/>
    <row r="3" spans="3:11">
      <c r="C3" s="229"/>
      <c r="D3" s="230"/>
      <c r="E3" s="230"/>
      <c r="F3" s="230"/>
      <c r="G3" s="230"/>
      <c r="H3" s="230"/>
      <c r="I3" s="230"/>
      <c r="J3" s="230"/>
      <c r="K3" s="231"/>
    </row>
    <row r="4" spans="3:11">
      <c r="C4" s="232" t="s">
        <v>633</v>
      </c>
      <c r="D4" s="194" t="str">
        <f>'JAN 2019 ADVICE LINKED'!B19</f>
        <v>ABU MORO</v>
      </c>
      <c r="E4" s="194"/>
      <c r="F4" s="194"/>
      <c r="G4" s="194"/>
      <c r="H4" s="194"/>
      <c r="I4" s="194"/>
      <c r="J4" s="194"/>
      <c r="K4" s="233"/>
    </row>
    <row r="5" spans="3:11">
      <c r="C5" s="232" t="s">
        <v>634</v>
      </c>
      <c r="D5" s="194" t="str">
        <f>'SALARY WORK PAGE 2019'!C5</f>
        <v>20120093039</v>
      </c>
      <c r="E5" s="194"/>
      <c r="F5" s="194"/>
      <c r="G5" s="194"/>
      <c r="H5" s="194"/>
      <c r="I5" s="194"/>
      <c r="J5" s="194"/>
      <c r="K5" s="233"/>
    </row>
    <row r="6" spans="3:11">
      <c r="C6" s="232"/>
      <c r="D6" s="194"/>
      <c r="E6" s="194"/>
      <c r="F6" s="194"/>
      <c r="G6" s="194"/>
      <c r="H6" s="194"/>
      <c r="I6" s="194"/>
      <c r="J6" s="194"/>
      <c r="K6" s="233"/>
    </row>
    <row r="7" spans="3:11">
      <c r="C7" s="232" t="s">
        <v>635</v>
      </c>
      <c r="D7" s="237">
        <f>'SALARY WORK PAGE 2019'!H5</f>
        <v>1700</v>
      </c>
      <c r="E7" s="194"/>
      <c r="F7" s="194"/>
      <c r="G7" s="194"/>
      <c r="H7" s="194"/>
      <c r="I7" s="194"/>
      <c r="J7" s="194"/>
      <c r="K7" s="233"/>
    </row>
    <row r="8" spans="3:11">
      <c r="C8" s="232"/>
      <c r="D8" s="194"/>
      <c r="E8" s="194"/>
      <c r="F8" s="194"/>
      <c r="G8" s="194"/>
      <c r="H8" s="194"/>
      <c r="I8" s="194"/>
      <c r="J8" s="194"/>
      <c r="K8" s="233"/>
    </row>
    <row r="9" spans="3:11">
      <c r="C9" s="232"/>
      <c r="D9" s="194"/>
      <c r="E9" s="194"/>
      <c r="F9" s="194"/>
      <c r="G9" s="194"/>
      <c r="H9" s="194"/>
      <c r="I9" s="194"/>
      <c r="J9" s="194"/>
      <c r="K9" s="233"/>
    </row>
    <row r="10" spans="3:11">
      <c r="C10" s="232"/>
      <c r="D10" s="194"/>
      <c r="E10" s="194"/>
      <c r="F10" s="194"/>
      <c r="G10" s="194"/>
      <c r="H10" s="194"/>
      <c r="I10" s="194"/>
      <c r="J10" s="194"/>
      <c r="K10" s="233"/>
    </row>
    <row r="11" spans="3:11">
      <c r="C11" s="232"/>
      <c r="D11" s="194"/>
      <c r="E11" s="194"/>
      <c r="F11" s="194"/>
      <c r="G11" s="194"/>
      <c r="H11" s="194"/>
      <c r="I11" s="194"/>
      <c r="J11" s="194"/>
      <c r="K11" s="233"/>
    </row>
    <row r="12" spans="3:11">
      <c r="C12" s="232"/>
      <c r="D12" s="194"/>
      <c r="E12" s="194"/>
      <c r="F12" s="194"/>
      <c r="G12" s="194"/>
      <c r="H12" s="194"/>
      <c r="I12" s="194"/>
      <c r="J12" s="194"/>
      <c r="K12" s="233"/>
    </row>
    <row r="13" spans="3:11">
      <c r="C13" s="232"/>
      <c r="D13" s="194"/>
      <c r="E13" s="194"/>
      <c r="F13" s="194"/>
      <c r="G13" s="194"/>
      <c r="H13" s="194"/>
      <c r="I13" s="194"/>
      <c r="J13" s="194"/>
      <c r="K13" s="233"/>
    </row>
    <row r="14" spans="3:11">
      <c r="C14" s="232"/>
      <c r="D14" s="194"/>
      <c r="E14" s="194"/>
      <c r="F14" s="194"/>
      <c r="G14" s="194"/>
      <c r="H14" s="194"/>
      <c r="I14" s="194"/>
      <c r="J14" s="194"/>
      <c r="K14" s="233"/>
    </row>
    <row r="15" spans="3:11">
      <c r="C15" s="232"/>
      <c r="D15" s="194"/>
      <c r="E15" s="194"/>
      <c r="F15" s="194"/>
      <c r="G15" s="194"/>
      <c r="H15" s="194"/>
      <c r="I15" s="194"/>
      <c r="J15" s="194"/>
      <c r="K15" s="233"/>
    </row>
    <row r="16" spans="3:11">
      <c r="C16" s="232"/>
      <c r="D16" s="194"/>
      <c r="E16" s="194"/>
      <c r="F16" s="194"/>
      <c r="G16" s="194"/>
      <c r="H16" s="194"/>
      <c r="I16" s="194"/>
      <c r="J16" s="194"/>
      <c r="K16" s="233"/>
    </row>
    <row r="17" spans="3:11" ht="15.75" thickBot="1">
      <c r="C17" s="234"/>
      <c r="D17" s="235"/>
      <c r="E17" s="235"/>
      <c r="F17" s="235"/>
      <c r="G17" s="235"/>
      <c r="H17" s="235"/>
      <c r="I17" s="235"/>
      <c r="J17" s="235"/>
      <c r="K17" s="2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4"/>
  <sheetViews>
    <sheetView topLeftCell="A6" workbookViewId="0"/>
  </sheetViews>
  <sheetFormatPr defaultRowHeight="15"/>
  <cols>
    <col min="1" max="1" width="4.28515625" style="111" customWidth="1"/>
    <col min="2" max="2" width="18.42578125" style="111" bestFit="1" customWidth="1"/>
    <col min="3" max="4" width="12.28515625" style="111" hidden="1" customWidth="1"/>
    <col min="5" max="5" width="18.85546875" style="111" hidden="1" customWidth="1"/>
    <col min="6" max="6" width="11.7109375" style="111" hidden="1" customWidth="1"/>
    <col min="7" max="7" width="9.140625" style="111"/>
    <col min="8" max="8" width="10.7109375" style="111" customWidth="1"/>
    <col min="9" max="10" width="0" style="111" hidden="1" customWidth="1"/>
    <col min="11" max="11" width="10.5703125" style="111" hidden="1" customWidth="1"/>
    <col min="12" max="12" width="0" style="111" hidden="1" customWidth="1"/>
    <col min="13" max="13" width="12.140625" style="111" hidden="1" customWidth="1"/>
    <col min="14" max="14" width="10.28515625" style="111" customWidth="1"/>
    <col min="15" max="15" width="9.140625" style="111"/>
    <col min="16" max="16" width="10.85546875" style="111" customWidth="1"/>
    <col min="17" max="17" width="0" style="111" hidden="1" customWidth="1"/>
    <col min="18" max="18" width="9.140625" style="111"/>
    <col min="19" max="19" width="10.7109375" style="111" customWidth="1"/>
    <col min="20" max="20" width="9.85546875" style="111" customWidth="1"/>
    <col min="21" max="21" width="11.140625" style="111" customWidth="1"/>
    <col min="22" max="22" width="5" style="111" customWidth="1"/>
    <col min="23" max="23" width="10.28515625" style="111" bestFit="1" customWidth="1"/>
    <col min="24" max="16384" width="9.140625" style="111"/>
  </cols>
  <sheetData>
    <row r="1" spans="1:30">
      <c r="A1" s="106" t="s">
        <v>0</v>
      </c>
      <c r="B1" s="107"/>
      <c r="C1" s="107"/>
      <c r="D1" s="107"/>
      <c r="E1" s="107"/>
      <c r="F1" s="107"/>
      <c r="G1" s="107"/>
      <c r="H1" s="108"/>
      <c r="I1" s="108"/>
      <c r="J1" s="108"/>
      <c r="K1" s="107"/>
      <c r="L1" s="108"/>
      <c r="M1" s="107"/>
      <c r="N1" s="108"/>
      <c r="O1" s="108"/>
      <c r="P1" s="109"/>
      <c r="Q1" s="110"/>
      <c r="R1" s="108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</row>
    <row r="2" spans="1:30">
      <c r="A2" s="107" t="s">
        <v>1</v>
      </c>
      <c r="B2" s="107"/>
      <c r="C2" s="107"/>
      <c r="D2" s="107"/>
      <c r="E2" s="107"/>
      <c r="F2" s="107"/>
      <c r="G2" s="107"/>
      <c r="H2" s="108"/>
      <c r="I2" s="108"/>
      <c r="J2" s="108"/>
      <c r="K2" s="107"/>
      <c r="L2" s="108"/>
      <c r="M2" s="107"/>
      <c r="N2" s="108"/>
      <c r="O2" s="108"/>
      <c r="P2" s="109"/>
      <c r="Q2" s="110"/>
      <c r="R2" s="108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</row>
    <row r="3" spans="1:30">
      <c r="A3" s="56"/>
      <c r="B3" s="56"/>
      <c r="C3" s="56"/>
      <c r="D3" s="56"/>
      <c r="E3" s="56"/>
      <c r="F3" s="56"/>
      <c r="G3" s="56"/>
      <c r="H3" s="108"/>
      <c r="I3" s="108"/>
      <c r="J3" s="112"/>
      <c r="K3" s="107"/>
      <c r="L3" s="112"/>
      <c r="M3" s="56"/>
      <c r="N3" s="112"/>
      <c r="O3" s="112"/>
      <c r="P3" s="113"/>
      <c r="Q3" s="114"/>
      <c r="R3" s="112"/>
      <c r="S3" s="56"/>
      <c r="T3" s="56"/>
      <c r="U3" s="107"/>
      <c r="V3" s="56"/>
      <c r="W3" s="56"/>
      <c r="X3" s="56"/>
      <c r="Y3" s="56"/>
      <c r="Z3" s="56"/>
      <c r="AA3" s="56"/>
      <c r="AB3" s="56"/>
      <c r="AC3" s="56"/>
      <c r="AD3" s="56"/>
    </row>
    <row r="4" spans="1:30">
      <c r="A4" s="305" t="s">
        <v>2</v>
      </c>
      <c r="B4" s="304" t="s">
        <v>3</v>
      </c>
      <c r="C4" s="115"/>
      <c r="D4" s="306" t="s">
        <v>4</v>
      </c>
      <c r="E4" s="309" t="s">
        <v>5</v>
      </c>
      <c r="F4" s="312" t="s">
        <v>6</v>
      </c>
      <c r="G4" s="304" t="s">
        <v>7</v>
      </c>
      <c r="H4" s="319" t="s">
        <v>8</v>
      </c>
      <c r="I4" s="116"/>
      <c r="J4" s="320" t="s">
        <v>18</v>
      </c>
      <c r="K4" s="323" t="s">
        <v>11</v>
      </c>
      <c r="L4" s="117"/>
      <c r="M4" s="127"/>
      <c r="N4" s="327" t="s">
        <v>13</v>
      </c>
      <c r="O4" s="327"/>
      <c r="P4" s="327"/>
      <c r="Q4" s="327"/>
      <c r="R4" s="327"/>
      <c r="S4" s="327"/>
      <c r="T4" s="118"/>
      <c r="U4" s="325" t="s">
        <v>14</v>
      </c>
      <c r="V4" s="326" t="s">
        <v>15</v>
      </c>
      <c r="W4" s="314" t="s">
        <v>16</v>
      </c>
      <c r="X4" s="56"/>
      <c r="Y4" s="56"/>
      <c r="Z4" s="56"/>
      <c r="AA4" s="56"/>
      <c r="AB4" s="56"/>
      <c r="AC4" s="56"/>
      <c r="AD4" s="56"/>
    </row>
    <row r="5" spans="1:30" ht="34.5">
      <c r="A5" s="305"/>
      <c r="B5" s="304"/>
      <c r="C5" s="211" t="s">
        <v>17</v>
      </c>
      <c r="D5" s="307"/>
      <c r="E5" s="310"/>
      <c r="F5" s="313"/>
      <c r="G5" s="304"/>
      <c r="H5" s="319"/>
      <c r="I5" s="119"/>
      <c r="J5" s="321"/>
      <c r="K5" s="323"/>
      <c r="L5" s="317" t="s">
        <v>12</v>
      </c>
      <c r="M5" s="174" t="s">
        <v>531</v>
      </c>
      <c r="N5" s="318" t="s">
        <v>20</v>
      </c>
      <c r="O5" s="318" t="s">
        <v>21</v>
      </c>
      <c r="P5" s="323" t="s">
        <v>22</v>
      </c>
      <c r="Q5" s="120"/>
      <c r="R5" s="318" t="s">
        <v>23</v>
      </c>
      <c r="S5" s="324" t="s">
        <v>24</v>
      </c>
      <c r="T5" s="121" t="s">
        <v>25</v>
      </c>
      <c r="U5" s="325"/>
      <c r="V5" s="326"/>
      <c r="W5" s="315"/>
      <c r="X5" s="56"/>
      <c r="Y5" s="56"/>
      <c r="Z5" s="56"/>
      <c r="AA5" s="56"/>
      <c r="AB5" s="56"/>
      <c r="AC5" s="56"/>
      <c r="AD5" s="56"/>
    </row>
    <row r="6" spans="1:30">
      <c r="A6" s="305"/>
      <c r="B6" s="304"/>
      <c r="C6" s="212"/>
      <c r="D6" s="308"/>
      <c r="E6" s="311"/>
      <c r="F6" s="122"/>
      <c r="G6" s="304"/>
      <c r="H6" s="319"/>
      <c r="I6" s="123"/>
      <c r="J6" s="322"/>
      <c r="K6" s="323"/>
      <c r="L6" s="317"/>
      <c r="M6" s="127"/>
      <c r="N6" s="318"/>
      <c r="O6" s="318"/>
      <c r="P6" s="323"/>
      <c r="Q6" s="120"/>
      <c r="R6" s="318"/>
      <c r="S6" s="324"/>
      <c r="T6" s="124"/>
      <c r="U6" s="325"/>
      <c r="V6" s="326"/>
      <c r="W6" s="316"/>
      <c r="X6" s="56"/>
      <c r="Y6" s="56"/>
      <c r="Z6" s="56"/>
      <c r="AA6" s="56"/>
      <c r="AB6" s="56"/>
      <c r="AC6" s="56"/>
      <c r="AD6" s="56"/>
    </row>
    <row r="7" spans="1:30">
      <c r="A7" s="125" t="s">
        <v>26</v>
      </c>
      <c r="B7" s="126" t="s">
        <v>27</v>
      </c>
      <c r="C7" s="127"/>
      <c r="D7" s="128" t="s">
        <v>28</v>
      </c>
      <c r="E7" s="127" t="s">
        <v>29</v>
      </c>
      <c r="F7" s="126" t="s">
        <v>30</v>
      </c>
      <c r="G7" s="100" t="s">
        <v>31</v>
      </c>
      <c r="H7" s="101">
        <v>1040</v>
      </c>
      <c r="I7" s="101"/>
      <c r="J7" s="104">
        <v>0</v>
      </c>
      <c r="K7" s="101">
        <f t="shared" ref="K7:K16" si="0">H7-J7</f>
        <v>1040</v>
      </c>
      <c r="L7" s="129">
        <v>0</v>
      </c>
      <c r="M7" s="101">
        <f t="shared" ref="M7:M16" si="1">H7-(J7+L7)</f>
        <v>1040</v>
      </c>
      <c r="N7" s="130">
        <v>0</v>
      </c>
      <c r="O7" s="131">
        <v>0</v>
      </c>
      <c r="P7" s="132">
        <f t="shared" ref="P7:P16" si="2">+N7+O7</f>
        <v>0</v>
      </c>
      <c r="Q7" s="133"/>
      <c r="R7" s="134">
        <v>0</v>
      </c>
      <c r="S7" s="130">
        <f t="shared" ref="S7:S16" si="3">+P7-R7</f>
        <v>0</v>
      </c>
      <c r="T7" s="130">
        <f>J7+R7</f>
        <v>0</v>
      </c>
      <c r="U7" s="135">
        <f t="shared" ref="U7:U16" si="4">H7-T7</f>
        <v>1040</v>
      </c>
      <c r="V7" s="136"/>
      <c r="W7" s="136">
        <f t="shared" ref="W7:W16" si="5">+U7-V7</f>
        <v>1040</v>
      </c>
      <c r="X7" s="192"/>
      <c r="Y7" s="56"/>
      <c r="Z7" s="56"/>
      <c r="AA7" s="56"/>
      <c r="AB7" s="56"/>
      <c r="AC7" s="56"/>
      <c r="AD7" s="56"/>
    </row>
    <row r="8" spans="1:30" ht="23.25">
      <c r="A8" s="125" t="s">
        <v>32</v>
      </c>
      <c r="B8" s="126" t="s">
        <v>33</v>
      </c>
      <c r="C8" s="127" t="s">
        <v>34</v>
      </c>
      <c r="D8" s="128" t="s">
        <v>35</v>
      </c>
      <c r="E8" s="127" t="s">
        <v>36</v>
      </c>
      <c r="F8" s="127" t="s">
        <v>37</v>
      </c>
      <c r="G8" s="100" t="s">
        <v>38</v>
      </c>
      <c r="H8" s="101">
        <v>2600</v>
      </c>
      <c r="I8" s="101"/>
      <c r="J8" s="104">
        <f>H8*5.5%</f>
        <v>143</v>
      </c>
      <c r="K8" s="101">
        <f t="shared" si="0"/>
        <v>2457</v>
      </c>
      <c r="L8" s="137">
        <v>0</v>
      </c>
      <c r="M8" s="101">
        <f t="shared" si="1"/>
        <v>2457</v>
      </c>
      <c r="N8" s="130">
        <v>19606</v>
      </c>
      <c r="O8" s="130">
        <v>0</v>
      </c>
      <c r="P8" s="132">
        <f t="shared" si="2"/>
        <v>19606</v>
      </c>
      <c r="Q8" s="133"/>
      <c r="R8" s="130">
        <v>800</v>
      </c>
      <c r="S8" s="130">
        <f t="shared" si="3"/>
        <v>18806</v>
      </c>
      <c r="T8" s="130">
        <f>J8+R8</f>
        <v>943</v>
      </c>
      <c r="U8" s="135">
        <f t="shared" si="4"/>
        <v>1657</v>
      </c>
      <c r="V8" s="136"/>
      <c r="W8" s="136">
        <f t="shared" si="5"/>
        <v>1657</v>
      </c>
      <c r="X8" s="192"/>
      <c r="Y8" s="56"/>
      <c r="Z8" s="56"/>
      <c r="AA8" s="56"/>
      <c r="AB8" s="56"/>
      <c r="AC8" s="56"/>
      <c r="AD8" s="56"/>
    </row>
    <row r="9" spans="1:30">
      <c r="A9" s="125" t="s">
        <v>39</v>
      </c>
      <c r="B9" s="126" t="s">
        <v>40</v>
      </c>
      <c r="C9" s="127" t="s">
        <v>41</v>
      </c>
      <c r="D9" s="128" t="s">
        <v>42</v>
      </c>
      <c r="E9" s="127" t="s">
        <v>43</v>
      </c>
      <c r="F9" s="127" t="s">
        <v>37</v>
      </c>
      <c r="G9" s="100" t="s">
        <v>44</v>
      </c>
      <c r="H9" s="101">
        <v>1000</v>
      </c>
      <c r="I9" s="101"/>
      <c r="J9" s="104">
        <f>H9*5.5%</f>
        <v>55</v>
      </c>
      <c r="K9" s="101">
        <f t="shared" si="0"/>
        <v>945</v>
      </c>
      <c r="L9" s="137">
        <v>0</v>
      </c>
      <c r="M9" s="101">
        <f t="shared" si="1"/>
        <v>945</v>
      </c>
      <c r="N9" s="130">
        <v>600</v>
      </c>
      <c r="O9" s="130">
        <v>0</v>
      </c>
      <c r="P9" s="132">
        <f t="shared" si="2"/>
        <v>600</v>
      </c>
      <c r="Q9" s="133"/>
      <c r="R9" s="130">
        <v>300</v>
      </c>
      <c r="S9" s="130">
        <f t="shared" si="3"/>
        <v>300</v>
      </c>
      <c r="T9" s="130">
        <f>J9+R9</f>
        <v>355</v>
      </c>
      <c r="U9" s="135">
        <f t="shared" si="4"/>
        <v>645</v>
      </c>
      <c r="V9" s="136"/>
      <c r="W9" s="136">
        <f t="shared" si="5"/>
        <v>645</v>
      </c>
      <c r="X9" s="192"/>
      <c r="Y9" s="56"/>
      <c r="Z9" s="56"/>
      <c r="AA9" s="56"/>
      <c r="AB9" s="56"/>
      <c r="AC9" s="56"/>
      <c r="AD9" s="56"/>
    </row>
    <row r="10" spans="1:30">
      <c r="A10" s="125" t="s">
        <v>45</v>
      </c>
      <c r="B10" s="126" t="s">
        <v>46</v>
      </c>
      <c r="C10" s="126" t="s">
        <v>47</v>
      </c>
      <c r="D10" s="128" t="s">
        <v>48</v>
      </c>
      <c r="E10" s="127" t="s">
        <v>29</v>
      </c>
      <c r="F10" s="126" t="s">
        <v>37</v>
      </c>
      <c r="G10" s="100" t="s">
        <v>49</v>
      </c>
      <c r="H10" s="101">
        <v>2340</v>
      </c>
      <c r="I10" s="101"/>
      <c r="J10" s="104">
        <f>H10*5.5%</f>
        <v>128.69999999999999</v>
      </c>
      <c r="K10" s="101">
        <f t="shared" si="0"/>
        <v>2211.3000000000002</v>
      </c>
      <c r="L10" s="137">
        <v>0</v>
      </c>
      <c r="M10" s="101">
        <f t="shared" si="1"/>
        <v>2211.3000000000002</v>
      </c>
      <c r="N10" s="130">
        <v>6860</v>
      </c>
      <c r="O10" s="130">
        <v>0</v>
      </c>
      <c r="P10" s="132">
        <f t="shared" si="2"/>
        <v>6860</v>
      </c>
      <c r="Q10" s="133"/>
      <c r="R10" s="136">
        <v>400</v>
      </c>
      <c r="S10" s="130">
        <f t="shared" si="3"/>
        <v>6460</v>
      </c>
      <c r="T10" s="130">
        <f>J10+R10</f>
        <v>528.70000000000005</v>
      </c>
      <c r="U10" s="135">
        <f t="shared" si="4"/>
        <v>1811.3</v>
      </c>
      <c r="V10" s="136"/>
      <c r="W10" s="136">
        <f t="shared" si="5"/>
        <v>1811.3</v>
      </c>
      <c r="X10" s="192"/>
      <c r="Y10" s="56"/>
      <c r="Z10" s="56"/>
      <c r="AA10" s="56"/>
      <c r="AB10" s="56"/>
      <c r="AC10" s="56"/>
      <c r="AD10" s="56"/>
    </row>
    <row r="11" spans="1:30">
      <c r="A11" s="125" t="s">
        <v>50</v>
      </c>
      <c r="B11" s="138" t="s">
        <v>51</v>
      </c>
      <c r="C11" s="126"/>
      <c r="D11" s="128" t="s">
        <v>52</v>
      </c>
      <c r="E11" s="126" t="s">
        <v>53</v>
      </c>
      <c r="F11" s="126" t="s">
        <v>37</v>
      </c>
      <c r="G11" s="100" t="s">
        <v>54</v>
      </c>
      <c r="H11" s="101">
        <v>1000</v>
      </c>
      <c r="I11" s="101"/>
      <c r="J11" s="104">
        <v>0</v>
      </c>
      <c r="K11" s="101">
        <f t="shared" si="0"/>
        <v>1000</v>
      </c>
      <c r="L11" s="137">
        <v>0</v>
      </c>
      <c r="M11" s="101">
        <f t="shared" si="1"/>
        <v>1000</v>
      </c>
      <c r="N11" s="139">
        <v>0</v>
      </c>
      <c r="O11" s="130">
        <v>0</v>
      </c>
      <c r="P11" s="132">
        <f t="shared" si="2"/>
        <v>0</v>
      </c>
      <c r="Q11" s="133"/>
      <c r="R11" s="136">
        <v>0</v>
      </c>
      <c r="S11" s="130">
        <f t="shared" si="3"/>
        <v>0</v>
      </c>
      <c r="T11" s="130">
        <v>0</v>
      </c>
      <c r="U11" s="135">
        <f t="shared" si="4"/>
        <v>1000</v>
      </c>
      <c r="V11" s="136"/>
      <c r="W11" s="136">
        <f t="shared" si="5"/>
        <v>1000</v>
      </c>
      <c r="X11" s="192"/>
      <c r="Y11" s="56"/>
      <c r="Z11" s="56"/>
      <c r="AA11" s="56"/>
      <c r="AB11" s="56"/>
      <c r="AC11" s="56"/>
      <c r="AD11" s="56"/>
    </row>
    <row r="12" spans="1:30" ht="23.25">
      <c r="A12" s="125" t="s">
        <v>55</v>
      </c>
      <c r="B12" s="126" t="s">
        <v>56</v>
      </c>
      <c r="C12" s="127" t="s">
        <v>57</v>
      </c>
      <c r="D12" s="140" t="s">
        <v>58</v>
      </c>
      <c r="E12" s="127" t="s">
        <v>59</v>
      </c>
      <c r="F12" s="126" t="s">
        <v>30</v>
      </c>
      <c r="G12" s="100" t="s">
        <v>60</v>
      </c>
      <c r="H12" s="101">
        <v>1690</v>
      </c>
      <c r="I12" s="101"/>
      <c r="J12" s="104">
        <f>H12*5.5%</f>
        <v>92.95</v>
      </c>
      <c r="K12" s="101">
        <f t="shared" si="0"/>
        <v>1597.05</v>
      </c>
      <c r="L12" s="137">
        <v>0</v>
      </c>
      <c r="M12" s="101">
        <f t="shared" si="1"/>
        <v>1597.05</v>
      </c>
      <c r="N12" s="130">
        <v>0</v>
      </c>
      <c r="O12" s="130">
        <v>0</v>
      </c>
      <c r="P12" s="132">
        <f t="shared" si="2"/>
        <v>0</v>
      </c>
      <c r="Q12" s="133"/>
      <c r="R12" s="130">
        <v>0</v>
      </c>
      <c r="S12" s="130">
        <f t="shared" si="3"/>
        <v>0</v>
      </c>
      <c r="T12" s="130">
        <f>J12+R12</f>
        <v>92.95</v>
      </c>
      <c r="U12" s="135">
        <f t="shared" si="4"/>
        <v>1597.05</v>
      </c>
      <c r="V12" s="136"/>
      <c r="W12" s="136">
        <f t="shared" si="5"/>
        <v>1597.05</v>
      </c>
      <c r="X12" s="192"/>
      <c r="Y12" s="56"/>
      <c r="Z12" s="56"/>
      <c r="AA12" s="56"/>
      <c r="AB12" s="56"/>
      <c r="AC12" s="56"/>
      <c r="AD12" s="56"/>
    </row>
    <row r="13" spans="1:30">
      <c r="A13" s="125" t="s">
        <v>61</v>
      </c>
      <c r="B13" s="126" t="s">
        <v>62</v>
      </c>
      <c r="C13" s="126" t="s">
        <v>63</v>
      </c>
      <c r="D13" s="140" t="s">
        <v>64</v>
      </c>
      <c r="E13" s="127" t="s">
        <v>65</v>
      </c>
      <c r="F13" s="126" t="s">
        <v>30</v>
      </c>
      <c r="G13" s="100" t="s">
        <v>66</v>
      </c>
      <c r="H13" s="101">
        <v>780</v>
      </c>
      <c r="I13" s="101"/>
      <c r="J13" s="104">
        <f>H13*5.5%</f>
        <v>42.9</v>
      </c>
      <c r="K13" s="101">
        <f t="shared" si="0"/>
        <v>737.1</v>
      </c>
      <c r="L13" s="137">
        <v>0</v>
      </c>
      <c r="M13" s="101">
        <f t="shared" si="1"/>
        <v>737.1</v>
      </c>
      <c r="N13" s="130"/>
      <c r="O13" s="130"/>
      <c r="P13" s="132">
        <f t="shared" si="2"/>
        <v>0</v>
      </c>
      <c r="Q13" s="133"/>
      <c r="R13" s="130"/>
      <c r="S13" s="130">
        <f t="shared" si="3"/>
        <v>0</v>
      </c>
      <c r="T13" s="130">
        <f>J13+R13</f>
        <v>42.9</v>
      </c>
      <c r="U13" s="135">
        <f t="shared" si="4"/>
        <v>737.1</v>
      </c>
      <c r="V13" s="136"/>
      <c r="W13" s="136">
        <f t="shared" si="5"/>
        <v>737.1</v>
      </c>
      <c r="X13" s="192"/>
      <c r="Y13" s="56"/>
      <c r="Z13" s="56"/>
      <c r="AA13" s="56"/>
      <c r="AB13" s="56"/>
      <c r="AC13" s="56"/>
      <c r="AD13" s="56"/>
    </row>
    <row r="14" spans="1:30">
      <c r="A14" s="125" t="s">
        <v>67</v>
      </c>
      <c r="B14" s="127" t="s">
        <v>68</v>
      </c>
      <c r="C14" s="127"/>
      <c r="D14" s="140" t="s">
        <v>69</v>
      </c>
      <c r="E14" s="127" t="s">
        <v>43</v>
      </c>
      <c r="F14" s="126" t="s">
        <v>30</v>
      </c>
      <c r="G14" s="100" t="s">
        <v>70</v>
      </c>
      <c r="H14" s="101">
        <v>650</v>
      </c>
      <c r="I14" s="101"/>
      <c r="J14" s="104">
        <v>0</v>
      </c>
      <c r="K14" s="101">
        <f t="shared" si="0"/>
        <v>650</v>
      </c>
      <c r="L14" s="137">
        <v>0</v>
      </c>
      <c r="M14" s="101">
        <f t="shared" si="1"/>
        <v>650</v>
      </c>
      <c r="N14" s="130">
        <v>1500</v>
      </c>
      <c r="O14" s="130">
        <v>0</v>
      </c>
      <c r="P14" s="132">
        <f t="shared" si="2"/>
        <v>1500</v>
      </c>
      <c r="Q14" s="133"/>
      <c r="R14" s="130">
        <v>200</v>
      </c>
      <c r="S14" s="130">
        <f t="shared" si="3"/>
        <v>1300</v>
      </c>
      <c r="T14" s="130">
        <f>J14+R14</f>
        <v>200</v>
      </c>
      <c r="U14" s="135">
        <f t="shared" si="4"/>
        <v>450</v>
      </c>
      <c r="V14" s="136"/>
      <c r="W14" s="136">
        <f t="shared" si="5"/>
        <v>450</v>
      </c>
      <c r="X14" s="192"/>
      <c r="Y14" s="56"/>
      <c r="Z14" s="56"/>
      <c r="AA14" s="56"/>
      <c r="AB14" s="56"/>
      <c r="AC14" s="56"/>
      <c r="AD14" s="56"/>
    </row>
    <row r="15" spans="1:30" ht="23.25">
      <c r="A15" s="125" t="s">
        <v>71</v>
      </c>
      <c r="B15" s="126" t="s">
        <v>72</v>
      </c>
      <c r="C15" s="126" t="s">
        <v>73</v>
      </c>
      <c r="D15" s="140" t="s">
        <v>74</v>
      </c>
      <c r="E15" s="127" t="s">
        <v>75</v>
      </c>
      <c r="F15" s="126" t="s">
        <v>30</v>
      </c>
      <c r="G15" s="100" t="s">
        <v>76</v>
      </c>
      <c r="H15" s="102">
        <v>2210</v>
      </c>
      <c r="I15" s="102"/>
      <c r="J15" s="104">
        <f>H15*5.5%</f>
        <v>121.55</v>
      </c>
      <c r="K15" s="101">
        <f t="shared" si="0"/>
        <v>2088.4499999999998</v>
      </c>
      <c r="L15" s="137">
        <v>0</v>
      </c>
      <c r="M15" s="101">
        <f t="shared" si="1"/>
        <v>2088.4499999999998</v>
      </c>
      <c r="N15" s="130">
        <v>0</v>
      </c>
      <c r="O15" s="130">
        <v>0</v>
      </c>
      <c r="P15" s="132">
        <f t="shared" si="2"/>
        <v>0</v>
      </c>
      <c r="Q15" s="133"/>
      <c r="R15" s="130">
        <v>0</v>
      </c>
      <c r="S15" s="130">
        <f t="shared" si="3"/>
        <v>0</v>
      </c>
      <c r="T15" s="130">
        <f>J15+R15</f>
        <v>121.55</v>
      </c>
      <c r="U15" s="135">
        <f t="shared" si="4"/>
        <v>2088.4499999999998</v>
      </c>
      <c r="V15" s="136"/>
      <c r="W15" s="136">
        <f t="shared" si="5"/>
        <v>2088.4499999999998</v>
      </c>
      <c r="X15" s="192"/>
      <c r="Y15" s="56"/>
      <c r="Z15" s="56"/>
      <c r="AA15" s="56"/>
      <c r="AB15" s="56"/>
      <c r="AC15" s="56"/>
      <c r="AD15" s="56"/>
    </row>
    <row r="16" spans="1:30">
      <c r="A16" s="125" t="s">
        <v>77</v>
      </c>
      <c r="B16" s="126" t="s">
        <v>78</v>
      </c>
      <c r="C16" s="126"/>
      <c r="D16" s="141" t="s">
        <v>79</v>
      </c>
      <c r="E16" s="142" t="s">
        <v>65</v>
      </c>
      <c r="F16" s="126" t="s">
        <v>80</v>
      </c>
      <c r="G16" s="100" t="s">
        <v>80</v>
      </c>
      <c r="H16" s="102">
        <v>5000</v>
      </c>
      <c r="I16" s="102"/>
      <c r="J16" s="104">
        <f>H16*5.5%</f>
        <v>275</v>
      </c>
      <c r="K16" s="101">
        <f t="shared" si="0"/>
        <v>4725</v>
      </c>
      <c r="L16" s="137">
        <v>0</v>
      </c>
      <c r="M16" s="101">
        <f t="shared" si="1"/>
        <v>4725</v>
      </c>
      <c r="N16" s="130">
        <v>0</v>
      </c>
      <c r="O16" s="130"/>
      <c r="P16" s="132">
        <f t="shared" si="2"/>
        <v>0</v>
      </c>
      <c r="Q16" s="133"/>
      <c r="R16" s="130">
        <v>0</v>
      </c>
      <c r="S16" s="130">
        <f t="shared" si="3"/>
        <v>0</v>
      </c>
      <c r="T16" s="130">
        <f>J16+R16</f>
        <v>275</v>
      </c>
      <c r="U16" s="135">
        <f t="shared" si="4"/>
        <v>4725</v>
      </c>
      <c r="V16" s="136"/>
      <c r="W16" s="136">
        <f t="shared" si="5"/>
        <v>4725</v>
      </c>
      <c r="X16" s="192"/>
      <c r="Y16" s="56"/>
      <c r="Z16" s="56"/>
      <c r="AA16" s="56"/>
      <c r="AB16" s="56"/>
      <c r="AC16" s="56"/>
      <c r="AD16" s="56"/>
    </row>
    <row r="17" spans="1:30" ht="25.5" customHeight="1">
      <c r="A17" s="143"/>
      <c r="B17" s="144" t="s">
        <v>19</v>
      </c>
      <c r="C17" s="144"/>
      <c r="D17" s="145"/>
      <c r="E17" s="146"/>
      <c r="F17" s="144"/>
      <c r="G17" s="147"/>
      <c r="H17" s="103">
        <f>SUM(H7:H16)</f>
        <v>18310</v>
      </c>
      <c r="I17" s="103"/>
      <c r="J17" s="104">
        <f>H17*5.5%</f>
        <v>1007.05</v>
      </c>
      <c r="K17" s="102">
        <f>SUM(K7:K16)</f>
        <v>17450.900000000001</v>
      </c>
      <c r="L17" s="105">
        <f>SUM(L7:L16)</f>
        <v>0</v>
      </c>
      <c r="M17" s="102">
        <f>SUM(M7:M15)</f>
        <v>12725.900000000001</v>
      </c>
      <c r="N17" s="103">
        <f>SUM(N7:N16)</f>
        <v>28566</v>
      </c>
      <c r="O17" s="103">
        <f>SUM(O7:O16)</f>
        <v>0</v>
      </c>
      <c r="P17" s="132">
        <f>SUM(P7:P16)</f>
        <v>28566</v>
      </c>
      <c r="Q17" s="133"/>
      <c r="R17" s="103">
        <f t="shared" ref="R17:W17" si="6">SUM(R7:R16)</f>
        <v>1700</v>
      </c>
      <c r="S17" s="102">
        <f t="shared" si="6"/>
        <v>26866</v>
      </c>
      <c r="T17" s="102">
        <f t="shared" si="6"/>
        <v>2559.1000000000004</v>
      </c>
      <c r="U17" s="148">
        <f t="shared" si="6"/>
        <v>15750.900000000001</v>
      </c>
      <c r="V17" s="149">
        <f t="shared" si="6"/>
        <v>0</v>
      </c>
      <c r="W17" s="149">
        <f t="shared" si="6"/>
        <v>15750.900000000001</v>
      </c>
      <c r="X17" s="107"/>
      <c r="Y17" s="107"/>
      <c r="Z17" s="107"/>
      <c r="AA17" s="107"/>
      <c r="AB17" s="107"/>
      <c r="AC17" s="107"/>
      <c r="AD17" s="107"/>
    </row>
    <row r="18" spans="1:30">
      <c r="A18" s="56"/>
      <c r="B18" s="56"/>
      <c r="C18" s="56"/>
      <c r="D18" s="56"/>
      <c r="E18" s="56"/>
      <c r="F18" s="56"/>
      <c r="G18" s="56"/>
      <c r="H18" s="108"/>
      <c r="I18" s="108"/>
      <c r="J18" s="112"/>
      <c r="K18" s="107"/>
      <c r="L18" s="112"/>
      <c r="M18" s="56"/>
      <c r="N18" s="112"/>
      <c r="O18" s="112"/>
      <c r="P18" s="113"/>
      <c r="Q18" s="114"/>
      <c r="R18" s="112"/>
      <c r="S18" s="56"/>
      <c r="T18" s="56"/>
      <c r="U18" s="107"/>
      <c r="V18" s="150"/>
      <c r="W18" s="150"/>
      <c r="X18" s="56"/>
      <c r="Y18" s="56"/>
      <c r="Z18" s="56"/>
      <c r="AA18" s="56"/>
      <c r="AB18" s="56"/>
      <c r="AC18" s="56"/>
      <c r="AD18" s="56"/>
    </row>
    <row r="19" spans="1:30">
      <c r="A19" s="56"/>
      <c r="B19" s="56"/>
      <c r="C19" s="56"/>
      <c r="D19" s="56"/>
      <c r="E19" s="56"/>
      <c r="F19" s="56"/>
      <c r="G19" s="56"/>
      <c r="H19" s="108"/>
      <c r="I19" s="108"/>
      <c r="J19" s="112"/>
      <c r="K19" s="107"/>
      <c r="L19" s="112"/>
      <c r="M19" s="56"/>
      <c r="N19" s="151"/>
      <c r="O19" s="112"/>
      <c r="P19" s="113"/>
      <c r="Q19" s="114"/>
      <c r="R19" s="112"/>
      <c r="S19" s="56"/>
      <c r="T19" s="56"/>
      <c r="U19" s="107"/>
      <c r="V19" s="150"/>
      <c r="W19" s="150"/>
      <c r="X19" s="56"/>
      <c r="Y19" s="56"/>
      <c r="Z19" s="56"/>
      <c r="AA19" s="56"/>
      <c r="AB19" s="56"/>
      <c r="AC19" s="56"/>
      <c r="AD19" s="56"/>
    </row>
    <row r="20" spans="1:30">
      <c r="A20" s="56"/>
      <c r="B20" s="56"/>
      <c r="C20" s="56"/>
      <c r="D20" s="56"/>
      <c r="E20" s="56"/>
      <c r="F20" s="56"/>
      <c r="G20" s="56"/>
      <c r="H20" s="108"/>
      <c r="I20" s="108"/>
      <c r="J20" s="56"/>
      <c r="K20" s="107"/>
      <c r="L20" s="56"/>
      <c r="M20" s="56"/>
      <c r="N20" s="112"/>
      <c r="O20" s="112"/>
      <c r="P20" s="113" t="s">
        <v>81</v>
      </c>
      <c r="Q20" s="114"/>
      <c r="R20" s="112"/>
      <c r="S20" s="56"/>
      <c r="T20" s="56"/>
      <c r="U20" s="107"/>
      <c r="V20" s="150"/>
      <c r="W20" s="150"/>
      <c r="X20" s="56"/>
      <c r="Y20" s="56"/>
      <c r="Z20" s="56"/>
      <c r="AA20" s="56"/>
      <c r="AB20" s="56"/>
      <c r="AC20" s="56"/>
      <c r="AD20" s="56"/>
    </row>
    <row r="21" spans="1:30">
      <c r="A21" s="56" t="s">
        <v>82</v>
      </c>
      <c r="B21" s="56"/>
      <c r="C21" s="56"/>
      <c r="D21" s="56"/>
      <c r="E21" s="56"/>
      <c r="F21" s="56"/>
      <c r="G21" s="56"/>
      <c r="H21" s="107"/>
      <c r="I21" s="107"/>
      <c r="J21" s="56"/>
      <c r="K21" s="56"/>
      <c r="L21" s="56"/>
      <c r="M21" s="56"/>
      <c r="N21" s="112"/>
      <c r="O21" s="56"/>
      <c r="P21" s="113" t="s">
        <v>82</v>
      </c>
      <c r="Q21" s="114"/>
      <c r="R21" s="112"/>
      <c r="S21" s="56"/>
      <c r="T21" s="56"/>
      <c r="U21" s="56"/>
      <c r="V21" s="150"/>
      <c r="W21" s="150"/>
      <c r="X21" s="56"/>
      <c r="Y21" s="56"/>
      <c r="Z21" s="56"/>
      <c r="AA21" s="56"/>
      <c r="AB21" s="56"/>
      <c r="AC21" s="56"/>
      <c r="AD21" s="56"/>
    </row>
    <row r="22" spans="1:30">
      <c r="A22" s="56" t="s">
        <v>83</v>
      </c>
      <c r="B22" s="56"/>
      <c r="C22" s="56"/>
      <c r="D22" s="56"/>
      <c r="E22" s="56"/>
      <c r="F22" s="56"/>
      <c r="G22" s="56"/>
      <c r="H22" s="107"/>
      <c r="I22" s="107"/>
      <c r="J22" s="56"/>
      <c r="K22" s="107"/>
      <c r="L22" s="56"/>
      <c r="M22" s="56"/>
      <c r="N22" s="112"/>
      <c r="O22" s="107"/>
      <c r="P22" s="113" t="s">
        <v>84</v>
      </c>
      <c r="Q22" s="114"/>
      <c r="R22" s="112"/>
      <c r="S22" s="56"/>
      <c r="T22" s="56"/>
      <c r="U22" s="56"/>
      <c r="V22" s="150"/>
      <c r="W22" s="150"/>
      <c r="X22" s="56"/>
      <c r="Y22" s="56"/>
      <c r="Z22" s="56"/>
      <c r="AA22" s="56"/>
      <c r="AB22" s="56"/>
      <c r="AC22" s="56"/>
      <c r="AD22" s="56"/>
    </row>
    <row r="23" spans="1:30">
      <c r="A23" s="56"/>
      <c r="B23" s="56"/>
      <c r="C23" s="56"/>
      <c r="D23" s="56"/>
      <c r="E23" s="56"/>
      <c r="F23" s="56"/>
      <c r="G23" s="112"/>
      <c r="H23" s="112"/>
      <c r="I23" s="112"/>
      <c r="J23" s="56"/>
      <c r="K23" s="107"/>
      <c r="L23" s="56"/>
      <c r="M23" s="56"/>
      <c r="N23" s="112"/>
      <c r="O23" s="112"/>
      <c r="P23" s="113"/>
      <c r="Q23" s="114"/>
      <c r="R23" s="112"/>
      <c r="S23" s="56"/>
      <c r="T23" s="56"/>
      <c r="U23" s="107"/>
      <c r="V23" s="150"/>
      <c r="W23" s="150"/>
      <c r="X23" s="56"/>
      <c r="Y23" s="56"/>
      <c r="Z23" s="56"/>
      <c r="AA23" s="56"/>
      <c r="AB23" s="56"/>
      <c r="AC23" s="56"/>
      <c r="AD23" s="56"/>
    </row>
    <row r="24" spans="1:30">
      <c r="A24" s="56"/>
      <c r="B24" s="56"/>
      <c r="C24" s="56"/>
      <c r="D24" s="56"/>
      <c r="E24" s="56"/>
      <c r="F24" s="56"/>
      <c r="G24" s="56"/>
      <c r="H24" s="108"/>
      <c r="I24" s="108"/>
      <c r="J24" s="112"/>
      <c r="K24" s="107"/>
      <c r="L24" s="112"/>
      <c r="M24" s="56"/>
      <c r="N24" s="112"/>
      <c r="O24" s="112"/>
      <c r="P24" s="113"/>
      <c r="Q24" s="114"/>
      <c r="R24" s="112"/>
      <c r="S24" s="56"/>
      <c r="T24" s="56"/>
      <c r="U24" s="107"/>
      <c r="V24" s="150"/>
      <c r="W24" s="150"/>
      <c r="X24" s="56"/>
      <c r="Y24" s="56"/>
      <c r="Z24" s="56"/>
      <c r="AA24" s="56"/>
      <c r="AB24" s="56"/>
      <c r="AC24" s="56"/>
      <c r="AD24" s="56"/>
    </row>
  </sheetData>
  <mergeCells count="19">
    <mergeCell ref="W4:W6"/>
    <mergeCell ref="L5:L6"/>
    <mergeCell ref="N5:N6"/>
    <mergeCell ref="O5:O6"/>
    <mergeCell ref="H4:H6"/>
    <mergeCell ref="J4:J6"/>
    <mergeCell ref="K4:K6"/>
    <mergeCell ref="P5:P6"/>
    <mergeCell ref="R5:R6"/>
    <mergeCell ref="S5:S6"/>
    <mergeCell ref="U4:U6"/>
    <mergeCell ref="V4:V6"/>
    <mergeCell ref="N4:S4"/>
    <mergeCell ref="G4:G6"/>
    <mergeCell ref="A4:A6"/>
    <mergeCell ref="B4:B6"/>
    <mergeCell ref="D4:D6"/>
    <mergeCell ref="E4:E6"/>
    <mergeCell ref="F4:F5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G10" sqref="G10"/>
    </sheetView>
  </sheetViews>
  <sheetFormatPr defaultColWidth="7.28515625" defaultRowHeight="11.25"/>
  <cols>
    <col min="1" max="1" width="7.28515625" style="8"/>
    <col min="2" max="2" width="18.5703125" style="8" customWidth="1"/>
    <col min="3" max="3" width="15.5703125" style="8" customWidth="1"/>
    <col min="4" max="4" width="26.42578125" style="8" customWidth="1"/>
    <col min="5" max="5" width="15.57031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43486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642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329" t="s">
        <v>14</v>
      </c>
    </row>
    <row r="17" spans="1:12" ht="42" customHeight="1">
      <c r="A17" s="268"/>
      <c r="B17" s="269"/>
      <c r="C17" s="270"/>
      <c r="D17" s="269"/>
      <c r="E17" s="330"/>
      <c r="K17" s="8" t="s">
        <v>81</v>
      </c>
    </row>
    <row r="18" spans="1:12" ht="12" customHeight="1">
      <c r="A18" s="268"/>
      <c r="B18" s="269"/>
      <c r="C18" s="270"/>
      <c r="D18" s="269"/>
      <c r="E18" s="331"/>
    </row>
    <row r="19" spans="1:12">
      <c r="A19" s="28">
        <v>1</v>
      </c>
      <c r="B19" s="29" t="s">
        <v>87</v>
      </c>
      <c r="C19" s="30" t="s">
        <v>89</v>
      </c>
      <c r="D19" s="26" t="s">
        <v>65</v>
      </c>
      <c r="E19" s="38">
        <v>708.76</v>
      </c>
    </row>
    <row r="20" spans="1:12">
      <c r="A20" s="28">
        <v>2</v>
      </c>
      <c r="B20" s="31" t="s">
        <v>91</v>
      </c>
      <c r="C20" s="30" t="s">
        <v>92</v>
      </c>
      <c r="D20" s="26" t="s">
        <v>65</v>
      </c>
      <c r="E20" s="38">
        <v>638.76</v>
      </c>
    </row>
    <row r="21" spans="1:12">
      <c r="A21" s="28">
        <v>3</v>
      </c>
      <c r="B21" s="29" t="s">
        <v>93</v>
      </c>
      <c r="C21" s="30" t="s">
        <v>95</v>
      </c>
      <c r="D21" s="26" t="s">
        <v>65</v>
      </c>
      <c r="E21" s="38">
        <v>538.76</v>
      </c>
      <c r="J21" s="8" t="s">
        <v>81</v>
      </c>
      <c r="L21" s="8" t="s">
        <v>81</v>
      </c>
    </row>
    <row r="22" spans="1:12">
      <c r="A22" s="28">
        <v>4</v>
      </c>
      <c r="B22" s="31" t="s">
        <v>96</v>
      </c>
      <c r="C22" s="30" t="s">
        <v>98</v>
      </c>
      <c r="D22" s="26" t="s">
        <v>99</v>
      </c>
      <c r="E22" s="38">
        <v>708.76</v>
      </c>
    </row>
    <row r="23" spans="1:12">
      <c r="A23" s="28">
        <v>5</v>
      </c>
      <c r="B23" s="31" t="s">
        <v>100</v>
      </c>
      <c r="C23" s="30" t="s">
        <v>101</v>
      </c>
      <c r="D23" s="26" t="s">
        <v>102</v>
      </c>
      <c r="E23" s="38">
        <v>638.76</v>
      </c>
      <c r="H23" s="8" t="s">
        <v>81</v>
      </c>
    </row>
    <row r="24" spans="1:12">
      <c r="A24" s="28">
        <v>6</v>
      </c>
      <c r="B24" s="26" t="s">
        <v>103</v>
      </c>
      <c r="C24" s="30" t="s">
        <v>105</v>
      </c>
      <c r="D24" s="26" t="s">
        <v>106</v>
      </c>
      <c r="E24" s="38">
        <v>538.76</v>
      </c>
    </row>
    <row r="25" spans="1:12" hidden="1">
      <c r="A25" s="28">
        <v>7</v>
      </c>
      <c r="B25" s="26" t="s">
        <v>107</v>
      </c>
      <c r="C25" s="30" t="s">
        <v>108</v>
      </c>
      <c r="D25" s="26" t="s">
        <v>109</v>
      </c>
      <c r="E25" s="38">
        <v>0</v>
      </c>
    </row>
    <row r="26" spans="1:12">
      <c r="A26" s="28">
        <v>8</v>
      </c>
      <c r="B26" s="31" t="s">
        <v>110</v>
      </c>
      <c r="C26" s="30" t="s">
        <v>111</v>
      </c>
      <c r="D26" s="26" t="s">
        <v>65</v>
      </c>
      <c r="E26" s="38">
        <v>638.76</v>
      </c>
    </row>
    <row r="27" spans="1:12">
      <c r="A27" s="28">
        <v>9</v>
      </c>
      <c r="B27" s="29" t="s">
        <v>112</v>
      </c>
      <c r="C27" s="30" t="s">
        <v>114</v>
      </c>
      <c r="D27" s="26" t="s">
        <v>115</v>
      </c>
      <c r="E27" s="38">
        <v>708.76</v>
      </c>
    </row>
    <row r="28" spans="1:12" hidden="1">
      <c r="A28" s="28">
        <v>10</v>
      </c>
      <c r="B28" s="29" t="s">
        <v>116</v>
      </c>
      <c r="C28" s="30" t="s">
        <v>117</v>
      </c>
      <c r="D28" s="26" t="s">
        <v>65</v>
      </c>
      <c r="E28" s="38">
        <v>0</v>
      </c>
    </row>
    <row r="29" spans="1:12" hidden="1">
      <c r="A29" s="28">
        <v>11</v>
      </c>
      <c r="B29" s="31" t="s">
        <v>119</v>
      </c>
      <c r="C29" s="30" t="s">
        <v>121</v>
      </c>
      <c r="D29" s="26" t="s">
        <v>122</v>
      </c>
      <c r="E29" s="38">
        <v>0</v>
      </c>
    </row>
    <row r="30" spans="1:12">
      <c r="A30" s="28">
        <v>12</v>
      </c>
      <c r="B30" s="31" t="s">
        <v>125</v>
      </c>
      <c r="C30" s="30" t="s">
        <v>126</v>
      </c>
      <c r="D30" s="26" t="s">
        <v>127</v>
      </c>
      <c r="E30" s="38">
        <v>802.26</v>
      </c>
    </row>
    <row r="31" spans="1:12">
      <c r="A31" s="28">
        <v>13</v>
      </c>
      <c r="B31" s="31" t="s">
        <v>129</v>
      </c>
      <c r="C31" s="30" t="s">
        <v>130</v>
      </c>
      <c r="D31" s="26" t="s">
        <v>65</v>
      </c>
      <c r="E31" s="38">
        <v>608.76</v>
      </c>
    </row>
    <row r="32" spans="1:12">
      <c r="A32" s="28">
        <v>14</v>
      </c>
      <c r="B32" s="31" t="s">
        <v>132</v>
      </c>
      <c r="C32" s="39" t="s">
        <v>134</v>
      </c>
      <c r="D32" s="26" t="s">
        <v>135</v>
      </c>
      <c r="E32" s="38">
        <v>878.76</v>
      </c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>
        <v>878.76</v>
      </c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>
        <v>998.76</v>
      </c>
    </row>
    <row r="35" spans="1:5" s="219" customFormat="1" hidden="1">
      <c r="A35" s="28">
        <v>17</v>
      </c>
      <c r="B35" s="216" t="s">
        <v>144</v>
      </c>
      <c r="C35" s="217" t="s">
        <v>145</v>
      </c>
      <c r="D35" s="218" t="s">
        <v>146</v>
      </c>
      <c r="E35" s="38">
        <v>0</v>
      </c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>
        <v>638.76</v>
      </c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>
        <v>608.76</v>
      </c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>
        <v>708.76</v>
      </c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>
        <v>1398.76</v>
      </c>
    </row>
    <row r="40" spans="1:5" hidden="1">
      <c r="A40" s="28">
        <v>22</v>
      </c>
      <c r="B40" s="31" t="s">
        <v>165</v>
      </c>
      <c r="C40" s="39" t="s">
        <v>167</v>
      </c>
      <c r="D40" s="31" t="s">
        <v>168</v>
      </c>
      <c r="E40" s="38">
        <v>0</v>
      </c>
    </row>
    <row r="41" spans="1:5" hidden="1">
      <c r="A41" s="28">
        <v>23</v>
      </c>
      <c r="B41" s="31" t="s">
        <v>170</v>
      </c>
      <c r="C41" s="39" t="s">
        <v>171</v>
      </c>
      <c r="D41" s="26" t="s">
        <v>172</v>
      </c>
      <c r="E41" s="38">
        <v>0</v>
      </c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>
        <v>872.26</v>
      </c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>
        <v>678.76</v>
      </c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>
        <v>708.76</v>
      </c>
    </row>
    <row r="45" spans="1:5" hidden="1">
      <c r="A45" s="28">
        <v>27</v>
      </c>
      <c r="B45" s="31" t="s">
        <v>184</v>
      </c>
      <c r="C45" s="42" t="s">
        <v>185</v>
      </c>
      <c r="D45" s="26" t="s">
        <v>109</v>
      </c>
      <c r="E45" s="38">
        <v>0</v>
      </c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>
        <v>1398.76</v>
      </c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>
        <v>708.76</v>
      </c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>
        <v>778.76</v>
      </c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>
        <v>778.76</v>
      </c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>
        <v>708.76</v>
      </c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>
        <v>608.76</v>
      </c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>
        <v>1398.76</v>
      </c>
    </row>
    <row r="53" spans="1:5" hidden="1">
      <c r="A53" s="28">
        <v>35</v>
      </c>
      <c r="B53" s="26" t="s">
        <v>215</v>
      </c>
      <c r="C53" s="30" t="s">
        <v>216</v>
      </c>
      <c r="D53" s="26" t="s">
        <v>217</v>
      </c>
      <c r="E53" s="38">
        <v>0</v>
      </c>
    </row>
    <row r="54" spans="1:5" hidden="1">
      <c r="A54" s="28">
        <v>36</v>
      </c>
      <c r="B54" s="26" t="s">
        <v>219</v>
      </c>
      <c r="C54" s="30" t="s">
        <v>220</v>
      </c>
      <c r="D54" s="26" t="s">
        <v>221</v>
      </c>
      <c r="E54" s="38">
        <v>0</v>
      </c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>
        <v>708.76</v>
      </c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>
        <v>424.36000000000013</v>
      </c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>
        <v>708.76</v>
      </c>
    </row>
    <row r="58" spans="1:5" hidden="1">
      <c r="A58" s="28">
        <v>40</v>
      </c>
      <c r="B58" s="26" t="s">
        <v>236</v>
      </c>
      <c r="C58" s="30" t="s">
        <v>237</v>
      </c>
      <c r="D58" s="26" t="s">
        <v>65</v>
      </c>
      <c r="E58" s="38">
        <v>0</v>
      </c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>
        <v>778.76</v>
      </c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>
        <v>708.76</v>
      </c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>
        <v>678.76</v>
      </c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>
        <v>678.76</v>
      </c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>
        <v>578.76</v>
      </c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>
        <v>638.76</v>
      </c>
    </row>
    <row r="65" spans="1:5" hidden="1">
      <c r="A65" s="28">
        <v>47</v>
      </c>
      <c r="B65" s="48" t="s">
        <v>263</v>
      </c>
      <c r="C65" s="220" t="s">
        <v>265</v>
      </c>
      <c r="D65" s="46" t="s">
        <v>65</v>
      </c>
      <c r="E65" s="38">
        <v>0</v>
      </c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>
        <v>1398.76</v>
      </c>
    </row>
    <row r="67" spans="1:5" hidden="1">
      <c r="A67" s="28">
        <v>49</v>
      </c>
      <c r="B67" s="31" t="s">
        <v>270</v>
      </c>
      <c r="C67" s="30" t="s">
        <v>271</v>
      </c>
      <c r="D67" s="26" t="s">
        <v>272</v>
      </c>
      <c r="E67" s="38">
        <v>0</v>
      </c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>
        <v>778.76</v>
      </c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>
        <v>854.76</v>
      </c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>
        <v>1398.76</v>
      </c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>
        <v>720.49</v>
      </c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>
        <v>1204.76</v>
      </c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>
        <v>1398.76</v>
      </c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>
        <v>1318.76</v>
      </c>
    </row>
    <row r="75" spans="1:5" hidden="1">
      <c r="A75" s="28">
        <v>57</v>
      </c>
      <c r="B75" s="26" t="s">
        <v>305</v>
      </c>
      <c r="C75" s="30" t="s">
        <v>307</v>
      </c>
      <c r="D75" s="26" t="s">
        <v>234</v>
      </c>
      <c r="E75" s="38">
        <v>0</v>
      </c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>
        <v>300</v>
      </c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>
        <v>300</v>
      </c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>
        <v>300</v>
      </c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>
        <v>300</v>
      </c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>
        <v>200</v>
      </c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>
        <v>200</v>
      </c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>
        <v>100</v>
      </c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>
        <v>300</v>
      </c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>
        <v>300</v>
      </c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>
        <v>300</v>
      </c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>
        <v>300</v>
      </c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>
        <v>300</v>
      </c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>
        <v>200</v>
      </c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>
        <v>300</v>
      </c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>
        <v>300</v>
      </c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>
        <v>200</v>
      </c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>
        <v>300</v>
      </c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>
        <v>300</v>
      </c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>
        <v>300</v>
      </c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>
        <v>200</v>
      </c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>
        <v>300</v>
      </c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>
        <v>200</v>
      </c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>
        <v>300</v>
      </c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>
        <v>300</v>
      </c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>
        <v>200</v>
      </c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>
        <v>300</v>
      </c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>
        <v>300</v>
      </c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>
        <v>300</v>
      </c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>
        <v>200</v>
      </c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>
        <v>300</v>
      </c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>
        <v>300</v>
      </c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>
        <v>300</v>
      </c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>
        <v>200</v>
      </c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>
        <v>300</v>
      </c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>
        <v>300</v>
      </c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>
        <v>300</v>
      </c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>
        <v>200</v>
      </c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>
        <v>300</v>
      </c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>
        <v>300</v>
      </c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>
        <v>200</v>
      </c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>
        <v>300</v>
      </c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>
        <v>200</v>
      </c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>
        <v>300</v>
      </c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>
        <v>200</v>
      </c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>
        <v>300</v>
      </c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>
        <v>300</v>
      </c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>
        <v>200</v>
      </c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>
        <v>300</v>
      </c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>
        <v>300</v>
      </c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>
        <v>300</v>
      </c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>
        <v>300</v>
      </c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>
        <v>300</v>
      </c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>
        <v>200</v>
      </c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>
        <v>300</v>
      </c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>
        <v>200</v>
      </c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>
        <v>300</v>
      </c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>
        <v>250</v>
      </c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>
        <v>250</v>
      </c>
    </row>
    <row r="134" spans="1:5" hidden="1">
      <c r="A134" s="28">
        <v>116</v>
      </c>
      <c r="B134" s="29" t="s">
        <v>448</v>
      </c>
      <c r="C134" s="47" t="s">
        <v>449</v>
      </c>
      <c r="D134" s="26" t="s">
        <v>65</v>
      </c>
      <c r="E134" s="38">
        <v>0</v>
      </c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>
        <v>672.1</v>
      </c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>
        <v>1160.3400000000001</v>
      </c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>
        <v>1106.8699999999999</v>
      </c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>
        <v>508.17</v>
      </c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>
        <v>497.31000000000006</v>
      </c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>
        <v>250</v>
      </c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>
        <v>325</v>
      </c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>
        <v>300</v>
      </c>
    </row>
    <row r="143" spans="1:5" hidden="1">
      <c r="A143" s="28">
        <v>125</v>
      </c>
      <c r="B143" s="29" t="s">
        <v>473</v>
      </c>
      <c r="C143" s="30" t="s">
        <v>474</v>
      </c>
      <c r="D143" s="26" t="s">
        <v>65</v>
      </c>
      <c r="E143" s="38">
        <v>0</v>
      </c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>
        <v>661.5</v>
      </c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>
        <v>388.42</v>
      </c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>
        <v>574.16999999999996</v>
      </c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>
        <v>200</v>
      </c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>
        <v>541.16999999999996</v>
      </c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>
        <v>574.16999999999996</v>
      </c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>
        <v>574.16999999999996</v>
      </c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>
        <v>474.16999999999996</v>
      </c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>
        <v>474.16999999999996</v>
      </c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>
        <v>574.16999999999996</v>
      </c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>
        <v>541.16999999999996</v>
      </c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>
        <v>360</v>
      </c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>
        <v>541.16999999999996</v>
      </c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>
        <v>450</v>
      </c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>
        <v>180</v>
      </c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>
        <v>1040</v>
      </c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>
        <v>1657</v>
      </c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>
        <v>645</v>
      </c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>
        <v>1811.3</v>
      </c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>
        <v>1000</v>
      </c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>
        <v>1597.05</v>
      </c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>
        <v>737.1</v>
      </c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>
        <v>450</v>
      </c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>
        <v>2088.4499999999998</v>
      </c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>
        <v>4725</v>
      </c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v>79440.90999999996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A1:D1"/>
    <mergeCell ref="E16:E18"/>
    <mergeCell ref="A16:A18"/>
    <mergeCell ref="B16:B18"/>
    <mergeCell ref="C16:C18"/>
    <mergeCell ref="D16:D18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81"/>
  <sheetViews>
    <sheetView topLeftCell="B164" workbookViewId="0">
      <selection activeCell="E19" sqref="E19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43517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81"/>
  <sheetViews>
    <sheetView topLeftCell="A156" workbookViewId="0">
      <selection activeCell="C4" sqref="C4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43545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81"/>
  <sheetViews>
    <sheetView topLeftCell="A10" workbookViewId="0">
      <selection activeCell="C4" sqref="C4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43576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81"/>
  <sheetViews>
    <sheetView topLeftCell="A148" workbookViewId="0">
      <selection activeCell="E9" sqref="E9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43606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D7" sqref="D7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43637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81"/>
  <sheetViews>
    <sheetView workbookViewId="0">
      <selection activeCell="H17" sqref="H17"/>
    </sheetView>
  </sheetViews>
  <sheetFormatPr defaultColWidth="7.28515625" defaultRowHeight="11.25"/>
  <cols>
    <col min="1" max="1" width="7.28515625" style="8"/>
    <col min="2" max="2" width="22.42578125" style="8" bestFit="1" customWidth="1"/>
    <col min="3" max="3" width="20.140625" style="8" bestFit="1" customWidth="1"/>
    <col min="4" max="4" width="27.28515625" style="8" bestFit="1" customWidth="1"/>
    <col min="5" max="5" width="15.28515625" style="8" customWidth="1"/>
    <col min="6" max="16384" width="7.28515625" style="8"/>
  </cols>
  <sheetData>
    <row r="1" spans="1:5" customFormat="1" ht="25.5">
      <c r="A1" s="328" t="s">
        <v>535</v>
      </c>
      <c r="B1" s="328"/>
      <c r="C1" s="328"/>
      <c r="D1" s="328"/>
      <c r="E1" s="111"/>
    </row>
    <row r="2" spans="1:5" customFormat="1" ht="15">
      <c r="A2" s="152" t="s">
        <v>536</v>
      </c>
      <c r="B2" s="152"/>
      <c r="C2" s="152"/>
      <c r="D2" s="152"/>
      <c r="E2" s="111"/>
    </row>
    <row r="3" spans="1:5" customFormat="1" ht="15">
      <c r="A3" s="153" t="s">
        <v>537</v>
      </c>
      <c r="B3" s="153"/>
      <c r="C3" s="153"/>
      <c r="D3" s="153"/>
      <c r="E3" s="111"/>
    </row>
    <row r="4" spans="1:5" customFormat="1" ht="23.25">
      <c r="A4" s="154"/>
      <c r="B4" s="155"/>
      <c r="C4" s="156">
        <v>43667</v>
      </c>
      <c r="D4" s="157"/>
      <c r="E4" s="111"/>
    </row>
    <row r="5" spans="1:5" customFormat="1" ht="15">
      <c r="A5" s="158" t="s">
        <v>538</v>
      </c>
      <c r="B5" s="154"/>
      <c r="C5" s="154"/>
      <c r="D5" s="154"/>
      <c r="E5" s="111"/>
    </row>
    <row r="6" spans="1:5" customFormat="1" ht="15">
      <c r="A6" s="159" t="s">
        <v>539</v>
      </c>
      <c r="B6" s="160"/>
      <c r="C6" s="158"/>
      <c r="D6" s="161"/>
      <c r="E6" s="111"/>
    </row>
    <row r="7" spans="1:5" customFormat="1" ht="15">
      <c r="A7" s="162" t="s">
        <v>540</v>
      </c>
      <c r="B7" s="163"/>
      <c r="C7" s="158"/>
      <c r="D7" s="164" t="s">
        <v>628</v>
      </c>
      <c r="E7" s="111"/>
    </row>
    <row r="8" spans="1:5" customFormat="1" ht="15">
      <c r="A8" s="162" t="s">
        <v>541</v>
      </c>
      <c r="B8" s="163"/>
      <c r="C8" s="158"/>
      <c r="D8" s="158"/>
      <c r="E8" s="111"/>
    </row>
    <row r="9" spans="1:5" customFormat="1" ht="15">
      <c r="A9" s="158"/>
      <c r="B9" s="165"/>
      <c r="C9" s="158"/>
      <c r="D9" s="158"/>
      <c r="E9" s="111"/>
    </row>
    <row r="10" spans="1:5" customFormat="1" ht="15">
      <c r="A10" s="164" t="s">
        <v>542</v>
      </c>
      <c r="B10" s="164"/>
      <c r="C10" s="164"/>
      <c r="D10" s="164"/>
      <c r="E10" s="111"/>
    </row>
    <row r="11" spans="1:5" customFormat="1" ht="15">
      <c r="A11" s="164" t="s">
        <v>543</v>
      </c>
      <c r="B11" s="164"/>
      <c r="C11" s="164"/>
      <c r="D11" s="164"/>
      <c r="E11" s="111"/>
    </row>
    <row r="12" spans="1:5" customFormat="1" ht="15">
      <c r="A12" s="166" t="s">
        <v>544</v>
      </c>
      <c r="B12" s="164"/>
      <c r="C12" s="166"/>
      <c r="D12" s="166"/>
      <c r="E12" s="111"/>
    </row>
    <row r="13" spans="1:5" customFormat="1" ht="15">
      <c r="A13" s="164" t="s">
        <v>545</v>
      </c>
      <c r="B13" s="164"/>
      <c r="C13" s="164"/>
      <c r="D13" s="164"/>
      <c r="E13" s="111"/>
    </row>
    <row r="14" spans="1:5" customFormat="1" ht="15">
      <c r="A14" s="164"/>
      <c r="B14" s="164"/>
      <c r="C14" s="164"/>
      <c r="D14" s="164"/>
      <c r="E14" s="111"/>
    </row>
    <row r="16" spans="1:5" ht="12" customHeight="1">
      <c r="A16" s="268" t="s">
        <v>2</v>
      </c>
      <c r="B16" s="269" t="s">
        <v>3</v>
      </c>
      <c r="C16" s="270" t="s">
        <v>4</v>
      </c>
      <c r="D16" s="269" t="s">
        <v>5</v>
      </c>
      <c r="E16" s="276" t="s">
        <v>14</v>
      </c>
    </row>
    <row r="17" spans="1:5" ht="42" customHeight="1">
      <c r="A17" s="268"/>
      <c r="B17" s="269"/>
      <c r="C17" s="270"/>
      <c r="D17" s="269"/>
      <c r="E17" s="276"/>
    </row>
    <row r="18" spans="1:5" ht="12" customHeight="1">
      <c r="A18" s="268"/>
      <c r="B18" s="269"/>
      <c r="C18" s="270"/>
      <c r="D18" s="269"/>
      <c r="E18" s="276"/>
    </row>
    <row r="19" spans="1:5">
      <c r="A19" s="28">
        <v>1</v>
      </c>
      <c r="B19" s="29" t="s">
        <v>87</v>
      </c>
      <c r="C19" s="30" t="s">
        <v>89</v>
      </c>
      <c r="D19" s="26" t="s">
        <v>65</v>
      </c>
      <c r="E19" s="38"/>
    </row>
    <row r="20" spans="1:5">
      <c r="A20" s="28">
        <v>2</v>
      </c>
      <c r="B20" s="31" t="s">
        <v>91</v>
      </c>
      <c r="C20" s="30" t="s">
        <v>92</v>
      </c>
      <c r="D20" s="26" t="s">
        <v>65</v>
      </c>
      <c r="E20" s="38"/>
    </row>
    <row r="21" spans="1:5">
      <c r="A21" s="28">
        <v>3</v>
      </c>
      <c r="B21" s="29" t="s">
        <v>93</v>
      </c>
      <c r="C21" s="30" t="s">
        <v>95</v>
      </c>
      <c r="D21" s="26" t="s">
        <v>65</v>
      </c>
      <c r="E21" s="38"/>
    </row>
    <row r="22" spans="1:5">
      <c r="A22" s="28">
        <v>4</v>
      </c>
      <c r="B22" s="31" t="s">
        <v>96</v>
      </c>
      <c r="C22" s="30" t="s">
        <v>98</v>
      </c>
      <c r="D22" s="26" t="s">
        <v>99</v>
      </c>
      <c r="E22" s="38"/>
    </row>
    <row r="23" spans="1:5">
      <c r="A23" s="28">
        <v>5</v>
      </c>
      <c r="B23" s="31" t="s">
        <v>100</v>
      </c>
      <c r="C23" s="30" t="s">
        <v>101</v>
      </c>
      <c r="D23" s="26" t="s">
        <v>102</v>
      </c>
      <c r="E23" s="38"/>
    </row>
    <row r="24" spans="1:5">
      <c r="A24" s="28">
        <v>6</v>
      </c>
      <c r="B24" s="26" t="s">
        <v>103</v>
      </c>
      <c r="C24" s="30" t="s">
        <v>105</v>
      </c>
      <c r="D24" s="26" t="s">
        <v>106</v>
      </c>
      <c r="E24" s="38"/>
    </row>
    <row r="25" spans="1:5">
      <c r="A25" s="28">
        <v>7</v>
      </c>
      <c r="B25" s="26" t="s">
        <v>107</v>
      </c>
      <c r="C25" s="30" t="s">
        <v>108</v>
      </c>
      <c r="D25" s="26" t="s">
        <v>109</v>
      </c>
      <c r="E25" s="38"/>
    </row>
    <row r="26" spans="1:5">
      <c r="A26" s="28">
        <v>8</v>
      </c>
      <c r="B26" s="31" t="s">
        <v>110</v>
      </c>
      <c r="C26" s="30" t="s">
        <v>111</v>
      </c>
      <c r="D26" s="26" t="s">
        <v>65</v>
      </c>
      <c r="E26" s="38"/>
    </row>
    <row r="27" spans="1:5">
      <c r="A27" s="28">
        <v>9</v>
      </c>
      <c r="B27" s="29" t="s">
        <v>112</v>
      </c>
      <c r="C27" s="30" t="s">
        <v>114</v>
      </c>
      <c r="D27" s="26" t="s">
        <v>115</v>
      </c>
      <c r="E27" s="38"/>
    </row>
    <row r="28" spans="1:5">
      <c r="A28" s="28">
        <v>10</v>
      </c>
      <c r="B28" s="29" t="s">
        <v>116</v>
      </c>
      <c r="C28" s="30" t="s">
        <v>117</v>
      </c>
      <c r="D28" s="26" t="s">
        <v>65</v>
      </c>
      <c r="E28" s="38"/>
    </row>
    <row r="29" spans="1:5">
      <c r="A29" s="28">
        <v>11</v>
      </c>
      <c r="B29" s="31" t="s">
        <v>119</v>
      </c>
      <c r="C29" s="30" t="s">
        <v>121</v>
      </c>
      <c r="D29" s="26" t="s">
        <v>122</v>
      </c>
      <c r="E29" s="38"/>
    </row>
    <row r="30" spans="1:5">
      <c r="A30" s="28">
        <v>12</v>
      </c>
      <c r="B30" s="31" t="s">
        <v>125</v>
      </c>
      <c r="C30" s="30" t="s">
        <v>126</v>
      </c>
      <c r="D30" s="26" t="s">
        <v>127</v>
      </c>
      <c r="E30" s="38"/>
    </row>
    <row r="31" spans="1:5">
      <c r="A31" s="28">
        <v>13</v>
      </c>
      <c r="B31" s="31" t="s">
        <v>129</v>
      </c>
      <c r="C31" s="30" t="s">
        <v>130</v>
      </c>
      <c r="D31" s="26" t="s">
        <v>65</v>
      </c>
      <c r="E31" s="38"/>
    </row>
    <row r="32" spans="1:5">
      <c r="A32" s="28">
        <v>14</v>
      </c>
      <c r="B32" s="31" t="s">
        <v>132</v>
      </c>
      <c r="C32" s="39" t="s">
        <v>134</v>
      </c>
      <c r="D32" s="26" t="s">
        <v>135</v>
      </c>
      <c r="E32" s="38"/>
    </row>
    <row r="33" spans="1:5">
      <c r="A33" s="28">
        <v>15</v>
      </c>
      <c r="B33" s="31" t="s">
        <v>137</v>
      </c>
      <c r="C33" s="30" t="s">
        <v>138</v>
      </c>
      <c r="D33" s="26" t="s">
        <v>59</v>
      </c>
      <c r="E33" s="38"/>
    </row>
    <row r="34" spans="1:5">
      <c r="A34" s="28">
        <v>16</v>
      </c>
      <c r="B34" s="31" t="s">
        <v>140</v>
      </c>
      <c r="C34" s="30" t="s">
        <v>142</v>
      </c>
      <c r="D34" s="26" t="s">
        <v>65</v>
      </c>
      <c r="E34" s="38"/>
    </row>
    <row r="35" spans="1:5" s="219" customFormat="1">
      <c r="A35" s="28">
        <v>17</v>
      </c>
      <c r="B35" s="216" t="s">
        <v>144</v>
      </c>
      <c r="C35" s="217" t="s">
        <v>145</v>
      </c>
      <c r="D35" s="218" t="s">
        <v>146</v>
      </c>
      <c r="E35" s="38"/>
    </row>
    <row r="36" spans="1:5">
      <c r="A36" s="28">
        <v>18</v>
      </c>
      <c r="B36" s="31" t="s">
        <v>149</v>
      </c>
      <c r="C36" s="30" t="s">
        <v>150</v>
      </c>
      <c r="D36" s="26" t="s">
        <v>151</v>
      </c>
      <c r="E36" s="38"/>
    </row>
    <row r="37" spans="1:5">
      <c r="A37" s="28">
        <v>19</v>
      </c>
      <c r="B37" s="31" t="s">
        <v>153</v>
      </c>
      <c r="C37" s="39" t="s">
        <v>155</v>
      </c>
      <c r="D37" s="26" t="s">
        <v>65</v>
      </c>
      <c r="E37" s="38"/>
    </row>
    <row r="38" spans="1:5">
      <c r="A38" s="28">
        <v>20</v>
      </c>
      <c r="B38" s="31" t="s">
        <v>157</v>
      </c>
      <c r="C38" s="41" t="s">
        <v>159</v>
      </c>
      <c r="D38" s="26" t="s">
        <v>65</v>
      </c>
      <c r="E38" s="38"/>
    </row>
    <row r="39" spans="1:5">
      <c r="A39" s="28">
        <v>21</v>
      </c>
      <c r="B39" s="31" t="s">
        <v>161</v>
      </c>
      <c r="C39" s="30" t="s">
        <v>163</v>
      </c>
      <c r="D39" s="26" t="s">
        <v>65</v>
      </c>
      <c r="E39" s="38"/>
    </row>
    <row r="40" spans="1:5">
      <c r="A40" s="28">
        <v>22</v>
      </c>
      <c r="B40" s="31" t="s">
        <v>165</v>
      </c>
      <c r="C40" s="39" t="s">
        <v>167</v>
      </c>
      <c r="D40" s="31" t="s">
        <v>168</v>
      </c>
      <c r="E40" s="38"/>
    </row>
    <row r="41" spans="1:5">
      <c r="A41" s="28">
        <v>23</v>
      </c>
      <c r="B41" s="31" t="s">
        <v>170</v>
      </c>
      <c r="C41" s="39" t="s">
        <v>171</v>
      </c>
      <c r="D41" s="26" t="s">
        <v>172</v>
      </c>
      <c r="E41" s="38"/>
    </row>
    <row r="42" spans="1:5">
      <c r="A42" s="28">
        <v>24</v>
      </c>
      <c r="B42" s="31" t="s">
        <v>174</v>
      </c>
      <c r="C42" s="30" t="s">
        <v>175</v>
      </c>
      <c r="D42" s="26" t="s">
        <v>176</v>
      </c>
      <c r="E42" s="38"/>
    </row>
    <row r="43" spans="1:5">
      <c r="A43" s="28">
        <v>25</v>
      </c>
      <c r="B43" s="31" t="s">
        <v>178</v>
      </c>
      <c r="C43" s="39" t="s">
        <v>179</v>
      </c>
      <c r="D43" s="26" t="s">
        <v>109</v>
      </c>
      <c r="E43" s="38"/>
    </row>
    <row r="44" spans="1:5">
      <c r="A44" s="28">
        <v>26</v>
      </c>
      <c r="B44" s="31" t="s">
        <v>181</v>
      </c>
      <c r="C44" s="30" t="s">
        <v>182</v>
      </c>
      <c r="D44" s="26" t="s">
        <v>65</v>
      </c>
      <c r="E44" s="38"/>
    </row>
    <row r="45" spans="1:5">
      <c r="A45" s="28">
        <v>27</v>
      </c>
      <c r="B45" s="31" t="s">
        <v>184</v>
      </c>
      <c r="C45" s="42" t="s">
        <v>185</v>
      </c>
      <c r="D45" s="26" t="s">
        <v>109</v>
      </c>
      <c r="E45" s="38"/>
    </row>
    <row r="46" spans="1:5">
      <c r="A46" s="28">
        <v>28</v>
      </c>
      <c r="B46" s="26" t="s">
        <v>187</v>
      </c>
      <c r="C46" s="30" t="s">
        <v>189</v>
      </c>
      <c r="D46" s="26" t="s">
        <v>65</v>
      </c>
      <c r="E46" s="38"/>
    </row>
    <row r="47" spans="1:5">
      <c r="A47" s="28">
        <v>29</v>
      </c>
      <c r="B47" s="26" t="s">
        <v>191</v>
      </c>
      <c r="C47" s="42" t="s">
        <v>193</v>
      </c>
      <c r="D47" s="31" t="s">
        <v>194</v>
      </c>
      <c r="E47" s="38"/>
    </row>
    <row r="48" spans="1:5">
      <c r="A48" s="28">
        <v>30</v>
      </c>
      <c r="B48" s="26" t="s">
        <v>196</v>
      </c>
      <c r="C48" s="30" t="s">
        <v>198</v>
      </c>
      <c r="D48" s="26" t="s">
        <v>43</v>
      </c>
      <c r="E48" s="38"/>
    </row>
    <row r="49" spans="1:5">
      <c r="A49" s="28">
        <v>31</v>
      </c>
      <c r="B49" s="26" t="s">
        <v>200</v>
      </c>
      <c r="C49" s="30" t="s">
        <v>201</v>
      </c>
      <c r="D49" s="26" t="s">
        <v>202</v>
      </c>
      <c r="E49" s="38"/>
    </row>
    <row r="50" spans="1:5">
      <c r="A50" s="28">
        <v>32</v>
      </c>
      <c r="B50" s="26" t="s">
        <v>204</v>
      </c>
      <c r="C50" s="30" t="s">
        <v>206</v>
      </c>
      <c r="D50" s="26" t="s">
        <v>65</v>
      </c>
      <c r="E50" s="38"/>
    </row>
    <row r="51" spans="1:5">
      <c r="A51" s="28">
        <v>33</v>
      </c>
      <c r="B51" s="26" t="s">
        <v>208</v>
      </c>
      <c r="C51" s="30" t="s">
        <v>210</v>
      </c>
      <c r="D51" s="26" t="s">
        <v>146</v>
      </c>
      <c r="E51" s="38"/>
    </row>
    <row r="52" spans="1:5">
      <c r="A52" s="28">
        <v>34</v>
      </c>
      <c r="B52" s="29" t="s">
        <v>212</v>
      </c>
      <c r="C52" s="30" t="s">
        <v>213</v>
      </c>
      <c r="D52" s="26" t="s">
        <v>65</v>
      </c>
      <c r="E52" s="38"/>
    </row>
    <row r="53" spans="1:5">
      <c r="A53" s="28">
        <v>35</v>
      </c>
      <c r="B53" s="26" t="s">
        <v>215</v>
      </c>
      <c r="C53" s="30" t="s">
        <v>216</v>
      </c>
      <c r="D53" s="26" t="s">
        <v>217</v>
      </c>
      <c r="E53" s="38"/>
    </row>
    <row r="54" spans="1:5">
      <c r="A54" s="28">
        <v>36</v>
      </c>
      <c r="B54" s="26" t="s">
        <v>219</v>
      </c>
      <c r="C54" s="30" t="s">
        <v>220</v>
      </c>
      <c r="D54" s="26" t="s">
        <v>221</v>
      </c>
      <c r="E54" s="38"/>
    </row>
    <row r="55" spans="1:5">
      <c r="A55" s="28">
        <v>37</v>
      </c>
      <c r="B55" s="26" t="s">
        <v>223</v>
      </c>
      <c r="C55" s="30" t="s">
        <v>224</v>
      </c>
      <c r="D55" s="26" t="s">
        <v>225</v>
      </c>
      <c r="E55" s="38"/>
    </row>
    <row r="56" spans="1:5">
      <c r="A56" s="28">
        <v>38</v>
      </c>
      <c r="B56" s="26" t="s">
        <v>227</v>
      </c>
      <c r="C56" s="30" t="s">
        <v>229</v>
      </c>
      <c r="D56" s="26" t="s">
        <v>230</v>
      </c>
      <c r="E56" s="38"/>
    </row>
    <row r="57" spans="1:5">
      <c r="A57" s="28">
        <v>39</v>
      </c>
      <c r="B57" s="26" t="s">
        <v>232</v>
      </c>
      <c r="C57" s="30" t="s">
        <v>233</v>
      </c>
      <c r="D57" s="26" t="s">
        <v>234</v>
      </c>
      <c r="E57" s="38"/>
    </row>
    <row r="58" spans="1:5">
      <c r="A58" s="28">
        <v>40</v>
      </c>
      <c r="B58" s="26" t="s">
        <v>236</v>
      </c>
      <c r="C58" s="30" t="s">
        <v>237</v>
      </c>
      <c r="D58" s="26" t="s">
        <v>65</v>
      </c>
      <c r="E58" s="38"/>
    </row>
    <row r="59" spans="1:5">
      <c r="A59" s="28">
        <v>41</v>
      </c>
      <c r="B59" s="26" t="s">
        <v>239</v>
      </c>
      <c r="C59" s="39" t="s">
        <v>240</v>
      </c>
      <c r="D59" s="26" t="s">
        <v>65</v>
      </c>
      <c r="E59" s="38"/>
    </row>
    <row r="60" spans="1:5">
      <c r="A60" s="28">
        <v>42</v>
      </c>
      <c r="B60" s="46" t="s">
        <v>242</v>
      </c>
      <c r="C60" s="47" t="s">
        <v>243</v>
      </c>
      <c r="D60" s="29" t="s">
        <v>65</v>
      </c>
      <c r="E60" s="38"/>
    </row>
    <row r="61" spans="1:5">
      <c r="A61" s="28">
        <v>43</v>
      </c>
      <c r="B61" s="31" t="s">
        <v>245</v>
      </c>
      <c r="C61" s="30" t="s">
        <v>247</v>
      </c>
      <c r="D61" s="26" t="s">
        <v>248</v>
      </c>
      <c r="E61" s="38"/>
    </row>
    <row r="62" spans="1:5">
      <c r="A62" s="28">
        <v>44</v>
      </c>
      <c r="B62" s="31" t="s">
        <v>250</v>
      </c>
      <c r="C62" s="30" t="s">
        <v>252</v>
      </c>
      <c r="D62" s="26" t="s">
        <v>253</v>
      </c>
      <c r="E62" s="38"/>
    </row>
    <row r="63" spans="1:5">
      <c r="A63" s="28">
        <v>45</v>
      </c>
      <c r="B63" s="31" t="s">
        <v>255</v>
      </c>
      <c r="C63" s="30" t="s">
        <v>256</v>
      </c>
      <c r="D63" s="26" t="s">
        <v>65</v>
      </c>
      <c r="E63" s="38"/>
    </row>
    <row r="64" spans="1:5">
      <c r="A64" s="28">
        <v>46</v>
      </c>
      <c r="B64" s="48" t="s">
        <v>258</v>
      </c>
      <c r="C64" s="49" t="s">
        <v>260</v>
      </c>
      <c r="D64" s="46" t="s">
        <v>261</v>
      </c>
      <c r="E64" s="38"/>
    </row>
    <row r="65" spans="1:5">
      <c r="A65" s="28">
        <v>47</v>
      </c>
      <c r="B65" s="48" t="s">
        <v>263</v>
      </c>
      <c r="C65" s="220" t="s">
        <v>265</v>
      </c>
      <c r="D65" s="46" t="s">
        <v>65</v>
      </c>
      <c r="E65" s="38"/>
    </row>
    <row r="66" spans="1:5">
      <c r="A66" s="28">
        <v>48</v>
      </c>
      <c r="B66" s="26" t="s">
        <v>267</v>
      </c>
      <c r="C66" s="30" t="s">
        <v>268</v>
      </c>
      <c r="D66" s="26" t="s">
        <v>59</v>
      </c>
      <c r="E66" s="38"/>
    </row>
    <row r="67" spans="1:5">
      <c r="A67" s="28">
        <v>49</v>
      </c>
      <c r="B67" s="31" t="s">
        <v>270</v>
      </c>
      <c r="C67" s="30" t="s">
        <v>271</v>
      </c>
      <c r="D67" s="26" t="s">
        <v>272</v>
      </c>
      <c r="E67" s="38"/>
    </row>
    <row r="68" spans="1:5">
      <c r="A68" s="28">
        <v>50</v>
      </c>
      <c r="B68" s="26" t="s">
        <v>274</v>
      </c>
      <c r="C68" s="30" t="s">
        <v>276</v>
      </c>
      <c r="D68" s="26" t="s">
        <v>277</v>
      </c>
      <c r="E68" s="38"/>
    </row>
    <row r="69" spans="1:5">
      <c r="A69" s="28">
        <v>51</v>
      </c>
      <c r="B69" s="26" t="s">
        <v>279</v>
      </c>
      <c r="C69" s="30" t="s">
        <v>281</v>
      </c>
      <c r="D69" s="26" t="s">
        <v>282</v>
      </c>
      <c r="E69" s="38"/>
    </row>
    <row r="70" spans="1:5">
      <c r="A70" s="28">
        <v>52</v>
      </c>
      <c r="B70" s="26" t="s">
        <v>284</v>
      </c>
      <c r="C70" s="30" t="s">
        <v>286</v>
      </c>
      <c r="D70" s="46" t="s">
        <v>287</v>
      </c>
      <c r="E70" s="38"/>
    </row>
    <row r="71" spans="1:5">
      <c r="A71" s="28">
        <v>53</v>
      </c>
      <c r="B71" s="26" t="s">
        <v>289</v>
      </c>
      <c r="C71" s="30" t="s">
        <v>290</v>
      </c>
      <c r="D71" s="26" t="s">
        <v>272</v>
      </c>
      <c r="E71" s="38"/>
    </row>
    <row r="72" spans="1:5">
      <c r="A72" s="28">
        <v>54</v>
      </c>
      <c r="B72" s="26" t="s">
        <v>292</v>
      </c>
      <c r="C72" s="30" t="s">
        <v>293</v>
      </c>
      <c r="D72" s="29" t="s">
        <v>294</v>
      </c>
      <c r="E72" s="38"/>
    </row>
    <row r="73" spans="1:5">
      <c r="A73" s="28">
        <v>55</v>
      </c>
      <c r="B73" s="26" t="s">
        <v>296</v>
      </c>
      <c r="C73" s="30" t="s">
        <v>298</v>
      </c>
      <c r="D73" s="26" t="s">
        <v>299</v>
      </c>
      <c r="E73" s="38"/>
    </row>
    <row r="74" spans="1:5">
      <c r="A74" s="28">
        <v>56</v>
      </c>
      <c r="B74" s="26" t="s">
        <v>301</v>
      </c>
      <c r="C74" s="30" t="s">
        <v>303</v>
      </c>
      <c r="D74" s="26" t="s">
        <v>65</v>
      </c>
      <c r="E74" s="38"/>
    </row>
    <row r="75" spans="1:5">
      <c r="A75" s="28">
        <v>57</v>
      </c>
      <c r="B75" s="26" t="s">
        <v>305</v>
      </c>
      <c r="C75" s="30" t="s">
        <v>307</v>
      </c>
      <c r="D75" s="26" t="s">
        <v>234</v>
      </c>
      <c r="E75" s="38"/>
    </row>
    <row r="76" spans="1:5">
      <c r="A76" s="28">
        <v>58</v>
      </c>
      <c r="B76" s="26" t="s">
        <v>313</v>
      </c>
      <c r="C76" s="39" t="s">
        <v>314</v>
      </c>
      <c r="D76" s="26" t="s">
        <v>59</v>
      </c>
      <c r="E76" s="38"/>
    </row>
    <row r="77" spans="1:5">
      <c r="A77" s="28">
        <v>59</v>
      </c>
      <c r="B77" s="26" t="s">
        <v>316</v>
      </c>
      <c r="C77" s="30" t="s">
        <v>317</v>
      </c>
      <c r="D77" s="26" t="s">
        <v>43</v>
      </c>
      <c r="E77" s="38"/>
    </row>
    <row r="78" spans="1:5">
      <c r="A78" s="28">
        <v>60</v>
      </c>
      <c r="B78" s="26" t="s">
        <v>318</v>
      </c>
      <c r="C78" s="30" t="s">
        <v>319</v>
      </c>
      <c r="D78" s="26" t="s">
        <v>109</v>
      </c>
      <c r="E78" s="38"/>
    </row>
    <row r="79" spans="1:5">
      <c r="A79" s="28">
        <v>61</v>
      </c>
      <c r="B79" s="26" t="s">
        <v>320</v>
      </c>
      <c r="C79" s="30" t="s">
        <v>321</v>
      </c>
      <c r="D79" s="26" t="s">
        <v>109</v>
      </c>
      <c r="E79" s="38"/>
    </row>
    <row r="80" spans="1:5">
      <c r="A80" s="28">
        <v>62</v>
      </c>
      <c r="B80" s="26" t="s">
        <v>322</v>
      </c>
      <c r="C80" s="30" t="s">
        <v>323</v>
      </c>
      <c r="D80" s="26" t="s">
        <v>253</v>
      </c>
      <c r="E80" s="38"/>
    </row>
    <row r="81" spans="1:5">
      <c r="A81" s="28">
        <v>63</v>
      </c>
      <c r="B81" s="26" t="s">
        <v>324</v>
      </c>
      <c r="C81" s="30" t="s">
        <v>325</v>
      </c>
      <c r="D81" s="26" t="s">
        <v>109</v>
      </c>
      <c r="E81" s="38"/>
    </row>
    <row r="82" spans="1:5">
      <c r="A82" s="28">
        <v>64</v>
      </c>
      <c r="B82" s="26" t="s">
        <v>326</v>
      </c>
      <c r="C82" s="30" t="s">
        <v>327</v>
      </c>
      <c r="D82" s="26" t="s">
        <v>65</v>
      </c>
      <c r="E82" s="38"/>
    </row>
    <row r="83" spans="1:5">
      <c r="A83" s="28">
        <v>65</v>
      </c>
      <c r="B83" s="26" t="s">
        <v>328</v>
      </c>
      <c r="C83" s="30" t="s">
        <v>329</v>
      </c>
      <c r="D83" s="26" t="s">
        <v>65</v>
      </c>
      <c r="E83" s="38"/>
    </row>
    <row r="84" spans="1:5">
      <c r="A84" s="28">
        <v>66</v>
      </c>
      <c r="B84" s="26" t="s">
        <v>330</v>
      </c>
      <c r="C84" s="30" t="s">
        <v>331</v>
      </c>
      <c r="D84" s="26" t="s">
        <v>65</v>
      </c>
      <c r="E84" s="38"/>
    </row>
    <row r="85" spans="1:5">
      <c r="A85" s="28">
        <v>67</v>
      </c>
      <c r="B85" s="26" t="s">
        <v>332</v>
      </c>
      <c r="C85" s="30" t="s">
        <v>333</v>
      </c>
      <c r="D85" s="26" t="s">
        <v>334</v>
      </c>
      <c r="E85" s="38"/>
    </row>
    <row r="86" spans="1:5">
      <c r="A86" s="28">
        <v>68</v>
      </c>
      <c r="B86" s="26" t="s">
        <v>335</v>
      </c>
      <c r="C86" s="30" t="s">
        <v>336</v>
      </c>
      <c r="D86" s="26" t="s">
        <v>253</v>
      </c>
      <c r="E86" s="38"/>
    </row>
    <row r="87" spans="1:5">
      <c r="A87" s="28">
        <v>69</v>
      </c>
      <c r="B87" s="26" t="s">
        <v>337</v>
      </c>
      <c r="C87" s="30" t="s">
        <v>338</v>
      </c>
      <c r="D87" s="26" t="s">
        <v>253</v>
      </c>
      <c r="E87" s="38"/>
    </row>
    <row r="88" spans="1:5">
      <c r="A88" s="28">
        <v>70</v>
      </c>
      <c r="B88" s="26" t="s">
        <v>339</v>
      </c>
      <c r="C88" s="30" t="s">
        <v>340</v>
      </c>
      <c r="D88" s="26" t="s">
        <v>59</v>
      </c>
      <c r="E88" s="38"/>
    </row>
    <row r="89" spans="1:5">
      <c r="A89" s="28">
        <v>71</v>
      </c>
      <c r="B89" s="26" t="s">
        <v>341</v>
      </c>
      <c r="C89" s="30" t="s">
        <v>342</v>
      </c>
      <c r="D89" s="26" t="s">
        <v>65</v>
      </c>
      <c r="E89" s="38"/>
    </row>
    <row r="90" spans="1:5">
      <c r="A90" s="28">
        <v>72</v>
      </c>
      <c r="B90" s="26" t="s">
        <v>343</v>
      </c>
      <c r="C90" s="30" t="s">
        <v>344</v>
      </c>
      <c r="D90" s="26" t="s">
        <v>65</v>
      </c>
      <c r="E90" s="38"/>
    </row>
    <row r="91" spans="1:5">
      <c r="A91" s="28">
        <v>73</v>
      </c>
      <c r="B91" s="26" t="s">
        <v>345</v>
      </c>
      <c r="C91" s="30" t="s">
        <v>346</v>
      </c>
      <c r="D91" s="26" t="s">
        <v>65</v>
      </c>
      <c r="E91" s="38"/>
    </row>
    <row r="92" spans="1:5">
      <c r="A92" s="28">
        <v>74</v>
      </c>
      <c r="B92" s="26" t="s">
        <v>347</v>
      </c>
      <c r="C92" s="30" t="s">
        <v>348</v>
      </c>
      <c r="D92" s="26" t="s">
        <v>65</v>
      </c>
      <c r="E92" s="38"/>
    </row>
    <row r="93" spans="1:5">
      <c r="A93" s="28">
        <v>75</v>
      </c>
      <c r="B93" s="26" t="s">
        <v>349</v>
      </c>
      <c r="C93" s="30" t="s">
        <v>350</v>
      </c>
      <c r="D93" s="26" t="s">
        <v>65</v>
      </c>
      <c r="E93" s="38"/>
    </row>
    <row r="94" spans="1:5">
      <c r="A94" s="28">
        <v>76</v>
      </c>
      <c r="B94" s="26" t="s">
        <v>351</v>
      </c>
      <c r="C94" s="30" t="s">
        <v>352</v>
      </c>
      <c r="D94" s="26" t="s">
        <v>65</v>
      </c>
      <c r="E94" s="38"/>
    </row>
    <row r="95" spans="1:5">
      <c r="A95" s="28">
        <v>77</v>
      </c>
      <c r="B95" s="26" t="s">
        <v>353</v>
      </c>
      <c r="C95" s="30" t="s">
        <v>354</v>
      </c>
      <c r="D95" s="26" t="s">
        <v>109</v>
      </c>
      <c r="E95" s="38"/>
    </row>
    <row r="96" spans="1:5">
      <c r="A96" s="28">
        <v>78</v>
      </c>
      <c r="B96" s="26" t="s">
        <v>355</v>
      </c>
      <c r="C96" s="30" t="s">
        <v>356</v>
      </c>
      <c r="D96" s="26" t="s">
        <v>59</v>
      </c>
      <c r="E96" s="38"/>
    </row>
    <row r="97" spans="1:5">
      <c r="A97" s="28">
        <v>79</v>
      </c>
      <c r="B97" s="26" t="s">
        <v>357</v>
      </c>
      <c r="C97" s="30" t="s">
        <v>358</v>
      </c>
      <c r="D97" s="26" t="s">
        <v>59</v>
      </c>
      <c r="E97" s="38"/>
    </row>
    <row r="98" spans="1:5">
      <c r="A98" s="28">
        <v>80</v>
      </c>
      <c r="B98" s="26" t="s">
        <v>359</v>
      </c>
      <c r="C98" s="30" t="s">
        <v>360</v>
      </c>
      <c r="D98" s="26" t="s">
        <v>59</v>
      </c>
      <c r="E98" s="38"/>
    </row>
    <row r="99" spans="1:5">
      <c r="A99" s="28">
        <v>81</v>
      </c>
      <c r="B99" s="26" t="s">
        <v>361</v>
      </c>
      <c r="C99" s="30" t="s">
        <v>362</v>
      </c>
      <c r="D99" s="26" t="s">
        <v>109</v>
      </c>
      <c r="E99" s="38"/>
    </row>
    <row r="100" spans="1:5">
      <c r="A100" s="28">
        <v>82</v>
      </c>
      <c r="B100" s="26" t="s">
        <v>363</v>
      </c>
      <c r="C100" s="30" t="s">
        <v>364</v>
      </c>
      <c r="D100" s="26" t="s">
        <v>253</v>
      </c>
      <c r="E100" s="38"/>
    </row>
    <row r="101" spans="1:5">
      <c r="A101" s="28">
        <v>83</v>
      </c>
      <c r="B101" s="26" t="s">
        <v>365</v>
      </c>
      <c r="C101" s="30" t="s">
        <v>366</v>
      </c>
      <c r="D101" s="26" t="s">
        <v>367</v>
      </c>
      <c r="E101" s="38"/>
    </row>
    <row r="102" spans="1:5">
      <c r="A102" s="28">
        <v>84</v>
      </c>
      <c r="B102" s="26" t="s">
        <v>368</v>
      </c>
      <c r="C102" s="30" t="s">
        <v>369</v>
      </c>
      <c r="D102" s="26" t="s">
        <v>370</v>
      </c>
      <c r="E102" s="38"/>
    </row>
    <row r="103" spans="1:5">
      <c r="A103" s="28">
        <v>85</v>
      </c>
      <c r="B103" s="26" t="s">
        <v>371</v>
      </c>
      <c r="C103" s="30" t="s">
        <v>372</v>
      </c>
      <c r="D103" s="26" t="s">
        <v>59</v>
      </c>
      <c r="E103" s="38"/>
    </row>
    <row r="104" spans="1:5">
      <c r="A104" s="28">
        <v>86</v>
      </c>
      <c r="B104" s="26" t="s">
        <v>373</v>
      </c>
      <c r="C104" s="30" t="s">
        <v>374</v>
      </c>
      <c r="D104" s="26" t="s">
        <v>109</v>
      </c>
      <c r="E104" s="38"/>
    </row>
    <row r="105" spans="1:5">
      <c r="A105" s="28">
        <v>87</v>
      </c>
      <c r="B105" s="26" t="s">
        <v>375</v>
      </c>
      <c r="C105" s="30" t="s">
        <v>376</v>
      </c>
      <c r="D105" s="26" t="s">
        <v>253</v>
      </c>
      <c r="E105" s="38"/>
    </row>
    <row r="106" spans="1:5">
      <c r="A106" s="28">
        <v>88</v>
      </c>
      <c r="B106" s="26" t="s">
        <v>377</v>
      </c>
      <c r="C106" s="30" t="s">
        <v>378</v>
      </c>
      <c r="D106" s="26" t="s">
        <v>59</v>
      </c>
      <c r="E106" s="38"/>
    </row>
    <row r="107" spans="1:5">
      <c r="A107" s="28">
        <v>89</v>
      </c>
      <c r="B107" s="26" t="s">
        <v>379</v>
      </c>
      <c r="C107" s="30" t="s">
        <v>380</v>
      </c>
      <c r="D107" s="26" t="s">
        <v>381</v>
      </c>
      <c r="E107" s="38"/>
    </row>
    <row r="108" spans="1:5">
      <c r="A108" s="28">
        <v>90</v>
      </c>
      <c r="B108" s="26" t="s">
        <v>382</v>
      </c>
      <c r="C108" s="30" t="s">
        <v>383</v>
      </c>
      <c r="D108" s="26" t="s">
        <v>59</v>
      </c>
      <c r="E108" s="38"/>
    </row>
    <row r="109" spans="1:5">
      <c r="A109" s="28">
        <v>91</v>
      </c>
      <c r="B109" s="26" t="s">
        <v>384</v>
      </c>
      <c r="C109" s="30" t="s">
        <v>385</v>
      </c>
      <c r="D109" s="26" t="s">
        <v>109</v>
      </c>
      <c r="E109" s="38"/>
    </row>
    <row r="110" spans="1:5">
      <c r="A110" s="28">
        <v>92</v>
      </c>
      <c r="B110" s="26" t="s">
        <v>386</v>
      </c>
      <c r="C110" s="30" t="s">
        <v>387</v>
      </c>
      <c r="D110" s="26" t="s">
        <v>253</v>
      </c>
      <c r="E110" s="38"/>
    </row>
    <row r="111" spans="1:5">
      <c r="A111" s="28">
        <v>93</v>
      </c>
      <c r="B111" s="26" t="s">
        <v>388</v>
      </c>
      <c r="C111" s="30" t="s">
        <v>389</v>
      </c>
      <c r="D111" s="26" t="s">
        <v>390</v>
      </c>
      <c r="E111" s="38"/>
    </row>
    <row r="112" spans="1:5">
      <c r="A112" s="28">
        <v>94</v>
      </c>
      <c r="B112" s="26" t="s">
        <v>391</v>
      </c>
      <c r="C112" s="30" t="s">
        <v>392</v>
      </c>
      <c r="D112" s="26" t="s">
        <v>393</v>
      </c>
      <c r="E112" s="38"/>
    </row>
    <row r="113" spans="1:5">
      <c r="A113" s="28">
        <v>95</v>
      </c>
      <c r="B113" s="26" t="s">
        <v>394</v>
      </c>
      <c r="C113" s="30" t="s">
        <v>395</v>
      </c>
      <c r="D113" s="26" t="s">
        <v>59</v>
      </c>
      <c r="E113" s="38"/>
    </row>
    <row r="114" spans="1:5">
      <c r="A114" s="28">
        <v>96</v>
      </c>
      <c r="B114" s="26" t="s">
        <v>396</v>
      </c>
      <c r="C114" s="30" t="s">
        <v>397</v>
      </c>
      <c r="D114" s="26" t="s">
        <v>59</v>
      </c>
      <c r="E114" s="38"/>
    </row>
    <row r="115" spans="1:5">
      <c r="A115" s="28">
        <v>97</v>
      </c>
      <c r="B115" s="26" t="s">
        <v>398</v>
      </c>
      <c r="C115" s="30" t="s">
        <v>399</v>
      </c>
      <c r="D115" s="26" t="s">
        <v>400</v>
      </c>
      <c r="E115" s="38"/>
    </row>
    <row r="116" spans="1:5">
      <c r="A116" s="28">
        <v>98</v>
      </c>
      <c r="B116" s="26" t="s">
        <v>401</v>
      </c>
      <c r="C116" s="30" t="s">
        <v>402</v>
      </c>
      <c r="D116" s="26" t="s">
        <v>403</v>
      </c>
      <c r="E116" s="38"/>
    </row>
    <row r="117" spans="1:5">
      <c r="A117" s="28">
        <v>99</v>
      </c>
      <c r="B117" s="26" t="s">
        <v>404</v>
      </c>
      <c r="C117" s="30" t="s">
        <v>405</v>
      </c>
      <c r="D117" s="26" t="s">
        <v>406</v>
      </c>
      <c r="E117" s="38"/>
    </row>
    <row r="118" spans="1:5">
      <c r="A118" s="28">
        <v>100</v>
      </c>
      <c r="B118" s="26" t="s">
        <v>407</v>
      </c>
      <c r="C118" s="30" t="s">
        <v>408</v>
      </c>
      <c r="D118" s="26" t="s">
        <v>59</v>
      </c>
      <c r="E118" s="38"/>
    </row>
    <row r="119" spans="1:5">
      <c r="A119" s="28">
        <v>101</v>
      </c>
      <c r="B119" s="26" t="s">
        <v>409</v>
      </c>
      <c r="C119" s="30" t="s">
        <v>410</v>
      </c>
      <c r="D119" s="26" t="s">
        <v>406</v>
      </c>
      <c r="E119" s="38"/>
    </row>
    <row r="120" spans="1:5">
      <c r="A120" s="28">
        <v>102</v>
      </c>
      <c r="B120" s="26" t="s">
        <v>411</v>
      </c>
      <c r="C120" s="30" t="s">
        <v>412</v>
      </c>
      <c r="D120" s="26" t="s">
        <v>253</v>
      </c>
      <c r="E120" s="38"/>
    </row>
    <row r="121" spans="1:5">
      <c r="A121" s="28">
        <v>103</v>
      </c>
      <c r="B121" s="26" t="s">
        <v>413</v>
      </c>
      <c r="C121" s="30" t="s">
        <v>414</v>
      </c>
      <c r="D121" s="26" t="s">
        <v>43</v>
      </c>
      <c r="E121" s="38"/>
    </row>
    <row r="122" spans="1:5">
      <c r="A122" s="28">
        <v>104</v>
      </c>
      <c r="B122" s="26" t="s">
        <v>415</v>
      </c>
      <c r="C122" s="30" t="s">
        <v>416</v>
      </c>
      <c r="D122" s="26" t="s">
        <v>417</v>
      </c>
      <c r="E122" s="38"/>
    </row>
    <row r="123" spans="1:5">
      <c r="A123" s="28">
        <v>105</v>
      </c>
      <c r="B123" s="26" t="s">
        <v>418</v>
      </c>
      <c r="C123" s="30" t="s">
        <v>419</v>
      </c>
      <c r="D123" s="26" t="s">
        <v>253</v>
      </c>
      <c r="E123" s="38"/>
    </row>
    <row r="124" spans="1:5">
      <c r="A124" s="28">
        <v>106</v>
      </c>
      <c r="B124" s="26" t="s">
        <v>420</v>
      </c>
      <c r="C124" s="30" t="s">
        <v>421</v>
      </c>
      <c r="D124" s="26" t="s">
        <v>59</v>
      </c>
      <c r="E124" s="38"/>
    </row>
    <row r="125" spans="1:5">
      <c r="A125" s="28">
        <v>107</v>
      </c>
      <c r="B125" s="26" t="s">
        <v>422</v>
      </c>
      <c r="C125" s="30" t="s">
        <v>423</v>
      </c>
      <c r="D125" s="26" t="s">
        <v>59</v>
      </c>
      <c r="E125" s="38"/>
    </row>
    <row r="126" spans="1:5">
      <c r="A126" s="28">
        <v>108</v>
      </c>
      <c r="B126" s="26" t="s">
        <v>424</v>
      </c>
      <c r="C126" s="30" t="s">
        <v>425</v>
      </c>
      <c r="D126" s="26" t="s">
        <v>426</v>
      </c>
      <c r="E126" s="38"/>
    </row>
    <row r="127" spans="1:5">
      <c r="A127" s="28">
        <v>109</v>
      </c>
      <c r="B127" s="26" t="s">
        <v>427</v>
      </c>
      <c r="C127" s="30" t="s">
        <v>428</v>
      </c>
      <c r="D127" s="26" t="s">
        <v>59</v>
      </c>
      <c r="E127" s="38"/>
    </row>
    <row r="128" spans="1:5">
      <c r="A128" s="28">
        <v>110</v>
      </c>
      <c r="B128" s="46" t="s">
        <v>429</v>
      </c>
      <c r="C128" s="49" t="s">
        <v>430</v>
      </c>
      <c r="D128" s="46" t="s">
        <v>65</v>
      </c>
      <c r="E128" s="38"/>
    </row>
    <row r="129" spans="1:5">
      <c r="A129" s="28">
        <v>111</v>
      </c>
      <c r="B129" s="26" t="s">
        <v>431</v>
      </c>
      <c r="C129" s="30" t="s">
        <v>432</v>
      </c>
      <c r="D129" s="26" t="s">
        <v>433</v>
      </c>
      <c r="E129" s="38"/>
    </row>
    <row r="130" spans="1:5">
      <c r="A130" s="28">
        <v>112</v>
      </c>
      <c r="B130" s="29" t="s">
        <v>434</v>
      </c>
      <c r="C130" s="30" t="s">
        <v>435</v>
      </c>
      <c r="D130" s="26" t="s">
        <v>406</v>
      </c>
      <c r="E130" s="38"/>
    </row>
    <row r="131" spans="1:5">
      <c r="A131" s="28">
        <v>113</v>
      </c>
      <c r="B131" s="46" t="s">
        <v>437</v>
      </c>
      <c r="C131" s="49" t="s">
        <v>438</v>
      </c>
      <c r="D131" s="46" t="s">
        <v>439</v>
      </c>
      <c r="E131" s="38"/>
    </row>
    <row r="132" spans="1:5">
      <c r="A132" s="28">
        <v>114</v>
      </c>
      <c r="B132" s="29" t="s">
        <v>442</v>
      </c>
      <c r="C132" s="47" t="s">
        <v>443</v>
      </c>
      <c r="D132" s="29" t="s">
        <v>65</v>
      </c>
      <c r="E132" s="38"/>
    </row>
    <row r="133" spans="1:5">
      <c r="A133" s="28">
        <v>115</v>
      </c>
      <c r="B133" s="26" t="s">
        <v>445</v>
      </c>
      <c r="C133" s="30" t="s">
        <v>446</v>
      </c>
      <c r="D133" s="26" t="s">
        <v>447</v>
      </c>
      <c r="E133" s="38"/>
    </row>
    <row r="134" spans="1:5">
      <c r="A134" s="28">
        <v>116</v>
      </c>
      <c r="B134" s="29" t="s">
        <v>448</v>
      </c>
      <c r="C134" s="47" t="s">
        <v>449</v>
      </c>
      <c r="D134" s="26" t="s">
        <v>65</v>
      </c>
      <c r="E134" s="38"/>
    </row>
    <row r="135" spans="1:5">
      <c r="A135" s="28">
        <v>117</v>
      </c>
      <c r="B135" s="26" t="s">
        <v>452</v>
      </c>
      <c r="C135" s="30" t="s">
        <v>453</v>
      </c>
      <c r="D135" s="26" t="s">
        <v>109</v>
      </c>
      <c r="E135" s="38"/>
    </row>
    <row r="136" spans="1:5">
      <c r="A136" s="28">
        <v>118</v>
      </c>
      <c r="B136" s="29" t="s">
        <v>455</v>
      </c>
      <c r="C136" s="30" t="s">
        <v>457</v>
      </c>
      <c r="D136" s="26" t="s">
        <v>65</v>
      </c>
      <c r="E136" s="38"/>
    </row>
    <row r="137" spans="1:5">
      <c r="A137" s="28">
        <v>119</v>
      </c>
      <c r="B137" s="29" t="s">
        <v>458</v>
      </c>
      <c r="C137" s="30" t="s">
        <v>459</v>
      </c>
      <c r="D137" s="26" t="s">
        <v>65</v>
      </c>
      <c r="E137" s="38"/>
    </row>
    <row r="138" spans="1:5">
      <c r="A138" s="28">
        <v>120</v>
      </c>
      <c r="B138" s="29" t="s">
        <v>460</v>
      </c>
      <c r="C138" s="30" t="s">
        <v>461</v>
      </c>
      <c r="D138" s="26" t="s">
        <v>462</v>
      </c>
      <c r="E138" s="38"/>
    </row>
    <row r="139" spans="1:5">
      <c r="A139" s="28">
        <v>121</v>
      </c>
      <c r="B139" s="26" t="s">
        <v>463</v>
      </c>
      <c r="C139" s="30" t="s">
        <v>464</v>
      </c>
      <c r="D139" s="26" t="s">
        <v>65</v>
      </c>
      <c r="E139" s="38"/>
    </row>
    <row r="140" spans="1:5">
      <c r="A140" s="28">
        <v>122</v>
      </c>
      <c r="B140" s="29" t="s">
        <v>465</v>
      </c>
      <c r="C140" s="30" t="s">
        <v>466</v>
      </c>
      <c r="D140" s="26" t="s">
        <v>146</v>
      </c>
      <c r="E140" s="38"/>
    </row>
    <row r="141" spans="1:5">
      <c r="A141" s="28">
        <v>123</v>
      </c>
      <c r="B141" s="26" t="s">
        <v>467</v>
      </c>
      <c r="C141" s="30" t="s">
        <v>468</v>
      </c>
      <c r="D141" s="26" t="s">
        <v>469</v>
      </c>
      <c r="E141" s="38"/>
    </row>
    <row r="142" spans="1:5">
      <c r="A142" s="28">
        <v>124</v>
      </c>
      <c r="B142" s="29" t="s">
        <v>470</v>
      </c>
      <c r="C142" s="47" t="s">
        <v>471</v>
      </c>
      <c r="D142" s="26" t="s">
        <v>65</v>
      </c>
      <c r="E142" s="38"/>
    </row>
    <row r="143" spans="1:5">
      <c r="A143" s="28">
        <v>125</v>
      </c>
      <c r="B143" s="29" t="s">
        <v>473</v>
      </c>
      <c r="C143" s="30" t="s">
        <v>474</v>
      </c>
      <c r="D143" s="26" t="s">
        <v>65</v>
      </c>
      <c r="E143" s="38"/>
    </row>
    <row r="144" spans="1:5">
      <c r="A144" s="28">
        <v>126</v>
      </c>
      <c r="B144" s="29" t="s">
        <v>475</v>
      </c>
      <c r="C144" s="47" t="s">
        <v>476</v>
      </c>
      <c r="D144" s="26" t="s">
        <v>59</v>
      </c>
      <c r="E144" s="38"/>
    </row>
    <row r="145" spans="1:12">
      <c r="A145" s="28">
        <v>127</v>
      </c>
      <c r="B145" s="29" t="s">
        <v>479</v>
      </c>
      <c r="C145" s="30" t="s">
        <v>481</v>
      </c>
      <c r="D145" s="26" t="s">
        <v>29</v>
      </c>
      <c r="E145" s="38"/>
    </row>
    <row r="146" spans="1:12">
      <c r="A146" s="28">
        <v>128</v>
      </c>
      <c r="B146" s="29" t="s">
        <v>483</v>
      </c>
      <c r="C146" s="30" t="s">
        <v>484</v>
      </c>
      <c r="D146" s="26" t="s">
        <v>29</v>
      </c>
      <c r="E146" s="38"/>
    </row>
    <row r="147" spans="1:12">
      <c r="A147" s="28">
        <v>129</v>
      </c>
      <c r="B147" s="29" t="s">
        <v>485</v>
      </c>
      <c r="C147" s="30" t="s">
        <v>486</v>
      </c>
      <c r="D147" s="26" t="s">
        <v>65</v>
      </c>
      <c r="E147" s="38"/>
    </row>
    <row r="148" spans="1:12">
      <c r="A148" s="28">
        <v>130</v>
      </c>
      <c r="B148" s="29" t="s">
        <v>487</v>
      </c>
      <c r="C148" s="30" t="s">
        <v>489</v>
      </c>
      <c r="D148" s="26" t="s">
        <v>490</v>
      </c>
      <c r="E148" s="38"/>
    </row>
    <row r="149" spans="1:12">
      <c r="A149" s="28">
        <v>131</v>
      </c>
      <c r="B149" s="29" t="s">
        <v>491</v>
      </c>
      <c r="C149" s="30" t="s">
        <v>492</v>
      </c>
      <c r="D149" s="26" t="s">
        <v>490</v>
      </c>
      <c r="E149" s="38"/>
    </row>
    <row r="150" spans="1:12">
      <c r="A150" s="28">
        <v>132</v>
      </c>
      <c r="B150" s="29" t="s">
        <v>493</v>
      </c>
      <c r="C150" s="30" t="s">
        <v>494</v>
      </c>
      <c r="D150" s="26" t="s">
        <v>36</v>
      </c>
      <c r="E150" s="38"/>
    </row>
    <row r="151" spans="1:12">
      <c r="A151" s="28">
        <v>133</v>
      </c>
      <c r="B151" s="29" t="s">
        <v>495</v>
      </c>
      <c r="C151" s="30" t="s">
        <v>496</v>
      </c>
      <c r="D151" s="26" t="s">
        <v>65</v>
      </c>
      <c r="E151" s="38"/>
    </row>
    <row r="152" spans="1:12">
      <c r="A152" s="28">
        <v>134</v>
      </c>
      <c r="B152" s="29" t="s">
        <v>497</v>
      </c>
      <c r="C152" s="30" t="s">
        <v>498</v>
      </c>
      <c r="D152" s="26" t="s">
        <v>65</v>
      </c>
      <c r="E152" s="38"/>
    </row>
    <row r="153" spans="1:12">
      <c r="A153" s="28">
        <v>135</v>
      </c>
      <c r="B153" s="29" t="s">
        <v>499</v>
      </c>
      <c r="C153" s="30" t="s">
        <v>501</v>
      </c>
      <c r="D153" s="26" t="s">
        <v>502</v>
      </c>
      <c r="E153" s="38"/>
    </row>
    <row r="154" spans="1:12">
      <c r="A154" s="28">
        <v>136</v>
      </c>
      <c r="B154" s="29" t="s">
        <v>503</v>
      </c>
      <c r="C154" s="30" t="s">
        <v>505</v>
      </c>
      <c r="D154" s="26" t="s">
        <v>65</v>
      </c>
      <c r="E154" s="38"/>
    </row>
    <row r="155" spans="1:12">
      <c r="A155" s="28">
        <v>137</v>
      </c>
      <c r="B155" s="26" t="s">
        <v>508</v>
      </c>
      <c r="C155" s="30" t="s">
        <v>509</v>
      </c>
      <c r="D155" s="26" t="s">
        <v>510</v>
      </c>
      <c r="E155" s="38"/>
    </row>
    <row r="156" spans="1:12">
      <c r="A156" s="28">
        <v>138</v>
      </c>
      <c r="B156" s="26" t="s">
        <v>512</v>
      </c>
      <c r="C156" s="30" t="s">
        <v>513</v>
      </c>
      <c r="D156" s="26" t="s">
        <v>109</v>
      </c>
      <c r="E156" s="38"/>
    </row>
    <row r="157" spans="1:12">
      <c r="A157" s="28">
        <v>139</v>
      </c>
      <c r="B157" s="26" t="s">
        <v>514</v>
      </c>
      <c r="C157" s="30" t="s">
        <v>515</v>
      </c>
      <c r="D157" s="26" t="s">
        <v>516</v>
      </c>
      <c r="E157" s="38"/>
    </row>
    <row r="158" spans="1:12">
      <c r="A158" s="28">
        <v>140</v>
      </c>
      <c r="B158" s="26" t="s">
        <v>518</v>
      </c>
      <c r="C158" s="30" t="s">
        <v>519</v>
      </c>
      <c r="D158" s="26" t="s">
        <v>65</v>
      </c>
      <c r="E158" s="38"/>
    </row>
    <row r="159" spans="1:12" s="223" customFormat="1" ht="15">
      <c r="A159" s="28">
        <v>141</v>
      </c>
      <c r="B159" s="29" t="s">
        <v>27</v>
      </c>
      <c r="C159" s="47" t="s">
        <v>28</v>
      </c>
      <c r="D159" s="26" t="s">
        <v>29</v>
      </c>
      <c r="E159" s="221"/>
      <c r="F159" s="222"/>
      <c r="G159" s="8"/>
      <c r="H159" s="8"/>
      <c r="I159" s="8"/>
      <c r="J159" s="8"/>
      <c r="K159" s="8"/>
      <c r="L159" s="8"/>
    </row>
    <row r="160" spans="1:12" s="223" customFormat="1" ht="15">
      <c r="A160" s="28">
        <v>142</v>
      </c>
      <c r="B160" s="29" t="s">
        <v>33</v>
      </c>
      <c r="C160" s="47" t="s">
        <v>35</v>
      </c>
      <c r="D160" s="26" t="s">
        <v>36</v>
      </c>
      <c r="E160" s="221"/>
      <c r="F160" s="222"/>
      <c r="G160" s="8"/>
      <c r="H160" s="8"/>
      <c r="I160" s="8"/>
      <c r="J160" s="8"/>
      <c r="K160" s="8"/>
      <c r="L160" s="8"/>
    </row>
    <row r="161" spans="1:12" s="223" customFormat="1" ht="15">
      <c r="A161" s="28">
        <v>143</v>
      </c>
      <c r="B161" s="29" t="s">
        <v>40</v>
      </c>
      <c r="C161" s="47" t="s">
        <v>42</v>
      </c>
      <c r="D161" s="26" t="s">
        <v>43</v>
      </c>
      <c r="E161" s="221"/>
      <c r="F161" s="222"/>
      <c r="G161" s="8"/>
      <c r="H161" s="8"/>
      <c r="I161" s="8"/>
      <c r="J161" s="8"/>
      <c r="K161" s="8"/>
      <c r="L161" s="8"/>
    </row>
    <row r="162" spans="1:12" s="223" customFormat="1" ht="15">
      <c r="A162" s="28">
        <v>144</v>
      </c>
      <c r="B162" s="29" t="s">
        <v>46</v>
      </c>
      <c r="C162" s="47" t="s">
        <v>48</v>
      </c>
      <c r="D162" s="26" t="s">
        <v>29</v>
      </c>
      <c r="E162" s="221"/>
      <c r="F162" s="222"/>
      <c r="G162" s="8"/>
      <c r="H162" s="8"/>
      <c r="I162" s="8"/>
      <c r="J162" s="8"/>
      <c r="K162" s="8"/>
      <c r="L162" s="8"/>
    </row>
    <row r="163" spans="1:12" s="223" customFormat="1" ht="15">
      <c r="A163" s="28">
        <v>145</v>
      </c>
      <c r="B163" s="31" t="s">
        <v>51</v>
      </c>
      <c r="C163" s="47" t="s">
        <v>52</v>
      </c>
      <c r="D163" s="29" t="s">
        <v>53</v>
      </c>
      <c r="E163" s="221"/>
      <c r="F163" s="222"/>
      <c r="G163" s="8"/>
      <c r="H163" s="8"/>
      <c r="I163" s="8"/>
      <c r="J163" s="8"/>
      <c r="K163" s="8"/>
      <c r="L163" s="8"/>
    </row>
    <row r="164" spans="1:12" s="223" customFormat="1" ht="15">
      <c r="A164" s="28">
        <v>146</v>
      </c>
      <c r="B164" s="29" t="s">
        <v>56</v>
      </c>
      <c r="C164" s="30" t="s">
        <v>58</v>
      </c>
      <c r="D164" s="26" t="s">
        <v>59</v>
      </c>
      <c r="E164" s="221"/>
      <c r="F164" s="222"/>
      <c r="G164" s="8"/>
      <c r="H164" s="8"/>
      <c r="I164" s="8"/>
      <c r="J164" s="8"/>
      <c r="K164" s="8"/>
      <c r="L164" s="8"/>
    </row>
    <row r="165" spans="1:12" s="223" customFormat="1" ht="15">
      <c r="A165" s="28">
        <v>147</v>
      </c>
      <c r="B165" s="29" t="s">
        <v>62</v>
      </c>
      <c r="C165" s="30" t="s">
        <v>64</v>
      </c>
      <c r="D165" s="26" t="s">
        <v>65</v>
      </c>
      <c r="E165" s="221"/>
      <c r="F165" s="222"/>
      <c r="G165" s="8"/>
      <c r="H165" s="8"/>
      <c r="I165" s="8"/>
      <c r="J165" s="8"/>
      <c r="K165" s="8"/>
      <c r="L165" s="8"/>
    </row>
    <row r="166" spans="1:12" s="223" customFormat="1" ht="15">
      <c r="A166" s="28">
        <v>148</v>
      </c>
      <c r="B166" s="26" t="s">
        <v>68</v>
      </c>
      <c r="C166" s="30" t="s">
        <v>69</v>
      </c>
      <c r="D166" s="26" t="s">
        <v>43</v>
      </c>
      <c r="E166" s="221"/>
      <c r="F166" s="222"/>
      <c r="G166" s="8"/>
      <c r="H166" s="8"/>
      <c r="I166" s="8"/>
      <c r="J166" s="8"/>
      <c r="K166" s="8"/>
      <c r="L166" s="8"/>
    </row>
    <row r="167" spans="1:12" s="223" customFormat="1" ht="15">
      <c r="A167" s="28">
        <v>149</v>
      </c>
      <c r="B167" s="29" t="s">
        <v>72</v>
      </c>
      <c r="C167" s="30" t="s">
        <v>74</v>
      </c>
      <c r="D167" s="26" t="s">
        <v>75</v>
      </c>
      <c r="E167" s="221"/>
      <c r="F167" s="222"/>
      <c r="G167" s="8"/>
      <c r="H167" s="8"/>
      <c r="I167" s="8"/>
      <c r="J167" s="8"/>
      <c r="K167" s="8"/>
      <c r="L167" s="8"/>
    </row>
    <row r="168" spans="1:12" s="223" customFormat="1" ht="15">
      <c r="A168" s="28">
        <v>150</v>
      </c>
      <c r="B168" s="29" t="s">
        <v>78</v>
      </c>
      <c r="C168" s="224" t="s">
        <v>79</v>
      </c>
      <c r="D168" s="225" t="s">
        <v>65</v>
      </c>
      <c r="E168" s="221"/>
      <c r="F168" s="222"/>
      <c r="G168" s="8"/>
      <c r="H168" s="8"/>
      <c r="I168" s="8"/>
      <c r="J168" s="8"/>
      <c r="K168" s="8"/>
      <c r="L168" s="8"/>
    </row>
    <row r="169" spans="1:12" s="2" customFormat="1" ht="16.5" thickBot="1">
      <c r="A169" s="213"/>
      <c r="B169" s="214"/>
      <c r="D169" s="215" t="s">
        <v>19</v>
      </c>
      <c r="E169" s="226">
        <f>SUM(E19:E168)</f>
        <v>0</v>
      </c>
    </row>
    <row r="170" spans="1:12" ht="16.5" customHeight="1" thickTop="1"/>
    <row r="171" spans="1:12" ht="26.25" customHeight="1">
      <c r="A171" s="227" t="s">
        <v>82</v>
      </c>
      <c r="B171" s="228"/>
    </row>
    <row r="172" spans="1:12" ht="23.25" customHeight="1">
      <c r="A172" s="227" t="s">
        <v>530</v>
      </c>
      <c r="B172" s="228"/>
      <c r="C172" s="2"/>
      <c r="E172" s="40"/>
    </row>
    <row r="173" spans="1:12">
      <c r="C173" s="2"/>
    </row>
    <row r="174" spans="1:12" ht="21" customHeight="1">
      <c r="B174" s="23"/>
      <c r="C174" s="23"/>
      <c r="D174" s="23"/>
    </row>
    <row r="175" spans="1:12" ht="24.75" customHeight="1">
      <c r="B175" s="86"/>
      <c r="C175" s="86"/>
      <c r="D175" s="87"/>
    </row>
    <row r="176" spans="1:12" ht="18" customHeight="1">
      <c r="B176" s="93"/>
      <c r="C176" s="86"/>
      <c r="D176" s="93"/>
    </row>
    <row r="177" spans="1:4" ht="19.5" customHeight="1">
      <c r="B177" s="86"/>
      <c r="C177" s="94"/>
      <c r="D177" s="94"/>
    </row>
    <row r="178" spans="1:4" ht="30" customHeight="1">
      <c r="B178" s="86"/>
      <c r="C178" s="99"/>
      <c r="D178" s="86"/>
    </row>
    <row r="179" spans="1:4" ht="12.75">
      <c r="B179" s="86"/>
      <c r="C179" s="99"/>
      <c r="D179" s="86"/>
    </row>
    <row r="180" spans="1:4" ht="12.75">
      <c r="A180" s="23"/>
      <c r="B180" s="86"/>
      <c r="C180" s="99"/>
      <c r="D180" s="86"/>
    </row>
    <row r="181" spans="1:4">
      <c r="B181" s="23"/>
      <c r="C181" s="23"/>
      <c r="D181" s="23"/>
    </row>
  </sheetData>
  <mergeCells count="6">
    <mergeCell ref="E16:E18"/>
    <mergeCell ref="A1:D1"/>
    <mergeCell ref="A16:A18"/>
    <mergeCell ref="B16:B18"/>
    <mergeCell ref="C16:C18"/>
    <mergeCell ref="D16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SALARY WORK PAGE 2019</vt:lpstr>
      <vt:lpstr>SENIOR STAFF</vt:lpstr>
      <vt:lpstr>JAN 2019 ADVICE LINKED</vt:lpstr>
      <vt:lpstr>FEB 2019 ADVICE LINKED</vt:lpstr>
      <vt:lpstr>MAR 2019 ADVICE LINKED</vt:lpstr>
      <vt:lpstr>APRIL 2019 ADVICE LINKED</vt:lpstr>
      <vt:lpstr>MAY 2019 ADVICE LINKED</vt:lpstr>
      <vt:lpstr>JUN 2019 ADVICE LINKED</vt:lpstr>
      <vt:lpstr>JUL 2019 ADVICE LINKED</vt:lpstr>
      <vt:lpstr>AUG 2019 ADVICE LINKED</vt:lpstr>
      <vt:lpstr>SEPT 2019 ADVICE LINKED</vt:lpstr>
      <vt:lpstr>OCT 2019 ADVICE LINKED</vt:lpstr>
      <vt:lpstr>NOV 2019 ADVICE LINKED</vt:lpstr>
      <vt:lpstr>DEC 2019 ADVICE LINKED</vt:lpstr>
      <vt:lpstr>JANUARY 2019 ADVICE</vt:lpstr>
      <vt:lpstr>DEC 18 REINBURSMENT ADVICE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Agbo</dc:creator>
  <cp:lastModifiedBy>adolfpc</cp:lastModifiedBy>
  <cp:lastPrinted>2019-02-11T15:13:51Z</cp:lastPrinted>
  <dcterms:created xsi:type="dcterms:W3CDTF">2019-01-28T08:46:20Z</dcterms:created>
  <dcterms:modified xsi:type="dcterms:W3CDTF">2019-02-15T18:10:36Z</dcterms:modified>
</cp:coreProperties>
</file>