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8" i="1" l="1"/>
  <c r="O18" i="1"/>
  <c r="N18" i="1"/>
  <c r="I30" i="1"/>
  <c r="I29" i="1"/>
  <c r="H29" i="1"/>
  <c r="H30" i="1"/>
  <c r="N22" i="1"/>
  <c r="P24" i="1"/>
  <c r="I50" i="1"/>
  <c r="I51" i="1" s="1"/>
  <c r="H50" i="1"/>
  <c r="H51" i="1" s="1"/>
  <c r="I49" i="1"/>
  <c r="H49" i="1"/>
  <c r="H48" i="1"/>
  <c r="I48" i="1"/>
  <c r="K49" i="1"/>
  <c r="K48" i="1"/>
  <c r="K47" i="1"/>
  <c r="L46" i="1"/>
  <c r="K46" i="1"/>
  <c r="N21" i="1"/>
  <c r="N20" i="1"/>
  <c r="O20" i="1"/>
  <c r="P20" i="1"/>
  <c r="O21" i="1"/>
  <c r="P21" i="1"/>
  <c r="O22" i="1"/>
  <c r="P22" i="1"/>
  <c r="N23" i="1"/>
  <c r="O23" i="1"/>
  <c r="P23" i="1"/>
  <c r="N24" i="1"/>
  <c r="O24" i="1"/>
  <c r="O19" i="1"/>
  <c r="P19" i="1"/>
  <c r="N19" i="1"/>
  <c r="N11" i="1"/>
  <c r="O11" i="1"/>
  <c r="P11" i="1"/>
  <c r="N13" i="1"/>
  <c r="O13" i="1"/>
  <c r="P13" i="1"/>
  <c r="N14" i="1"/>
  <c r="O14" i="1"/>
  <c r="P14" i="1"/>
  <c r="N15" i="1"/>
  <c r="O15" i="1"/>
  <c r="P15" i="1"/>
  <c r="N16" i="1"/>
  <c r="O16" i="1"/>
  <c r="P16" i="1"/>
  <c r="O9" i="1"/>
  <c r="P9" i="1"/>
  <c r="N9" i="1"/>
  <c r="D36" i="1"/>
  <c r="D34" i="1"/>
  <c r="D35" i="1"/>
  <c r="D37" i="1" s="1"/>
  <c r="P7" i="1"/>
  <c r="P8" i="1"/>
  <c r="P6" i="1"/>
  <c r="D38" i="1" l="1"/>
</calcChain>
</file>

<file path=xl/sharedStrings.xml><?xml version="1.0" encoding="utf-8"?>
<sst xmlns="http://schemas.openxmlformats.org/spreadsheetml/2006/main" count="149" uniqueCount="59">
  <si>
    <t>Comparaison de coordonnées</t>
  </si>
  <si>
    <t>Départ</t>
  </si>
  <si>
    <t>Arrivé</t>
  </si>
  <si>
    <t>Système</t>
  </si>
  <si>
    <t>E / Y</t>
  </si>
  <si>
    <t>N / X</t>
  </si>
  <si>
    <t>∆ Z / H elli.</t>
  </si>
  <si>
    <t>Z / H elli.</t>
  </si>
  <si>
    <t>Points</t>
  </si>
  <si>
    <t>[m]</t>
  </si>
  <si>
    <t>[mm]</t>
  </si>
  <si>
    <t>AUBE</t>
  </si>
  <si>
    <t>FOUR</t>
  </si>
  <si>
    <t>-</t>
  </si>
  <si>
    <t>Remarques</t>
  </si>
  <si>
    <t>Différence peut venir de la précision des mesures</t>
  </si>
  <si>
    <t>Géographique CH1903+ NF02 calculé</t>
  </si>
  <si>
    <t>Géographique CH1903+ RAN95 calculé</t>
  </si>
  <si>
    <t>AGNES BOUR</t>
  </si>
  <si>
    <t>[N° / NOM]</t>
  </si>
  <si>
    <t>Carthésienne ETRS89 mesuré</t>
  </si>
  <si>
    <t>Carthésienne CHTRF95</t>
  </si>
  <si>
    <t>Ellipsoidale CHTRF95</t>
  </si>
  <si>
    <t>CH 1903+ (h elli)</t>
  </si>
  <si>
    <t>IGN69</t>
  </si>
  <si>
    <t>Carthésienne ETRS89</t>
  </si>
  <si>
    <t>PRNY</t>
  </si>
  <si>
    <t>Lambert93</t>
  </si>
  <si>
    <t>AGNES STCX</t>
  </si>
  <si>
    <t>Doit</t>
  </si>
  <si>
    <t>Avoir</t>
  </si>
  <si>
    <t>N / X / long</t>
  </si>
  <si>
    <t>E / Y / lat</t>
  </si>
  <si>
    <t>∆ E / Y / lat</t>
  </si>
  <si>
    <t>∆ N / X / long</t>
  </si>
  <si>
    <t>Déviation</t>
  </si>
  <si>
    <t>Grandson</t>
  </si>
  <si>
    <t>MN95 E</t>
  </si>
  <si>
    <t>MN95 N</t>
  </si>
  <si>
    <t>ksi</t>
  </si>
  <si>
    <t>eta</t>
  </si>
  <si>
    <t>zéta</t>
  </si>
  <si>
    <t>CH1903+</t>
  </si>
  <si>
    <t>ETRS89</t>
  </si>
  <si>
    <t>géogr CH1903+</t>
  </si>
  <si>
    <t>géogr ETRS89</t>
  </si>
  <si>
    <t>2'537'243.6, 1'181'153.7</t>
  </si>
  <si>
    <t>VD O208</t>
  </si>
  <si>
    <t>545'197.81, 189'019.14</t>
  </si>
  <si>
    <t>VD O189</t>
  </si>
  <si>
    <t>Y</t>
  </si>
  <si>
    <t>X</t>
  </si>
  <si>
    <t xml:space="preserve">H </t>
  </si>
  <si>
    <t>H calculé</t>
  </si>
  <si>
    <t>RAN95-NF02</t>
  </si>
  <si>
    <t>doit [cm]</t>
  </si>
  <si>
    <t>avoir [cm]</t>
  </si>
  <si>
    <t>∆ HTRANS</t>
  </si>
  <si>
    <t>CH 1903+ (NF02)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</si>
</sst>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70" formatCode="0.0000000"/>
    <numFmt numFmtId="180" formatCode="0.0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0" fontId="4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0" borderId="0" xfId="0" applyFont="1"/>
    <xf numFmtId="170" fontId="0" fillId="0" borderId="0" xfId="0" applyNumberFormat="1" applyAlignment="1">
      <alignment horizontal="center" vertical="center"/>
    </xf>
    <xf numFmtId="0" fontId="0" fillId="3" borderId="0" xfId="0" applyFill="1"/>
    <xf numFmtId="164" fontId="0" fillId="0" borderId="0" xfId="0" applyNumberFormat="1" applyFill="1" applyAlignment="1">
      <alignment horizontal="center" vertical="center"/>
    </xf>
    <xf numFmtId="170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 wrapText="1"/>
    </xf>
    <xf numFmtId="2" fontId="0" fillId="0" borderId="0" xfId="0" applyNumberFormat="1"/>
    <xf numFmtId="180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1"/>
  <sheetViews>
    <sheetView tabSelected="1" zoomScale="85" zoomScaleNormal="85" workbookViewId="0">
      <selection activeCell="M19" sqref="M19"/>
    </sheetView>
  </sheetViews>
  <sheetFormatPr baseColWidth="10" defaultColWidth="8.88671875" defaultRowHeight="14.4" x14ac:dyDescent="0.3"/>
  <cols>
    <col min="1" max="1" width="3.88671875" customWidth="1"/>
    <col min="2" max="2" width="11.88671875" bestFit="1" customWidth="1"/>
    <col min="3" max="3" width="25.109375" bestFit="1" customWidth="1"/>
    <col min="4" max="4" width="32.6640625" bestFit="1" customWidth="1"/>
    <col min="5" max="5" width="12.6640625" bestFit="1" customWidth="1"/>
    <col min="6" max="6" width="12" bestFit="1" customWidth="1"/>
    <col min="7" max="7" width="11.88671875" bestFit="1" customWidth="1"/>
    <col min="8" max="8" width="13.5546875" bestFit="1" customWidth="1"/>
    <col min="9" max="9" width="12.88671875" bestFit="1" customWidth="1"/>
    <col min="10" max="10" width="12.6640625" bestFit="1" customWidth="1"/>
    <col min="11" max="11" width="15.21875" bestFit="1" customWidth="1"/>
    <col min="12" max="12" width="17.109375" bestFit="1" customWidth="1"/>
    <col min="13" max="13" width="12.5546875" bestFit="1" customWidth="1"/>
    <col min="14" max="16" width="15" bestFit="1" customWidth="1"/>
    <col min="17" max="17" width="43.77734375" bestFit="1" customWidth="1"/>
  </cols>
  <sheetData>
    <row r="2" spans="2:17" ht="18" x14ac:dyDescent="0.35">
      <c r="B2" s="16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2:17" ht="15.6" x14ac:dyDescent="0.3">
      <c r="B3" s="1"/>
      <c r="C3" s="15" t="s">
        <v>3</v>
      </c>
      <c r="D3" s="15"/>
      <c r="E3" s="19" t="s">
        <v>1</v>
      </c>
      <c r="F3" s="19"/>
      <c r="G3" s="19"/>
      <c r="H3" s="19" t="s">
        <v>29</v>
      </c>
      <c r="I3" s="19"/>
      <c r="J3" s="19"/>
      <c r="K3" s="19" t="s">
        <v>30</v>
      </c>
      <c r="L3" s="19"/>
      <c r="M3" s="19"/>
      <c r="N3" s="2"/>
      <c r="O3" s="2"/>
      <c r="P3" s="2"/>
      <c r="Q3" s="3"/>
    </row>
    <row r="4" spans="2:17" x14ac:dyDescent="0.3">
      <c r="B4" s="4" t="s">
        <v>8</v>
      </c>
      <c r="C4" s="5" t="s">
        <v>1</v>
      </c>
      <c r="D4" s="5" t="s">
        <v>2</v>
      </c>
      <c r="E4" s="5" t="s">
        <v>32</v>
      </c>
      <c r="F4" s="5" t="s">
        <v>31</v>
      </c>
      <c r="G4" s="5" t="s">
        <v>7</v>
      </c>
      <c r="H4" s="5" t="s">
        <v>32</v>
      </c>
      <c r="I4" s="5" t="s">
        <v>31</v>
      </c>
      <c r="J4" s="5" t="s">
        <v>7</v>
      </c>
      <c r="K4" s="5" t="s">
        <v>4</v>
      </c>
      <c r="L4" s="5" t="s">
        <v>5</v>
      </c>
      <c r="M4" s="5" t="s">
        <v>7</v>
      </c>
      <c r="N4" s="6" t="s">
        <v>33</v>
      </c>
      <c r="O4" s="6" t="s">
        <v>34</v>
      </c>
      <c r="P4" s="6" t="s">
        <v>6</v>
      </c>
      <c r="Q4" s="7" t="s">
        <v>14</v>
      </c>
    </row>
    <row r="5" spans="2:17" x14ac:dyDescent="0.3">
      <c r="B5" s="8" t="s">
        <v>19</v>
      </c>
      <c r="C5" s="9"/>
      <c r="D5" s="9"/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  <c r="K5" s="9" t="s">
        <v>9</v>
      </c>
      <c r="L5" s="9" t="s">
        <v>9</v>
      </c>
      <c r="M5" s="9" t="s">
        <v>9</v>
      </c>
      <c r="N5" s="9" t="s">
        <v>10</v>
      </c>
      <c r="O5" s="9" t="s">
        <v>10</v>
      </c>
      <c r="P5" s="9" t="s">
        <v>10</v>
      </c>
      <c r="Q5" s="10"/>
    </row>
    <row r="6" spans="2:17" x14ac:dyDescent="0.3">
      <c r="B6" t="s">
        <v>11</v>
      </c>
      <c r="C6" t="s">
        <v>20</v>
      </c>
      <c r="D6" t="s">
        <v>16</v>
      </c>
      <c r="E6" s="11" t="s">
        <v>13</v>
      </c>
      <c r="F6" s="11" t="s">
        <v>13</v>
      </c>
      <c r="G6" s="11" t="s">
        <v>13</v>
      </c>
      <c r="H6" s="11" t="s">
        <v>13</v>
      </c>
      <c r="I6" s="11" t="s">
        <v>13</v>
      </c>
      <c r="J6" s="12">
        <v>1103.7216253351894</v>
      </c>
      <c r="K6" s="11" t="s">
        <v>13</v>
      </c>
      <c r="L6" s="11" t="s">
        <v>13</v>
      </c>
      <c r="M6" s="12">
        <v>1103.6898000000001</v>
      </c>
      <c r="N6" s="13" t="s">
        <v>13</v>
      </c>
      <c r="O6" s="13" t="s">
        <v>13</v>
      </c>
      <c r="P6" s="13">
        <f>(J6-M6)*1000</f>
        <v>31.825335189296311</v>
      </c>
      <c r="Q6" s="13" t="s">
        <v>15</v>
      </c>
    </row>
    <row r="7" spans="2:17" x14ac:dyDescent="0.3">
      <c r="B7" t="s">
        <v>11</v>
      </c>
      <c r="C7" t="s">
        <v>20</v>
      </c>
      <c r="D7" t="s">
        <v>17</v>
      </c>
      <c r="E7" s="11" t="s">
        <v>13</v>
      </c>
      <c r="F7" s="11" t="s">
        <v>13</v>
      </c>
      <c r="G7" s="11" t="s">
        <v>13</v>
      </c>
      <c r="H7" s="11" t="s">
        <v>13</v>
      </c>
      <c r="I7" s="11" t="s">
        <v>13</v>
      </c>
      <c r="J7" s="12">
        <v>1103.7233253351894</v>
      </c>
      <c r="K7" s="11" t="s">
        <v>13</v>
      </c>
      <c r="L7" s="11" t="s">
        <v>13</v>
      </c>
      <c r="M7" s="11">
        <v>1103.6916000000001</v>
      </c>
      <c r="N7" s="13" t="s">
        <v>13</v>
      </c>
      <c r="O7" s="13" t="s">
        <v>13</v>
      </c>
      <c r="P7" s="13">
        <f t="shared" ref="N7:P9" si="0">(J7-M7)*1000</f>
        <v>31.725335189321413</v>
      </c>
      <c r="Q7" s="13" t="s">
        <v>15</v>
      </c>
    </row>
    <row r="8" spans="2:17" x14ac:dyDescent="0.3">
      <c r="B8" t="s">
        <v>12</v>
      </c>
      <c r="C8" t="s">
        <v>20</v>
      </c>
      <c r="D8" t="s">
        <v>24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  <c r="J8" s="12">
        <v>1084.886</v>
      </c>
      <c r="K8" s="11" t="s">
        <v>13</v>
      </c>
      <c r="L8" s="11" t="s">
        <v>13</v>
      </c>
      <c r="M8" s="11">
        <v>1084.9670000000001</v>
      </c>
      <c r="N8" s="11" t="s">
        <v>13</v>
      </c>
      <c r="O8" s="11" t="s">
        <v>13</v>
      </c>
      <c r="P8" s="13">
        <f t="shared" si="0"/>
        <v>-81.000000000130967</v>
      </c>
      <c r="Q8" s="13"/>
    </row>
    <row r="9" spans="2:17" x14ac:dyDescent="0.3">
      <c r="B9" t="s">
        <v>26</v>
      </c>
      <c r="C9" t="s">
        <v>25</v>
      </c>
      <c r="D9" t="s">
        <v>27</v>
      </c>
      <c r="E9" s="11" t="s">
        <v>13</v>
      </c>
      <c r="F9" s="11" t="s">
        <v>13</v>
      </c>
      <c r="G9" s="11" t="s">
        <v>13</v>
      </c>
      <c r="H9" s="12">
        <v>954039.62899999996</v>
      </c>
      <c r="I9" s="12">
        <v>6650340.5020000003</v>
      </c>
      <c r="J9" s="12">
        <v>833.47</v>
      </c>
      <c r="K9" s="12">
        <v>954039.62899999996</v>
      </c>
      <c r="L9" s="12">
        <v>6650340.5020000003</v>
      </c>
      <c r="M9" s="11">
        <v>833.46699999999998</v>
      </c>
      <c r="N9" s="12">
        <f t="shared" si="0"/>
        <v>0</v>
      </c>
      <c r="O9" s="12">
        <f t="shared" ref="O9" si="1">(I9-L9)*1000</f>
        <v>0</v>
      </c>
      <c r="P9" s="12">
        <f t="shared" ref="P9" si="2">(J9-M9)*1000</f>
        <v>3.0000000000427463</v>
      </c>
      <c r="Q9" s="13"/>
    </row>
    <row r="10" spans="2:17" x14ac:dyDescent="0.3">
      <c r="H10" s="12"/>
      <c r="I10" s="12"/>
      <c r="J10" s="12"/>
      <c r="K10" s="12"/>
      <c r="L10" s="12"/>
      <c r="M10" s="11"/>
      <c r="N10" s="12"/>
      <c r="O10" s="12"/>
      <c r="P10" s="12"/>
      <c r="Q10" s="13"/>
    </row>
    <row r="11" spans="2:17" x14ac:dyDescent="0.3">
      <c r="B11" t="s">
        <v>18</v>
      </c>
      <c r="C11" t="s">
        <v>21</v>
      </c>
      <c r="D11" t="s">
        <v>23</v>
      </c>
      <c r="E11" s="23">
        <v>4291771.9939999999</v>
      </c>
      <c r="F11" s="23">
        <v>544504.83299999998</v>
      </c>
      <c r="G11" s="23">
        <v>4672230.034</v>
      </c>
      <c r="H11" s="23">
        <v>2584293.7400000002</v>
      </c>
      <c r="I11" s="23">
        <v>1249277.899</v>
      </c>
      <c r="J11" s="23">
        <v>891.52700000000004</v>
      </c>
      <c r="K11" s="12"/>
      <c r="L11" s="12"/>
      <c r="M11" s="12"/>
      <c r="N11" s="12">
        <f t="shared" ref="N11:N16" si="3">(H11-K11)*1000</f>
        <v>2584293740</v>
      </c>
      <c r="O11" s="12">
        <f t="shared" ref="O11:O19" si="4">(I11-L11)*1000</f>
        <v>1249277899</v>
      </c>
      <c r="P11" s="12">
        <f t="shared" ref="P11:P19" si="5">(J11-M11)*1000</f>
        <v>891527</v>
      </c>
      <c r="Q11" s="13"/>
    </row>
    <row r="12" spans="2:17" x14ac:dyDescent="0.3">
      <c r="B12" t="s">
        <v>18</v>
      </c>
      <c r="C12" t="s">
        <v>21</v>
      </c>
      <c r="D12" t="s">
        <v>22</v>
      </c>
      <c r="E12" s="23">
        <v>4291771.9939999999</v>
      </c>
      <c r="F12" s="23">
        <v>544504.83299999998</v>
      </c>
      <c r="G12" s="23">
        <v>4672230.034</v>
      </c>
      <c r="H12" s="23">
        <v>2584293.7400000002</v>
      </c>
      <c r="I12" s="23">
        <v>1249277.899</v>
      </c>
      <c r="J12" s="23">
        <v>891.52700000000004</v>
      </c>
      <c r="K12" s="12"/>
      <c r="L12" s="12"/>
      <c r="M12" s="12"/>
      <c r="N12" s="12"/>
      <c r="O12" s="12"/>
      <c r="P12" s="12"/>
      <c r="Q12" s="13"/>
    </row>
    <row r="13" spans="2:17" x14ac:dyDescent="0.3">
      <c r="B13" t="s">
        <v>18</v>
      </c>
      <c r="C13" t="s">
        <v>22</v>
      </c>
      <c r="D13" t="s">
        <v>23</v>
      </c>
      <c r="E13" s="24">
        <v>0.82718370811453856</v>
      </c>
      <c r="F13" s="24">
        <v>0.12619756995683035</v>
      </c>
      <c r="G13" s="23">
        <v>940.16399999999999</v>
      </c>
      <c r="H13" s="23">
        <v>2584293.7400000002</v>
      </c>
      <c r="I13" s="23">
        <v>1249277.899</v>
      </c>
      <c r="J13" s="23">
        <v>891.52700000000004</v>
      </c>
      <c r="K13" s="12"/>
      <c r="L13" s="12"/>
      <c r="M13" s="12"/>
      <c r="N13" s="12">
        <f t="shared" si="3"/>
        <v>2584293740</v>
      </c>
      <c r="O13" s="12">
        <f t="shared" si="4"/>
        <v>1249277899</v>
      </c>
      <c r="P13" s="12">
        <f t="shared" si="5"/>
        <v>891527</v>
      </c>
      <c r="Q13" s="13"/>
    </row>
    <row r="14" spans="2:17" x14ac:dyDescent="0.3">
      <c r="B14" t="s">
        <v>18</v>
      </c>
      <c r="C14" t="s">
        <v>22</v>
      </c>
      <c r="D14" t="s">
        <v>21</v>
      </c>
      <c r="E14" s="24">
        <v>0.82718370811453856</v>
      </c>
      <c r="F14" s="24">
        <v>0.12619756995683035</v>
      </c>
      <c r="G14" s="23">
        <v>940.16399999999999</v>
      </c>
      <c r="H14" s="23">
        <v>4291771.9939999999</v>
      </c>
      <c r="I14" s="23">
        <v>544504.83299999998</v>
      </c>
      <c r="J14" s="23">
        <v>4672230.034</v>
      </c>
      <c r="K14" s="12"/>
      <c r="L14" s="12"/>
      <c r="M14" s="12"/>
      <c r="N14" s="12">
        <f t="shared" si="3"/>
        <v>4291771994</v>
      </c>
      <c r="O14" s="12">
        <f t="shared" si="4"/>
        <v>544504833</v>
      </c>
      <c r="P14" s="12">
        <f t="shared" si="5"/>
        <v>4672230034</v>
      </c>
      <c r="Q14" s="13"/>
    </row>
    <row r="15" spans="2:17" x14ac:dyDescent="0.3">
      <c r="B15" t="s">
        <v>18</v>
      </c>
      <c r="C15" t="s">
        <v>23</v>
      </c>
      <c r="D15" t="s">
        <v>21</v>
      </c>
      <c r="E15" s="23">
        <v>2584293.7400000002</v>
      </c>
      <c r="F15" s="23">
        <v>1249277.899</v>
      </c>
      <c r="G15" s="23">
        <v>891.52700000000004</v>
      </c>
      <c r="H15" s="23">
        <v>4291771.9939999999</v>
      </c>
      <c r="I15" s="23">
        <v>544504.83299999998</v>
      </c>
      <c r="J15" s="23">
        <v>4672230.034</v>
      </c>
      <c r="K15" s="12"/>
      <c r="L15" s="12"/>
      <c r="M15" s="12"/>
      <c r="N15" s="12">
        <f t="shared" si="3"/>
        <v>4291771994</v>
      </c>
      <c r="O15" s="12">
        <f t="shared" si="4"/>
        <v>544504833</v>
      </c>
      <c r="P15" s="12">
        <f t="shared" si="5"/>
        <v>4672230034</v>
      </c>
      <c r="Q15" s="13"/>
    </row>
    <row r="16" spans="2:17" x14ac:dyDescent="0.3">
      <c r="B16" t="s">
        <v>18</v>
      </c>
      <c r="C16" t="s">
        <v>23</v>
      </c>
      <c r="D16" t="s">
        <v>22</v>
      </c>
      <c r="E16" s="23">
        <v>2584293.7400000002</v>
      </c>
      <c r="F16" s="23">
        <v>1249277.899</v>
      </c>
      <c r="G16" s="23">
        <v>891.52700000000004</v>
      </c>
      <c r="H16" s="23">
        <v>2584293.7400000002</v>
      </c>
      <c r="I16" s="23">
        <v>1249277.899</v>
      </c>
      <c r="J16" s="23">
        <v>891.52700000000004</v>
      </c>
      <c r="K16" s="12"/>
      <c r="L16" s="12"/>
      <c r="M16" s="12"/>
      <c r="N16" s="12">
        <f t="shared" si="3"/>
        <v>2584293740</v>
      </c>
      <c r="O16" s="12">
        <f t="shared" si="4"/>
        <v>1249277899</v>
      </c>
      <c r="P16" s="12">
        <f t="shared" si="5"/>
        <v>891527</v>
      </c>
      <c r="Q16" s="13"/>
    </row>
    <row r="17" spans="2:17" x14ac:dyDescent="0.3">
      <c r="H17" s="12"/>
      <c r="I17" s="12"/>
      <c r="J17" s="12"/>
      <c r="K17" s="12"/>
      <c r="L17" s="12"/>
      <c r="M17" s="12"/>
      <c r="N17" s="12"/>
      <c r="O17" s="12"/>
      <c r="P17" s="12"/>
      <c r="Q17" s="13"/>
    </row>
    <row r="18" spans="2:17" x14ac:dyDescent="0.3">
      <c r="B18" t="s">
        <v>28</v>
      </c>
      <c r="C18" t="s">
        <v>21</v>
      </c>
      <c r="D18" t="s">
        <v>58</v>
      </c>
      <c r="E18" s="12">
        <v>4344778.5750000002</v>
      </c>
      <c r="F18" s="12">
        <v>495114.821</v>
      </c>
      <c r="G18" s="12">
        <v>4629118.6960000005</v>
      </c>
      <c r="H18" s="12">
        <v>2528465.1660000002</v>
      </c>
      <c r="I18" s="12">
        <v>1186121.148</v>
      </c>
      <c r="J18" s="12">
        <v>1105.0139999999999</v>
      </c>
      <c r="K18" s="12">
        <v>2528465.1660000002</v>
      </c>
      <c r="L18" s="12">
        <v>1186121.148</v>
      </c>
      <c r="M18" s="12">
        <v>1105.0136</v>
      </c>
      <c r="N18" s="12">
        <f>(H18-K18)*1000</f>
        <v>0</v>
      </c>
      <c r="O18" s="12">
        <f t="shared" ref="O18" si="6">(I18-L18)*1000</f>
        <v>0</v>
      </c>
      <c r="P18" s="12">
        <f t="shared" ref="P18" si="7">(J18-M18)*1000</f>
        <v>0.39999999989959178</v>
      </c>
      <c r="Q18" s="13"/>
    </row>
    <row r="19" spans="2:17" x14ac:dyDescent="0.3">
      <c r="B19" t="s">
        <v>28</v>
      </c>
      <c r="C19" t="s">
        <v>21</v>
      </c>
      <c r="D19" t="s">
        <v>23</v>
      </c>
      <c r="E19" s="12">
        <v>4344778.5750000002</v>
      </c>
      <c r="F19" s="12">
        <v>495114.821</v>
      </c>
      <c r="G19" s="12">
        <v>4629118.6960000005</v>
      </c>
      <c r="H19" s="12">
        <v>2528465.1660000002</v>
      </c>
      <c r="I19" s="12">
        <v>1186121.148</v>
      </c>
      <c r="J19" s="12">
        <v>1104.7429999999999</v>
      </c>
      <c r="K19" s="12">
        <v>2528465.1660000002</v>
      </c>
      <c r="L19" s="12">
        <v>1186121.148</v>
      </c>
      <c r="M19" s="12">
        <v>1104.7429999999999</v>
      </c>
      <c r="N19" s="12">
        <f>(H19-K19)*1000</f>
        <v>0</v>
      </c>
      <c r="O19" s="12">
        <f t="shared" si="4"/>
        <v>0</v>
      </c>
      <c r="P19" s="12">
        <f t="shared" si="5"/>
        <v>0</v>
      </c>
      <c r="Q19" s="13"/>
    </row>
    <row r="20" spans="2:17" x14ac:dyDescent="0.3">
      <c r="B20" t="s">
        <v>28</v>
      </c>
      <c r="C20" t="s">
        <v>21</v>
      </c>
      <c r="D20" t="s">
        <v>22</v>
      </c>
      <c r="E20" s="12">
        <v>4344778.5750000002</v>
      </c>
      <c r="F20" s="12">
        <v>495114.821</v>
      </c>
      <c r="G20" s="12">
        <v>4629118.6960000005</v>
      </c>
      <c r="H20" s="21">
        <v>0.8172047685103957</v>
      </c>
      <c r="I20" s="21">
        <v>0.11346681199682103</v>
      </c>
      <c r="J20" s="12">
        <v>1155.443</v>
      </c>
      <c r="K20" s="21">
        <v>0.81720479999999995</v>
      </c>
      <c r="L20" s="21">
        <v>0.11346680000000001</v>
      </c>
      <c r="M20" s="12">
        <v>1155.443</v>
      </c>
      <c r="N20" s="12">
        <f>(H20-K20)*1000</f>
        <v>-3.1489604257473047E-5</v>
      </c>
      <c r="O20" s="12">
        <f t="shared" ref="O20" si="8">(I20-L20)*1000</f>
        <v>1.1996821022708382E-5</v>
      </c>
      <c r="P20" s="12">
        <f t="shared" ref="P20" si="9">(J20-M20)*1000</f>
        <v>0</v>
      </c>
      <c r="Q20" s="13"/>
    </row>
    <row r="21" spans="2:17" x14ac:dyDescent="0.3">
      <c r="B21" t="s">
        <v>28</v>
      </c>
      <c r="C21" t="s">
        <v>22</v>
      </c>
      <c r="D21" t="s">
        <v>23</v>
      </c>
      <c r="E21" s="21">
        <v>0.8172047685103957</v>
      </c>
      <c r="F21" s="21">
        <v>0.11346681199682103</v>
      </c>
      <c r="G21" s="12">
        <v>1155.443</v>
      </c>
      <c r="H21" s="12">
        <v>2528465.1660000002</v>
      </c>
      <c r="I21" s="12">
        <v>1186121.148</v>
      </c>
      <c r="J21" s="12">
        <v>1104.7429999999999</v>
      </c>
      <c r="K21" s="12">
        <v>2528465.1660000002</v>
      </c>
      <c r="L21" s="12">
        <v>1186121.148</v>
      </c>
      <c r="M21" s="11">
        <v>1104.7429999999999</v>
      </c>
      <c r="N21" s="12">
        <f>(H21-K21)*1000</f>
        <v>0</v>
      </c>
      <c r="O21" s="12">
        <f t="shared" ref="O21:O24" si="10">(I21-L21)*1000</f>
        <v>0</v>
      </c>
      <c r="P21" s="12">
        <f t="shared" ref="P21:P23" si="11">(J21-M21)*1000</f>
        <v>0</v>
      </c>
      <c r="Q21" s="13"/>
    </row>
    <row r="22" spans="2:17" x14ac:dyDescent="0.3">
      <c r="B22" t="s">
        <v>28</v>
      </c>
      <c r="C22" t="s">
        <v>22</v>
      </c>
      <c r="D22" t="s">
        <v>21</v>
      </c>
      <c r="E22" s="21">
        <v>0.8172047685103957</v>
      </c>
      <c r="F22" s="21">
        <v>0.11346681199682103</v>
      </c>
      <c r="G22" s="12">
        <v>1155.443</v>
      </c>
      <c r="H22" s="12">
        <v>4344778.5750000002</v>
      </c>
      <c r="I22" s="12">
        <v>495114.821</v>
      </c>
      <c r="J22" s="12">
        <v>4629118.6960000005</v>
      </c>
      <c r="K22" s="25">
        <v>4344778.5750000002</v>
      </c>
      <c r="L22" s="23">
        <v>495114.821</v>
      </c>
      <c r="M22" s="23">
        <v>4629118.6960000005</v>
      </c>
      <c r="N22" s="12">
        <f>(H22-K22)*1000</f>
        <v>0</v>
      </c>
      <c r="O22" s="12">
        <f t="shared" si="10"/>
        <v>0</v>
      </c>
      <c r="P22" s="12">
        <f t="shared" si="11"/>
        <v>0</v>
      </c>
      <c r="Q22" s="13"/>
    </row>
    <row r="23" spans="2:17" x14ac:dyDescent="0.3">
      <c r="B23" t="s">
        <v>28</v>
      </c>
      <c r="C23" t="s">
        <v>23</v>
      </c>
      <c r="D23" t="s">
        <v>21</v>
      </c>
      <c r="E23" s="12">
        <v>2528465.1660000002</v>
      </c>
      <c r="F23" s="12">
        <v>1186121.148</v>
      </c>
      <c r="G23" s="12">
        <v>1104.7429999999999</v>
      </c>
      <c r="H23" s="12">
        <v>4344778.5750000002</v>
      </c>
      <c r="I23" s="12">
        <v>495114.821</v>
      </c>
      <c r="J23" s="12">
        <v>4629118.6960000005</v>
      </c>
      <c r="K23" s="25">
        <v>4344778.5750000002</v>
      </c>
      <c r="L23" s="23">
        <v>495114.821</v>
      </c>
      <c r="M23" s="23">
        <v>4629118.6960000005</v>
      </c>
      <c r="N23" s="12">
        <f t="shared" ref="N21:N24" si="12">(H23-K23)*1000</f>
        <v>0</v>
      </c>
      <c r="O23" s="12">
        <f t="shared" si="10"/>
        <v>0</v>
      </c>
      <c r="P23" s="12">
        <f t="shared" si="11"/>
        <v>0</v>
      </c>
      <c r="Q23" s="13"/>
    </row>
    <row r="24" spans="2:17" x14ac:dyDescent="0.3">
      <c r="B24" t="s">
        <v>28</v>
      </c>
      <c r="C24" t="s">
        <v>23</v>
      </c>
      <c r="D24" t="s">
        <v>22</v>
      </c>
      <c r="E24" s="12">
        <v>2528465.1660000002</v>
      </c>
      <c r="F24" s="12">
        <v>1186121.148</v>
      </c>
      <c r="G24" s="12">
        <v>1104.7429999999999</v>
      </c>
      <c r="H24" s="21">
        <v>0.8172047685103957</v>
      </c>
      <c r="I24" s="21">
        <v>0.11346681199682103</v>
      </c>
      <c r="J24" s="12">
        <v>1155.443</v>
      </c>
      <c r="K24" s="25">
        <v>0.81720476850176005</v>
      </c>
      <c r="L24" s="23">
        <v>0.11346681198953</v>
      </c>
      <c r="M24" s="23">
        <v>1155.443</v>
      </c>
      <c r="N24" s="12">
        <f t="shared" si="12"/>
        <v>8.6356477524418551E-9</v>
      </c>
      <c r="O24" s="12">
        <f t="shared" si="10"/>
        <v>7.2910288917427124E-9</v>
      </c>
      <c r="P24" s="12">
        <f>(J24-M24)*1000</f>
        <v>0</v>
      </c>
      <c r="Q24" s="13"/>
    </row>
    <row r="25" spans="2:17" x14ac:dyDescent="0.3">
      <c r="E25" s="12"/>
      <c r="F25" s="12"/>
      <c r="G25" s="12"/>
      <c r="H25" s="21"/>
      <c r="I25" s="21"/>
      <c r="J25" s="12"/>
      <c r="K25" s="25"/>
      <c r="L25" s="23"/>
      <c r="M25" s="23"/>
      <c r="N25" s="12"/>
      <c r="O25" s="12"/>
      <c r="P25" s="12"/>
      <c r="Q25" s="13"/>
    </row>
    <row r="26" spans="2:17" x14ac:dyDescent="0.3">
      <c r="E26" s="12"/>
      <c r="F26" s="12"/>
      <c r="G26" s="12"/>
      <c r="H26" s="21"/>
      <c r="I26" s="21"/>
      <c r="J26" s="12"/>
      <c r="K26" s="25"/>
      <c r="L26" s="23"/>
      <c r="M26" s="23"/>
      <c r="N26" s="12"/>
      <c r="O26" s="12"/>
      <c r="P26" s="12"/>
      <c r="Q26" s="13"/>
    </row>
    <row r="27" spans="2:17" x14ac:dyDescent="0.3">
      <c r="B27" s="29" t="s">
        <v>8</v>
      </c>
      <c r="C27" s="30" t="s">
        <v>50</v>
      </c>
      <c r="D27" s="30" t="s">
        <v>51</v>
      </c>
      <c r="E27" s="30" t="s">
        <v>52</v>
      </c>
      <c r="F27" s="30" t="s">
        <v>53</v>
      </c>
      <c r="G27" s="30" t="s">
        <v>54</v>
      </c>
      <c r="H27" s="30" t="s">
        <v>54</v>
      </c>
      <c r="I27" s="31" t="s">
        <v>57</v>
      </c>
      <c r="J27" s="12"/>
      <c r="K27" s="25"/>
      <c r="L27" s="23"/>
      <c r="M27" s="23"/>
      <c r="N27" s="12"/>
      <c r="O27" s="12"/>
      <c r="P27" s="12"/>
      <c r="Q27" s="13"/>
    </row>
    <row r="28" spans="2:17" x14ac:dyDescent="0.3">
      <c r="B28" s="8" t="s">
        <v>19</v>
      </c>
      <c r="C28" s="9" t="s">
        <v>9</v>
      </c>
      <c r="D28" s="9" t="s">
        <v>9</v>
      </c>
      <c r="E28" s="9"/>
      <c r="F28" s="9"/>
      <c r="G28" s="9" t="s">
        <v>55</v>
      </c>
      <c r="H28" s="9" t="s">
        <v>56</v>
      </c>
      <c r="I28" s="10" t="s">
        <v>10</v>
      </c>
      <c r="J28" s="12"/>
      <c r="K28" s="25"/>
      <c r="L28" s="23"/>
      <c r="M28" s="23"/>
      <c r="N28" s="12"/>
      <c r="O28" s="12"/>
      <c r="P28" s="12"/>
      <c r="Q28" s="13"/>
    </row>
    <row r="29" spans="2:17" x14ac:dyDescent="0.3">
      <c r="B29" t="s">
        <v>47</v>
      </c>
      <c r="C29">
        <v>537244.00009999995</v>
      </c>
      <c r="D29" s="26">
        <v>181153.0001</v>
      </c>
      <c r="E29" s="12">
        <v>438.5</v>
      </c>
      <c r="F29" s="12">
        <v>438.46300000000002</v>
      </c>
      <c r="G29" s="12">
        <v>-3.633</v>
      </c>
      <c r="H29" s="12">
        <f>(F29-E29)*100</f>
        <v>-3.6999999999977717</v>
      </c>
      <c r="I29" s="27">
        <f>(G29-H29)*10</f>
        <v>0.66999999997771731</v>
      </c>
      <c r="J29" s="12"/>
      <c r="K29" s="25"/>
      <c r="L29" s="23"/>
      <c r="M29" s="23"/>
      <c r="N29" s="12"/>
      <c r="O29" s="12"/>
      <c r="P29" s="12"/>
      <c r="Q29" s="13"/>
    </row>
    <row r="30" spans="2:17" x14ac:dyDescent="0.3">
      <c r="B30" t="s">
        <v>49</v>
      </c>
      <c r="C30">
        <v>545198.00009999995</v>
      </c>
      <c r="D30">
        <v>189019.0001</v>
      </c>
      <c r="E30" s="12">
        <v>440.5</v>
      </c>
      <c r="F30" s="12">
        <v>440.46</v>
      </c>
      <c r="G30" s="12">
        <v>-4.0279999999999996</v>
      </c>
      <c r="H30" s="12">
        <f>(F30-E30)*100</f>
        <v>-4.0000000000020464</v>
      </c>
      <c r="I30" s="27">
        <f>(G30-H30)*10</f>
        <v>-0.27999999997953218</v>
      </c>
      <c r="J30" s="12"/>
      <c r="K30" s="25"/>
      <c r="L30" s="23"/>
      <c r="M30" s="23"/>
      <c r="N30" s="12"/>
      <c r="O30" s="12"/>
      <c r="P30" s="12"/>
      <c r="Q30" s="13"/>
    </row>
    <row r="31" spans="2:17" x14ac:dyDescent="0.3">
      <c r="D31" s="26"/>
      <c r="F31" s="12"/>
      <c r="G31" s="12"/>
      <c r="H31" s="21"/>
      <c r="I31" s="21"/>
      <c r="J31" s="12"/>
      <c r="K31" s="25"/>
      <c r="L31" s="23"/>
      <c r="M31" s="23"/>
      <c r="N31" s="12"/>
      <c r="O31" s="12"/>
      <c r="P31" s="12"/>
      <c r="Q31" s="13"/>
    </row>
    <row r="32" spans="2:17" x14ac:dyDescent="0.3">
      <c r="H32" s="11"/>
      <c r="I32" s="11"/>
      <c r="J32" s="11"/>
      <c r="K32" s="11"/>
      <c r="L32" s="11"/>
      <c r="M32" s="11"/>
      <c r="N32" s="13"/>
      <c r="O32" s="13"/>
      <c r="P32" s="13"/>
      <c r="Q32" s="13"/>
    </row>
    <row r="33" spans="2:17" x14ac:dyDescent="0.3">
      <c r="H33" s="11"/>
      <c r="I33" s="11"/>
      <c r="J33" s="11"/>
      <c r="K33" s="11"/>
      <c r="L33" s="11"/>
      <c r="M33" s="11"/>
      <c r="N33" s="13"/>
      <c r="O33" s="13"/>
      <c r="P33" s="13"/>
      <c r="Q33" s="13"/>
    </row>
    <row r="34" spans="2:17" x14ac:dyDescent="0.3">
      <c r="C34" s="22">
        <v>46</v>
      </c>
      <c r="D34" s="22">
        <f>C34</f>
        <v>46</v>
      </c>
      <c r="E34" s="22"/>
      <c r="F34" s="22"/>
      <c r="G34" s="22"/>
      <c r="H34" s="11"/>
      <c r="I34" s="11"/>
      <c r="J34" t="s">
        <v>48</v>
      </c>
      <c r="K34" s="11"/>
      <c r="L34" s="11"/>
      <c r="M34" s="11"/>
      <c r="N34" s="13"/>
      <c r="O34" s="13"/>
      <c r="P34" s="13"/>
      <c r="Q34" s="13"/>
    </row>
    <row r="35" spans="2:17" x14ac:dyDescent="0.3">
      <c r="C35" s="22">
        <v>49</v>
      </c>
      <c r="D35" s="22">
        <f>C35/60</f>
        <v>0.81666666666666665</v>
      </c>
      <c r="E35" s="22"/>
      <c r="F35" s="22"/>
      <c r="G35" s="22"/>
      <c r="H35" s="11"/>
      <c r="I35" s="11"/>
      <c r="J35" s="11"/>
      <c r="K35" s="11"/>
      <c r="L35" s="11"/>
      <c r="M35" s="11"/>
      <c r="N35" s="13"/>
      <c r="O35" s="13"/>
      <c r="P35" s="13"/>
      <c r="Q35" s="13"/>
    </row>
    <row r="36" spans="2:17" x14ac:dyDescent="0.3">
      <c r="C36" s="20">
        <v>20.583241000000001</v>
      </c>
      <c r="D36" s="22">
        <f>C36/3600</f>
        <v>5.7175669444444448E-3</v>
      </c>
      <c r="E36" s="22"/>
      <c r="F36" s="22"/>
      <c r="G36" s="22"/>
      <c r="H36" s="12"/>
      <c r="I36" s="12"/>
      <c r="J36" s="12"/>
      <c r="K36" s="11" t="s">
        <v>46</v>
      </c>
      <c r="L36" s="11"/>
      <c r="M36" s="11"/>
      <c r="N36" s="13"/>
      <c r="O36" s="13"/>
      <c r="P36" s="13"/>
      <c r="Q36" s="13"/>
    </row>
    <row r="37" spans="2:17" x14ac:dyDescent="0.3">
      <c r="C37" s="22"/>
      <c r="D37" s="22">
        <f>D34+D35+D36</f>
        <v>46.822384233611118</v>
      </c>
      <c r="E37" s="22"/>
      <c r="F37" s="22"/>
      <c r="G37" s="22"/>
      <c r="N37" s="14"/>
      <c r="O37" s="14"/>
      <c r="P37" s="14"/>
      <c r="Q37" s="14"/>
    </row>
    <row r="38" spans="2:17" x14ac:dyDescent="0.3">
      <c r="C38" s="22"/>
      <c r="D38" s="22">
        <f>D37*PI()/180</f>
        <v>0.8172047685103957</v>
      </c>
      <c r="E38" s="22"/>
      <c r="F38" s="22"/>
      <c r="G38" s="22"/>
      <c r="N38" s="14"/>
      <c r="O38" s="14"/>
      <c r="P38" s="14"/>
      <c r="Q38" s="14"/>
    </row>
    <row r="39" spans="2:17" x14ac:dyDescent="0.3">
      <c r="N39" s="14"/>
      <c r="O39" s="14"/>
      <c r="P39" s="14"/>
      <c r="Q39" s="14"/>
    </row>
    <row r="40" spans="2:17" x14ac:dyDescent="0.3">
      <c r="B40" t="s">
        <v>35</v>
      </c>
      <c r="N40" s="14"/>
      <c r="O40" s="14"/>
      <c r="P40" s="14"/>
      <c r="Q40" s="14"/>
    </row>
    <row r="41" spans="2:17" x14ac:dyDescent="0.3">
      <c r="N41" s="14"/>
      <c r="O41" s="14"/>
      <c r="P41" s="14"/>
      <c r="Q41" s="14"/>
    </row>
    <row r="42" spans="2:17" x14ac:dyDescent="0.3">
      <c r="B42" t="s">
        <v>36</v>
      </c>
      <c r="E42" t="s">
        <v>42</v>
      </c>
      <c r="H42" t="s">
        <v>43</v>
      </c>
      <c r="N42" s="14"/>
      <c r="O42" s="14"/>
      <c r="P42" s="14"/>
      <c r="Q42" s="14"/>
    </row>
    <row r="43" spans="2:17" x14ac:dyDescent="0.3">
      <c r="C43" t="s">
        <v>37</v>
      </c>
      <c r="D43" t="s">
        <v>38</v>
      </c>
      <c r="E43" t="s">
        <v>40</v>
      </c>
      <c r="F43" t="s">
        <v>39</v>
      </c>
      <c r="G43" t="s">
        <v>41</v>
      </c>
      <c r="H43" t="s">
        <v>40</v>
      </c>
      <c r="I43" t="s">
        <v>39</v>
      </c>
      <c r="J43" t="s">
        <v>41</v>
      </c>
      <c r="N43" s="14"/>
      <c r="O43" s="14"/>
      <c r="P43" s="14"/>
      <c r="Q43" s="14"/>
    </row>
    <row r="44" spans="2:17" x14ac:dyDescent="0.3">
      <c r="C44">
        <v>2536322.2999999998</v>
      </c>
      <c r="D44">
        <v>1183831</v>
      </c>
      <c r="E44">
        <v>-5.6044461999999998E-5</v>
      </c>
      <c r="F44">
        <v>2.7876787000000002E-5</v>
      </c>
      <c r="G44">
        <v>1</v>
      </c>
      <c r="H44">
        <v>-3.2191628000000002E-5</v>
      </c>
      <c r="I44">
        <v>3.8397243999999999E-5</v>
      </c>
      <c r="J44">
        <v>1</v>
      </c>
      <c r="N44" s="14"/>
      <c r="O44" s="14"/>
      <c r="P44" s="14"/>
      <c r="Q44" s="14"/>
    </row>
    <row r="45" spans="2:17" x14ac:dyDescent="0.3">
      <c r="C45" t="s">
        <v>44</v>
      </c>
    </row>
    <row r="46" spans="2:17" x14ac:dyDescent="0.3">
      <c r="C46">
        <v>0.81688200744799999</v>
      </c>
      <c r="D46">
        <v>0.11528371312231001</v>
      </c>
      <c r="H46">
        <v>-4.6246169799999999E-5</v>
      </c>
      <c r="I46">
        <v>5.0764253256999997E-5</v>
      </c>
      <c r="K46" s="28">
        <f>H44-H46</f>
        <v>1.4054541799999997E-5</v>
      </c>
      <c r="L46" s="28">
        <f>I44-I46</f>
        <v>-1.2367009256999998E-5</v>
      </c>
    </row>
    <row r="47" spans="2:17" x14ac:dyDescent="0.3">
      <c r="C47" t="s">
        <v>45</v>
      </c>
      <c r="K47" s="28">
        <f>K46*180/PI()</f>
        <v>8.0526592813019899E-4</v>
      </c>
      <c r="L47" s="28"/>
    </row>
    <row r="48" spans="2:17" x14ac:dyDescent="0.3">
      <c r="C48">
        <v>0.81685911942804756</v>
      </c>
      <c r="D48">
        <v>0.1152693977833395</v>
      </c>
      <c r="E48">
        <v>-4.1999002099999999E-5</v>
      </c>
      <c r="F48">
        <v>1.550958E-5</v>
      </c>
      <c r="H48">
        <f>E44-E48</f>
        <v>-1.4045459899999999E-5</v>
      </c>
      <c r="I48">
        <f>F44-F48</f>
        <v>1.2367207000000002E-5</v>
      </c>
      <c r="K48">
        <f>K47*3600</f>
        <v>2.8989573412687162</v>
      </c>
    </row>
    <row r="49" spans="8:11" x14ac:dyDescent="0.3">
      <c r="H49" s="28">
        <f>H48*180/PI()</f>
        <v>-8.0474557359023926E-4</v>
      </c>
      <c r="I49" s="28">
        <f>I48*180/PI()</f>
        <v>7.0858876546464849E-4</v>
      </c>
      <c r="K49">
        <f>K48*3.08</f>
        <v>8.9287886111076453</v>
      </c>
    </row>
    <row r="50" spans="8:11" x14ac:dyDescent="0.3">
      <c r="H50">
        <f>H49*3600</f>
        <v>-2.8970840649248615</v>
      </c>
      <c r="I50">
        <f>I49*3600</f>
        <v>2.5509195556727344</v>
      </c>
    </row>
    <row r="51" spans="8:11" x14ac:dyDescent="0.3">
      <c r="H51">
        <f>H50*3.08</f>
        <v>-8.9230189199685732</v>
      </c>
      <c r="I51">
        <f>I50*3.08</f>
        <v>7.8568322314720218</v>
      </c>
    </row>
  </sheetData>
  <mergeCells count="5">
    <mergeCell ref="C3:D3"/>
    <mergeCell ref="B2:Q2"/>
    <mergeCell ref="H3:J3"/>
    <mergeCell ref="K3:M3"/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2018-05-03T09:46:55Z</dcterms:modified>
</cp:coreProperties>
</file>