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filterPrivacy="1"/>
  <xr:revisionPtr revIDLastSave="0" documentId="10_ncr:8100000_{53D060C6-44CA-468A-AF1A-50D524846F6F}" xr6:coauthVersionLast="32" xr6:coauthVersionMax="32" xr10:uidLastSave="{00000000-0000-0000-0000-000000000000}"/>
  <bookViews>
    <workbookView xWindow="0" yWindow="0" windowWidth="22260" windowHeight="12648" xr2:uid="{00000000-000D-0000-FFFF-FFFF00000000}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50" i="1" l="1"/>
  <c r="Q50" i="1"/>
  <c r="P50" i="1"/>
  <c r="O50" i="1"/>
  <c r="S50" i="1" s="1"/>
  <c r="F50" i="1"/>
  <c r="E50" i="1"/>
  <c r="E42" i="1"/>
  <c r="F42" i="1"/>
  <c r="O42" i="1"/>
  <c r="P42" i="1"/>
  <c r="T42" i="1" s="1"/>
  <c r="Q42" i="1"/>
  <c r="R42" i="1"/>
  <c r="R49" i="1"/>
  <c r="Q49" i="1"/>
  <c r="S49" i="1" s="1"/>
  <c r="P49" i="1"/>
  <c r="O49" i="1"/>
  <c r="F49" i="1"/>
  <c r="E49" i="1"/>
  <c r="T41" i="1"/>
  <c r="S41" i="1"/>
  <c r="P41" i="1"/>
  <c r="Q41" i="1"/>
  <c r="R41" i="1"/>
  <c r="O41" i="1"/>
  <c r="F41" i="1"/>
  <c r="E41" i="1"/>
  <c r="T50" i="1" l="1"/>
  <c r="S42" i="1"/>
  <c r="T49" i="1"/>
  <c r="P20" i="1" l="1"/>
  <c r="O20" i="1"/>
  <c r="N20" i="1"/>
  <c r="H33" i="1"/>
  <c r="I33" i="1" s="1"/>
  <c r="H34" i="1"/>
  <c r="I34" i="1" s="1"/>
  <c r="N24" i="1"/>
  <c r="P26" i="1"/>
  <c r="N23" i="1"/>
  <c r="N22" i="1"/>
  <c r="O22" i="1"/>
  <c r="P22" i="1"/>
  <c r="O23" i="1"/>
  <c r="P23" i="1"/>
  <c r="O24" i="1"/>
  <c r="P24" i="1"/>
  <c r="N25" i="1"/>
  <c r="O25" i="1"/>
  <c r="P25" i="1"/>
  <c r="N26" i="1"/>
  <c r="O26" i="1"/>
  <c r="O21" i="1"/>
  <c r="P21" i="1"/>
  <c r="N21" i="1"/>
  <c r="N13" i="1"/>
  <c r="O13" i="1"/>
  <c r="P13" i="1"/>
  <c r="N15" i="1"/>
  <c r="O15" i="1"/>
  <c r="P15" i="1"/>
  <c r="N16" i="1"/>
  <c r="O16" i="1"/>
  <c r="P16" i="1"/>
  <c r="N17" i="1"/>
  <c r="O17" i="1"/>
  <c r="P17" i="1"/>
  <c r="N18" i="1"/>
  <c r="O18" i="1"/>
  <c r="P18" i="1"/>
  <c r="O11" i="1"/>
  <c r="P11" i="1"/>
  <c r="N11" i="1"/>
  <c r="P9" i="1"/>
  <c r="P10" i="1"/>
  <c r="P8" i="1"/>
</calcChain>
</file>

<file path=xl/sharedStrings.xml><?xml version="1.0" encoding="utf-8"?>
<sst xmlns="http://schemas.openxmlformats.org/spreadsheetml/2006/main" count="224" uniqueCount="74">
  <si>
    <t>Comparaison de coordonnées</t>
  </si>
  <si>
    <t>Départ</t>
  </si>
  <si>
    <t>Arrivé</t>
  </si>
  <si>
    <t>Système</t>
  </si>
  <si>
    <t>E / Y</t>
  </si>
  <si>
    <t>N / X</t>
  </si>
  <si>
    <t>∆ Z / H elli.</t>
  </si>
  <si>
    <t>Z / H elli.</t>
  </si>
  <si>
    <t>Points</t>
  </si>
  <si>
    <t>[m]</t>
  </si>
  <si>
    <t>[mm]</t>
  </si>
  <si>
    <t>AUBE</t>
  </si>
  <si>
    <t>FOUR</t>
  </si>
  <si>
    <t>-</t>
  </si>
  <si>
    <t>Remarques</t>
  </si>
  <si>
    <t>Différence peut venir de la précision des mesures</t>
  </si>
  <si>
    <t>Géographique CH1903+ NF02 calculé</t>
  </si>
  <si>
    <t>Géographique CH1903+ RAN95 calculé</t>
  </si>
  <si>
    <t>AGNES BOUR</t>
  </si>
  <si>
    <t>[N° / NOM]</t>
  </si>
  <si>
    <t>Carthésienne ETRS89 mesuré</t>
  </si>
  <si>
    <t>Carthésienne CHTRF95</t>
  </si>
  <si>
    <t>Ellipsoidale CHTRF95</t>
  </si>
  <si>
    <t>CH 1903+ (h elli)</t>
  </si>
  <si>
    <t>IGN69</t>
  </si>
  <si>
    <t>Carthésienne ETRS89</t>
  </si>
  <si>
    <t>PRNY</t>
  </si>
  <si>
    <t>Lambert93</t>
  </si>
  <si>
    <t>AGNES STCX</t>
  </si>
  <si>
    <t>Doit</t>
  </si>
  <si>
    <t>Avoir</t>
  </si>
  <si>
    <t>N / X / long</t>
  </si>
  <si>
    <t>E / Y / lat</t>
  </si>
  <si>
    <t>∆ E / Y / lat</t>
  </si>
  <si>
    <t>∆ N / X / long</t>
  </si>
  <si>
    <t>VD O208</t>
  </si>
  <si>
    <t>VD O189</t>
  </si>
  <si>
    <t>Y</t>
  </si>
  <si>
    <t>X</t>
  </si>
  <si>
    <t xml:space="preserve">H </t>
  </si>
  <si>
    <t>H calculé</t>
  </si>
  <si>
    <t>RAN95-NF02</t>
  </si>
  <si>
    <t>doit [cm]</t>
  </si>
  <si>
    <t>avoir [cm]</t>
  </si>
  <si>
    <t>∆ HTRANS</t>
  </si>
  <si>
    <t>CH 1903+ (NF02)</t>
  </si>
  <si>
    <t>Planimétrie et altimétrie</t>
  </si>
  <si>
    <t>Altimétrie</t>
  </si>
  <si>
    <t>Forel sur Lucens</t>
  </si>
  <si>
    <t>[degré °]</t>
  </si>
  <si>
    <t>ETRS89 phi</t>
  </si>
  <si>
    <t>ETRS89 lambda</t>
  </si>
  <si>
    <t>[rad]</t>
  </si>
  <si>
    <t>MN95 E</t>
  </si>
  <si>
    <t>MN95 N</t>
  </si>
  <si>
    <t>CH1903+ phi</t>
  </si>
  <si>
    <t>CH1903+ lambda</t>
  </si>
  <si>
    <t>Dévia. Doit ETRS89</t>
  </si>
  <si>
    <t>Dévia. Avoir ETRS89</t>
  </si>
  <si>
    <t>[eta en sec d'arc]</t>
  </si>
  <si>
    <t>[ksi en sec d'arc]</t>
  </si>
  <si>
    <t>[eta en cc]</t>
  </si>
  <si>
    <t>[ksi en cc]</t>
  </si>
  <si>
    <t xml:space="preserve">∆ </t>
  </si>
  <si>
    <t>Dévia. Doit Ch1903+</t>
  </si>
  <si>
    <t>Dévia. Avoir CH1903+</t>
  </si>
  <si>
    <t>Dévia. Doit CH1903+</t>
  </si>
  <si>
    <t>Grandson</t>
  </si>
  <si>
    <t>Différence accéptable</t>
  </si>
  <si>
    <t>Aucune différence pour une précision au mm</t>
  </si>
  <si>
    <t>Différence en dessous du mm --&gt; acceptable</t>
  </si>
  <si>
    <t>Erreurs dificiles à quantifier. Viens sans doute des coordonnées "approximatif" de départ (1 décimal en MN03). Selon nous elle est acceptable.</t>
  </si>
  <si>
    <t>Déviation de la verticale / Vecteur Français</t>
  </si>
  <si>
    <t>Déviation de la verticale / Vecteur Suisse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</si>
</sst>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"/>
    <numFmt numFmtId="166" formatCode="0.0000000"/>
    <numFmt numFmtId="167" formatCode="0.0000000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i/>
      <sz val="9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6"/>
      <color theme="1"/>
      <name val="Calibri"/>
      <family val="2"/>
      <scheme val="minor"/>
    </font>
    <font>
      <sz val="11"/>
      <color rgb="FF00B05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2" borderId="4" xfId="0" applyFill="1" applyBorder="1"/>
    <xf numFmtId="0" fontId="0" fillId="2" borderId="0" xfId="0" applyFill="1" applyBorder="1"/>
    <xf numFmtId="0" fontId="0" fillId="2" borderId="5" xfId="0" applyFill="1" applyBorder="1"/>
    <xf numFmtId="0" fontId="0" fillId="2" borderId="4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0" fontId="0" fillId="0" borderId="0" xfId="0" applyFill="1"/>
    <xf numFmtId="2" fontId="0" fillId="0" borderId="0" xfId="0" applyNumberFormat="1"/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0" xfId="0" applyBorder="1"/>
    <xf numFmtId="0" fontId="0" fillId="0" borderId="7" xfId="0" applyBorder="1"/>
    <xf numFmtId="0" fontId="5" fillId="0" borderId="0" xfId="0" applyFont="1"/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0" fontId="0" fillId="0" borderId="4" xfId="0" applyBorder="1"/>
    <xf numFmtId="0" fontId="0" fillId="0" borderId="0" xfId="0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5" fontId="0" fillId="0" borderId="0" xfId="0" applyNumberFormat="1" applyBorder="1" applyAlignment="1">
      <alignment horizontal="center" vertical="center"/>
    </xf>
    <xf numFmtId="1" fontId="6" fillId="0" borderId="0" xfId="0" applyNumberFormat="1" applyFont="1" applyBorder="1" applyAlignment="1">
      <alignment horizontal="center" vertical="center"/>
    </xf>
    <xf numFmtId="164" fontId="0" fillId="0" borderId="0" xfId="0" applyNumberFormat="1" applyFill="1" applyBorder="1" applyAlignment="1">
      <alignment horizontal="center" vertical="center"/>
    </xf>
    <xf numFmtId="166" fontId="0" fillId="0" borderId="0" xfId="0" applyNumberFormat="1" applyFill="1" applyBorder="1" applyAlignment="1">
      <alignment horizontal="center" vertical="center"/>
    </xf>
    <xf numFmtId="166" fontId="0" fillId="0" borderId="0" xfId="0" applyNumberFormat="1" applyBorder="1" applyAlignment="1">
      <alignment horizontal="center" vertical="center"/>
    </xf>
    <xf numFmtId="0" fontId="0" fillId="0" borderId="0" xfId="0" applyFill="1" applyBorder="1"/>
    <xf numFmtId="0" fontId="0" fillId="0" borderId="6" xfId="0" applyBorder="1"/>
    <xf numFmtId="164" fontId="0" fillId="0" borderId="7" xfId="0" applyNumberFormat="1" applyBorder="1" applyAlignment="1">
      <alignment horizontal="center" vertical="center"/>
    </xf>
    <xf numFmtId="166" fontId="0" fillId="0" borderId="7" xfId="0" applyNumberFormat="1" applyBorder="1" applyAlignment="1">
      <alignment horizontal="center" vertical="center"/>
    </xf>
    <xf numFmtId="0" fontId="0" fillId="0" borderId="7" xfId="0" applyFill="1" applyBorder="1"/>
    <xf numFmtId="164" fontId="0" fillId="0" borderId="7" xfId="0" applyNumberFormat="1" applyFill="1" applyBorder="1" applyAlignment="1">
      <alignment horizontal="center" vertical="center"/>
    </xf>
    <xf numFmtId="1" fontId="6" fillId="0" borderId="7" xfId="0" applyNumberFormat="1" applyFont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0" fillId="0" borderId="0" xfId="0" applyBorder="1" applyAlignment="1">
      <alignment vertical="center" wrapText="1"/>
    </xf>
    <xf numFmtId="167" fontId="0" fillId="0" borderId="0" xfId="0" applyNumberFormat="1"/>
    <xf numFmtId="165" fontId="0" fillId="0" borderId="0" xfId="0" applyNumberFormat="1"/>
    <xf numFmtId="167" fontId="0" fillId="0" borderId="0" xfId="0" applyNumberFormat="1" applyBorder="1"/>
    <xf numFmtId="165" fontId="0" fillId="0" borderId="0" xfId="0" applyNumberFormat="1" applyBorder="1"/>
    <xf numFmtId="167" fontId="0" fillId="0" borderId="7" xfId="0" applyNumberFormat="1" applyBorder="1"/>
    <xf numFmtId="165" fontId="0" fillId="0" borderId="7" xfId="0" applyNumberFormat="1" applyBorder="1"/>
    <xf numFmtId="165" fontId="0" fillId="0" borderId="3" xfId="0" applyNumberFormat="1" applyBorder="1" applyAlignment="1">
      <alignment horizontal="left" vertical="center"/>
    </xf>
    <xf numFmtId="165" fontId="0" fillId="0" borderId="5" xfId="0" applyNumberFormat="1" applyBorder="1" applyAlignment="1">
      <alignment horizontal="left" vertical="center"/>
    </xf>
    <xf numFmtId="165" fontId="0" fillId="0" borderId="8" xfId="0" applyNumberFormat="1" applyBorder="1" applyAlignment="1">
      <alignment horizontal="left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0" fontId="4" fillId="2" borderId="0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2" fontId="0" fillId="0" borderId="0" xfId="0" applyNumberFormat="1" applyBorder="1"/>
    <xf numFmtId="2" fontId="0" fillId="0" borderId="7" xfId="0" applyNumberFormat="1" applyBorder="1"/>
    <xf numFmtId="0" fontId="0" fillId="0" borderId="8" xfId="0" applyBorder="1" applyAlignment="1">
      <alignment horizontal="center"/>
    </xf>
    <xf numFmtId="0" fontId="0" fillId="0" borderId="3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U50"/>
  <sheetViews>
    <sheetView tabSelected="1" zoomScale="85" zoomScaleNormal="85" workbookViewId="0">
      <selection activeCell="B46" sqref="B46"/>
    </sheetView>
  </sheetViews>
  <sheetFormatPr baseColWidth="10" defaultColWidth="8.88671875" defaultRowHeight="14.4" x14ac:dyDescent="0.3"/>
  <cols>
    <col min="1" max="1" width="3.88671875" customWidth="1"/>
    <col min="2" max="2" width="16.6640625" customWidth="1"/>
    <col min="3" max="3" width="25.109375" bestFit="1" customWidth="1"/>
    <col min="4" max="4" width="34.33203125" bestFit="1" customWidth="1"/>
    <col min="5" max="5" width="12.6640625" bestFit="1" customWidth="1"/>
    <col min="6" max="6" width="13.33203125" bestFit="1" customWidth="1"/>
    <col min="7" max="7" width="13" bestFit="1" customWidth="1"/>
    <col min="8" max="8" width="13.5546875" bestFit="1" customWidth="1"/>
    <col min="9" max="9" width="12.88671875" bestFit="1" customWidth="1"/>
    <col min="10" max="10" width="15.44140625" bestFit="1" customWidth="1"/>
    <col min="11" max="11" width="17.21875" bestFit="1" customWidth="1"/>
    <col min="12" max="12" width="17.109375" bestFit="1" customWidth="1"/>
    <col min="13" max="13" width="12.5546875" bestFit="1" customWidth="1"/>
    <col min="14" max="14" width="15" bestFit="1" customWidth="1"/>
    <col min="15" max="16" width="15.109375" bestFit="1" customWidth="1"/>
    <col min="17" max="17" width="43.88671875" bestFit="1" customWidth="1"/>
    <col min="18" max="18" width="10.77734375" bestFit="1" customWidth="1"/>
    <col min="21" max="21" width="69.109375" customWidth="1"/>
  </cols>
  <sheetData>
    <row r="2" spans="2:17" ht="21" x14ac:dyDescent="0.4">
      <c r="B2" s="21" t="s">
        <v>46</v>
      </c>
    </row>
    <row r="4" spans="2:17" ht="18" x14ac:dyDescent="0.35">
      <c r="B4" s="65" t="s">
        <v>0</v>
      </c>
      <c r="C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7"/>
    </row>
    <row r="5" spans="2:17" ht="15.6" x14ac:dyDescent="0.3">
      <c r="B5" s="1"/>
      <c r="C5" s="64" t="s">
        <v>3</v>
      </c>
      <c r="D5" s="64"/>
      <c r="E5" s="68" t="s">
        <v>1</v>
      </c>
      <c r="F5" s="68"/>
      <c r="G5" s="68"/>
      <c r="H5" s="68" t="s">
        <v>29</v>
      </c>
      <c r="I5" s="68"/>
      <c r="J5" s="68"/>
      <c r="K5" s="68" t="s">
        <v>30</v>
      </c>
      <c r="L5" s="68"/>
      <c r="M5" s="68"/>
      <c r="N5" s="2"/>
      <c r="O5" s="2"/>
      <c r="P5" s="2"/>
      <c r="Q5" s="3"/>
    </row>
    <row r="6" spans="2:17" x14ac:dyDescent="0.3">
      <c r="B6" s="4" t="s">
        <v>8</v>
      </c>
      <c r="C6" s="5" t="s">
        <v>1</v>
      </c>
      <c r="D6" s="5" t="s">
        <v>2</v>
      </c>
      <c r="E6" s="5" t="s">
        <v>32</v>
      </c>
      <c r="F6" s="5" t="s">
        <v>31</v>
      </c>
      <c r="G6" s="5" t="s">
        <v>7</v>
      </c>
      <c r="H6" s="5" t="s">
        <v>32</v>
      </c>
      <c r="I6" s="5" t="s">
        <v>31</v>
      </c>
      <c r="J6" s="5" t="s">
        <v>7</v>
      </c>
      <c r="K6" s="5" t="s">
        <v>4</v>
      </c>
      <c r="L6" s="5" t="s">
        <v>5</v>
      </c>
      <c r="M6" s="5" t="s">
        <v>7</v>
      </c>
      <c r="N6" s="6" t="s">
        <v>33</v>
      </c>
      <c r="O6" s="6" t="s">
        <v>34</v>
      </c>
      <c r="P6" s="6" t="s">
        <v>6</v>
      </c>
      <c r="Q6" s="7" t="s">
        <v>14</v>
      </c>
    </row>
    <row r="7" spans="2:17" x14ac:dyDescent="0.3">
      <c r="B7" s="8" t="s">
        <v>19</v>
      </c>
      <c r="C7" s="9"/>
      <c r="D7" s="9"/>
      <c r="E7" s="9" t="s">
        <v>9</v>
      </c>
      <c r="F7" s="9" t="s">
        <v>9</v>
      </c>
      <c r="G7" s="9" t="s">
        <v>9</v>
      </c>
      <c r="H7" s="9" t="s">
        <v>9</v>
      </c>
      <c r="I7" s="9" t="s">
        <v>9</v>
      </c>
      <c r="J7" s="9" t="s">
        <v>9</v>
      </c>
      <c r="K7" s="9" t="s">
        <v>9</v>
      </c>
      <c r="L7" s="9" t="s">
        <v>9</v>
      </c>
      <c r="M7" s="9" t="s">
        <v>9</v>
      </c>
      <c r="N7" s="9" t="s">
        <v>10</v>
      </c>
      <c r="O7" s="9" t="s">
        <v>10</v>
      </c>
      <c r="P7" s="9" t="s">
        <v>10</v>
      </c>
      <c r="Q7" s="10"/>
    </row>
    <row r="8" spans="2:17" x14ac:dyDescent="0.3">
      <c r="B8" s="22" t="s">
        <v>11</v>
      </c>
      <c r="C8" s="23" t="s">
        <v>20</v>
      </c>
      <c r="D8" s="23" t="s">
        <v>16</v>
      </c>
      <c r="E8" s="24" t="s">
        <v>13</v>
      </c>
      <c r="F8" s="24" t="s">
        <v>13</v>
      </c>
      <c r="G8" s="24" t="s">
        <v>13</v>
      </c>
      <c r="H8" s="24" t="s">
        <v>13</v>
      </c>
      <c r="I8" s="24" t="s">
        <v>13</v>
      </c>
      <c r="J8" s="25">
        <v>1103.7216253351894</v>
      </c>
      <c r="K8" s="24" t="s">
        <v>13</v>
      </c>
      <c r="L8" s="24" t="s">
        <v>13</v>
      </c>
      <c r="M8" s="25">
        <v>1103.6898000000001</v>
      </c>
      <c r="N8" s="26" t="s">
        <v>13</v>
      </c>
      <c r="O8" s="26" t="s">
        <v>13</v>
      </c>
      <c r="P8" s="26">
        <f>(J8-M8)*1000</f>
        <v>31.825335189296311</v>
      </c>
      <c r="Q8" s="53" t="s">
        <v>15</v>
      </c>
    </row>
    <row r="9" spans="2:17" x14ac:dyDescent="0.3">
      <c r="B9" s="27" t="s">
        <v>11</v>
      </c>
      <c r="C9" s="19" t="s">
        <v>20</v>
      </c>
      <c r="D9" s="19" t="s">
        <v>17</v>
      </c>
      <c r="E9" s="28" t="s">
        <v>13</v>
      </c>
      <c r="F9" s="28" t="s">
        <v>13</v>
      </c>
      <c r="G9" s="28" t="s">
        <v>13</v>
      </c>
      <c r="H9" s="28" t="s">
        <v>13</v>
      </c>
      <c r="I9" s="28" t="s">
        <v>13</v>
      </c>
      <c r="J9" s="29">
        <v>1103.7233253351894</v>
      </c>
      <c r="K9" s="28" t="s">
        <v>13</v>
      </c>
      <c r="L9" s="28" t="s">
        <v>13</v>
      </c>
      <c r="M9" s="28">
        <v>1103.6916000000001</v>
      </c>
      <c r="N9" s="30" t="s">
        <v>13</v>
      </c>
      <c r="O9" s="30" t="s">
        <v>13</v>
      </c>
      <c r="P9" s="30">
        <f t="shared" ref="N9:P11" si="0">(J9-M9)*1000</f>
        <v>31.725335189321413</v>
      </c>
      <c r="Q9" s="54" t="s">
        <v>15</v>
      </c>
    </row>
    <row r="10" spans="2:17" x14ac:dyDescent="0.3">
      <c r="B10" s="27" t="s">
        <v>12</v>
      </c>
      <c r="C10" s="19" t="s">
        <v>20</v>
      </c>
      <c r="D10" s="19" t="s">
        <v>24</v>
      </c>
      <c r="E10" s="28" t="s">
        <v>13</v>
      </c>
      <c r="F10" s="28" t="s">
        <v>13</v>
      </c>
      <c r="G10" s="28" t="s">
        <v>13</v>
      </c>
      <c r="H10" s="28" t="s">
        <v>13</v>
      </c>
      <c r="I10" s="28" t="s">
        <v>13</v>
      </c>
      <c r="J10" s="29">
        <v>1084.886</v>
      </c>
      <c r="K10" s="28" t="s">
        <v>13</v>
      </c>
      <c r="L10" s="28" t="s">
        <v>13</v>
      </c>
      <c r="M10" s="28">
        <v>1084.9670000000001</v>
      </c>
      <c r="N10" s="28" t="s">
        <v>13</v>
      </c>
      <c r="O10" s="28" t="s">
        <v>13</v>
      </c>
      <c r="P10" s="30">
        <f t="shared" si="0"/>
        <v>-81.000000000130967</v>
      </c>
      <c r="Q10" s="54"/>
    </row>
    <row r="11" spans="2:17" x14ac:dyDescent="0.3">
      <c r="B11" s="27" t="s">
        <v>26</v>
      </c>
      <c r="C11" s="19" t="s">
        <v>25</v>
      </c>
      <c r="D11" s="19" t="s">
        <v>27</v>
      </c>
      <c r="E11" s="28" t="s">
        <v>13</v>
      </c>
      <c r="F11" s="28" t="s">
        <v>13</v>
      </c>
      <c r="G11" s="28" t="s">
        <v>13</v>
      </c>
      <c r="H11" s="29">
        <v>954039.62899999996</v>
      </c>
      <c r="I11" s="29">
        <v>6650340.5020000003</v>
      </c>
      <c r="J11" s="29">
        <v>833.47</v>
      </c>
      <c r="K11" s="29">
        <v>954039.62899999996</v>
      </c>
      <c r="L11" s="29">
        <v>6650340.5020000003</v>
      </c>
      <c r="M11" s="28">
        <v>833.46699999999998</v>
      </c>
      <c r="N11" s="31">
        <f t="shared" si="0"/>
        <v>0</v>
      </c>
      <c r="O11" s="31">
        <f t="shared" ref="O11" si="1">(I11-L11)*1000</f>
        <v>0</v>
      </c>
      <c r="P11" s="31">
        <f t="shared" ref="P11" si="2">(J11-M11)*1000</f>
        <v>3.0000000000427463</v>
      </c>
      <c r="Q11" s="54" t="s">
        <v>68</v>
      </c>
    </row>
    <row r="12" spans="2:17" x14ac:dyDescent="0.3">
      <c r="B12" s="27"/>
      <c r="C12" s="19"/>
      <c r="D12" s="19"/>
      <c r="E12" s="19"/>
      <c r="F12" s="19"/>
      <c r="G12" s="19"/>
      <c r="H12" s="29"/>
      <c r="I12" s="29"/>
      <c r="J12" s="29"/>
      <c r="K12" s="29"/>
      <c r="L12" s="29"/>
      <c r="M12" s="28"/>
      <c r="N12" s="29"/>
      <c r="O12" s="29"/>
      <c r="P12" s="29"/>
      <c r="Q12" s="54"/>
    </row>
    <row r="13" spans="2:17" x14ac:dyDescent="0.3">
      <c r="B13" s="27" t="s">
        <v>18</v>
      </c>
      <c r="C13" s="19" t="s">
        <v>21</v>
      </c>
      <c r="D13" s="19" t="s">
        <v>23</v>
      </c>
      <c r="E13" s="32">
        <v>4291771.9939999999</v>
      </c>
      <c r="F13" s="32">
        <v>544504.83299999998</v>
      </c>
      <c r="G13" s="32">
        <v>4672230.034</v>
      </c>
      <c r="H13" s="32">
        <v>2584293.7400000002</v>
      </c>
      <c r="I13" s="32">
        <v>1249277.899</v>
      </c>
      <c r="J13" s="32">
        <v>891.52700000000004</v>
      </c>
      <c r="K13" s="29"/>
      <c r="L13" s="29"/>
      <c r="M13" s="29"/>
      <c r="N13" s="29">
        <f t="shared" ref="N13:N18" si="3">(H13-K13)*1000</f>
        <v>2584293740</v>
      </c>
      <c r="O13" s="29">
        <f t="shared" ref="O13:O21" si="4">(I13-L13)*1000</f>
        <v>1249277899</v>
      </c>
      <c r="P13" s="29">
        <f t="shared" ref="P13:P21" si="5">(J13-M13)*1000</f>
        <v>891527</v>
      </c>
      <c r="Q13" s="54"/>
    </row>
    <row r="14" spans="2:17" x14ac:dyDescent="0.3">
      <c r="B14" s="27" t="s">
        <v>18</v>
      </c>
      <c r="C14" s="19" t="s">
        <v>21</v>
      </c>
      <c r="D14" s="19" t="s">
        <v>22</v>
      </c>
      <c r="E14" s="32">
        <v>4291771.9939999999</v>
      </c>
      <c r="F14" s="32">
        <v>544504.83299999998</v>
      </c>
      <c r="G14" s="32">
        <v>4672230.034</v>
      </c>
      <c r="H14" s="32">
        <v>2584293.7400000002</v>
      </c>
      <c r="I14" s="32">
        <v>1249277.899</v>
      </c>
      <c r="J14" s="32">
        <v>891.52700000000004</v>
      </c>
      <c r="K14" s="29"/>
      <c r="L14" s="29"/>
      <c r="M14" s="29"/>
      <c r="N14" s="29"/>
      <c r="O14" s="29"/>
      <c r="P14" s="29"/>
      <c r="Q14" s="54"/>
    </row>
    <row r="15" spans="2:17" x14ac:dyDescent="0.3">
      <c r="B15" s="27" t="s">
        <v>18</v>
      </c>
      <c r="C15" s="19" t="s">
        <v>22</v>
      </c>
      <c r="D15" s="19" t="s">
        <v>23</v>
      </c>
      <c r="E15" s="33">
        <v>0.82718370811453856</v>
      </c>
      <c r="F15" s="33">
        <v>0.12619756995683035</v>
      </c>
      <c r="G15" s="32">
        <v>940.16399999999999</v>
      </c>
      <c r="H15" s="32">
        <v>2584293.7400000002</v>
      </c>
      <c r="I15" s="32">
        <v>1249277.899</v>
      </c>
      <c r="J15" s="32">
        <v>891.52700000000004</v>
      </c>
      <c r="K15" s="29"/>
      <c r="L15" s="29"/>
      <c r="M15" s="29"/>
      <c r="N15" s="29">
        <f t="shared" si="3"/>
        <v>2584293740</v>
      </c>
      <c r="O15" s="29">
        <f t="shared" si="4"/>
        <v>1249277899</v>
      </c>
      <c r="P15" s="29">
        <f t="shared" si="5"/>
        <v>891527</v>
      </c>
      <c r="Q15" s="54"/>
    </row>
    <row r="16" spans="2:17" x14ac:dyDescent="0.3">
      <c r="B16" s="27" t="s">
        <v>18</v>
      </c>
      <c r="C16" s="19" t="s">
        <v>22</v>
      </c>
      <c r="D16" s="19" t="s">
        <v>21</v>
      </c>
      <c r="E16" s="33">
        <v>0.82718370811453856</v>
      </c>
      <c r="F16" s="33">
        <v>0.12619756995683035</v>
      </c>
      <c r="G16" s="32">
        <v>940.16399999999999</v>
      </c>
      <c r="H16" s="32">
        <v>4291771.9939999999</v>
      </c>
      <c r="I16" s="32">
        <v>544504.83299999998</v>
      </c>
      <c r="J16" s="32">
        <v>4672230.034</v>
      </c>
      <c r="K16" s="29"/>
      <c r="L16" s="29"/>
      <c r="M16" s="29"/>
      <c r="N16" s="29">
        <f t="shared" si="3"/>
        <v>4291771994</v>
      </c>
      <c r="O16" s="29">
        <f t="shared" si="4"/>
        <v>544504833</v>
      </c>
      <c r="P16" s="29">
        <f t="shared" si="5"/>
        <v>4672230034</v>
      </c>
      <c r="Q16" s="54"/>
    </row>
    <row r="17" spans="2:17" x14ac:dyDescent="0.3">
      <c r="B17" s="27" t="s">
        <v>18</v>
      </c>
      <c r="C17" s="19" t="s">
        <v>23</v>
      </c>
      <c r="D17" s="19" t="s">
        <v>21</v>
      </c>
      <c r="E17" s="32">
        <v>2584293.7400000002</v>
      </c>
      <c r="F17" s="32">
        <v>1249277.899</v>
      </c>
      <c r="G17" s="32">
        <v>891.52700000000004</v>
      </c>
      <c r="H17" s="32">
        <v>4291771.9939999999</v>
      </c>
      <c r="I17" s="32">
        <v>544504.83299999998</v>
      </c>
      <c r="J17" s="32">
        <v>4672230.034</v>
      </c>
      <c r="K17" s="29"/>
      <c r="L17" s="29"/>
      <c r="M17" s="29"/>
      <c r="N17" s="29">
        <f t="shared" si="3"/>
        <v>4291771994</v>
      </c>
      <c r="O17" s="29">
        <f t="shared" si="4"/>
        <v>544504833</v>
      </c>
      <c r="P17" s="29">
        <f t="shared" si="5"/>
        <v>4672230034</v>
      </c>
      <c r="Q17" s="54"/>
    </row>
    <row r="18" spans="2:17" x14ac:dyDescent="0.3">
      <c r="B18" s="27" t="s">
        <v>18</v>
      </c>
      <c r="C18" s="19" t="s">
        <v>23</v>
      </c>
      <c r="D18" s="19" t="s">
        <v>22</v>
      </c>
      <c r="E18" s="32">
        <v>2584293.7400000002</v>
      </c>
      <c r="F18" s="32">
        <v>1249277.899</v>
      </c>
      <c r="G18" s="32">
        <v>891.52700000000004</v>
      </c>
      <c r="H18" s="32">
        <v>2584293.7400000002</v>
      </c>
      <c r="I18" s="32">
        <v>1249277.899</v>
      </c>
      <c r="J18" s="32">
        <v>891.52700000000004</v>
      </c>
      <c r="K18" s="29"/>
      <c r="L18" s="29"/>
      <c r="M18" s="29"/>
      <c r="N18" s="29">
        <f t="shared" si="3"/>
        <v>2584293740</v>
      </c>
      <c r="O18" s="29">
        <f t="shared" si="4"/>
        <v>1249277899</v>
      </c>
      <c r="P18" s="29">
        <f t="shared" si="5"/>
        <v>891527</v>
      </c>
      <c r="Q18" s="54"/>
    </row>
    <row r="19" spans="2:17" x14ac:dyDescent="0.3">
      <c r="B19" s="27"/>
      <c r="C19" s="19"/>
      <c r="D19" s="19"/>
      <c r="E19" s="19"/>
      <c r="F19" s="19"/>
      <c r="G19" s="19"/>
      <c r="H19" s="29"/>
      <c r="I19" s="29"/>
      <c r="J19" s="29"/>
      <c r="K19" s="29"/>
      <c r="L19" s="29"/>
      <c r="M19" s="29"/>
      <c r="N19" s="29"/>
      <c r="O19" s="29"/>
      <c r="P19" s="29"/>
      <c r="Q19" s="54"/>
    </row>
    <row r="20" spans="2:17" x14ac:dyDescent="0.3">
      <c r="B20" s="27" t="s">
        <v>28</v>
      </c>
      <c r="C20" s="19" t="s">
        <v>21</v>
      </c>
      <c r="D20" s="19" t="s">
        <v>45</v>
      </c>
      <c r="E20" s="29">
        <v>4344778.5750000002</v>
      </c>
      <c r="F20" s="29">
        <v>495114.821</v>
      </c>
      <c r="G20" s="29">
        <v>4629118.6960000005</v>
      </c>
      <c r="H20" s="29">
        <v>2528465.1660000002</v>
      </c>
      <c r="I20" s="29">
        <v>1186121.148</v>
      </c>
      <c r="J20" s="29">
        <v>1105.0139999999999</v>
      </c>
      <c r="K20" s="29">
        <v>2528465.1660000002</v>
      </c>
      <c r="L20" s="29">
        <v>1186121.148</v>
      </c>
      <c r="M20" s="29">
        <v>1105.0139999999999</v>
      </c>
      <c r="N20" s="31">
        <f>(H20-K20)*1000</f>
        <v>0</v>
      </c>
      <c r="O20" s="31">
        <f t="shared" ref="O20" si="6">(I20-L20)*1000</f>
        <v>0</v>
      </c>
      <c r="P20" s="31">
        <f t="shared" ref="P20" si="7">(J20-M20)*1000</f>
        <v>0</v>
      </c>
      <c r="Q20" s="54" t="s">
        <v>69</v>
      </c>
    </row>
    <row r="21" spans="2:17" x14ac:dyDescent="0.3">
      <c r="B21" s="27" t="s">
        <v>28</v>
      </c>
      <c r="C21" s="19" t="s">
        <v>21</v>
      </c>
      <c r="D21" s="19" t="s">
        <v>23</v>
      </c>
      <c r="E21" s="29">
        <v>4344778.5750000002</v>
      </c>
      <c r="F21" s="29">
        <v>495114.821</v>
      </c>
      <c r="G21" s="29">
        <v>4629118.6960000005</v>
      </c>
      <c r="H21" s="29">
        <v>2528465.1660000002</v>
      </c>
      <c r="I21" s="29">
        <v>1186121.148</v>
      </c>
      <c r="J21" s="29">
        <v>1104.7429999999999</v>
      </c>
      <c r="K21" s="29">
        <v>2528465.1660000002</v>
      </c>
      <c r="L21" s="29">
        <v>1186121.148</v>
      </c>
      <c r="M21" s="29">
        <v>1104.7429999999999</v>
      </c>
      <c r="N21" s="31">
        <f>(H21-K21)*1000</f>
        <v>0</v>
      </c>
      <c r="O21" s="31">
        <f t="shared" si="4"/>
        <v>0</v>
      </c>
      <c r="P21" s="31">
        <f t="shared" si="5"/>
        <v>0</v>
      </c>
      <c r="Q21" s="54" t="s">
        <v>69</v>
      </c>
    </row>
    <row r="22" spans="2:17" x14ac:dyDescent="0.3">
      <c r="B22" s="27" t="s">
        <v>28</v>
      </c>
      <c r="C22" s="19" t="s">
        <v>21</v>
      </c>
      <c r="D22" s="19" t="s">
        <v>22</v>
      </c>
      <c r="E22" s="29">
        <v>4344778.5750000002</v>
      </c>
      <c r="F22" s="29">
        <v>495114.821</v>
      </c>
      <c r="G22" s="29">
        <v>4629118.6960000005</v>
      </c>
      <c r="H22" s="34">
        <v>0.8172047685103957</v>
      </c>
      <c r="I22" s="34">
        <v>0.11346681199682103</v>
      </c>
      <c r="J22" s="29">
        <v>1155.443</v>
      </c>
      <c r="K22" s="34">
        <v>0.81720479999999995</v>
      </c>
      <c r="L22" s="34">
        <v>0.11346680000000001</v>
      </c>
      <c r="M22" s="29">
        <v>1155.443</v>
      </c>
      <c r="N22" s="31">
        <f>(H22-K22)*1000</f>
        <v>-3.1489604257473047E-5</v>
      </c>
      <c r="O22" s="31">
        <f t="shared" ref="O22" si="8">(I22-L22)*1000</f>
        <v>1.1996821022708382E-5</v>
      </c>
      <c r="P22" s="31">
        <f t="shared" ref="P22" si="9">(J22-M22)*1000</f>
        <v>0</v>
      </c>
      <c r="Q22" s="54" t="s">
        <v>69</v>
      </c>
    </row>
    <row r="23" spans="2:17" x14ac:dyDescent="0.3">
      <c r="B23" s="27" t="s">
        <v>28</v>
      </c>
      <c r="C23" s="19" t="s">
        <v>22</v>
      </c>
      <c r="D23" s="19" t="s">
        <v>23</v>
      </c>
      <c r="E23" s="34">
        <v>0.8172047685103957</v>
      </c>
      <c r="F23" s="34">
        <v>0.11346681199682103</v>
      </c>
      <c r="G23" s="29">
        <v>1155.443</v>
      </c>
      <c r="H23" s="29">
        <v>2528465.1660000002</v>
      </c>
      <c r="I23" s="29">
        <v>1186121.148</v>
      </c>
      <c r="J23" s="29">
        <v>1104.7429999999999</v>
      </c>
      <c r="K23" s="29">
        <v>2528465.1660000002</v>
      </c>
      <c r="L23" s="29">
        <v>1186121.148</v>
      </c>
      <c r="M23" s="28">
        <v>1104.7429999999999</v>
      </c>
      <c r="N23" s="31">
        <f>(H23-K23)*1000</f>
        <v>0</v>
      </c>
      <c r="O23" s="31">
        <f t="shared" ref="O23:O26" si="10">(I23-L23)*1000</f>
        <v>0</v>
      </c>
      <c r="P23" s="31">
        <f t="shared" ref="P23:P25" si="11">(J23-M23)*1000</f>
        <v>0</v>
      </c>
      <c r="Q23" s="54" t="s">
        <v>69</v>
      </c>
    </row>
    <row r="24" spans="2:17" x14ac:dyDescent="0.3">
      <c r="B24" s="27" t="s">
        <v>28</v>
      </c>
      <c r="C24" s="19" t="s">
        <v>22</v>
      </c>
      <c r="D24" s="19" t="s">
        <v>21</v>
      </c>
      <c r="E24" s="34">
        <v>0.8172047685103957</v>
      </c>
      <c r="F24" s="34">
        <v>0.11346681199682103</v>
      </c>
      <c r="G24" s="29">
        <v>1155.443</v>
      </c>
      <c r="H24" s="29">
        <v>4344778.5750000002</v>
      </c>
      <c r="I24" s="29">
        <v>495114.821</v>
      </c>
      <c r="J24" s="29">
        <v>4629118.6960000005</v>
      </c>
      <c r="K24" s="35">
        <v>4344778.5750000002</v>
      </c>
      <c r="L24" s="32">
        <v>495114.821</v>
      </c>
      <c r="M24" s="32">
        <v>4629118.6960000005</v>
      </c>
      <c r="N24" s="31">
        <f>(H24-K24)*1000</f>
        <v>0</v>
      </c>
      <c r="O24" s="31">
        <f t="shared" si="10"/>
        <v>0</v>
      </c>
      <c r="P24" s="31">
        <f t="shared" si="11"/>
        <v>0</v>
      </c>
      <c r="Q24" s="54" t="s">
        <v>69</v>
      </c>
    </row>
    <row r="25" spans="2:17" x14ac:dyDescent="0.3">
      <c r="B25" s="27" t="s">
        <v>28</v>
      </c>
      <c r="C25" s="19" t="s">
        <v>23</v>
      </c>
      <c r="D25" s="19" t="s">
        <v>21</v>
      </c>
      <c r="E25" s="29">
        <v>2528465.1660000002</v>
      </c>
      <c r="F25" s="29">
        <v>1186121.148</v>
      </c>
      <c r="G25" s="29">
        <v>1104.7429999999999</v>
      </c>
      <c r="H25" s="29">
        <v>4344778.5750000002</v>
      </c>
      <c r="I25" s="29">
        <v>495114.821</v>
      </c>
      <c r="J25" s="29">
        <v>4629118.6960000005</v>
      </c>
      <c r="K25" s="35">
        <v>4344778.5750000002</v>
      </c>
      <c r="L25" s="32">
        <v>495114.821</v>
      </c>
      <c r="M25" s="32">
        <v>4629118.6960000005</v>
      </c>
      <c r="N25" s="31">
        <f t="shared" ref="N25:N26" si="12">(H25-K25)*1000</f>
        <v>0</v>
      </c>
      <c r="O25" s="31">
        <f t="shared" si="10"/>
        <v>0</v>
      </c>
      <c r="P25" s="31">
        <f t="shared" si="11"/>
        <v>0</v>
      </c>
      <c r="Q25" s="54" t="s">
        <v>69</v>
      </c>
    </row>
    <row r="26" spans="2:17" x14ac:dyDescent="0.3">
      <c r="B26" s="36" t="s">
        <v>28</v>
      </c>
      <c r="C26" s="20" t="s">
        <v>23</v>
      </c>
      <c r="D26" s="20" t="s">
        <v>22</v>
      </c>
      <c r="E26" s="37">
        <v>2528465.1660000002</v>
      </c>
      <c r="F26" s="37">
        <v>1186121.148</v>
      </c>
      <c r="G26" s="37">
        <v>1104.7429999999999</v>
      </c>
      <c r="H26" s="38">
        <v>0.8172047685103957</v>
      </c>
      <c r="I26" s="38">
        <v>0.11346681199682103</v>
      </c>
      <c r="J26" s="37">
        <v>1155.443</v>
      </c>
      <c r="K26" s="39">
        <v>0.81720476850176005</v>
      </c>
      <c r="L26" s="40">
        <v>0.11346681198953</v>
      </c>
      <c r="M26" s="40">
        <v>1155.443</v>
      </c>
      <c r="N26" s="41">
        <f t="shared" si="12"/>
        <v>8.6356477524418551E-9</v>
      </c>
      <c r="O26" s="41">
        <f t="shared" si="10"/>
        <v>7.2910288917427124E-9</v>
      </c>
      <c r="P26" s="41">
        <f>(J26-M26)*1000</f>
        <v>0</v>
      </c>
      <c r="Q26" s="55" t="s">
        <v>69</v>
      </c>
    </row>
    <row r="27" spans="2:17" x14ac:dyDescent="0.3">
      <c r="E27" s="11"/>
      <c r="F27" s="11"/>
      <c r="G27" s="11"/>
      <c r="H27" s="13"/>
      <c r="I27" s="13"/>
      <c r="J27" s="11"/>
      <c r="K27" s="15"/>
      <c r="L27" s="14"/>
      <c r="M27" s="14"/>
      <c r="N27" s="11"/>
      <c r="O27" s="11"/>
      <c r="P27" s="11"/>
      <c r="Q27" s="12"/>
    </row>
    <row r="28" spans="2:17" x14ac:dyDescent="0.3">
      <c r="E28" s="11"/>
      <c r="F28" s="11"/>
      <c r="G28" s="11"/>
      <c r="H28" s="13"/>
      <c r="I28" s="13"/>
      <c r="J28" s="11"/>
      <c r="K28" s="15"/>
      <c r="L28" s="14"/>
      <c r="M28" s="14"/>
      <c r="N28" s="11"/>
      <c r="O28" s="11"/>
      <c r="P28" s="11"/>
      <c r="Q28" s="12"/>
    </row>
    <row r="29" spans="2:17" ht="21" x14ac:dyDescent="0.4">
      <c r="B29" s="21" t="s">
        <v>47</v>
      </c>
      <c r="E29" s="11"/>
      <c r="F29" s="11"/>
      <c r="G29" s="11"/>
      <c r="H29" s="13"/>
      <c r="I29" s="13"/>
      <c r="J29" s="11"/>
      <c r="K29" s="15"/>
      <c r="L29" s="14"/>
      <c r="M29" s="14"/>
      <c r="N29" s="11"/>
      <c r="O29" s="11"/>
      <c r="P29" s="11"/>
      <c r="Q29" s="12"/>
    </row>
    <row r="30" spans="2:17" x14ac:dyDescent="0.3">
      <c r="E30" s="11"/>
      <c r="F30" s="11"/>
      <c r="G30" s="11"/>
      <c r="H30" s="13"/>
      <c r="I30" s="13"/>
      <c r="J30" s="11"/>
      <c r="K30" s="15"/>
      <c r="L30" s="14"/>
      <c r="M30" s="14"/>
      <c r="N30" s="11"/>
      <c r="O30" s="11"/>
      <c r="P30" s="11"/>
      <c r="Q30" s="12"/>
    </row>
    <row r="31" spans="2:17" x14ac:dyDescent="0.3">
      <c r="B31" s="17" t="s">
        <v>8</v>
      </c>
      <c r="C31" s="18" t="s">
        <v>37</v>
      </c>
      <c r="D31" s="18" t="s">
        <v>38</v>
      </c>
      <c r="E31" s="18" t="s">
        <v>39</v>
      </c>
      <c r="F31" s="18" t="s">
        <v>40</v>
      </c>
      <c r="G31" s="18" t="s">
        <v>41</v>
      </c>
      <c r="H31" s="18" t="s">
        <v>41</v>
      </c>
      <c r="I31" s="18" t="s">
        <v>44</v>
      </c>
      <c r="J31" s="56" t="s">
        <v>14</v>
      </c>
      <c r="K31" s="56"/>
      <c r="L31" s="57"/>
      <c r="M31" s="14"/>
      <c r="N31" s="11"/>
      <c r="O31" s="11"/>
      <c r="P31" s="11"/>
      <c r="Q31" s="12"/>
    </row>
    <row r="32" spans="2:17" x14ac:dyDescent="0.3">
      <c r="B32" s="8" t="s">
        <v>19</v>
      </c>
      <c r="C32" s="9" t="s">
        <v>9</v>
      </c>
      <c r="D32" s="9" t="s">
        <v>9</v>
      </c>
      <c r="E32" s="9"/>
      <c r="F32" s="9"/>
      <c r="G32" s="9" t="s">
        <v>42</v>
      </c>
      <c r="H32" s="9" t="s">
        <v>43</v>
      </c>
      <c r="I32" s="9" t="s">
        <v>10</v>
      </c>
      <c r="J32" s="58"/>
      <c r="K32" s="58"/>
      <c r="L32" s="59"/>
      <c r="M32" s="14"/>
      <c r="N32" s="11"/>
      <c r="O32" s="11"/>
      <c r="P32" s="11"/>
      <c r="Q32" s="12"/>
    </row>
    <row r="33" spans="2:21" x14ac:dyDescent="0.3">
      <c r="B33" s="27" t="s">
        <v>35</v>
      </c>
      <c r="C33" s="19">
        <v>537244.00009999995</v>
      </c>
      <c r="D33" s="46">
        <v>181153.0001</v>
      </c>
      <c r="E33" s="29">
        <v>438.5</v>
      </c>
      <c r="F33" s="29">
        <v>438.46300000000002</v>
      </c>
      <c r="G33" s="29">
        <v>-3.633</v>
      </c>
      <c r="H33" s="29">
        <f>(F33-E33)*100</f>
        <v>-3.6999999999977717</v>
      </c>
      <c r="I33" s="50">
        <f>(G33-H33)*10</f>
        <v>0.66999999997771731</v>
      </c>
      <c r="J33" s="60" t="s">
        <v>70</v>
      </c>
      <c r="K33" s="60"/>
      <c r="L33" s="61"/>
      <c r="M33" s="14"/>
      <c r="N33" s="11"/>
      <c r="O33" s="11"/>
      <c r="P33" s="11"/>
      <c r="Q33" s="12"/>
    </row>
    <row r="34" spans="2:21" x14ac:dyDescent="0.3">
      <c r="B34" s="36" t="s">
        <v>36</v>
      </c>
      <c r="C34" s="20">
        <v>545198.00009999995</v>
      </c>
      <c r="D34" s="20">
        <v>189019.0001</v>
      </c>
      <c r="E34" s="37">
        <v>440.5</v>
      </c>
      <c r="F34" s="37">
        <v>440.46</v>
      </c>
      <c r="G34" s="37">
        <v>-4.0279999999999996</v>
      </c>
      <c r="H34" s="37">
        <f>(F34-E34)*100</f>
        <v>-4.0000000000020464</v>
      </c>
      <c r="I34" s="52">
        <f>(G34-H34)*10</f>
        <v>-0.27999999997953218</v>
      </c>
      <c r="J34" s="62" t="s">
        <v>70</v>
      </c>
      <c r="K34" s="62"/>
      <c r="L34" s="63"/>
      <c r="M34" s="14"/>
      <c r="N34" s="11"/>
      <c r="O34" s="11"/>
      <c r="P34" s="11"/>
      <c r="Q34" s="12"/>
    </row>
    <row r="35" spans="2:21" x14ac:dyDescent="0.3">
      <c r="E35" s="11"/>
      <c r="F35" s="11"/>
      <c r="G35" s="11"/>
      <c r="H35" s="11"/>
      <c r="I35" s="16"/>
      <c r="J35" s="11"/>
      <c r="K35" s="15"/>
      <c r="L35" s="14"/>
      <c r="M35" s="14"/>
      <c r="N35" s="11"/>
      <c r="O35" s="11"/>
      <c r="P35" s="11"/>
      <c r="Q35" s="12"/>
    </row>
    <row r="36" spans="2:21" x14ac:dyDescent="0.3">
      <c r="E36" s="11"/>
      <c r="F36" s="11"/>
      <c r="G36" s="11"/>
      <c r="H36" s="11"/>
      <c r="I36" s="16"/>
      <c r="J36" s="11"/>
      <c r="K36" s="15"/>
      <c r="L36" s="14"/>
      <c r="M36" s="14"/>
      <c r="N36" s="11"/>
      <c r="O36" s="11"/>
      <c r="P36" s="11"/>
      <c r="Q36" s="12"/>
    </row>
    <row r="37" spans="2:21" ht="21" x14ac:dyDescent="0.4">
      <c r="B37" s="21" t="s">
        <v>72</v>
      </c>
      <c r="E37" s="11"/>
      <c r="F37" s="11"/>
      <c r="G37" s="11"/>
      <c r="H37" s="11"/>
      <c r="I37" s="16"/>
      <c r="J37" s="11"/>
      <c r="K37" s="15"/>
      <c r="L37" s="14"/>
      <c r="M37" s="14"/>
      <c r="N37" s="11"/>
      <c r="O37" s="11"/>
      <c r="P37" s="11"/>
      <c r="Q37" s="12"/>
    </row>
    <row r="38" spans="2:21" x14ac:dyDescent="0.3">
      <c r="E38" s="11"/>
      <c r="F38" s="11"/>
      <c r="G38" s="11"/>
      <c r="H38" s="11"/>
      <c r="I38" s="16"/>
      <c r="J38" s="11"/>
      <c r="L38" s="14"/>
      <c r="M38" s="14"/>
      <c r="N38" s="11"/>
      <c r="O38" s="11"/>
      <c r="P38" s="11"/>
      <c r="Q38" s="12"/>
    </row>
    <row r="39" spans="2:21" x14ac:dyDescent="0.3">
      <c r="B39" s="17" t="s">
        <v>8</v>
      </c>
      <c r="C39" s="44" t="s">
        <v>50</v>
      </c>
      <c r="D39" s="44" t="s">
        <v>51</v>
      </c>
      <c r="E39" s="44" t="s">
        <v>50</v>
      </c>
      <c r="F39" s="44" t="s">
        <v>51</v>
      </c>
      <c r="G39" s="44" t="s">
        <v>53</v>
      </c>
      <c r="H39" s="44" t="s">
        <v>54</v>
      </c>
      <c r="I39" s="44" t="s">
        <v>55</v>
      </c>
      <c r="J39" s="44" t="s">
        <v>56</v>
      </c>
      <c r="K39" s="56" t="s">
        <v>57</v>
      </c>
      <c r="L39" s="56"/>
      <c r="M39" s="56" t="s">
        <v>58</v>
      </c>
      <c r="N39" s="56"/>
      <c r="O39" s="56" t="s">
        <v>57</v>
      </c>
      <c r="P39" s="56"/>
      <c r="Q39" s="56" t="s">
        <v>58</v>
      </c>
      <c r="R39" s="56"/>
      <c r="S39" s="44" t="s">
        <v>63</v>
      </c>
      <c r="T39" s="44" t="s">
        <v>63</v>
      </c>
      <c r="U39" s="42" t="s">
        <v>14</v>
      </c>
    </row>
    <row r="40" spans="2:21" x14ac:dyDescent="0.3">
      <c r="B40" s="8" t="s">
        <v>19</v>
      </c>
      <c r="C40" s="45" t="s">
        <v>49</v>
      </c>
      <c r="D40" s="45" t="s">
        <v>49</v>
      </c>
      <c r="E40" s="45" t="s">
        <v>52</v>
      </c>
      <c r="F40" s="45" t="s">
        <v>52</v>
      </c>
      <c r="G40" s="45" t="s">
        <v>9</v>
      </c>
      <c r="H40" s="45" t="s">
        <v>9</v>
      </c>
      <c r="I40" s="45" t="s">
        <v>52</v>
      </c>
      <c r="J40" s="45" t="s">
        <v>52</v>
      </c>
      <c r="K40" s="45" t="s">
        <v>59</v>
      </c>
      <c r="L40" s="45" t="s">
        <v>60</v>
      </c>
      <c r="M40" s="45" t="s">
        <v>59</v>
      </c>
      <c r="N40" s="45" t="s">
        <v>60</v>
      </c>
      <c r="O40" s="45" t="s">
        <v>61</v>
      </c>
      <c r="P40" s="45" t="s">
        <v>62</v>
      </c>
      <c r="Q40" s="45" t="s">
        <v>61</v>
      </c>
      <c r="R40" s="45" t="s">
        <v>62</v>
      </c>
      <c r="S40" s="45" t="s">
        <v>61</v>
      </c>
      <c r="T40" s="45" t="s">
        <v>62</v>
      </c>
      <c r="U40" s="43"/>
    </row>
    <row r="41" spans="2:21" x14ac:dyDescent="0.3">
      <c r="B41" s="27" t="s">
        <v>48</v>
      </c>
      <c r="C41" s="19">
        <v>46.731409999999997</v>
      </c>
      <c r="D41" s="19">
        <v>6.8336399999999999</v>
      </c>
      <c r="E41" s="49">
        <f>C41*PI()/180</f>
        <v>0.81561696859940325</v>
      </c>
      <c r="F41" s="49">
        <f>D41*PI()/180</f>
        <v>0.11926951789598531</v>
      </c>
      <c r="G41" s="19">
        <v>2553756.4</v>
      </c>
      <c r="H41" s="19">
        <v>1175757.8999999999</v>
      </c>
      <c r="I41" s="19">
        <v>0.81563963354371005</v>
      </c>
      <c r="J41" s="19">
        <v>0.11928450164388001</v>
      </c>
      <c r="K41" s="19">
        <v>1.54</v>
      </c>
      <c r="L41" s="19">
        <v>3.37</v>
      </c>
      <c r="M41" s="19">
        <v>1.4582999999999999</v>
      </c>
      <c r="N41" s="19">
        <v>3.6549999999999998</v>
      </c>
      <c r="O41" s="50">
        <f>K41*200/180</f>
        <v>1.711111111111111</v>
      </c>
      <c r="P41" s="50">
        <f t="shared" ref="P41:R41" si="13">L41*200/180</f>
        <v>3.7444444444444445</v>
      </c>
      <c r="Q41" s="50">
        <f t="shared" si="13"/>
        <v>1.6203333333333332</v>
      </c>
      <c r="R41" s="50">
        <f t="shared" si="13"/>
        <v>4.0611111111111109</v>
      </c>
      <c r="S41" s="69">
        <f>O41-Q41</f>
        <v>9.0777777777777846E-2</v>
      </c>
      <c r="T41" s="69">
        <f>P41-R41</f>
        <v>-0.31666666666666643</v>
      </c>
      <c r="U41" s="72" t="s">
        <v>71</v>
      </c>
    </row>
    <row r="42" spans="2:21" x14ac:dyDescent="0.3">
      <c r="B42" s="36" t="s">
        <v>67</v>
      </c>
      <c r="C42" s="20">
        <v>46.802590000000002</v>
      </c>
      <c r="D42" s="20">
        <v>6.6044400000000003</v>
      </c>
      <c r="E42" s="51">
        <f>C42*PI()/180</f>
        <v>0.81685929396097279</v>
      </c>
      <c r="F42" s="51">
        <f>D42*PI()/180</f>
        <v>0.1152692232504143</v>
      </c>
      <c r="G42" s="52">
        <v>2536322</v>
      </c>
      <c r="H42" s="20">
        <v>1183831.2</v>
      </c>
      <c r="I42" s="20">
        <v>0.81563963354371005</v>
      </c>
      <c r="J42" s="20">
        <v>0.11928450164388001</v>
      </c>
      <c r="K42" s="20">
        <v>7.92</v>
      </c>
      <c r="L42" s="20">
        <v>-6.64</v>
      </c>
      <c r="M42" s="20">
        <v>7.7958999999999996</v>
      </c>
      <c r="N42" s="20">
        <v>-6.875</v>
      </c>
      <c r="O42" s="52">
        <f>K42*200/180</f>
        <v>8.8000000000000007</v>
      </c>
      <c r="P42" s="52">
        <f t="shared" ref="P42" si="14">L42*200/180</f>
        <v>-7.3777777777777782</v>
      </c>
      <c r="Q42" s="52">
        <f t="shared" ref="Q42" si="15">M42*200/180</f>
        <v>8.6621111111111109</v>
      </c>
      <c r="R42" s="52">
        <f t="shared" ref="R42" si="16">N42*200/180</f>
        <v>-7.6388888888888893</v>
      </c>
      <c r="S42" s="70">
        <f>O42-Q42</f>
        <v>0.13788888888888984</v>
      </c>
      <c r="T42" s="70">
        <f>P42-R42</f>
        <v>0.26111111111111107</v>
      </c>
      <c r="U42" s="71"/>
    </row>
    <row r="43" spans="2:21" x14ac:dyDescent="0.3">
      <c r="E43" s="47"/>
      <c r="F43" s="47"/>
      <c r="O43" s="48"/>
      <c r="P43" s="48"/>
      <c r="Q43" s="48"/>
      <c r="R43" s="48"/>
      <c r="S43" s="48"/>
      <c r="T43" s="48"/>
    </row>
    <row r="45" spans="2:21" ht="21" x14ac:dyDescent="0.4">
      <c r="B45" s="21" t="s">
        <v>73</v>
      </c>
    </row>
    <row r="47" spans="2:21" x14ac:dyDescent="0.3">
      <c r="B47" s="17" t="s">
        <v>8</v>
      </c>
      <c r="C47" s="44" t="s">
        <v>50</v>
      </c>
      <c r="D47" s="44" t="s">
        <v>51</v>
      </c>
      <c r="E47" s="44" t="s">
        <v>50</v>
      </c>
      <c r="F47" s="44" t="s">
        <v>51</v>
      </c>
      <c r="G47" s="44" t="s">
        <v>53</v>
      </c>
      <c r="H47" s="44" t="s">
        <v>54</v>
      </c>
      <c r="I47" s="44" t="s">
        <v>55</v>
      </c>
      <c r="J47" s="44" t="s">
        <v>56</v>
      </c>
      <c r="K47" s="56" t="s">
        <v>64</v>
      </c>
      <c r="L47" s="56"/>
      <c r="M47" s="56" t="s">
        <v>65</v>
      </c>
      <c r="N47" s="56"/>
      <c r="O47" s="56" t="s">
        <v>66</v>
      </c>
      <c r="P47" s="56"/>
      <c r="Q47" s="56" t="s">
        <v>65</v>
      </c>
      <c r="R47" s="56"/>
      <c r="S47" s="44" t="s">
        <v>63</v>
      </c>
      <c r="T47" s="44" t="s">
        <v>63</v>
      </c>
      <c r="U47" s="42" t="s">
        <v>14</v>
      </c>
    </row>
    <row r="48" spans="2:21" x14ac:dyDescent="0.3">
      <c r="B48" s="8" t="s">
        <v>19</v>
      </c>
      <c r="C48" s="45" t="s">
        <v>49</v>
      </c>
      <c r="D48" s="45" t="s">
        <v>49</v>
      </c>
      <c r="E48" s="45" t="s">
        <v>52</v>
      </c>
      <c r="F48" s="45" t="s">
        <v>52</v>
      </c>
      <c r="G48" s="45" t="s">
        <v>9</v>
      </c>
      <c r="H48" s="45" t="s">
        <v>9</v>
      </c>
      <c r="I48" s="45" t="s">
        <v>52</v>
      </c>
      <c r="J48" s="45" t="s">
        <v>52</v>
      </c>
      <c r="K48" s="45" t="s">
        <v>59</v>
      </c>
      <c r="L48" s="45" t="s">
        <v>60</v>
      </c>
      <c r="M48" s="45" t="s">
        <v>59</v>
      </c>
      <c r="N48" s="45" t="s">
        <v>60</v>
      </c>
      <c r="O48" s="45" t="s">
        <v>61</v>
      </c>
      <c r="P48" s="45" t="s">
        <v>62</v>
      </c>
      <c r="Q48" s="45" t="s">
        <v>61</v>
      </c>
      <c r="R48" s="45" t="s">
        <v>62</v>
      </c>
      <c r="S48" s="45" t="s">
        <v>61</v>
      </c>
      <c r="T48" s="45" t="s">
        <v>62</v>
      </c>
      <c r="U48" s="43"/>
    </row>
    <row r="49" spans="2:21" x14ac:dyDescent="0.3">
      <c r="B49" s="27" t="s">
        <v>48</v>
      </c>
      <c r="C49" s="19">
        <v>46.731409999999997</v>
      </c>
      <c r="D49" s="19">
        <v>6.8336399999999999</v>
      </c>
      <c r="E49" s="49">
        <f>C49*PI()/180</f>
        <v>0.81561696859940325</v>
      </c>
      <c r="F49" s="49">
        <f>D49*PI()/180</f>
        <v>0.11926951789598531</v>
      </c>
      <c r="G49" s="19">
        <v>2553756.4</v>
      </c>
      <c r="H49" s="19">
        <v>1175757.8999999999</v>
      </c>
      <c r="I49" s="19">
        <v>0.81563963354371005</v>
      </c>
      <c r="J49" s="19">
        <v>0.11928450164388001</v>
      </c>
      <c r="K49" s="19">
        <v>-0.66</v>
      </c>
      <c r="L49" s="19">
        <v>-1.02</v>
      </c>
      <c r="M49" s="19">
        <v>-0.57833000000000001</v>
      </c>
      <c r="N49" s="19">
        <v>-1.3049999999999999</v>
      </c>
      <c r="O49" s="50">
        <f>K49*200/180</f>
        <v>-0.73333333333333328</v>
      </c>
      <c r="P49" s="50">
        <f t="shared" ref="P49:P50" si="17">L49*200/180</f>
        <v>-1.1333333333333333</v>
      </c>
      <c r="Q49" s="50">
        <f t="shared" ref="Q49:Q50" si="18">M49*200/180</f>
        <v>-0.64258888888888888</v>
      </c>
      <c r="R49" s="50">
        <f t="shared" ref="R49:R50" si="19">N49*200/180</f>
        <v>-1.45</v>
      </c>
      <c r="S49" s="69">
        <f>O49-Q49</f>
        <v>-9.0744444444444405E-2</v>
      </c>
      <c r="T49" s="69">
        <f>P49-R49</f>
        <v>0.31666666666666665</v>
      </c>
      <c r="U49" s="72" t="s">
        <v>71</v>
      </c>
    </row>
    <row r="50" spans="2:21" x14ac:dyDescent="0.3">
      <c r="B50" s="36" t="s">
        <v>67</v>
      </c>
      <c r="C50" s="20">
        <v>46.802590000000002</v>
      </c>
      <c r="D50" s="20">
        <v>6.6044400000000003</v>
      </c>
      <c r="E50" s="51">
        <f>C50*PI()/180</f>
        <v>0.81685929396097279</v>
      </c>
      <c r="F50" s="51">
        <f>D50*PI()/180</f>
        <v>0.1152692232504143</v>
      </c>
      <c r="G50" s="52">
        <v>2536322</v>
      </c>
      <c r="H50" s="20">
        <v>1183831.2</v>
      </c>
      <c r="I50" s="20">
        <v>0.81563963354371005</v>
      </c>
      <c r="J50" s="20">
        <v>0.11928450164388001</v>
      </c>
      <c r="K50" s="20">
        <v>5.75</v>
      </c>
      <c r="L50" s="20">
        <v>-11.56</v>
      </c>
      <c r="M50" s="20">
        <v>5.8739999999999997</v>
      </c>
      <c r="N50" s="20">
        <v>-11.324999999999999</v>
      </c>
      <c r="O50" s="52">
        <f>K50*200/180</f>
        <v>6.3888888888888893</v>
      </c>
      <c r="P50" s="52">
        <f t="shared" si="17"/>
        <v>-12.844444444444445</v>
      </c>
      <c r="Q50" s="52">
        <f t="shared" si="18"/>
        <v>6.5266666666666664</v>
      </c>
      <c r="R50" s="52">
        <f t="shared" si="19"/>
        <v>-12.583333333333334</v>
      </c>
      <c r="S50" s="70">
        <f>O50-Q50</f>
        <v>-0.13777777777777711</v>
      </c>
      <c r="T50" s="70">
        <f>P50-R50</f>
        <v>-0.26111111111111107</v>
      </c>
      <c r="U50" s="71"/>
    </row>
  </sheetData>
  <mergeCells count="19">
    <mergeCell ref="U41:U42"/>
    <mergeCell ref="U49:U50"/>
    <mergeCell ref="C5:D5"/>
    <mergeCell ref="B4:Q4"/>
    <mergeCell ref="H5:J5"/>
    <mergeCell ref="K5:M5"/>
    <mergeCell ref="E5:G5"/>
    <mergeCell ref="J31:L31"/>
    <mergeCell ref="J32:L32"/>
    <mergeCell ref="J33:L33"/>
    <mergeCell ref="J34:L34"/>
    <mergeCell ref="K39:L39"/>
    <mergeCell ref="O39:P39"/>
    <mergeCell ref="Q39:R39"/>
    <mergeCell ref="K47:L47"/>
    <mergeCell ref="M47:N47"/>
    <mergeCell ref="O47:P47"/>
    <mergeCell ref="Q47:R47"/>
    <mergeCell ref="M39:N3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2018-05-04T05:52:07Z</dcterms:modified>
</cp:coreProperties>
</file>