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ocuments\programes\Personal\Plank\"/>
    </mc:Choice>
  </mc:AlternateContent>
  <xr:revisionPtr revIDLastSave="0" documentId="13_ncr:1_{B17B39C2-7206-45D3-888E-6F0C54878DB1}" xr6:coauthVersionLast="47" xr6:coauthVersionMax="47" xr10:uidLastSave="{00000000-0000-0000-0000-000000000000}"/>
  <bookViews>
    <workbookView xWindow="-120" yWindow="-120" windowWidth="29040" windowHeight="15720" xr2:uid="{9E50EAE3-3DCC-4B3C-9D9B-61C0AB0FECDE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I8" i="1"/>
  <c r="I7" i="1"/>
  <c r="C15" i="1"/>
  <c r="D15" i="1"/>
  <c r="E15" i="1"/>
  <c r="B15" i="1"/>
  <c r="C13" i="1"/>
  <c r="D13" i="1"/>
  <c r="E13" i="1"/>
  <c r="B13" i="1"/>
  <c r="C5" i="1"/>
  <c r="D5" i="1"/>
  <c r="E5" i="1"/>
  <c r="B5" i="1"/>
  <c r="G8" i="1"/>
  <c r="H8" i="1"/>
  <c r="B21" i="1" a="1"/>
  <c r="B21" i="1" s="1"/>
  <c r="B4" i="1"/>
  <c r="G7" i="1"/>
  <c r="E14" i="1"/>
  <c r="D14" i="1"/>
  <c r="C14" i="1"/>
  <c r="E4" i="1"/>
  <c r="D4" i="1"/>
  <c r="C4" i="1"/>
  <c r="B14" i="1"/>
  <c r="H7" i="1" s="1"/>
  <c r="H3" i="1"/>
  <c r="C12" i="1"/>
  <c r="D12" i="1"/>
  <c r="E12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<sst xmlns="http://schemas.openxmlformats.org/spreadsheetml/2006/main" count="31" uniqueCount="26">
  <si>
    <t>Vermell</t>
  </si>
  <si>
    <t>Groc</t>
  </si>
  <si>
    <t>Verd</t>
  </si>
  <si>
    <t>Blau</t>
  </si>
  <si>
    <t>Freqüència (Hz)</t>
  </si>
  <si>
    <t>Longitud d'ona dominant (nm)</t>
  </si>
  <si>
    <t>Voltatge (V)</t>
  </si>
  <si>
    <t>c</t>
  </si>
  <si>
    <t>e</t>
  </si>
  <si>
    <t>Constant de Plank h (J·s)</t>
  </si>
  <si>
    <t>Valor real h (J·s)</t>
  </si>
  <si>
    <t>Valor calculat h (J·s)</t>
  </si>
  <si>
    <t>Error (%)</t>
  </si>
  <si>
    <t>e·V =h ·f</t>
  </si>
  <si>
    <t>y=ax+b</t>
  </si>
  <si>
    <t>h=e·V/f</t>
  </si>
  <si>
    <t>V=af + b</t>
  </si>
  <si>
    <t>a = h/e</t>
  </si>
  <si>
    <t>h = a·e</t>
  </si>
  <si>
    <t>Incertesa (Hz)</t>
  </si>
  <si>
    <t>Incertesa (V)</t>
  </si>
  <si>
    <t>Mitjana (V)</t>
  </si>
  <si>
    <t>Incertesa (J·s)</t>
  </si>
  <si>
    <t>Valor h (J·s)</t>
  </si>
  <si>
    <t>(5,206±0,035)·10^-34</t>
  </si>
  <si>
    <t>(7,31±0,27)·10^-34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</si>
</sst>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Voltatge</a:t>
            </a:r>
            <a:r>
              <a:rPr lang="ca-ES" baseline="0"/>
              <a:t> llindar per freqüència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135272761563487"/>
                  <c:y val="-2.95902401602724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Full1!$B$18:$E$18</c:f>
              <c:numCache>
                <c:formatCode>General</c:formatCode>
                <c:ptCount val="4"/>
                <c:pt idx="0">
                  <c:v>480436631410256.38</c:v>
                </c:pt>
                <c:pt idx="1">
                  <c:v>508122810169491.44</c:v>
                </c:pt>
                <c:pt idx="2">
                  <c:v>576523957692307.75</c:v>
                </c:pt>
                <c:pt idx="3">
                  <c:v>641953871520342.5</c:v>
                </c:pt>
              </c:numCache>
            </c:numRef>
          </c:xVal>
          <c:yVal>
            <c:numRef>
              <c:f>Full1!$B$19:$E$19</c:f>
              <c:numCache>
                <c:formatCode>General</c:formatCode>
                <c:ptCount val="4"/>
                <c:pt idx="0">
                  <c:v>1.4929999999999999</c:v>
                </c:pt>
                <c:pt idx="1">
                  <c:v>1.5920000000000001</c:v>
                </c:pt>
                <c:pt idx="2">
                  <c:v>1.8960000000000001</c:v>
                </c:pt>
                <c:pt idx="3">
                  <c:v>2.226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B-472F-9427-D6D071DC0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079936"/>
        <c:axId val="2113080896"/>
      </c:scatterChart>
      <c:valAx>
        <c:axId val="211307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Freqüència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113080896"/>
        <c:crosses val="autoZero"/>
        <c:crossBetween val="midCat"/>
      </c:valAx>
      <c:valAx>
        <c:axId val="21130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 Voltatge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211307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11</xdr:row>
      <xdr:rowOff>52386</xdr:rowOff>
    </xdr:from>
    <xdr:to>
      <xdr:col>15</xdr:col>
      <xdr:colOff>342900</xdr:colOff>
      <xdr:row>32</xdr:row>
      <xdr:rowOff>38099</xdr:rowOff>
    </xdr:to>
    <xdr:graphicFrame macro="">
      <xdr:nvGraphicFramePr>
        <xdr:cNvPr id="3" name="Gràfic 2">
          <a:extLst>
            <a:ext uri="{FF2B5EF4-FFF2-40B4-BE49-F238E27FC236}">
              <a16:creationId xmlns:a16="http://schemas.microsoft.com/office/drawing/2014/main" id="{B83AD9F1-B16E-43FA-0346-1672C7132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9D93-4407-4128-A4AB-8DC029F9D54D}">
  <dimension ref="A2:O25"/>
  <sheetViews>
    <sheetView tabSelected="1" workbookViewId="0">
      <selection activeCell="G10" sqref="G10"/>
    </sheetView>
  </sheetViews>
  <sheetFormatPr defaultRowHeight="15" x14ac:dyDescent="0.25"/>
  <cols>
    <col min="1" max="1" width="27.5703125" customWidth="1"/>
    <col min="2" max="5" width="12" bestFit="1" customWidth="1"/>
    <col min="6" max="6" width="13.85546875" customWidth="1"/>
    <col min="7" max="7" width="16.28515625" customWidth="1"/>
    <col min="8" max="8" width="20" customWidth="1"/>
    <col min="9" max="9" width="14.28515625" customWidth="1"/>
    <col min="10" max="10" width="18.85546875" customWidth="1"/>
  </cols>
  <sheetData>
    <row r="2" spans="1:15" x14ac:dyDescent="0.25">
      <c r="B2" t="s">
        <v>0</v>
      </c>
      <c r="C2" t="s">
        <v>1</v>
      </c>
      <c r="D2" t="s">
        <v>2</v>
      </c>
      <c r="E2" t="s">
        <v>3</v>
      </c>
      <c r="G2" t="s">
        <v>7</v>
      </c>
      <c r="H2">
        <v>299792458</v>
      </c>
    </row>
    <row r="3" spans="1:15" x14ac:dyDescent="0.25">
      <c r="A3" t="s">
        <v>5</v>
      </c>
      <c r="B3">
        <v>624</v>
      </c>
      <c r="C3">
        <v>590</v>
      </c>
      <c r="D3">
        <v>520</v>
      </c>
      <c r="E3">
        <v>467</v>
      </c>
      <c r="G3" t="s">
        <v>8</v>
      </c>
      <c r="H3">
        <f>1.602176634*10^-19</f>
        <v>1.6021766340000001E-19</v>
      </c>
    </row>
    <row r="4" spans="1:15" x14ac:dyDescent="0.25">
      <c r="A4" t="s">
        <v>4</v>
      </c>
      <c r="B4">
        <f>H2/(B3*10^-9)</f>
        <v>480436631410256.38</v>
      </c>
      <c r="C4">
        <f>H2/(C3*10^-9)</f>
        <v>508122810169491.44</v>
      </c>
      <c r="D4">
        <f>H2/(D3*10^-9)</f>
        <v>576523957692307.75</v>
      </c>
      <c r="E4">
        <f>H2/(E3*10^-9)</f>
        <v>641953871520342.5</v>
      </c>
    </row>
    <row r="5" spans="1:15" x14ac:dyDescent="0.25">
      <c r="A5" t="s">
        <v>19</v>
      </c>
      <c r="B5">
        <f>($H2*(3*10^-9))/((B3*10^-9)^2)</f>
        <v>2309791497164.6938</v>
      </c>
      <c r="C5">
        <f t="shared" ref="C5:E5" si="0">($H2*(3*10^-9))/((C3*10^-9)^2)</f>
        <v>2583675305946.5664</v>
      </c>
      <c r="D5">
        <f t="shared" si="0"/>
        <v>3326099755917.1602</v>
      </c>
      <c r="E5">
        <f t="shared" si="0"/>
        <v>4123900673578.2178</v>
      </c>
    </row>
    <row r="6" spans="1:15" x14ac:dyDescent="0.25">
      <c r="A6" t="s">
        <v>6</v>
      </c>
      <c r="B6" t="s">
        <v>0</v>
      </c>
      <c r="C6" t="s">
        <v>1</v>
      </c>
      <c r="D6" t="s">
        <v>2</v>
      </c>
      <c r="E6" t="s">
        <v>3</v>
      </c>
      <c r="G6" t="s">
        <v>10</v>
      </c>
      <c r="H6" t="s">
        <v>11</v>
      </c>
      <c r="I6" t="s">
        <v>22</v>
      </c>
      <c r="J6" t="s">
        <v>23</v>
      </c>
      <c r="K6" t="s">
        <v>12</v>
      </c>
    </row>
    <row r="7" spans="1:15" x14ac:dyDescent="0.25">
      <c r="A7">
        <v>1</v>
      </c>
      <c r="B7">
        <v>1.46</v>
      </c>
      <c r="C7">
        <v>1.58</v>
      </c>
      <c r="D7">
        <v>1.92</v>
      </c>
      <c r="E7">
        <v>2.23</v>
      </c>
      <c r="G7">
        <f>6.62607015*10^-34</f>
        <v>6.6260701500000015E-34</v>
      </c>
      <c r="H7">
        <f>(B14+C14+D14+E14)/4</f>
        <v>5.2058342476089888E-34</v>
      </c>
      <c r="I7">
        <f>(B15+C15+D15+E15)/4</f>
        <v>3.5327747998033369E-36</v>
      </c>
      <c r="J7" s="2" t="s">
        <v>24</v>
      </c>
      <c r="K7">
        <f>($G7-$H7)*100/$G7</f>
        <v>21.434060766637256</v>
      </c>
      <c r="L7" t="s">
        <v>13</v>
      </c>
      <c r="M7" t="s">
        <v>15</v>
      </c>
    </row>
    <row r="8" spans="1:15" x14ac:dyDescent="0.25">
      <c r="A8">
        <v>2</v>
      </c>
      <c r="B8">
        <v>1.5</v>
      </c>
      <c r="C8">
        <v>1.6</v>
      </c>
      <c r="D8">
        <v>1.89</v>
      </c>
      <c r="E8">
        <v>2.2400000000000002</v>
      </c>
      <c r="G8">
        <f>6.62607015*10^-34</f>
        <v>6.6260701500000015E-34</v>
      </c>
      <c r="H8">
        <f>B21*H3</f>
        <v>7.3060282473790065E-34</v>
      </c>
      <c r="I8">
        <f>H3*B22</f>
        <v>2.7157485958016343E-35</v>
      </c>
      <c r="J8" s="2" t="s">
        <v>25</v>
      </c>
      <c r="K8">
        <f>ABS(($G8-$H8))*100/$G8</f>
        <v>10.26186083132556</v>
      </c>
      <c r="L8" t="s">
        <v>14</v>
      </c>
      <c r="M8" t="s">
        <v>16</v>
      </c>
      <c r="N8" t="s">
        <v>17</v>
      </c>
      <c r="O8" t="s">
        <v>18</v>
      </c>
    </row>
    <row r="9" spans="1:15" x14ac:dyDescent="0.25">
      <c r="A9">
        <v>3</v>
      </c>
      <c r="B9">
        <v>1.4950000000000001</v>
      </c>
      <c r="C9">
        <v>1.6</v>
      </c>
      <c r="D9">
        <v>1.91</v>
      </c>
      <c r="E9">
        <v>2.23</v>
      </c>
    </row>
    <row r="10" spans="1:15" x14ac:dyDescent="0.25">
      <c r="A10">
        <v>4</v>
      </c>
      <c r="B10">
        <v>1.51</v>
      </c>
      <c r="C10">
        <v>1.58</v>
      </c>
      <c r="D10">
        <v>1.86</v>
      </c>
      <c r="E10">
        <v>2.21</v>
      </c>
    </row>
    <row r="11" spans="1:15" x14ac:dyDescent="0.25">
      <c r="A11">
        <v>5</v>
      </c>
      <c r="B11">
        <v>1.5</v>
      </c>
      <c r="C11">
        <v>1.6</v>
      </c>
      <c r="D11">
        <v>1.9</v>
      </c>
      <c r="E11">
        <v>2.2200000000000002</v>
      </c>
    </row>
    <row r="12" spans="1:15" x14ac:dyDescent="0.25">
      <c r="A12" t="s">
        <v>21</v>
      </c>
      <c r="B12" s="1">
        <f>(B7+B8+B9+B10+B11)/5</f>
        <v>1.4929999999999999</v>
      </c>
      <c r="C12" s="1">
        <f t="shared" ref="C12:E12" si="1">(C7+C8+C9+C10+C11)/5</f>
        <v>1.5920000000000001</v>
      </c>
      <c r="D12" s="1">
        <f t="shared" si="1"/>
        <v>1.8960000000000001</v>
      </c>
      <c r="E12" s="1">
        <f t="shared" si="1"/>
        <v>2.226</v>
      </c>
    </row>
    <row r="13" spans="1:15" x14ac:dyDescent="0.25">
      <c r="A13" t="s">
        <v>20</v>
      </c>
      <c r="B13">
        <f>_xlfn.STDEV.S(B7:B12)/SQRT(5)</f>
        <v>7.6941536246685456E-3</v>
      </c>
      <c r="C13">
        <f t="shared" ref="C13:E13" si="2">_xlfn.STDEV.S(C7:C12)/SQRT(5)</f>
        <v>4.3817804600413323E-3</v>
      </c>
      <c r="D13">
        <f t="shared" si="2"/>
        <v>9.2086915465770438E-3</v>
      </c>
      <c r="E13">
        <f t="shared" si="2"/>
        <v>4.5607017003965718E-3</v>
      </c>
    </row>
    <row r="14" spans="1:15" x14ac:dyDescent="0.25">
      <c r="A14" t="s">
        <v>9</v>
      </c>
      <c r="B14">
        <f>(B12*H3)/B4</f>
        <v>4.9789078479308786E-34</v>
      </c>
      <c r="C14">
        <f>(C12*H3)/C4</f>
        <v>5.0197809472028827E-34</v>
      </c>
      <c r="D14">
        <f>(D12*H3)/D4</f>
        <v>5.2690384459013976E-34</v>
      </c>
      <c r="E14">
        <f>(E12*H3)/E4</f>
        <v>5.5556097494007956E-34</v>
      </c>
    </row>
    <row r="15" spans="1:15" x14ac:dyDescent="0.25">
      <c r="A15" t="s">
        <v>22</v>
      </c>
      <c r="B15">
        <f>B14*SQRT((B13/B12)^2+(B5/B4)^2)</f>
        <v>3.5090640512467047E-36</v>
      </c>
      <c r="C15">
        <f t="shared" ref="C15:E15" si="3">C14*SQRT((C13/C12)^2+(C5/C4)^2)</f>
        <v>2.9023801193853417E-36</v>
      </c>
      <c r="D15">
        <f t="shared" si="3"/>
        <v>3.9736217947819333E-36</v>
      </c>
      <c r="E15">
        <f t="shared" si="3"/>
        <v>3.7460332337993677E-36</v>
      </c>
    </row>
    <row r="18" spans="2:5" x14ac:dyDescent="0.25">
      <c r="B18">
        <v>480436631410256.38</v>
      </c>
      <c r="C18">
        <v>508122810169491.44</v>
      </c>
      <c r="D18">
        <v>576523957692307.75</v>
      </c>
      <c r="E18">
        <v>641953871520342.5</v>
      </c>
    </row>
    <row r="19" spans="2:5" x14ac:dyDescent="0.25">
      <c r="B19">
        <v>1.4929999999999999</v>
      </c>
      <c r="C19">
        <v>1.5920000000000001</v>
      </c>
      <c r="D19">
        <v>1.8960000000000001</v>
      </c>
      <c r="E19">
        <v>2.226</v>
      </c>
    </row>
    <row r="21" spans="2:5" x14ac:dyDescent="0.25">
      <c r="B21" cm="1">
        <f t="array" ref="B21:C25">LINEST(B19:E19, B18:E18, TRUE, TRUE)</f>
        <v>4.5600641604282728E-15</v>
      </c>
      <c r="C21">
        <v>-0.71430788981746063</v>
      </c>
    </row>
    <row r="22" spans="2:5" x14ac:dyDescent="0.25">
      <c r="B22">
        <v>1.6950369504649972E-16</v>
      </c>
      <c r="C22">
        <v>9.412770774251468E-2</v>
      </c>
    </row>
    <row r="23" spans="2:5" x14ac:dyDescent="0.25">
      <c r="B23">
        <v>0.997244198403474</v>
      </c>
      <c r="C23">
        <v>2.1265395651365794E-2</v>
      </c>
    </row>
    <row r="24" spans="2:5" x14ac:dyDescent="0.25">
      <c r="B24">
        <v>723.74165082175568</v>
      </c>
      <c r="C24">
        <v>2</v>
      </c>
    </row>
    <row r="25" spans="2:5" x14ac:dyDescent="0.25">
      <c r="B25">
        <v>0.32728831589558177</v>
      </c>
      <c r="C25">
        <v>9.0443410441825439E-4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Béjar Riera</dc:creator>
  <cp:lastModifiedBy>Guillem Béjar Riera</cp:lastModifiedBy>
  <dcterms:created xsi:type="dcterms:W3CDTF">2025-06-04T21:50:59Z</dcterms:created>
  <dcterms:modified xsi:type="dcterms:W3CDTF">2025-06-05T08:47:13Z</dcterms:modified>
</cp:coreProperties>
</file>