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128" yWindow="264" windowWidth="14736" windowHeight="9768" activeTab="4"/>
  </bookViews>
  <sheets>
    <sheet name="Data Import" sheetId="1" r:id="rId1"/>
    <sheet name="C and N Content" sheetId="2" r:id="rId2"/>
    <sheet name="Linearity Correction" sheetId="5" r:id="rId3"/>
    <sheet name="2 Point Normalization" sheetId="3" r:id="rId4"/>
    <sheet name="Important Data Summary" sheetId="4" r:id="rId5"/>
  </sheets>
  <calcPr calcId="124519"/>
</workbook>
</file>

<file path=xl/calcChain.xml><?xml version="1.0" encoding="utf-8"?>
<calcChain xmlns="http://schemas.openxmlformats.org/spreadsheetml/2006/main">
  <c r="D30" i="4"/>
  <c r="E30"/>
  <c r="F30"/>
  <c r="G30"/>
  <c r="H30"/>
  <c r="I30"/>
  <c r="J30"/>
  <c r="D32"/>
  <c r="E32"/>
  <c r="F32"/>
  <c r="G32"/>
  <c r="H32"/>
  <c r="I32"/>
  <c r="J32"/>
  <c r="D36"/>
  <c r="E36"/>
  <c r="F36"/>
  <c r="G36"/>
  <c r="H36"/>
  <c r="I36"/>
  <c r="J36"/>
  <c r="A39"/>
  <c r="B39"/>
  <c r="C39"/>
  <c r="D39"/>
  <c r="E39"/>
  <c r="F39"/>
  <c r="G39"/>
  <c r="H39"/>
  <c r="I39"/>
  <c r="J39"/>
  <c r="A36"/>
  <c r="B36"/>
  <c r="C36"/>
  <c r="A37"/>
  <c r="B37"/>
  <c r="C37"/>
  <c r="D37"/>
  <c r="E37"/>
  <c r="F37"/>
  <c r="G37"/>
  <c r="H37"/>
  <c r="I37"/>
  <c r="J37"/>
  <c r="A38"/>
  <c r="B38"/>
  <c r="C38"/>
  <c r="D38"/>
  <c r="E38"/>
  <c r="F38"/>
  <c r="G38"/>
  <c r="H38"/>
  <c r="I38"/>
  <c r="J38"/>
  <c r="AM36" i="3"/>
  <c r="AN36"/>
  <c r="AO36"/>
  <c r="AP36"/>
  <c r="AQ36"/>
  <c r="AR36"/>
  <c r="AS36"/>
  <c r="AT36"/>
  <c r="AU36" s="1"/>
  <c r="AV36"/>
  <c r="AW36"/>
  <c r="AX36"/>
  <c r="AY36"/>
  <c r="AZ36"/>
  <c r="BA36"/>
  <c r="AM37"/>
  <c r="AN37"/>
  <c r="AO37"/>
  <c r="AP37"/>
  <c r="AQ37"/>
  <c r="AR37"/>
  <c r="AS37"/>
  <c r="AT37"/>
  <c r="AU37" s="1"/>
  <c r="AV37"/>
  <c r="AW37"/>
  <c r="AX37"/>
  <c r="AY37"/>
  <c r="AZ37" s="1"/>
  <c r="BA37"/>
  <c r="AM38"/>
  <c r="AN38"/>
  <c r="AO38"/>
  <c r="AP38"/>
  <c r="AQ38"/>
  <c r="AR38"/>
  <c r="AS38"/>
  <c r="AT38"/>
  <c r="AU38" s="1"/>
  <c r="AV38"/>
  <c r="AW38"/>
  <c r="AX38"/>
  <c r="AY38"/>
  <c r="AZ38" s="1"/>
  <c r="BA38"/>
  <c r="AM39"/>
  <c r="AN39"/>
  <c r="AO39"/>
  <c r="AP39"/>
  <c r="AQ39"/>
  <c r="AR39"/>
  <c r="AS39"/>
  <c r="AT39"/>
  <c r="AU39"/>
  <c r="AV39"/>
  <c r="AW39"/>
  <c r="AX39"/>
  <c r="AY39"/>
  <c r="AZ39"/>
  <c r="BA39"/>
  <c r="C141" i="5"/>
  <c r="D141"/>
  <c r="E141"/>
  <c r="F141"/>
  <c r="G141"/>
  <c r="H141"/>
  <c r="I141"/>
  <c r="J141"/>
  <c r="C142"/>
  <c r="D142"/>
  <c r="E142"/>
  <c r="F142"/>
  <c r="G142"/>
  <c r="H142"/>
  <c r="I142"/>
  <c r="J142"/>
  <c r="C143"/>
  <c r="D143"/>
  <c r="E143"/>
  <c r="F143"/>
  <c r="G143"/>
  <c r="H143"/>
  <c r="I143"/>
  <c r="J143"/>
  <c r="C144"/>
  <c r="D144"/>
  <c r="E144"/>
  <c r="F144"/>
  <c r="G144"/>
  <c r="H144"/>
  <c r="I144"/>
  <c r="J144"/>
  <c r="C145"/>
  <c r="D145"/>
  <c r="E145"/>
  <c r="F145"/>
  <c r="G145"/>
  <c r="H145"/>
  <c r="I145"/>
  <c r="J145"/>
  <c r="C146"/>
  <c r="D146"/>
  <c r="E146"/>
  <c r="F146"/>
  <c r="G146"/>
  <c r="H146"/>
  <c r="I146"/>
  <c r="J146"/>
  <c r="U93"/>
  <c r="V93"/>
  <c r="W93"/>
  <c r="X93" s="1"/>
  <c r="Z93"/>
  <c r="AA93"/>
  <c r="AB93" s="1"/>
  <c r="U94"/>
  <c r="V94"/>
  <c r="W94"/>
  <c r="X94" s="1"/>
  <c r="Y94"/>
  <c r="Z94"/>
  <c r="AA94"/>
  <c r="AB94" s="1"/>
  <c r="AC94"/>
  <c r="U95"/>
  <c r="V95"/>
  <c r="W95"/>
  <c r="X95"/>
  <c r="Y95"/>
  <c r="Z95"/>
  <c r="AA95"/>
  <c r="AB95"/>
  <c r="AC95"/>
  <c r="U96"/>
  <c r="V96"/>
  <c r="W96"/>
  <c r="Y96" s="1"/>
  <c r="Z96"/>
  <c r="AA96"/>
  <c r="AC96" s="1"/>
  <c r="U97"/>
  <c r="V97"/>
  <c r="W97"/>
  <c r="X97" s="1"/>
  <c r="Z97"/>
  <c r="AA97"/>
  <c r="AB97" s="1"/>
  <c r="U98"/>
  <c r="V98"/>
  <c r="W98"/>
  <c r="X98" s="1"/>
  <c r="Y98"/>
  <c r="Z98"/>
  <c r="AA98"/>
  <c r="AB98" s="1"/>
  <c r="AC98"/>
  <c r="C103"/>
  <c r="D103"/>
  <c r="E103" s="1"/>
  <c r="F103" s="1"/>
  <c r="G103"/>
  <c r="H103" s="1"/>
  <c r="I103" s="1"/>
  <c r="C104"/>
  <c r="D104"/>
  <c r="E104" s="1"/>
  <c r="F104" s="1"/>
  <c r="G104"/>
  <c r="H104"/>
  <c r="I104" s="1"/>
  <c r="C105"/>
  <c r="D105"/>
  <c r="E105"/>
  <c r="F105" s="1"/>
  <c r="G105"/>
  <c r="H105"/>
  <c r="I105"/>
  <c r="C106"/>
  <c r="D106"/>
  <c r="E106"/>
  <c r="F106"/>
  <c r="G106"/>
  <c r="H106"/>
  <c r="I106"/>
  <c r="C107"/>
  <c r="D107"/>
  <c r="E107"/>
  <c r="F107"/>
  <c r="G107"/>
  <c r="H107" s="1"/>
  <c r="I107" s="1"/>
  <c r="C108"/>
  <c r="D108"/>
  <c r="E108" s="1"/>
  <c r="F108" s="1"/>
  <c r="G108"/>
  <c r="H108"/>
  <c r="I108" s="1"/>
  <c r="C109"/>
  <c r="D109"/>
  <c r="E109"/>
  <c r="F109" s="1"/>
  <c r="G109"/>
  <c r="H109"/>
  <c r="I109"/>
  <c r="U36"/>
  <c r="V36"/>
  <c r="W36"/>
  <c r="X36"/>
  <c r="Y36"/>
  <c r="Z36"/>
  <c r="AA36"/>
  <c r="AB36"/>
  <c r="U37"/>
  <c r="V37"/>
  <c r="W37"/>
  <c r="X37"/>
  <c r="Y37"/>
  <c r="Z37"/>
  <c r="AA37"/>
  <c r="AB37"/>
  <c r="U38"/>
  <c r="V38"/>
  <c r="W38"/>
  <c r="X38"/>
  <c r="Y38"/>
  <c r="Z38"/>
  <c r="AA38"/>
  <c r="AB38"/>
  <c r="U39"/>
  <c r="V39"/>
  <c r="W39"/>
  <c r="X39"/>
  <c r="Y39"/>
  <c r="Z39"/>
  <c r="AA39"/>
  <c r="AB39"/>
  <c r="W36" i="2"/>
  <c r="X36"/>
  <c r="Y36"/>
  <c r="Z36"/>
  <c r="AA36"/>
  <c r="AB36"/>
  <c r="AC36" s="1"/>
  <c r="AD36"/>
  <c r="AE36"/>
  <c r="AF36"/>
  <c r="AG36" s="1"/>
  <c r="AH36"/>
  <c r="W37"/>
  <c r="X37"/>
  <c r="Y37"/>
  <c r="Z37"/>
  <c r="AA37"/>
  <c r="AB37" s="1"/>
  <c r="AD37"/>
  <c r="AE37"/>
  <c r="AF37" s="1"/>
  <c r="AG37" s="1"/>
  <c r="AH37"/>
  <c r="W38"/>
  <c r="X38"/>
  <c r="Y38"/>
  <c r="Z38"/>
  <c r="AA38"/>
  <c r="AB38" s="1"/>
  <c r="AD38"/>
  <c r="AE38"/>
  <c r="AF38" s="1"/>
  <c r="AG38" s="1"/>
  <c r="AH38"/>
  <c r="W39"/>
  <c r="X39"/>
  <c r="Y39"/>
  <c r="Z39"/>
  <c r="AA39"/>
  <c r="AB39" s="1"/>
  <c r="AD39"/>
  <c r="AE39"/>
  <c r="AF39" s="1"/>
  <c r="AG39" s="1"/>
  <c r="AH39"/>
  <c r="S42" i="3"/>
  <c r="S43"/>
  <c r="S44"/>
  <c r="S45"/>
  <c r="S46"/>
  <c r="S47"/>
  <c r="S39"/>
  <c r="Q42"/>
  <c r="Q43"/>
  <c r="Q44"/>
  <c r="Q45"/>
  <c r="Q46"/>
  <c r="Q47"/>
  <c r="Q39"/>
  <c r="S34"/>
  <c r="S35"/>
  <c r="S36"/>
  <c r="S37"/>
  <c r="S38"/>
  <c r="Q34"/>
  <c r="Q35"/>
  <c r="Q36"/>
  <c r="Q37"/>
  <c r="Q38"/>
  <c r="U8" i="5"/>
  <c r="U65" s="1"/>
  <c r="V8"/>
  <c r="D115" s="1"/>
  <c r="W8"/>
  <c r="E115" s="1"/>
  <c r="X8"/>
  <c r="F115" s="1"/>
  <c r="Y8"/>
  <c r="Z8"/>
  <c r="D78" s="1"/>
  <c r="AA8"/>
  <c r="I115" s="1"/>
  <c r="AB8"/>
  <c r="U9"/>
  <c r="C79" s="1"/>
  <c r="V9"/>
  <c r="D116" s="1"/>
  <c r="W9"/>
  <c r="E116" s="1"/>
  <c r="X9"/>
  <c r="F116" s="1"/>
  <c r="Y9"/>
  <c r="G116" s="1"/>
  <c r="Z9"/>
  <c r="W66" s="1"/>
  <c r="AA9"/>
  <c r="I116" s="1"/>
  <c r="AB9"/>
  <c r="U10"/>
  <c r="C80" s="1"/>
  <c r="V10"/>
  <c r="D117" s="1"/>
  <c r="W10"/>
  <c r="E117" s="1"/>
  <c r="X10"/>
  <c r="F117" s="1"/>
  <c r="Y10"/>
  <c r="V67" s="1"/>
  <c r="Z10"/>
  <c r="W67" s="1"/>
  <c r="AA10"/>
  <c r="I117" s="1"/>
  <c r="AB10"/>
  <c r="U11"/>
  <c r="C118" s="1"/>
  <c r="V11"/>
  <c r="D118" s="1"/>
  <c r="W11"/>
  <c r="E118" s="1"/>
  <c r="X11"/>
  <c r="F118" s="1"/>
  <c r="Y11"/>
  <c r="V68" s="1"/>
  <c r="Z11"/>
  <c r="AA11"/>
  <c r="I118" s="1"/>
  <c r="AB11"/>
  <c r="U12"/>
  <c r="C119" s="1"/>
  <c r="V12"/>
  <c r="D119" s="1"/>
  <c r="W12"/>
  <c r="E119" s="1"/>
  <c r="X12"/>
  <c r="F119" s="1"/>
  <c r="Y12"/>
  <c r="V69" s="1"/>
  <c r="Z12"/>
  <c r="D82" s="1"/>
  <c r="AA12"/>
  <c r="Z69" s="1"/>
  <c r="AB12"/>
  <c r="U13"/>
  <c r="C83" s="1"/>
  <c r="V13"/>
  <c r="D120" s="1"/>
  <c r="W13"/>
  <c r="E120" s="1"/>
  <c r="X13"/>
  <c r="F120" s="1"/>
  <c r="Y13"/>
  <c r="G120" s="1"/>
  <c r="Z13"/>
  <c r="AA13"/>
  <c r="I120" s="1"/>
  <c r="AB13"/>
  <c r="U14"/>
  <c r="C84" s="1"/>
  <c r="V14"/>
  <c r="D121" s="1"/>
  <c r="W14"/>
  <c r="E121" s="1"/>
  <c r="X14"/>
  <c r="F121" s="1"/>
  <c r="Y14"/>
  <c r="G121" s="1"/>
  <c r="Z14"/>
  <c r="AA14"/>
  <c r="Z71" s="1"/>
  <c r="AB14"/>
  <c r="U15"/>
  <c r="U72" s="1"/>
  <c r="V15"/>
  <c r="D122" s="1"/>
  <c r="W15"/>
  <c r="E122" s="1"/>
  <c r="X15"/>
  <c r="F122" s="1"/>
  <c r="Y15"/>
  <c r="G122" s="1"/>
  <c r="Z15"/>
  <c r="AA15"/>
  <c r="I122" s="1"/>
  <c r="AB15"/>
  <c r="U16"/>
  <c r="U73" s="1"/>
  <c r="V16"/>
  <c r="D123" s="1"/>
  <c r="W16"/>
  <c r="E123" s="1"/>
  <c r="X16"/>
  <c r="F123" s="1"/>
  <c r="Y16"/>
  <c r="G123" s="1"/>
  <c r="Z16"/>
  <c r="AA16"/>
  <c r="Z73" s="1"/>
  <c r="AB16"/>
  <c r="U17"/>
  <c r="C87" s="1"/>
  <c r="V17"/>
  <c r="D124" s="1"/>
  <c r="W17"/>
  <c r="E124" s="1"/>
  <c r="X17"/>
  <c r="F124" s="1"/>
  <c r="Y17"/>
  <c r="G124" s="1"/>
  <c r="Z17"/>
  <c r="W74" s="1"/>
  <c r="AA17"/>
  <c r="I124" s="1"/>
  <c r="AB17"/>
  <c r="AA74" s="1"/>
  <c r="U18"/>
  <c r="U75" s="1"/>
  <c r="V18"/>
  <c r="D125" s="1"/>
  <c r="W18"/>
  <c r="E125" s="1"/>
  <c r="X18"/>
  <c r="F125" s="1"/>
  <c r="Y18"/>
  <c r="G125" s="1"/>
  <c r="Z18"/>
  <c r="AA18"/>
  <c r="Z75" s="1"/>
  <c r="AB18"/>
  <c r="G88" s="1"/>
  <c r="U19"/>
  <c r="U76" s="1"/>
  <c r="V19"/>
  <c r="D126" s="1"/>
  <c r="W19"/>
  <c r="E126" s="1"/>
  <c r="X19"/>
  <c r="F126" s="1"/>
  <c r="Y19"/>
  <c r="G126" s="1"/>
  <c r="Z19"/>
  <c r="AA19"/>
  <c r="I126" s="1"/>
  <c r="AB19"/>
  <c r="U20"/>
  <c r="U77" s="1"/>
  <c r="V20"/>
  <c r="D127" s="1"/>
  <c r="W20"/>
  <c r="E127" s="1"/>
  <c r="X20"/>
  <c r="F127" s="1"/>
  <c r="Y20"/>
  <c r="G127" s="1"/>
  <c r="Z20"/>
  <c r="AA20"/>
  <c r="Z77" s="1"/>
  <c r="AB20"/>
  <c r="U21"/>
  <c r="C91" s="1"/>
  <c r="V21"/>
  <c r="D128" s="1"/>
  <c r="W21"/>
  <c r="E128" s="1"/>
  <c r="X21"/>
  <c r="F128" s="1"/>
  <c r="Y21"/>
  <c r="V78" s="1"/>
  <c r="Z21"/>
  <c r="AA21"/>
  <c r="I128" s="1"/>
  <c r="AB21"/>
  <c r="U22"/>
  <c r="C129" s="1"/>
  <c r="V22"/>
  <c r="D129" s="1"/>
  <c r="W22"/>
  <c r="E129" s="1"/>
  <c r="X22"/>
  <c r="F129" s="1"/>
  <c r="Y22"/>
  <c r="G129" s="1"/>
  <c r="Z22"/>
  <c r="W79" s="1"/>
  <c r="AA22"/>
  <c r="Z79" s="1"/>
  <c r="AB22"/>
  <c r="AA79" s="1"/>
  <c r="U23"/>
  <c r="C130" s="1"/>
  <c r="V23"/>
  <c r="D130" s="1"/>
  <c r="W23"/>
  <c r="E130" s="1"/>
  <c r="X23"/>
  <c r="F130" s="1"/>
  <c r="Y23"/>
  <c r="G130" s="1"/>
  <c r="Z23"/>
  <c r="AA23"/>
  <c r="I130" s="1"/>
  <c r="AB23"/>
  <c r="AA80" s="1"/>
  <c r="U24"/>
  <c r="C131" s="1"/>
  <c r="V24"/>
  <c r="D131" s="1"/>
  <c r="W24"/>
  <c r="E131" s="1"/>
  <c r="X24"/>
  <c r="F131" s="1"/>
  <c r="Y24"/>
  <c r="G131" s="1"/>
  <c r="Z24"/>
  <c r="AA24"/>
  <c r="Z81" s="1"/>
  <c r="AB24"/>
  <c r="U25"/>
  <c r="C95" s="1"/>
  <c r="V25"/>
  <c r="D132" s="1"/>
  <c r="W25"/>
  <c r="E132" s="1"/>
  <c r="X25"/>
  <c r="F132" s="1"/>
  <c r="Y25"/>
  <c r="V82" s="1"/>
  <c r="Z25"/>
  <c r="AA25"/>
  <c r="I132" s="1"/>
  <c r="AB25"/>
  <c r="U26"/>
  <c r="C133" s="1"/>
  <c r="V26"/>
  <c r="D133" s="1"/>
  <c r="W26"/>
  <c r="E133" s="1"/>
  <c r="X26"/>
  <c r="F133" s="1"/>
  <c r="Y26"/>
  <c r="G133" s="1"/>
  <c r="Z26"/>
  <c r="AA26"/>
  <c r="Z83" s="1"/>
  <c r="AB26"/>
  <c r="U27"/>
  <c r="U84" s="1"/>
  <c r="V27"/>
  <c r="D134" s="1"/>
  <c r="W27"/>
  <c r="E134" s="1"/>
  <c r="X27"/>
  <c r="F134" s="1"/>
  <c r="Y27"/>
  <c r="V84" s="1"/>
  <c r="Z27"/>
  <c r="D97" s="1"/>
  <c r="AA27"/>
  <c r="I134" s="1"/>
  <c r="AB27"/>
  <c r="U28"/>
  <c r="U85" s="1"/>
  <c r="V28"/>
  <c r="D135" s="1"/>
  <c r="W28"/>
  <c r="E135" s="1"/>
  <c r="X28"/>
  <c r="F135" s="1"/>
  <c r="Y28"/>
  <c r="V85" s="1"/>
  <c r="Z28"/>
  <c r="D98" s="1"/>
  <c r="AA28"/>
  <c r="Z85" s="1"/>
  <c r="AB28"/>
  <c r="AA85" s="1"/>
  <c r="U29"/>
  <c r="C99" s="1"/>
  <c r="V29"/>
  <c r="D136" s="1"/>
  <c r="W29"/>
  <c r="E136" s="1"/>
  <c r="X29"/>
  <c r="F136" s="1"/>
  <c r="Y29"/>
  <c r="G136" s="1"/>
  <c r="Z29"/>
  <c r="W86" s="1"/>
  <c r="AA29"/>
  <c r="Z86" s="1"/>
  <c r="AB29"/>
  <c r="U30"/>
  <c r="C137" s="1"/>
  <c r="V30"/>
  <c r="D137" s="1"/>
  <c r="W30"/>
  <c r="E137" s="1"/>
  <c r="X30"/>
  <c r="F137" s="1"/>
  <c r="Y30"/>
  <c r="V87" s="1"/>
  <c r="Z30"/>
  <c r="D100" s="1"/>
  <c r="AA30"/>
  <c r="I137" s="1"/>
  <c r="AB30"/>
  <c r="AA87" s="1"/>
  <c r="U31"/>
  <c r="C101" s="1"/>
  <c r="V31"/>
  <c r="D138" s="1"/>
  <c r="W31"/>
  <c r="E138" s="1"/>
  <c r="X31"/>
  <c r="F138" s="1"/>
  <c r="Y31"/>
  <c r="G138" s="1"/>
  <c r="Z31"/>
  <c r="D101" s="1"/>
  <c r="AA31"/>
  <c r="Z88" s="1"/>
  <c r="AB31"/>
  <c r="U32"/>
  <c r="U89" s="1"/>
  <c r="V32"/>
  <c r="D139" s="1"/>
  <c r="W32"/>
  <c r="E139" s="1"/>
  <c r="X32"/>
  <c r="F139" s="1"/>
  <c r="Y32"/>
  <c r="G139" s="1"/>
  <c r="Z32"/>
  <c r="W89" s="1"/>
  <c r="AA32"/>
  <c r="Z89" s="1"/>
  <c r="AB32"/>
  <c r="AA89" s="1"/>
  <c r="U33"/>
  <c r="U90" s="1"/>
  <c r="V33"/>
  <c r="D140" s="1"/>
  <c r="W33"/>
  <c r="E140" s="1"/>
  <c r="X33"/>
  <c r="F140" s="1"/>
  <c r="Y33"/>
  <c r="V90" s="1"/>
  <c r="Z33"/>
  <c r="AA33"/>
  <c r="I140" s="1"/>
  <c r="AB33"/>
  <c r="U34"/>
  <c r="V34"/>
  <c r="W34"/>
  <c r="X34"/>
  <c r="Y34"/>
  <c r="Z34"/>
  <c r="AA34"/>
  <c r="AB34"/>
  <c r="AA91" s="1"/>
  <c r="U35"/>
  <c r="V35"/>
  <c r="W35"/>
  <c r="X35"/>
  <c r="Y35"/>
  <c r="Z35"/>
  <c r="AA35"/>
  <c r="AB35"/>
  <c r="L10"/>
  <c r="L67" s="1"/>
  <c r="M10"/>
  <c r="M67" s="1"/>
  <c r="N10"/>
  <c r="N67" s="1"/>
  <c r="O10"/>
  <c r="O67" s="1"/>
  <c r="P10"/>
  <c r="L39" s="1"/>
  <c r="Q10"/>
  <c r="R10"/>
  <c r="R67" s="1"/>
  <c r="S10"/>
  <c r="L11"/>
  <c r="L68" s="1"/>
  <c r="M11"/>
  <c r="M68" s="1"/>
  <c r="N11"/>
  <c r="N68" s="1"/>
  <c r="O11"/>
  <c r="O68" s="1"/>
  <c r="P11"/>
  <c r="P68" s="1"/>
  <c r="Q11"/>
  <c r="R11"/>
  <c r="R68" s="1"/>
  <c r="S11"/>
  <c r="L12"/>
  <c r="L69" s="1"/>
  <c r="M12"/>
  <c r="M69" s="1"/>
  <c r="N12"/>
  <c r="N69" s="1"/>
  <c r="O12"/>
  <c r="O69" s="1"/>
  <c r="P12"/>
  <c r="P69" s="1"/>
  <c r="Q12"/>
  <c r="R12"/>
  <c r="P41" s="1"/>
  <c r="S12"/>
  <c r="L13"/>
  <c r="L70" s="1"/>
  <c r="M13"/>
  <c r="M70" s="1"/>
  <c r="N13"/>
  <c r="N70" s="1"/>
  <c r="O13"/>
  <c r="O70" s="1"/>
  <c r="P13"/>
  <c r="L42" s="1"/>
  <c r="Q13"/>
  <c r="R13"/>
  <c r="P42" s="1"/>
  <c r="S13"/>
  <c r="L14"/>
  <c r="L71" s="1"/>
  <c r="M14"/>
  <c r="M71" s="1"/>
  <c r="N14"/>
  <c r="N71" s="1"/>
  <c r="O14"/>
  <c r="O71" s="1"/>
  <c r="P14"/>
  <c r="L43" s="1"/>
  <c r="Q14"/>
  <c r="R14"/>
  <c r="R71" s="1"/>
  <c r="S14"/>
  <c r="L15"/>
  <c r="L72" s="1"/>
  <c r="M15"/>
  <c r="M72" s="1"/>
  <c r="N15"/>
  <c r="N72" s="1"/>
  <c r="O15"/>
  <c r="O72" s="1"/>
  <c r="P15"/>
  <c r="P72" s="1"/>
  <c r="Q15"/>
  <c r="R15"/>
  <c r="R72" s="1"/>
  <c r="S15"/>
  <c r="AB7"/>
  <c r="AA64" s="1"/>
  <c r="AA7"/>
  <c r="Z64" s="1"/>
  <c r="Z7"/>
  <c r="W64" s="1"/>
  <c r="Y7"/>
  <c r="G114" s="1"/>
  <c r="X7"/>
  <c r="F114" s="1"/>
  <c r="W7"/>
  <c r="E114" s="1"/>
  <c r="V7"/>
  <c r="D114" s="1"/>
  <c r="U7"/>
  <c r="C114" s="1"/>
  <c r="S7"/>
  <c r="R7"/>
  <c r="P36" s="1"/>
  <c r="Q7"/>
  <c r="P7"/>
  <c r="P64" s="1"/>
  <c r="O7"/>
  <c r="O64" s="1"/>
  <c r="N7"/>
  <c r="N64" s="1"/>
  <c r="M7"/>
  <c r="M64" s="1"/>
  <c r="L7"/>
  <c r="L64" s="1"/>
  <c r="C9"/>
  <c r="C66" s="1"/>
  <c r="D9"/>
  <c r="D66" s="1"/>
  <c r="E9"/>
  <c r="E66" s="1"/>
  <c r="F9"/>
  <c r="F66" s="1"/>
  <c r="G9"/>
  <c r="B38" s="1"/>
  <c r="H9"/>
  <c r="I9"/>
  <c r="I66" s="1"/>
  <c r="J9"/>
  <c r="C10"/>
  <c r="C67" s="1"/>
  <c r="D10"/>
  <c r="D67" s="1"/>
  <c r="E10"/>
  <c r="E67" s="1"/>
  <c r="F10"/>
  <c r="F67" s="1"/>
  <c r="G10"/>
  <c r="G67" s="1"/>
  <c r="H10"/>
  <c r="I10"/>
  <c r="I67" s="1"/>
  <c r="J10"/>
  <c r="C11"/>
  <c r="C68" s="1"/>
  <c r="D11"/>
  <c r="D68" s="1"/>
  <c r="E11"/>
  <c r="E68" s="1"/>
  <c r="F11"/>
  <c r="F68" s="1"/>
  <c r="G11"/>
  <c r="G68" s="1"/>
  <c r="H11"/>
  <c r="I11"/>
  <c r="I68" s="1"/>
  <c r="J11"/>
  <c r="C12"/>
  <c r="C69" s="1"/>
  <c r="D12"/>
  <c r="D69" s="1"/>
  <c r="E12"/>
  <c r="E69" s="1"/>
  <c r="F12"/>
  <c r="F69" s="1"/>
  <c r="G12"/>
  <c r="G69" s="1"/>
  <c r="H12"/>
  <c r="I12"/>
  <c r="I69" s="1"/>
  <c r="J12"/>
  <c r="C13"/>
  <c r="C70" s="1"/>
  <c r="D13"/>
  <c r="D70" s="1"/>
  <c r="E13"/>
  <c r="E70" s="1"/>
  <c r="F13"/>
  <c r="F70" s="1"/>
  <c r="G13"/>
  <c r="B42" s="1"/>
  <c r="H13"/>
  <c r="I13"/>
  <c r="I70" s="1"/>
  <c r="J13"/>
  <c r="B6" i="4"/>
  <c r="C6"/>
  <c r="D6"/>
  <c r="E6"/>
  <c r="G6"/>
  <c r="H6"/>
  <c r="J6"/>
  <c r="A6"/>
  <c r="A5"/>
  <c r="W35" i="2"/>
  <c r="AM35" i="3" s="1"/>
  <c r="A35" i="4" s="1"/>
  <c r="X35" i="2"/>
  <c r="AN35" i="3" s="1"/>
  <c r="B35" i="4" s="1"/>
  <c r="Y35" i="2"/>
  <c r="AO35" i="3" s="1"/>
  <c r="C35" i="4" s="1"/>
  <c r="Z35" i="2"/>
  <c r="AP35" i="3" s="1"/>
  <c r="AA35" i="2"/>
  <c r="AQ35" i="3" s="1"/>
  <c r="AD35" i="2"/>
  <c r="AE35"/>
  <c r="AV35" i="3" s="1"/>
  <c r="AH35" i="2"/>
  <c r="W30"/>
  <c r="AM30" i="3" s="1"/>
  <c r="A30" i="4" s="1"/>
  <c r="X30" i="2"/>
  <c r="AN30" i="3" s="1"/>
  <c r="B30" i="4" s="1"/>
  <c r="Y30" i="2"/>
  <c r="AO30" i="3" s="1"/>
  <c r="C30" i="4" s="1"/>
  <c r="Z30" i="2"/>
  <c r="AP30" i="3" s="1"/>
  <c r="AA30" i="2"/>
  <c r="AQ30" i="3" s="1"/>
  <c r="AD30" i="2"/>
  <c r="AE30"/>
  <c r="AV30" i="3" s="1"/>
  <c r="AH30" i="2"/>
  <c r="W31"/>
  <c r="AM31" i="3" s="1"/>
  <c r="A31" i="4" s="1"/>
  <c r="X31" i="2"/>
  <c r="AN31" i="3" s="1"/>
  <c r="B31" i="4" s="1"/>
  <c r="Y31" i="2"/>
  <c r="AO31" i="3" s="1"/>
  <c r="C31" i="4" s="1"/>
  <c r="Z31" i="2"/>
  <c r="AP31" i="3" s="1"/>
  <c r="AA31" i="2"/>
  <c r="AQ31" i="3" s="1"/>
  <c r="AD31" i="2"/>
  <c r="AE31"/>
  <c r="AV31" i="3" s="1"/>
  <c r="AH31" i="2"/>
  <c r="W32"/>
  <c r="AM32" i="3" s="1"/>
  <c r="A32" i="4" s="1"/>
  <c r="X32" i="2"/>
  <c r="AN32" i="3" s="1"/>
  <c r="B32" i="4" s="1"/>
  <c r="Y32" i="2"/>
  <c r="AO32" i="3" s="1"/>
  <c r="C32" i="4" s="1"/>
  <c r="Z32" i="2"/>
  <c r="AP32" i="3" s="1"/>
  <c r="AA32" i="2"/>
  <c r="AQ32" i="3" s="1"/>
  <c r="AD32" i="2"/>
  <c r="AE32"/>
  <c r="AV32" i="3" s="1"/>
  <c r="AH32" i="2"/>
  <c r="W33"/>
  <c r="AM33" i="3" s="1"/>
  <c r="A33" i="4" s="1"/>
  <c r="X33" i="2"/>
  <c r="AN33" i="3" s="1"/>
  <c r="B33" i="4" s="1"/>
  <c r="Y33" i="2"/>
  <c r="AO33" i="3" s="1"/>
  <c r="C33" i="4" s="1"/>
  <c r="Z33" i="2"/>
  <c r="AP33" i="3" s="1"/>
  <c r="AA33" i="2"/>
  <c r="AQ33" i="3" s="1"/>
  <c r="AD33" i="2"/>
  <c r="AE33"/>
  <c r="AV33" i="3" s="1"/>
  <c r="AH33" i="2"/>
  <c r="W34"/>
  <c r="AM34" i="3" s="1"/>
  <c r="A34" i="4" s="1"/>
  <c r="X34" i="2"/>
  <c r="AN34" i="3" s="1"/>
  <c r="B34" i="4" s="1"/>
  <c r="Y34" i="2"/>
  <c r="AO34" i="3" s="1"/>
  <c r="C34" i="4" s="1"/>
  <c r="Z34" i="2"/>
  <c r="AP34" i="3" s="1"/>
  <c r="AA34" i="2"/>
  <c r="AQ34" i="3" s="1"/>
  <c r="AD34" i="2"/>
  <c r="AE34"/>
  <c r="AV34" i="3" s="1"/>
  <c r="AH34" i="2"/>
  <c r="W8"/>
  <c r="AM8" i="3" s="1"/>
  <c r="A8" i="4" s="1"/>
  <c r="X8" i="2"/>
  <c r="AN8" i="3" s="1"/>
  <c r="B8" i="4" s="1"/>
  <c r="Y8" i="2"/>
  <c r="AO8" i="3" s="1"/>
  <c r="C8" i="4" s="1"/>
  <c r="Z8" i="2"/>
  <c r="AP8" i="3" s="1"/>
  <c r="AA8" i="2"/>
  <c r="AD8"/>
  <c r="AE8"/>
  <c r="AV8" i="3" s="1"/>
  <c r="AH8" i="2"/>
  <c r="W9"/>
  <c r="AM9" i="3" s="1"/>
  <c r="A9" i="4" s="1"/>
  <c r="X9" i="2"/>
  <c r="AN9" i="3" s="1"/>
  <c r="B9" i="4" s="1"/>
  <c r="Y9" i="2"/>
  <c r="AO9" i="3" s="1"/>
  <c r="C9" i="4" s="1"/>
  <c r="Z9" i="2"/>
  <c r="AP9" i="3" s="1"/>
  <c r="AA9" i="2"/>
  <c r="AQ9" i="3" s="1"/>
  <c r="AD9" i="2"/>
  <c r="AE9"/>
  <c r="AV9" i="3" s="1"/>
  <c r="AH9" i="2"/>
  <c r="W10"/>
  <c r="AM10" i="3" s="1"/>
  <c r="A10" i="4" s="1"/>
  <c r="X10" i="2"/>
  <c r="AN10" i="3" s="1"/>
  <c r="B10" i="4" s="1"/>
  <c r="Y10" i="2"/>
  <c r="AO10" i="3" s="1"/>
  <c r="C10" i="4" s="1"/>
  <c r="Z10" i="2"/>
  <c r="AP10" i="3" s="1"/>
  <c r="AA10" i="2"/>
  <c r="AQ10" i="3" s="1"/>
  <c r="AD10" i="2"/>
  <c r="AE10"/>
  <c r="AV10" i="3" s="1"/>
  <c r="AH10" i="2"/>
  <c r="W11"/>
  <c r="AM11" i="3" s="1"/>
  <c r="A11" i="4" s="1"/>
  <c r="X11" i="2"/>
  <c r="AN11" i="3" s="1"/>
  <c r="B11" i="4" s="1"/>
  <c r="Y11" i="2"/>
  <c r="AO11" i="3" s="1"/>
  <c r="C11" i="4" s="1"/>
  <c r="Z11" i="2"/>
  <c r="AP11" i="3" s="1"/>
  <c r="AA11" i="2"/>
  <c r="AQ11" i="3" s="1"/>
  <c r="AD11" i="2"/>
  <c r="AE11"/>
  <c r="AV11" i="3" s="1"/>
  <c r="AH11" i="2"/>
  <c r="W12"/>
  <c r="AM12" i="3" s="1"/>
  <c r="A12" i="4" s="1"/>
  <c r="X12" i="2"/>
  <c r="AN12" i="3" s="1"/>
  <c r="B12" i="4" s="1"/>
  <c r="Y12" i="2"/>
  <c r="AO12" i="3" s="1"/>
  <c r="C12" i="4" s="1"/>
  <c r="Z12" i="2"/>
  <c r="AP12" i="3" s="1"/>
  <c r="AA12" i="2"/>
  <c r="AQ12" i="3" s="1"/>
  <c r="AD12" i="2"/>
  <c r="AE12"/>
  <c r="AH12"/>
  <c r="W13"/>
  <c r="AM13" i="3" s="1"/>
  <c r="A13" i="4" s="1"/>
  <c r="X13" i="2"/>
  <c r="AN13" i="3" s="1"/>
  <c r="B13" i="4" s="1"/>
  <c r="Y13" i="2"/>
  <c r="AO13" i="3" s="1"/>
  <c r="C13" i="4" s="1"/>
  <c r="Z13" i="2"/>
  <c r="AP13" i="3" s="1"/>
  <c r="AA13" i="2"/>
  <c r="AD13"/>
  <c r="AE13"/>
  <c r="AV13" i="3" s="1"/>
  <c r="AH13" i="2"/>
  <c r="W14"/>
  <c r="AM14" i="3" s="1"/>
  <c r="A14" i="4" s="1"/>
  <c r="X14" i="2"/>
  <c r="AN14" i="3" s="1"/>
  <c r="B14" i="4" s="1"/>
  <c r="Y14" i="2"/>
  <c r="AO14" i="3" s="1"/>
  <c r="C14" i="4" s="1"/>
  <c r="Z14" i="2"/>
  <c r="AP14" i="3" s="1"/>
  <c r="AA14" i="2"/>
  <c r="AQ14" i="3" s="1"/>
  <c r="AD14" i="2"/>
  <c r="AE14"/>
  <c r="AV14" i="3" s="1"/>
  <c r="AH14" i="2"/>
  <c r="W15"/>
  <c r="AM15" i="3" s="1"/>
  <c r="A15" i="4" s="1"/>
  <c r="X15" i="2"/>
  <c r="AN15" i="3" s="1"/>
  <c r="B15" i="4" s="1"/>
  <c r="Y15" i="2"/>
  <c r="AO15" i="3" s="1"/>
  <c r="C15" i="4" s="1"/>
  <c r="Z15" i="2"/>
  <c r="AP15" i="3" s="1"/>
  <c r="AA15" i="2"/>
  <c r="AQ15" i="3" s="1"/>
  <c r="AD15" i="2"/>
  <c r="AE15"/>
  <c r="AV15" i="3" s="1"/>
  <c r="AH15" i="2"/>
  <c r="W16"/>
  <c r="AM16" i="3" s="1"/>
  <c r="A16" i="4" s="1"/>
  <c r="X16" i="2"/>
  <c r="AN16" i="3" s="1"/>
  <c r="B16" i="4" s="1"/>
  <c r="Y16" i="2"/>
  <c r="Z16"/>
  <c r="AP16" i="3" s="1"/>
  <c r="AA16" i="2"/>
  <c r="AQ16" i="3" s="1"/>
  <c r="AD16" i="2"/>
  <c r="AE16"/>
  <c r="AV16" i="3" s="1"/>
  <c r="AH16" i="2"/>
  <c r="W17"/>
  <c r="AM17" i="3" s="1"/>
  <c r="A17" i="4" s="1"/>
  <c r="X17" i="2"/>
  <c r="AN17" i="3" s="1"/>
  <c r="B17" i="4" s="1"/>
  <c r="Y17" i="2"/>
  <c r="AO17" i="3" s="1"/>
  <c r="C17" i="4" s="1"/>
  <c r="Z17" i="2"/>
  <c r="AP17" i="3" s="1"/>
  <c r="AA17" i="2"/>
  <c r="AQ17" i="3" s="1"/>
  <c r="AD17" i="2"/>
  <c r="AE17"/>
  <c r="AV17" i="3" s="1"/>
  <c r="AH17" i="2"/>
  <c r="W18"/>
  <c r="AM18" i="3" s="1"/>
  <c r="A18" i="4" s="1"/>
  <c r="X18" i="2"/>
  <c r="AN18" i="3" s="1"/>
  <c r="B18" i="4" s="1"/>
  <c r="Y18" i="2"/>
  <c r="AO18" i="3" s="1"/>
  <c r="C18" i="4" s="1"/>
  <c r="Z18" i="2"/>
  <c r="AP18" i="3" s="1"/>
  <c r="AA18" i="2"/>
  <c r="AQ18" i="3" s="1"/>
  <c r="AD18" i="2"/>
  <c r="AE18"/>
  <c r="AV18" i="3" s="1"/>
  <c r="AH18" i="2"/>
  <c r="W19"/>
  <c r="AM19" i="3" s="1"/>
  <c r="A19" i="4" s="1"/>
  <c r="X19" i="2"/>
  <c r="AN19" i="3" s="1"/>
  <c r="B19" i="4" s="1"/>
  <c r="Y19" i="2"/>
  <c r="AO19" i="3" s="1"/>
  <c r="C19" i="4" s="1"/>
  <c r="Z19" i="2"/>
  <c r="AP19" i="3" s="1"/>
  <c r="AA19" i="2"/>
  <c r="AQ19" i="3" s="1"/>
  <c r="AD19" i="2"/>
  <c r="AE19"/>
  <c r="AV19" i="3" s="1"/>
  <c r="AH19" i="2"/>
  <c r="W20"/>
  <c r="AM20" i="3" s="1"/>
  <c r="A20" i="4" s="1"/>
  <c r="X20" i="2"/>
  <c r="AN20" i="3" s="1"/>
  <c r="B20" i="4" s="1"/>
  <c r="Y20" i="2"/>
  <c r="AO20" i="3" s="1"/>
  <c r="C20" i="4" s="1"/>
  <c r="Z20" i="2"/>
  <c r="AP20" i="3" s="1"/>
  <c r="AA20" i="2"/>
  <c r="AQ20" i="3" s="1"/>
  <c r="AD20" i="2"/>
  <c r="AE20"/>
  <c r="AH20"/>
  <c r="W21"/>
  <c r="AM21" i="3" s="1"/>
  <c r="A21" i="4" s="1"/>
  <c r="X21" i="2"/>
  <c r="AN21" i="3" s="1"/>
  <c r="B21" i="4" s="1"/>
  <c r="Y21" i="2"/>
  <c r="AO21" i="3" s="1"/>
  <c r="C21" i="4" s="1"/>
  <c r="Z21" i="2"/>
  <c r="AP21" i="3" s="1"/>
  <c r="AA21" i="2"/>
  <c r="AQ21" i="3" s="1"/>
  <c r="AD21" i="2"/>
  <c r="AE21"/>
  <c r="AV21" i="3" s="1"/>
  <c r="AH21" i="2"/>
  <c r="W22"/>
  <c r="AM22" i="3" s="1"/>
  <c r="A22" i="4" s="1"/>
  <c r="X22" i="2"/>
  <c r="AN22" i="3" s="1"/>
  <c r="B22" i="4" s="1"/>
  <c r="Y22" i="2"/>
  <c r="AO22" i="3" s="1"/>
  <c r="C22" i="4" s="1"/>
  <c r="Z22" i="2"/>
  <c r="AP22" i="3" s="1"/>
  <c r="AA22" i="2"/>
  <c r="AQ22" i="3" s="1"/>
  <c r="AD22" i="2"/>
  <c r="AE22"/>
  <c r="AV22" i="3" s="1"/>
  <c r="AH22" i="2"/>
  <c r="W23"/>
  <c r="AM23" i="3" s="1"/>
  <c r="A23" i="4" s="1"/>
  <c r="X23" i="2"/>
  <c r="AN23" i="3" s="1"/>
  <c r="B23" i="4" s="1"/>
  <c r="Y23" i="2"/>
  <c r="AO23" i="3" s="1"/>
  <c r="C23" i="4" s="1"/>
  <c r="Z23" i="2"/>
  <c r="AP23" i="3" s="1"/>
  <c r="AA23" i="2"/>
  <c r="AQ23" i="3" s="1"/>
  <c r="AD23" i="2"/>
  <c r="AE23"/>
  <c r="AV23" i="3" s="1"/>
  <c r="AH23" i="2"/>
  <c r="W24"/>
  <c r="AM24" i="3" s="1"/>
  <c r="A24" i="4" s="1"/>
  <c r="X24" i="2"/>
  <c r="AN24" i="3" s="1"/>
  <c r="B24" i="4" s="1"/>
  <c r="Y24" i="2"/>
  <c r="AO24" i="3" s="1"/>
  <c r="C24" i="4" s="1"/>
  <c r="Z24" i="2"/>
  <c r="AP24" i="3" s="1"/>
  <c r="AA24" i="2"/>
  <c r="AQ24" i="3" s="1"/>
  <c r="AD24" i="2"/>
  <c r="AE24"/>
  <c r="AV24" i="3" s="1"/>
  <c r="AH24" i="2"/>
  <c r="W25"/>
  <c r="AM25" i="3" s="1"/>
  <c r="A25" i="4" s="1"/>
  <c r="X25" i="2"/>
  <c r="AN25" i="3" s="1"/>
  <c r="B25" i="4" s="1"/>
  <c r="Y25" i="2"/>
  <c r="AO25" i="3" s="1"/>
  <c r="C25" i="4" s="1"/>
  <c r="Z25" i="2"/>
  <c r="AP25" i="3" s="1"/>
  <c r="AA25" i="2"/>
  <c r="AQ25" i="3" s="1"/>
  <c r="AD25" i="2"/>
  <c r="AE25"/>
  <c r="AV25" i="3" s="1"/>
  <c r="AH25" i="2"/>
  <c r="W26"/>
  <c r="AM26" i="3" s="1"/>
  <c r="A26" i="4" s="1"/>
  <c r="X26" i="2"/>
  <c r="AN26" i="3" s="1"/>
  <c r="B26" i="4" s="1"/>
  <c r="Y26" i="2"/>
  <c r="AO26" i="3" s="1"/>
  <c r="C26" i="4" s="1"/>
  <c r="Z26" i="2"/>
  <c r="AP26" i="3" s="1"/>
  <c r="AA26" i="2"/>
  <c r="AQ26" i="3" s="1"/>
  <c r="AD26" i="2"/>
  <c r="AE26"/>
  <c r="AV26" i="3" s="1"/>
  <c r="AH26" i="2"/>
  <c r="W27"/>
  <c r="AM27" i="3" s="1"/>
  <c r="A27" i="4" s="1"/>
  <c r="X27" i="2"/>
  <c r="AN27" i="3" s="1"/>
  <c r="B27" i="4" s="1"/>
  <c r="Y27" i="2"/>
  <c r="AO27" i="3" s="1"/>
  <c r="C27" i="4" s="1"/>
  <c r="Z27" i="2"/>
  <c r="AP27" i="3" s="1"/>
  <c r="AA27" i="2"/>
  <c r="AQ27" i="3" s="1"/>
  <c r="AD27" i="2"/>
  <c r="AE27"/>
  <c r="AV27" i="3" s="1"/>
  <c r="AH27" i="2"/>
  <c r="W28"/>
  <c r="AM28" i="3" s="1"/>
  <c r="A28" i="4" s="1"/>
  <c r="X28" i="2"/>
  <c r="AN28" i="3" s="1"/>
  <c r="B28" i="4" s="1"/>
  <c r="Y28" i="2"/>
  <c r="AO28" i="3" s="1"/>
  <c r="C28" i="4" s="1"/>
  <c r="Z28" i="2"/>
  <c r="AP28" i="3" s="1"/>
  <c r="AA28" i="2"/>
  <c r="AQ28" i="3" s="1"/>
  <c r="AD28" i="2"/>
  <c r="AE28"/>
  <c r="AV28" i="3" s="1"/>
  <c r="AH28" i="2"/>
  <c r="W29"/>
  <c r="AM29" i="3" s="1"/>
  <c r="A29" i="4" s="1"/>
  <c r="X29" i="2"/>
  <c r="AN29" i="3" s="1"/>
  <c r="B29" i="4" s="1"/>
  <c r="Y29" i="2"/>
  <c r="AO29" i="3" s="1"/>
  <c r="C29" i="4" s="1"/>
  <c r="Z29" i="2"/>
  <c r="AP29" i="3" s="1"/>
  <c r="AA29" i="2"/>
  <c r="AQ29" i="3" s="1"/>
  <c r="AD29" i="2"/>
  <c r="AE29"/>
  <c r="AH29"/>
  <c r="AH7"/>
  <c r="AE7"/>
  <c r="AV7" i="3" s="1"/>
  <c r="AD7" i="2"/>
  <c r="AA7"/>
  <c r="AQ7" i="3" s="1"/>
  <c r="Z7" i="2"/>
  <c r="AP7" i="3" s="1"/>
  <c r="Y7" i="2"/>
  <c r="AO7" i="3" s="1"/>
  <c r="C7" i="4" s="1"/>
  <c r="X7" i="2"/>
  <c r="AN7" i="3" s="1"/>
  <c r="B7" i="4" s="1"/>
  <c r="W7" i="2"/>
  <c r="AM7" i="3" s="1"/>
  <c r="A7" i="4" s="1"/>
  <c r="L10" i="2"/>
  <c r="T10" i="3" s="1"/>
  <c r="M10" i="2"/>
  <c r="U10" i="3" s="1"/>
  <c r="N10" i="2"/>
  <c r="Q10" s="1"/>
  <c r="O10"/>
  <c r="W10" i="3" s="1"/>
  <c r="P10" i="2"/>
  <c r="X10" i="3" s="1"/>
  <c r="R10" i="2"/>
  <c r="S10"/>
  <c r="E47" s="1"/>
  <c r="U10"/>
  <c r="L11"/>
  <c r="T11" i="3" s="1"/>
  <c r="M11" i="2"/>
  <c r="U11" i="3" s="1"/>
  <c r="N11" i="2"/>
  <c r="T11" s="1"/>
  <c r="O11"/>
  <c r="W11" i="3" s="1"/>
  <c r="P11" i="2"/>
  <c r="B48" s="1"/>
  <c r="R11"/>
  <c r="S11"/>
  <c r="E48" s="1"/>
  <c r="U11"/>
  <c r="L12"/>
  <c r="T12" i="3" s="1"/>
  <c r="M12" i="2"/>
  <c r="U12" i="3" s="1"/>
  <c r="N12" i="2"/>
  <c r="V12" i="3" s="1"/>
  <c r="O12" i="2"/>
  <c r="W12" i="3" s="1"/>
  <c r="P12" i="2"/>
  <c r="B49" s="1"/>
  <c r="R12"/>
  <c r="S12"/>
  <c r="AE12" i="3" s="1"/>
  <c r="U12" i="2"/>
  <c r="L13"/>
  <c r="T13" i="3" s="1"/>
  <c r="M13" i="2"/>
  <c r="U13" i="3" s="1"/>
  <c r="N13" i="2"/>
  <c r="V13" i="3" s="1"/>
  <c r="O13" i="2"/>
  <c r="W13" i="3" s="1"/>
  <c r="P13" i="2"/>
  <c r="X13" i="3" s="1"/>
  <c r="R13" i="2"/>
  <c r="S13"/>
  <c r="E50" s="1"/>
  <c r="U13"/>
  <c r="L14"/>
  <c r="T14" i="3" s="1"/>
  <c r="M14" i="2"/>
  <c r="U14" i="3" s="1"/>
  <c r="N14" i="2"/>
  <c r="T14" s="1"/>
  <c r="O14"/>
  <c r="W14" i="3" s="1"/>
  <c r="P14" i="2"/>
  <c r="B51" s="1"/>
  <c r="R14"/>
  <c r="S14"/>
  <c r="E51" s="1"/>
  <c r="U14"/>
  <c r="L15"/>
  <c r="T15" i="3" s="1"/>
  <c r="M15" i="2"/>
  <c r="U15" i="3" s="1"/>
  <c r="N15" i="2"/>
  <c r="T15" s="1"/>
  <c r="AF15" i="3" s="1"/>
  <c r="O15" i="2"/>
  <c r="W15" i="3" s="1"/>
  <c r="P15" i="2"/>
  <c r="B52" s="1"/>
  <c r="R15"/>
  <c r="S15"/>
  <c r="E52" s="1"/>
  <c r="U15"/>
  <c r="U7"/>
  <c r="S7"/>
  <c r="E44" s="1"/>
  <c r="R7"/>
  <c r="P7"/>
  <c r="B44" s="1"/>
  <c r="O7"/>
  <c r="W7" i="3" s="1"/>
  <c r="N7" i="2"/>
  <c r="V7" i="3" s="1"/>
  <c r="M7" i="2"/>
  <c r="U7" i="3" s="1"/>
  <c r="L7" i="2"/>
  <c r="T7" i="3" s="1"/>
  <c r="A9" i="2"/>
  <c r="A9" i="3" s="1"/>
  <c r="B9" i="2"/>
  <c r="B9" i="3" s="1"/>
  <c r="C9" i="2"/>
  <c r="C9" i="3" s="1"/>
  <c r="D9" i="2"/>
  <c r="D9" i="3" s="1"/>
  <c r="E9" i="2"/>
  <c r="B39" s="1"/>
  <c r="G9"/>
  <c r="H9"/>
  <c r="E39" s="1"/>
  <c r="J9"/>
  <c r="A10"/>
  <c r="A10" i="3" s="1"/>
  <c r="B10" i="2"/>
  <c r="B10" i="3" s="1"/>
  <c r="C10" i="2"/>
  <c r="C10" i="3" s="1"/>
  <c r="D10" i="2"/>
  <c r="D10" i="3" s="1"/>
  <c r="E10" i="2"/>
  <c r="B40" s="1"/>
  <c r="G10"/>
  <c r="H10"/>
  <c r="E40" s="1"/>
  <c r="J10"/>
  <c r="A11"/>
  <c r="A11" i="3" s="1"/>
  <c r="B11" i="2"/>
  <c r="B11" i="3" s="1"/>
  <c r="C11" i="2"/>
  <c r="I11" s="1"/>
  <c r="D11"/>
  <c r="D11" i="3" s="1"/>
  <c r="E11" i="2"/>
  <c r="B41" s="1"/>
  <c r="G11"/>
  <c r="H11"/>
  <c r="E41" s="1"/>
  <c r="J11"/>
  <c r="A12"/>
  <c r="A12" i="3" s="1"/>
  <c r="B12" i="2"/>
  <c r="B12" i="3" s="1"/>
  <c r="C12" i="2"/>
  <c r="F12" s="1"/>
  <c r="D12"/>
  <c r="D12" i="3" s="1"/>
  <c r="E12" i="2"/>
  <c r="E12" i="3" s="1"/>
  <c r="G12" i="2"/>
  <c r="H12"/>
  <c r="L12" i="3" s="1"/>
  <c r="J12" i="2"/>
  <c r="A13"/>
  <c r="A13" i="3" s="1"/>
  <c r="B13" i="2"/>
  <c r="B13" i="3" s="1"/>
  <c r="C13" i="2"/>
  <c r="C13" i="3" s="1"/>
  <c r="D13" i="2"/>
  <c r="D13" i="3" s="1"/>
  <c r="E13" i="2"/>
  <c r="B43" s="1"/>
  <c r="G13"/>
  <c r="H13"/>
  <c r="E43" s="1"/>
  <c r="J13"/>
  <c r="AV12" i="3"/>
  <c r="AQ8"/>
  <c r="AQ13"/>
  <c r="AO16"/>
  <c r="C16" i="4" s="1"/>
  <c r="AV29" i="3"/>
  <c r="AV20"/>
  <c r="U64" i="5"/>
  <c r="G77"/>
  <c r="W92"/>
  <c r="W91"/>
  <c r="W90"/>
  <c r="D102"/>
  <c r="W85"/>
  <c r="W84"/>
  <c r="W83"/>
  <c r="D96"/>
  <c r="D95"/>
  <c r="W82"/>
  <c r="D94"/>
  <c r="W81"/>
  <c r="W80"/>
  <c r="D93"/>
  <c r="D92"/>
  <c r="D91"/>
  <c r="W78"/>
  <c r="D90"/>
  <c r="W77"/>
  <c r="W76"/>
  <c r="D89"/>
  <c r="W75"/>
  <c r="D88"/>
  <c r="D87"/>
  <c r="D86"/>
  <c r="W73"/>
  <c r="W72"/>
  <c r="D85"/>
  <c r="W71"/>
  <c r="D84"/>
  <c r="D83"/>
  <c r="W70"/>
  <c r="W69"/>
  <c r="W68"/>
  <c r="D81"/>
  <c r="D80"/>
  <c r="W65"/>
  <c r="V89"/>
  <c r="U87"/>
  <c r="C136"/>
  <c r="G135"/>
  <c r="V81"/>
  <c r="U81"/>
  <c r="V80"/>
  <c r="C128"/>
  <c r="V76"/>
  <c r="C126"/>
  <c r="C125"/>
  <c r="V73"/>
  <c r="V71"/>
  <c r="C121"/>
  <c r="V70"/>
  <c r="U70"/>
  <c r="G119"/>
  <c r="C117"/>
  <c r="C116"/>
  <c r="U66"/>
  <c r="G115"/>
  <c r="V65"/>
  <c r="C115"/>
  <c r="C78"/>
  <c r="C100"/>
  <c r="C89"/>
  <c r="G102"/>
  <c r="AA92"/>
  <c r="AA90"/>
  <c r="AA88"/>
  <c r="G101"/>
  <c r="AA86"/>
  <c r="G99"/>
  <c r="AA84"/>
  <c r="G97"/>
  <c r="G96"/>
  <c r="AA83"/>
  <c r="AA82"/>
  <c r="G95"/>
  <c r="AA81"/>
  <c r="G94"/>
  <c r="G93"/>
  <c r="AA78"/>
  <c r="G91"/>
  <c r="AA77"/>
  <c r="G90"/>
  <c r="AA76"/>
  <c r="G89"/>
  <c r="G87"/>
  <c r="G86"/>
  <c r="AA73"/>
  <c r="AA72"/>
  <c r="G85"/>
  <c r="AA71"/>
  <c r="G84"/>
  <c r="AA70"/>
  <c r="G83"/>
  <c r="G82"/>
  <c r="AA69"/>
  <c r="AA68"/>
  <c r="G81"/>
  <c r="G80"/>
  <c r="AA67"/>
  <c r="AA66"/>
  <c r="G79"/>
  <c r="AA65"/>
  <c r="G78"/>
  <c r="G100"/>
  <c r="Z92"/>
  <c r="Z91"/>
  <c r="Z90"/>
  <c r="I135"/>
  <c r="Z82"/>
  <c r="Z80"/>
  <c r="Z78"/>
  <c r="I127"/>
  <c r="Z76"/>
  <c r="Z74"/>
  <c r="I123"/>
  <c r="Z72"/>
  <c r="Z70"/>
  <c r="I119"/>
  <c r="Z68"/>
  <c r="C86"/>
  <c r="G98"/>
  <c r="Z66"/>
  <c r="Z65"/>
  <c r="Z67"/>
  <c r="L41"/>
  <c r="P40"/>
  <c r="P71"/>
  <c r="P67"/>
  <c r="L44"/>
  <c r="L40"/>
  <c r="P39"/>
  <c r="R69"/>
  <c r="B41"/>
  <c r="G66"/>
  <c r="B40"/>
  <c r="F39"/>
  <c r="I9" i="2"/>
  <c r="D39" s="1"/>
  <c r="F38" i="5"/>
  <c r="F41"/>
  <c r="C96"/>
  <c r="V92"/>
  <c r="AE10" i="3"/>
  <c r="L10"/>
  <c r="L11"/>
  <c r="AE11"/>
  <c r="Q11" i="2"/>
  <c r="Y11" i="3" s="1"/>
  <c r="X7"/>
  <c r="F13" i="2"/>
  <c r="F13" i="3" s="1"/>
  <c r="AC97" i="5" l="1"/>
  <c r="Y97"/>
  <c r="AC93"/>
  <c r="Y93"/>
  <c r="AB96"/>
  <c r="X96"/>
  <c r="G70"/>
  <c r="P70"/>
  <c r="L36"/>
  <c r="C97"/>
  <c r="I121"/>
  <c r="I125"/>
  <c r="I129"/>
  <c r="I133"/>
  <c r="C93"/>
  <c r="V75"/>
  <c r="U80"/>
  <c r="C134"/>
  <c r="V88"/>
  <c r="W87"/>
  <c r="R64"/>
  <c r="I131"/>
  <c r="I139"/>
  <c r="AI39" i="2"/>
  <c r="AC39"/>
  <c r="AC37"/>
  <c r="AI37"/>
  <c r="AI38"/>
  <c r="AC38"/>
  <c r="AI36"/>
  <c r="U83" i="5"/>
  <c r="C102"/>
  <c r="C88"/>
  <c r="C94"/>
  <c r="G118"/>
  <c r="C120"/>
  <c r="U71"/>
  <c r="V74"/>
  <c r="V77"/>
  <c r="C135"/>
  <c r="U86"/>
  <c r="C138"/>
  <c r="U92"/>
  <c r="V86"/>
  <c r="G137"/>
  <c r="C139"/>
  <c r="C92"/>
  <c r="C98"/>
  <c r="V72"/>
  <c r="V79"/>
  <c r="C132"/>
  <c r="G140"/>
  <c r="T12" i="2"/>
  <c r="D49" s="1"/>
  <c r="T7"/>
  <c r="AF7" i="3" s="1"/>
  <c r="F42" i="5"/>
  <c r="F40"/>
  <c r="Q12" i="2"/>
  <c r="Y12" i="3" s="1"/>
  <c r="F9" i="2"/>
  <c r="F9" i="3" s="1"/>
  <c r="E39" i="5"/>
  <c r="U88"/>
  <c r="E37"/>
  <c r="C38" s="1"/>
  <c r="D38" s="1"/>
  <c r="S37"/>
  <c r="A39" i="2"/>
  <c r="E11" i="3"/>
  <c r="O39" i="5"/>
  <c r="X15" i="3"/>
  <c r="X14"/>
  <c r="S39" i="5"/>
  <c r="P43"/>
  <c r="R70"/>
  <c r="T13" i="2"/>
  <c r="D50" s="1"/>
  <c r="D44"/>
  <c r="V15" i="3"/>
  <c r="AF12"/>
  <c r="P44" i="5"/>
  <c r="Q13" i="2"/>
  <c r="Y13" i="3" s="1"/>
  <c r="Q14" i="2"/>
  <c r="A51" s="1"/>
  <c r="O37" i="5"/>
  <c r="AE15" i="3"/>
  <c r="Q15" i="2"/>
  <c r="A52" s="1"/>
  <c r="V14" i="3"/>
  <c r="E10"/>
  <c r="Z84" i="5"/>
  <c r="Z87"/>
  <c r="I138"/>
  <c r="V66"/>
  <c r="U67"/>
  <c r="C140"/>
  <c r="U91"/>
  <c r="D99"/>
  <c r="W88"/>
  <c r="C81"/>
  <c r="G117"/>
  <c r="V91"/>
  <c r="L13" i="3"/>
  <c r="I13" i="2"/>
  <c r="D43" s="1"/>
  <c r="V10" i="3"/>
  <c r="Y15"/>
  <c r="Q7" i="2"/>
  <c r="A44" s="1"/>
  <c r="D77" i="5"/>
  <c r="T10" i="2"/>
  <c r="X12" i="3"/>
  <c r="I136" i="5"/>
  <c r="I114"/>
  <c r="AA75"/>
  <c r="G92"/>
  <c r="U68"/>
  <c r="C122"/>
  <c r="C123"/>
  <c r="C124"/>
  <c r="C127"/>
  <c r="U78"/>
  <c r="U79"/>
  <c r="U82"/>
  <c r="V83"/>
  <c r="D79"/>
  <c r="V64"/>
  <c r="C77"/>
  <c r="C90"/>
  <c r="C85"/>
  <c r="U69"/>
  <c r="U74"/>
  <c r="G134"/>
  <c r="C82"/>
  <c r="G128"/>
  <c r="G132"/>
  <c r="I37"/>
  <c r="Y14" i="3"/>
  <c r="B50" i="2"/>
  <c r="E9" i="3"/>
  <c r="E13"/>
  <c r="I39" i="5"/>
  <c r="D52" i="2"/>
  <c r="AE7" i="3"/>
  <c r="B39" i="5"/>
  <c r="I10" i="2"/>
  <c r="E42"/>
  <c r="AE14" i="3"/>
  <c r="B47" i="2"/>
  <c r="M9" i="3"/>
  <c r="X11"/>
  <c r="L9"/>
  <c r="A48" i="2"/>
  <c r="D48"/>
  <c r="AF11" i="3"/>
  <c r="Y10"/>
  <c r="A47" i="2"/>
  <c r="AF14" i="3"/>
  <c r="D51" i="2"/>
  <c r="A49"/>
  <c r="AE13" i="3"/>
  <c r="V11"/>
  <c r="E49" i="2"/>
  <c r="F12" i="3"/>
  <c r="A42" i="2"/>
  <c r="D41"/>
  <c r="M11" i="3"/>
  <c r="A43" i="2"/>
  <c r="I12"/>
  <c r="B42"/>
  <c r="C12" i="3"/>
  <c r="C11"/>
  <c r="F11" i="2"/>
  <c r="F10"/>
  <c r="Q41" i="5" l="1"/>
  <c r="R41" s="1"/>
  <c r="M36"/>
  <c r="N36" s="1"/>
  <c r="C42"/>
  <c r="D42" s="1"/>
  <c r="C41"/>
  <c r="D41" s="1"/>
  <c r="C39"/>
  <c r="D39" s="1"/>
  <c r="AF13" i="3"/>
  <c r="A50" i="2"/>
  <c r="C40" i="5"/>
  <c r="D40" s="1"/>
  <c r="Q42"/>
  <c r="R42" s="1"/>
  <c r="M13" i="3"/>
  <c r="M41" i="5"/>
  <c r="N41" s="1"/>
  <c r="M44"/>
  <c r="N44" s="1"/>
  <c r="Q40"/>
  <c r="R40" s="1"/>
  <c r="M40"/>
  <c r="N40" s="1"/>
  <c r="Q36"/>
  <c r="R36" s="1"/>
  <c r="M42"/>
  <c r="N42" s="1"/>
  <c r="Q43"/>
  <c r="R43" s="1"/>
  <c r="M39"/>
  <c r="N39" s="1"/>
  <c r="Q39"/>
  <c r="R39" s="1"/>
  <c r="Y7" i="3"/>
  <c r="Q44" i="5"/>
  <c r="R44" s="1"/>
  <c r="M43"/>
  <c r="N43" s="1"/>
  <c r="G41"/>
  <c r="H41" s="1"/>
  <c r="D47" i="2"/>
  <c r="AF10" i="3"/>
  <c r="D40" i="2"/>
  <c r="M10" i="3"/>
  <c r="G39" i="5"/>
  <c r="H39" s="1"/>
  <c r="G38"/>
  <c r="H38" s="1"/>
  <c r="G40"/>
  <c r="H40" s="1"/>
  <c r="G42"/>
  <c r="H42" s="1"/>
  <c r="F11" i="3"/>
  <c r="A41" i="2"/>
  <c r="D42"/>
  <c r="M12" i="3"/>
  <c r="A40" i="2"/>
  <c r="F10" i="3"/>
  <c r="E98" i="5" l="1"/>
  <c r="E81"/>
  <c r="F81" s="1"/>
  <c r="E97"/>
  <c r="F97" s="1"/>
  <c r="E100"/>
  <c r="F100" s="1"/>
  <c r="E83"/>
  <c r="E102"/>
  <c r="F102" s="1"/>
  <c r="E88"/>
  <c r="F88" s="1"/>
  <c r="E86"/>
  <c r="E85"/>
  <c r="F85" s="1"/>
  <c r="E84"/>
  <c r="F84" s="1"/>
  <c r="E101"/>
  <c r="F101" s="1"/>
  <c r="E80"/>
  <c r="F80" s="1"/>
  <c r="E95"/>
  <c r="F95" s="1"/>
  <c r="E99"/>
  <c r="F99" s="1"/>
  <c r="E87"/>
  <c r="F87" s="1"/>
  <c r="E92"/>
  <c r="F92" s="1"/>
  <c r="E89"/>
  <c r="F89" s="1"/>
  <c r="E77"/>
  <c r="F77" s="1"/>
  <c r="E90"/>
  <c r="F90" s="1"/>
  <c r="E96"/>
  <c r="F96" s="1"/>
  <c r="Q74"/>
  <c r="E91"/>
  <c r="F91" s="1"/>
  <c r="E94"/>
  <c r="F94" s="1"/>
  <c r="E82"/>
  <c r="F82" s="1"/>
  <c r="E78"/>
  <c r="F78" s="1"/>
  <c r="E93"/>
  <c r="F93" s="1"/>
  <c r="E79"/>
  <c r="F79" s="1"/>
  <c r="S76"/>
  <c r="C18" i="2"/>
  <c r="Q76" i="5"/>
  <c r="Q67" s="1"/>
  <c r="Z10" i="3" s="1"/>
  <c r="S74" i="5"/>
  <c r="C19" i="2"/>
  <c r="C23"/>
  <c r="H102" i="5"/>
  <c r="I102" s="1"/>
  <c r="H101"/>
  <c r="I101" s="1"/>
  <c r="H93"/>
  <c r="I93" s="1"/>
  <c r="H98"/>
  <c r="I98" s="1"/>
  <c r="H92"/>
  <c r="I92" s="1"/>
  <c r="H96"/>
  <c r="I96" s="1"/>
  <c r="H77"/>
  <c r="I77" s="1"/>
  <c r="H94"/>
  <c r="I94" s="1"/>
  <c r="H82"/>
  <c r="I82" s="1"/>
  <c r="H100"/>
  <c r="I100" s="1"/>
  <c r="H78"/>
  <c r="I78" s="1"/>
  <c r="H79"/>
  <c r="I79" s="1"/>
  <c r="H86"/>
  <c r="I86" s="1"/>
  <c r="H81"/>
  <c r="I81" s="1"/>
  <c r="H99"/>
  <c r="I99" s="1"/>
  <c r="H85"/>
  <c r="I85" s="1"/>
  <c r="H83"/>
  <c r="I83" s="1"/>
  <c r="H95"/>
  <c r="I95" s="1"/>
  <c r="H88"/>
  <c r="I88" s="1"/>
  <c r="H90"/>
  <c r="I90" s="1"/>
  <c r="H97"/>
  <c r="I97" s="1"/>
  <c r="H84"/>
  <c r="I84" s="1"/>
  <c r="H89"/>
  <c r="I89" s="1"/>
  <c r="H80"/>
  <c r="I80" s="1"/>
  <c r="C22" i="2"/>
  <c r="H87" i="5"/>
  <c r="I87" s="1"/>
  <c r="H91"/>
  <c r="I91" s="1"/>
  <c r="H72"/>
  <c r="H74"/>
  <c r="F83"/>
  <c r="F98"/>
  <c r="F86"/>
  <c r="AC86" l="1"/>
  <c r="Q70"/>
  <c r="Z13" i="3" s="1"/>
  <c r="AB13" s="1"/>
  <c r="AC67" i="5"/>
  <c r="AC85"/>
  <c r="AC64"/>
  <c r="AC87"/>
  <c r="Y86"/>
  <c r="Y74"/>
  <c r="Y84"/>
  <c r="Y65"/>
  <c r="Y92"/>
  <c r="AC69"/>
  <c r="AC82"/>
  <c r="AC81"/>
  <c r="AC66"/>
  <c r="AC79"/>
  <c r="AC74"/>
  <c r="S64"/>
  <c r="AG7" i="3" s="1"/>
  <c r="AI7" s="1"/>
  <c r="AC88" i="5"/>
  <c r="Y87"/>
  <c r="Y79"/>
  <c r="Y90"/>
  <c r="Y73"/>
  <c r="Y75"/>
  <c r="Y78"/>
  <c r="Y70"/>
  <c r="Q71"/>
  <c r="Z14" i="3" s="1"/>
  <c r="R46" s="1"/>
  <c r="Y71" i="5"/>
  <c r="Y67"/>
  <c r="Y88"/>
  <c r="Y81"/>
  <c r="Y76"/>
  <c r="Y66"/>
  <c r="Q69"/>
  <c r="Z12" i="3" s="1"/>
  <c r="R44" s="1"/>
  <c r="Y89" i="5"/>
  <c r="Y77"/>
  <c r="Y72"/>
  <c r="Y85"/>
  <c r="Y80"/>
  <c r="AB23" i="2"/>
  <c r="AR23" i="3" s="1"/>
  <c r="Y68" i="5"/>
  <c r="Q72"/>
  <c r="Z15" i="3" s="1"/>
  <c r="AB15" s="1"/>
  <c r="Q68" i="5"/>
  <c r="Z11" i="3" s="1"/>
  <c r="R43" s="1"/>
  <c r="Y64" i="5"/>
  <c r="Y91"/>
  <c r="Y83"/>
  <c r="AC83"/>
  <c r="AC72"/>
  <c r="S70"/>
  <c r="AG13" i="3" s="1"/>
  <c r="AI13" s="1"/>
  <c r="AC84" i="5"/>
  <c r="Y69"/>
  <c r="Y82"/>
  <c r="Q64"/>
  <c r="Z7" i="3" s="1"/>
  <c r="AB7" s="1"/>
  <c r="S72" i="5"/>
  <c r="AG15" i="3" s="1"/>
  <c r="AI15" s="1"/>
  <c r="AC71" i="5"/>
  <c r="AC76"/>
  <c r="AC91"/>
  <c r="AC68"/>
  <c r="AC92"/>
  <c r="AC80"/>
  <c r="AC90"/>
  <c r="S71"/>
  <c r="AG14" i="3" s="1"/>
  <c r="T46" s="1"/>
  <c r="S69" i="5"/>
  <c r="AG12" i="3" s="1"/>
  <c r="T44" s="1"/>
  <c r="S68" i="5"/>
  <c r="AG11" i="3" s="1"/>
  <c r="T43" s="1"/>
  <c r="AC75" i="5"/>
  <c r="AC77"/>
  <c r="AC73"/>
  <c r="AC65"/>
  <c r="AC70"/>
  <c r="AC89"/>
  <c r="AC78"/>
  <c r="S67"/>
  <c r="AG10" i="3" s="1"/>
  <c r="T42" s="1"/>
  <c r="AB11"/>
  <c r="AB17" i="2"/>
  <c r="AR17" i="3" s="1"/>
  <c r="D17" i="4" s="1"/>
  <c r="AB14" i="2"/>
  <c r="AR14" i="3" s="1"/>
  <c r="D14" i="4" s="1"/>
  <c r="AB12" i="2"/>
  <c r="AC12" s="1"/>
  <c r="AS12" i="3" s="1"/>
  <c r="E12" i="4" s="1"/>
  <c r="AB30" i="2"/>
  <c r="AR30" i="3" s="1"/>
  <c r="AB7" i="2"/>
  <c r="AR7" i="3" s="1"/>
  <c r="D7" i="4" s="1"/>
  <c r="AB28" i="2"/>
  <c r="AR28" i="3" s="1"/>
  <c r="D28" i="4" s="1"/>
  <c r="AB10" i="2"/>
  <c r="AC10" s="1"/>
  <c r="AS10" i="3" s="1"/>
  <c r="E10" i="4" s="1"/>
  <c r="AB15" i="2"/>
  <c r="AR15" i="3" s="1"/>
  <c r="D15" i="4" s="1"/>
  <c r="AB9" i="2"/>
  <c r="AR9" i="3" s="1"/>
  <c r="AB16" i="2"/>
  <c r="AC16" s="1"/>
  <c r="AS16" i="3" s="1"/>
  <c r="E16" i="4" s="1"/>
  <c r="AB32" i="2"/>
  <c r="AC32" s="1"/>
  <c r="AS32" i="3" s="1"/>
  <c r="AB20" i="2"/>
  <c r="AR20" i="3" s="1"/>
  <c r="D20" i="4" s="1"/>
  <c r="AB21" i="2"/>
  <c r="AC21" s="1"/>
  <c r="AS21" i="3" s="1"/>
  <c r="E21" i="4" s="1"/>
  <c r="AB34" i="2"/>
  <c r="AC34" s="1"/>
  <c r="AS34" i="3" s="1"/>
  <c r="AB35" i="2"/>
  <c r="AC35" s="1"/>
  <c r="AS35" i="3" s="1"/>
  <c r="E35" i="4" s="1"/>
  <c r="AB29" i="2"/>
  <c r="AC29" s="1"/>
  <c r="AS29" i="3" s="1"/>
  <c r="E29" i="4" s="1"/>
  <c r="AB13" i="2"/>
  <c r="AC13" s="1"/>
  <c r="AS13" i="3" s="1"/>
  <c r="E13" i="4" s="1"/>
  <c r="AB33" i="2"/>
  <c r="AR33" i="3" s="1"/>
  <c r="D33" i="4" s="1"/>
  <c r="AB11" i="2"/>
  <c r="AR11" i="3" s="1"/>
  <c r="D11" i="4" s="1"/>
  <c r="AB8" i="2"/>
  <c r="AR8" i="3" s="1"/>
  <c r="AB25" i="2"/>
  <c r="AC25" s="1"/>
  <c r="AS25" i="3" s="1"/>
  <c r="E25" i="4" s="1"/>
  <c r="AF30" i="2"/>
  <c r="AW30" i="3" s="1"/>
  <c r="AB24" i="2"/>
  <c r="AR24" i="3" s="1"/>
  <c r="D24" i="4" s="1"/>
  <c r="AB26" i="2"/>
  <c r="AF26"/>
  <c r="AG26" s="1"/>
  <c r="AX26" i="3" s="1"/>
  <c r="H26" i="4" s="1"/>
  <c r="AB18" i="2"/>
  <c r="AR18" i="3" s="1"/>
  <c r="D18" i="4" s="1"/>
  <c r="AB22" i="2"/>
  <c r="AR22" i="3" s="1"/>
  <c r="D22" i="4" s="1"/>
  <c r="AB31" i="2"/>
  <c r="AC31" s="1"/>
  <c r="AS31" i="3" s="1"/>
  <c r="E31" i="4" s="1"/>
  <c r="AB27" i="2"/>
  <c r="AC27" s="1"/>
  <c r="AS27" i="3" s="1"/>
  <c r="E27" i="4" s="1"/>
  <c r="AB19" i="2"/>
  <c r="AR19" i="3" s="1"/>
  <c r="D19" i="4" s="1"/>
  <c r="AF21" i="2"/>
  <c r="AF11"/>
  <c r="AW11" i="3" s="1"/>
  <c r="G11" i="4" s="1"/>
  <c r="AF10" i="2"/>
  <c r="AG10" s="1"/>
  <c r="AX10" i="3" s="1"/>
  <c r="H10" i="4" s="1"/>
  <c r="AF23" i="2"/>
  <c r="AG23" s="1"/>
  <c r="AX23" i="3" s="1"/>
  <c r="AF12" i="2"/>
  <c r="AG12" s="1"/>
  <c r="AX12" i="3" s="1"/>
  <c r="H12" i="4" s="1"/>
  <c r="AF9" i="2"/>
  <c r="AG9" s="1"/>
  <c r="AX9" i="3" s="1"/>
  <c r="AF13" i="2"/>
  <c r="AW13" i="3" s="1"/>
  <c r="G13" i="4" s="1"/>
  <c r="AF31" i="2"/>
  <c r="AG31" s="1"/>
  <c r="AX31" i="3" s="1"/>
  <c r="H31" i="4" s="1"/>
  <c r="AF8" i="2"/>
  <c r="AG8" s="1"/>
  <c r="AX8" i="3" s="1"/>
  <c r="AF32" i="2"/>
  <c r="AF33"/>
  <c r="AW33" i="3" s="1"/>
  <c r="G33" i="4" s="1"/>
  <c r="AF19" i="2"/>
  <c r="AW19" i="3" s="1"/>
  <c r="G19" i="4" s="1"/>
  <c r="AF15" i="2"/>
  <c r="AG15" s="1"/>
  <c r="AX15" i="3" s="1"/>
  <c r="H15" i="4" s="1"/>
  <c r="AF35" i="2"/>
  <c r="AW35" i="3" s="1"/>
  <c r="G35" i="4" s="1"/>
  <c r="AF24" i="2"/>
  <c r="AG24" s="1"/>
  <c r="AX24" i="3" s="1"/>
  <c r="H24" i="4" s="1"/>
  <c r="AF16" i="2"/>
  <c r="AG16" s="1"/>
  <c r="AX16" i="3" s="1"/>
  <c r="H16" i="4" s="1"/>
  <c r="AF27" i="2"/>
  <c r="AG27" s="1"/>
  <c r="AX27" i="3" s="1"/>
  <c r="H27" i="4" s="1"/>
  <c r="AF7" i="2"/>
  <c r="AG7" s="1"/>
  <c r="AX7" i="3" s="1"/>
  <c r="H7" i="4" s="1"/>
  <c r="AF17" i="2"/>
  <c r="AF20"/>
  <c r="AW20" i="3" s="1"/>
  <c r="G20" i="4" s="1"/>
  <c r="J72" i="5"/>
  <c r="J74"/>
  <c r="AF28" i="2"/>
  <c r="AW28" i="3" s="1"/>
  <c r="G28" i="4" s="1"/>
  <c r="AF25" i="2"/>
  <c r="AG25" s="1"/>
  <c r="AX25" i="3" s="1"/>
  <c r="H25" i="4" s="1"/>
  <c r="AF22" i="2"/>
  <c r="AW22" i="3" s="1"/>
  <c r="G22" i="4" s="1"/>
  <c r="AF34" i="2"/>
  <c r="AW34" i="3" s="1"/>
  <c r="AF14" i="2"/>
  <c r="AW14" i="3" s="1"/>
  <c r="G14" i="4" s="1"/>
  <c r="AF18" i="2"/>
  <c r="AF29"/>
  <c r="AW29" i="3" s="1"/>
  <c r="G29" i="4" s="1"/>
  <c r="R42" i="3"/>
  <c r="AB10"/>
  <c r="AB14"/>
  <c r="AB12"/>
  <c r="X67" i="5"/>
  <c r="X73"/>
  <c r="H123" s="1"/>
  <c r="AT16" i="3" s="1"/>
  <c r="X86" i="5"/>
  <c r="H136" s="1"/>
  <c r="AT29" i="3" s="1"/>
  <c r="X81" i="5"/>
  <c r="X80"/>
  <c r="X91"/>
  <c r="AT34" i="3" s="1"/>
  <c r="X85" i="5"/>
  <c r="H70"/>
  <c r="G13" i="3" s="1"/>
  <c r="X66" i="5"/>
  <c r="X89"/>
  <c r="X68"/>
  <c r="H67"/>
  <c r="G10" i="3" s="1"/>
  <c r="X64" i="5"/>
  <c r="X71"/>
  <c r="X79"/>
  <c r="X83"/>
  <c r="X88"/>
  <c r="H138" s="1"/>
  <c r="AT31" i="3" s="1"/>
  <c r="H66" i="5"/>
  <c r="G9" i="3" s="1"/>
  <c r="X69" i="5"/>
  <c r="H68"/>
  <c r="G11" i="3" s="1"/>
  <c r="X77" i="5"/>
  <c r="X76"/>
  <c r="H126" s="1"/>
  <c r="AT19" i="3" s="1"/>
  <c r="X82" i="5"/>
  <c r="H69"/>
  <c r="G12" i="3" s="1"/>
  <c r="X75" i="5"/>
  <c r="X92"/>
  <c r="AT35" i="3" s="1"/>
  <c r="X74" i="5"/>
  <c r="X87"/>
  <c r="X78"/>
  <c r="X84"/>
  <c r="H134" s="1"/>
  <c r="AT27" i="3" s="1"/>
  <c r="X70" i="5"/>
  <c r="H120" s="1"/>
  <c r="AT13" i="3" s="1"/>
  <c r="X65" i="5"/>
  <c r="X72"/>
  <c r="H122" s="1"/>
  <c r="AT15" i="3" s="1"/>
  <c r="X90" i="5"/>
  <c r="AC28" i="2"/>
  <c r="AS28" i="3" s="1"/>
  <c r="E28" i="4" s="1"/>
  <c r="AC17" i="2"/>
  <c r="AS17" i="3" s="1"/>
  <c r="E17" i="4" s="1"/>
  <c r="AR29" i="3"/>
  <c r="D29" i="4" s="1"/>
  <c r="AC23" i="2"/>
  <c r="AS23" i="3" s="1"/>
  <c r="AC14" i="2"/>
  <c r="AS14" i="3" s="1"/>
  <c r="E14" i="4" s="1"/>
  <c r="R47" i="3" l="1"/>
  <c r="H128" i="5"/>
  <c r="AT21" i="3" s="1"/>
  <c r="H125" i="5"/>
  <c r="AT18" i="3" s="1"/>
  <c r="H127" i="5"/>
  <c r="AT20" i="3" s="1"/>
  <c r="H121" i="5"/>
  <c r="AT14" i="3" s="1"/>
  <c r="H139" i="5"/>
  <c r="AT32" i="3" s="1"/>
  <c r="AI10"/>
  <c r="AC15" i="2"/>
  <c r="AS15" i="3" s="1"/>
  <c r="E15" i="4" s="1"/>
  <c r="R45" i="3"/>
  <c r="AR34"/>
  <c r="H124" i="5"/>
  <c r="AT17" i="3" s="1"/>
  <c r="H132" i="5"/>
  <c r="AT25" i="3" s="1"/>
  <c r="H119" i="5"/>
  <c r="AT12" i="3" s="1"/>
  <c r="H129" i="5"/>
  <c r="AT22" i="3" s="1"/>
  <c r="H131" i="5"/>
  <c r="AT24" i="3" s="1"/>
  <c r="AI11"/>
  <c r="T39"/>
  <c r="T45"/>
  <c r="AI12"/>
  <c r="H115" i="5"/>
  <c r="AT8" i="3" s="1"/>
  <c r="H116" i="5"/>
  <c r="AT9" i="3" s="1"/>
  <c r="H117" i="5"/>
  <c r="AT10" i="3" s="1"/>
  <c r="AR31"/>
  <c r="D31" i="4" s="1"/>
  <c r="H118" i="5"/>
  <c r="AT11" i="3" s="1"/>
  <c r="H135" i="5"/>
  <c r="AT28" i="3" s="1"/>
  <c r="AI21" i="2"/>
  <c r="BA21" i="3" s="1"/>
  <c r="J21" i="4" s="1"/>
  <c r="R39" i="3"/>
  <c r="AC24" i="2"/>
  <c r="AS24" i="3" s="1"/>
  <c r="E24" i="4" s="1"/>
  <c r="Z18" i="3"/>
  <c r="AI32" i="2"/>
  <c r="BA32" i="3" s="1"/>
  <c r="Z17"/>
  <c r="C25" s="1"/>
  <c r="AG17"/>
  <c r="C26" s="1"/>
  <c r="AR25"/>
  <c r="D25" i="4" s="1"/>
  <c r="AC8" i="2"/>
  <c r="AS8" i="3" s="1"/>
  <c r="AC7" i="2"/>
  <c r="AS7" i="3" s="1"/>
  <c r="E7" i="4" s="1"/>
  <c r="AC20" i="2"/>
  <c r="AS20" i="3" s="1"/>
  <c r="E20" i="4" s="1"/>
  <c r="AC9" i="2"/>
  <c r="AS9" i="3" s="1"/>
  <c r="H140" i="5"/>
  <c r="AT33" i="3" s="1"/>
  <c r="H137" i="5"/>
  <c r="AT30" i="3" s="1"/>
  <c r="H133" i="5"/>
  <c r="AT26" i="3" s="1"/>
  <c r="H114" i="5"/>
  <c r="AT7" i="3" s="1"/>
  <c r="H130" i="5"/>
  <c r="AT23" i="3" s="1"/>
  <c r="AW26"/>
  <c r="G26" i="4" s="1"/>
  <c r="AI30" i="2"/>
  <c r="BA30" i="3" s="1"/>
  <c r="AC33" i="2"/>
  <c r="AS33" i="3" s="1"/>
  <c r="E33" i="4" s="1"/>
  <c r="AG30" i="2"/>
  <c r="AX30" i="3" s="1"/>
  <c r="AI7" i="2"/>
  <c r="BA7" i="3" s="1"/>
  <c r="J7" i="4" s="1"/>
  <c r="AI8" i="2"/>
  <c r="BA8" i="3" s="1"/>
  <c r="AW15"/>
  <c r="G15" i="4" s="1"/>
  <c r="AC30" i="2"/>
  <c r="AS30" i="3" s="1"/>
  <c r="AR16"/>
  <c r="D16" i="4" s="1"/>
  <c r="AR13" i="3"/>
  <c r="D13" i="4" s="1"/>
  <c r="AR21" i="3"/>
  <c r="D21" i="4" s="1"/>
  <c r="T47" i="3"/>
  <c r="AI15" i="2"/>
  <c r="BA15" i="3" s="1"/>
  <c r="J15" i="4" s="1"/>
  <c r="AR27" i="3"/>
  <c r="D27" i="4" s="1"/>
  <c r="AW8" i="3"/>
  <c r="AW25"/>
  <c r="G25" i="4" s="1"/>
  <c r="AG11" i="2"/>
  <c r="AX11" i="3" s="1"/>
  <c r="H11" i="4" s="1"/>
  <c r="AW23" i="3"/>
  <c r="AI14"/>
  <c r="AI18" s="1"/>
  <c r="AG18"/>
  <c r="AG22" i="2"/>
  <c r="AX22" i="3" s="1"/>
  <c r="H22" i="4" s="1"/>
  <c r="AI17" i="2"/>
  <c r="BA17" i="3" s="1"/>
  <c r="J17" i="4" s="1"/>
  <c r="AR35" i="3"/>
  <c r="D35" i="4" s="1"/>
  <c r="AR12" i="3"/>
  <c r="D12" i="4" s="1"/>
  <c r="AI24" i="2"/>
  <c r="BA24" i="3" s="1"/>
  <c r="J24" i="4" s="1"/>
  <c r="AC11" i="2"/>
  <c r="AS11" i="3" s="1"/>
  <c r="E11" i="4" s="1"/>
  <c r="AR10" i="3"/>
  <c r="D10" i="4" s="1"/>
  <c r="AR32" i="3"/>
  <c r="AI25" i="2"/>
  <c r="BA25" i="3" s="1"/>
  <c r="J25" i="4" s="1"/>
  <c r="AC22" i="2"/>
  <c r="AS22" i="3" s="1"/>
  <c r="E22" i="4" s="1"/>
  <c r="AW32" i="3"/>
  <c r="AI29" i="2"/>
  <c r="BA29" i="3" s="1"/>
  <c r="J29" i="4" s="1"/>
  <c r="AG14" i="2"/>
  <c r="AX14" i="3" s="1"/>
  <c r="H14" i="4" s="1"/>
  <c r="AI27" i="2"/>
  <c r="BA27" i="3" s="1"/>
  <c r="J27" i="4" s="1"/>
  <c r="AG28" i="2"/>
  <c r="AX28" i="3" s="1"/>
  <c r="H28" i="4" s="1"/>
  <c r="AI13" i="2"/>
  <c r="BA13" i="3" s="1"/>
  <c r="J13" i="4" s="1"/>
  <c r="AG35" i="2"/>
  <c r="AX35" i="3" s="1"/>
  <c r="H35" i="4" s="1"/>
  <c r="AW21" i="3"/>
  <c r="G21" i="4" s="1"/>
  <c r="AG13" i="2"/>
  <c r="AX13" i="3" s="1"/>
  <c r="H13" i="4" s="1"/>
  <c r="AG32" i="2"/>
  <c r="AX32" i="3" s="1"/>
  <c r="AI35" i="2"/>
  <c r="BA35" i="3" s="1"/>
  <c r="J35" i="4" s="1"/>
  <c r="AW7" i="3"/>
  <c r="G7" i="4" s="1"/>
  <c r="AG29" i="2"/>
  <c r="AX29" i="3" s="1"/>
  <c r="H29" i="4" s="1"/>
  <c r="AW10" i="3"/>
  <c r="G10" i="4" s="1"/>
  <c r="AI10" i="2"/>
  <c r="BA10" i="3" s="1"/>
  <c r="J10" i="4" s="1"/>
  <c r="AI22" i="2"/>
  <c r="BA22" i="3" s="1"/>
  <c r="J22" i="4" s="1"/>
  <c r="AW16" i="3"/>
  <c r="G16" i="4" s="1"/>
  <c r="AI19" i="2"/>
  <c r="BA19" i="3" s="1"/>
  <c r="J19" i="4" s="1"/>
  <c r="AI14" i="2"/>
  <c r="BA14" i="3" s="1"/>
  <c r="J14" i="4" s="1"/>
  <c r="AI20" i="2"/>
  <c r="BA20" i="3" s="1"/>
  <c r="J20" i="4" s="1"/>
  <c r="AG21" i="2"/>
  <c r="AX21" i="3" s="1"/>
  <c r="H21" i="4" s="1"/>
  <c r="AI26" i="2"/>
  <c r="BA26" i="3" s="1"/>
  <c r="J26" i="4" s="1"/>
  <c r="AC18" i="2"/>
  <c r="AS18" i="3" s="1"/>
  <c r="E18" i="4" s="1"/>
  <c r="AG20" i="2"/>
  <c r="AX20" i="3" s="1"/>
  <c r="H20" i="4" s="1"/>
  <c r="AI23" i="2"/>
  <c r="BA23" i="3" s="1"/>
  <c r="AC19" i="2"/>
  <c r="AS19" i="3" s="1"/>
  <c r="E19" i="4" s="1"/>
  <c r="AG19" i="2"/>
  <c r="AX19" i="3" s="1"/>
  <c r="H19" i="4" s="1"/>
  <c r="AG33" i="2"/>
  <c r="AX33" i="3" s="1"/>
  <c r="H33" i="4" s="1"/>
  <c r="AC26" i="2"/>
  <c r="AS26" i="3" s="1"/>
  <c r="E26" i="4" s="1"/>
  <c r="AI16" i="2"/>
  <c r="BA16" i="3" s="1"/>
  <c r="J16" i="4" s="1"/>
  <c r="AW12" i="3"/>
  <c r="G12" i="4" s="1"/>
  <c r="AI12" i="2"/>
  <c r="BA12" i="3" s="1"/>
  <c r="J12" i="4" s="1"/>
  <c r="AR26" i="3"/>
  <c r="D26" i="4" s="1"/>
  <c r="AI28" i="2"/>
  <c r="BA28" i="3" s="1"/>
  <c r="J28" i="4" s="1"/>
  <c r="AG34" i="2"/>
  <c r="AX34" i="3" s="1"/>
  <c r="AI34" i="2"/>
  <c r="BA34" i="3" s="1"/>
  <c r="AI18" i="2"/>
  <c r="BA18" i="3" s="1"/>
  <c r="J18" i="4" s="1"/>
  <c r="AW9" i="3"/>
  <c r="AW27"/>
  <c r="G27" i="4" s="1"/>
  <c r="AW18" i="3"/>
  <c r="G18" i="4" s="1"/>
  <c r="AG18" i="2"/>
  <c r="AX18" i="3" s="1"/>
  <c r="H18" i="4" s="1"/>
  <c r="AI9" i="2"/>
  <c r="BA9" i="3" s="1"/>
  <c r="AI11" i="2"/>
  <c r="BA11" i="3" s="1"/>
  <c r="J11" i="4" s="1"/>
  <c r="AG17" i="2"/>
  <c r="AX17" i="3" s="1"/>
  <c r="H17" i="4" s="1"/>
  <c r="AW24" i="3"/>
  <c r="G24" i="4" s="1"/>
  <c r="AI31" i="2"/>
  <c r="BA31" i="3" s="1"/>
  <c r="J31" i="4" s="1"/>
  <c r="AW31" i="3"/>
  <c r="G31" i="4" s="1"/>
  <c r="AB73" i="5"/>
  <c r="J123" s="1"/>
  <c r="AY16" i="3" s="1"/>
  <c r="AB78" i="5"/>
  <c r="J128" s="1"/>
  <c r="AY21" i="3" s="1"/>
  <c r="AB79" i="5"/>
  <c r="J129" s="1"/>
  <c r="AY22" i="3" s="1"/>
  <c r="AB88" i="5"/>
  <c r="J138" s="1"/>
  <c r="AY31" i="3" s="1"/>
  <c r="AB69" i="5"/>
  <c r="J119" s="1"/>
  <c r="AY12" i="3" s="1"/>
  <c r="AB85" i="5"/>
  <c r="J135" s="1"/>
  <c r="AY28" i="3" s="1"/>
  <c r="AB65" i="5"/>
  <c r="J115" s="1"/>
  <c r="AY8" i="3" s="1"/>
  <c r="J67" i="5"/>
  <c r="N10" i="3" s="1"/>
  <c r="AB67" i="5"/>
  <c r="J117" s="1"/>
  <c r="AY10" i="3" s="1"/>
  <c r="J66" i="5"/>
  <c r="N9" i="3" s="1"/>
  <c r="AB89" i="5"/>
  <c r="J139" s="1"/>
  <c r="AY32" i="3" s="1"/>
  <c r="AB83" i="5"/>
  <c r="J133" s="1"/>
  <c r="AY26" i="3" s="1"/>
  <c r="AB91" i="5"/>
  <c r="AY34" i="3" s="1"/>
  <c r="J68" i="5"/>
  <c r="N11" i="3" s="1"/>
  <c r="AB80" i="5"/>
  <c r="J130" s="1"/>
  <c r="AY23" i="3" s="1"/>
  <c r="AB87" i="5"/>
  <c r="J137" s="1"/>
  <c r="AY30" i="3" s="1"/>
  <c r="AB71" i="5"/>
  <c r="J121" s="1"/>
  <c r="AY14" i="3" s="1"/>
  <c r="AB70" i="5"/>
  <c r="J120" s="1"/>
  <c r="AY13" i="3" s="1"/>
  <c r="J69" i="5"/>
  <c r="N12" i="3" s="1"/>
  <c r="AB81" i="5"/>
  <c r="J131" s="1"/>
  <c r="AY24" i="3" s="1"/>
  <c r="AB84" i="5"/>
  <c r="J134" s="1"/>
  <c r="AY27" i="3" s="1"/>
  <c r="AB68" i="5"/>
  <c r="J118" s="1"/>
  <c r="AY11" i="3" s="1"/>
  <c r="AB74" i="5"/>
  <c r="J124" s="1"/>
  <c r="AY17" i="3" s="1"/>
  <c r="AB76" i="5"/>
  <c r="J126" s="1"/>
  <c r="AY19" i="3" s="1"/>
  <c r="AB72" i="5"/>
  <c r="J122" s="1"/>
  <c r="AY15" i="3" s="1"/>
  <c r="J70" i="5"/>
  <c r="N13" i="3" s="1"/>
  <c r="AB75" i="5"/>
  <c r="J125" s="1"/>
  <c r="AY18" i="3" s="1"/>
  <c r="AB90" i="5"/>
  <c r="J140" s="1"/>
  <c r="AY33" i="3" s="1"/>
  <c r="AB64" i="5"/>
  <c r="J114" s="1"/>
  <c r="AY7" i="3" s="1"/>
  <c r="AB66" i="5"/>
  <c r="J116" s="1"/>
  <c r="AY9" i="3" s="1"/>
  <c r="AB77" i="5"/>
  <c r="J127" s="1"/>
  <c r="AY20" i="3" s="1"/>
  <c r="AB82" i="5"/>
  <c r="J132" s="1"/>
  <c r="AY25" i="3" s="1"/>
  <c r="AB86" i="5"/>
  <c r="J136" s="1"/>
  <c r="AY29" i="3" s="1"/>
  <c r="AB92" i="5"/>
  <c r="AY35" i="3" s="1"/>
  <c r="AI33" i="2"/>
  <c r="BA33" i="3" s="1"/>
  <c r="J33" i="4" s="1"/>
  <c r="AW17" i="3"/>
  <c r="G17" i="4" s="1"/>
  <c r="R34" i="3"/>
  <c r="I9"/>
  <c r="G15"/>
  <c r="C23" s="1"/>
  <c r="G16"/>
  <c r="I10"/>
  <c r="R35"/>
  <c r="I13"/>
  <c r="R38"/>
  <c r="R37"/>
  <c r="I12"/>
  <c r="I11"/>
  <c r="R36"/>
  <c r="AI17" l="1"/>
  <c r="AB17"/>
  <c r="AB18"/>
  <c r="N16"/>
  <c r="N15"/>
  <c r="C24" s="1"/>
  <c r="T34"/>
  <c r="P9"/>
  <c r="P13"/>
  <c r="T38"/>
  <c r="T37"/>
  <c r="P12"/>
  <c r="P10"/>
  <c r="T35"/>
  <c r="T36"/>
  <c r="P11"/>
  <c r="I15"/>
  <c r="I16"/>
  <c r="R24"/>
  <c r="R23"/>
  <c r="G23" l="1"/>
  <c r="P15"/>
  <c r="G24" s="1"/>
  <c r="P16"/>
  <c r="R27"/>
  <c r="R28"/>
  <c r="AU8"/>
  <c r="AU33"/>
  <c r="F33" i="4" s="1"/>
  <c r="AU16" i="3"/>
  <c r="F16" i="4" s="1"/>
  <c r="AU28" i="3"/>
  <c r="F28" i="4" s="1"/>
  <c r="J12" i="3"/>
  <c r="K12" s="1"/>
  <c r="AU7"/>
  <c r="F7" i="4" s="1"/>
  <c r="AU12" i="3"/>
  <c r="F12" i="4" s="1"/>
  <c r="AC11" i="3"/>
  <c r="AD11" s="1"/>
  <c r="AU22"/>
  <c r="F22" i="4" s="1"/>
  <c r="AU25" i="3"/>
  <c r="F25" i="4" s="1"/>
  <c r="AC15" i="3"/>
  <c r="AD15" s="1"/>
  <c r="AC7"/>
  <c r="AU24"/>
  <c r="F24" i="4" s="1"/>
  <c r="AU18" i="3"/>
  <c r="F18" i="4" s="1"/>
  <c r="J10" i="3"/>
  <c r="K10" s="1"/>
  <c r="J13"/>
  <c r="K13" s="1"/>
  <c r="AU19"/>
  <c r="F19" i="4" s="1"/>
  <c r="AU14" i="3"/>
  <c r="F14" i="4" s="1"/>
  <c r="AU17" i="3"/>
  <c r="F17" i="4" s="1"/>
  <c r="J11" i="3"/>
  <c r="K11" s="1"/>
  <c r="AU32"/>
  <c r="AU26"/>
  <c r="F26" i="4" s="1"/>
  <c r="AC13" i="3"/>
  <c r="AD13" s="1"/>
  <c r="AU20"/>
  <c r="F20" i="4" s="1"/>
  <c r="J9" i="3"/>
  <c r="K9" s="1"/>
  <c r="AU21"/>
  <c r="F21" i="4" s="1"/>
  <c r="AC14" i="3"/>
  <c r="AD14" s="1"/>
  <c r="AC12"/>
  <c r="AD12" s="1"/>
  <c r="AU31"/>
  <c r="F31" i="4" s="1"/>
  <c r="AU27" i="3"/>
  <c r="F27" i="4" s="1"/>
  <c r="AU34" i="3"/>
  <c r="AU29"/>
  <c r="F29" i="4" s="1"/>
  <c r="AU23" i="3"/>
  <c r="AU9"/>
  <c r="AU15"/>
  <c r="F15" i="4" s="1"/>
  <c r="AU11" i="3"/>
  <c r="F11" i="4" s="1"/>
  <c r="AU10" i="3"/>
  <c r="F10" i="4" s="1"/>
  <c r="AU35" i="3"/>
  <c r="F35" i="4" s="1"/>
  <c r="AU13" i="3"/>
  <c r="F13" i="4" s="1"/>
  <c r="AU30" i="3"/>
  <c r="AC10"/>
  <c r="AD10" s="1"/>
  <c r="AZ10" l="1"/>
  <c r="I10" i="4" s="1"/>
  <c r="Q12" i="3"/>
  <c r="R12" s="1"/>
  <c r="AZ11"/>
  <c r="I11" i="4" s="1"/>
  <c r="Q13" i="3"/>
  <c r="R13" s="1"/>
  <c r="Q10"/>
  <c r="R10" s="1"/>
  <c r="AZ28"/>
  <c r="I28" i="4" s="1"/>
  <c r="AJ7" i="3"/>
  <c r="AJ11"/>
  <c r="AK11" s="1"/>
  <c r="AZ34"/>
  <c r="AZ26"/>
  <c r="I26" i="4" s="1"/>
  <c r="AJ15" i="3"/>
  <c r="AK15" s="1"/>
  <c r="AZ30"/>
  <c r="AJ14"/>
  <c r="AK14" s="1"/>
  <c r="AZ7"/>
  <c r="I7" i="4" s="1"/>
  <c r="AJ13" i="3"/>
  <c r="AK13" s="1"/>
  <c r="AZ14"/>
  <c r="I14" i="4" s="1"/>
  <c r="AZ13" i="3"/>
  <c r="I13" i="4" s="1"/>
  <c r="AZ17" i="3"/>
  <c r="I17" i="4" s="1"/>
  <c r="AZ32" i="3"/>
  <c r="AZ18"/>
  <c r="I18" i="4" s="1"/>
  <c r="AZ19" i="3"/>
  <c r="I19" i="4" s="1"/>
  <c r="AZ31" i="3"/>
  <c r="I31" i="4" s="1"/>
  <c r="AZ16" i="3"/>
  <c r="I16" i="4" s="1"/>
  <c r="AJ12" i="3"/>
  <c r="AK12" s="1"/>
  <c r="Q11"/>
  <c r="R11" s="1"/>
  <c r="AZ12"/>
  <c r="I12" i="4" s="1"/>
  <c r="AZ21" i="3"/>
  <c r="I21" i="4" s="1"/>
  <c r="AZ20" i="3"/>
  <c r="I20" i="4" s="1"/>
  <c r="AZ27" i="3"/>
  <c r="I27" i="4" s="1"/>
  <c r="AZ22" i="3"/>
  <c r="I22" i="4" s="1"/>
  <c r="AZ33" i="3"/>
  <c r="I33" i="4" s="1"/>
  <c r="AZ24" i="3"/>
  <c r="I24" i="4" s="1"/>
  <c r="AZ9" i="3"/>
  <c r="AJ10"/>
  <c r="AK10" s="1"/>
  <c r="AZ25"/>
  <c r="I25" i="4" s="1"/>
  <c r="AZ29" i="3"/>
  <c r="I29" i="4" s="1"/>
  <c r="AZ35" i="3"/>
  <c r="I35" i="4" s="1"/>
  <c r="AZ15" i="3"/>
  <c r="I15" i="4" s="1"/>
  <c r="AZ23" i="3"/>
  <c r="Q9"/>
  <c r="R9" s="1"/>
  <c r="AZ8"/>
  <c r="J16"/>
  <c r="O5" i="4" s="1"/>
  <c r="AC18" i="3"/>
  <c r="O7" i="4" s="1"/>
  <c r="AD7" i="3"/>
  <c r="AK7" l="1"/>
  <c r="AJ18"/>
  <c r="O8" i="4" s="1"/>
  <c r="Q16" i="3"/>
  <c r="O6" i="4" s="1"/>
</calcChain>
</file>

<file path=xl/sharedStrings.xml><?xml version="1.0" encoding="utf-8"?>
<sst xmlns="http://schemas.openxmlformats.org/spreadsheetml/2006/main" count="366" uniqueCount="156">
  <si>
    <t>USGS 40 Data</t>
  </si>
  <si>
    <t>Sample ID</t>
  </si>
  <si>
    <t>Carbon Area</t>
  </si>
  <si>
    <t>Nitrogen Area</t>
  </si>
  <si>
    <r>
      <t xml:space="preserve">Raw </t>
    </r>
    <r>
      <rPr>
        <sz val="11"/>
        <color indexed="8"/>
        <rFont val="Calibri"/>
        <family val="2"/>
      </rPr>
      <t>δ</t>
    </r>
    <r>
      <rPr>
        <sz val="11"/>
        <color theme="1"/>
        <rFont val="Calibri"/>
        <family val="2"/>
        <scheme val="minor"/>
      </rPr>
      <t>13C</t>
    </r>
  </si>
  <si>
    <r>
      <t xml:space="preserve">Raw </t>
    </r>
    <r>
      <rPr>
        <sz val="11"/>
        <color indexed="8"/>
        <rFont val="Calibri"/>
        <family val="2"/>
      </rPr>
      <t>δ</t>
    </r>
    <r>
      <rPr>
        <sz val="11"/>
        <color theme="1"/>
        <rFont val="Calibri"/>
        <family val="2"/>
        <scheme val="minor"/>
      </rPr>
      <t>15N</t>
    </r>
  </si>
  <si>
    <t>Sample Mass (mg)</t>
  </si>
  <si>
    <t>Run Date</t>
  </si>
  <si>
    <t>Sample Data</t>
  </si>
  <si>
    <t>Enter 'Sort' Column on Isodat Export; Enter 1 for all data wishing to import; Sort by 'Sort' column and then by Identifier 1</t>
  </si>
  <si>
    <t>Delete 'Amt% Column'</t>
  </si>
  <si>
    <t>Tray Position</t>
  </si>
  <si>
    <t>Peak Number</t>
  </si>
  <si>
    <t>Copy Nitrogen Data Sorted in Same Manner</t>
  </si>
  <si>
    <t>Nitrogen Content (mg)</t>
  </si>
  <si>
    <t>Carbon Content (mg)</t>
  </si>
  <si>
    <t>Carbon Content (%)</t>
  </si>
  <si>
    <t>Nitrogen Content (%)</t>
  </si>
  <si>
    <t>C/N Ratio</t>
  </si>
  <si>
    <t>Average</t>
  </si>
  <si>
    <t>Standard Deviation</t>
  </si>
  <si>
    <t>Expected Value</t>
  </si>
  <si>
    <t>Offset</t>
  </si>
  <si>
    <t>Average 13C Offset</t>
  </si>
  <si>
    <t>Average 15N Offset</t>
  </si>
  <si>
    <t>USGS 40 Average Observed 15N</t>
  </si>
  <si>
    <t>USGS 40 Average Observed 13C</t>
  </si>
  <si>
    <t>USGS 40 Expected 13C</t>
  </si>
  <si>
    <t>USGS 40 Expected 15N</t>
  </si>
  <si>
    <t>Linear Correction</t>
  </si>
  <si>
    <t>Enter Appropriate Equation from Chart In Yellow Highlighted Cells</t>
  </si>
  <si>
    <r>
      <t xml:space="preserve">Corrected </t>
    </r>
    <r>
      <rPr>
        <sz val="11"/>
        <color indexed="8"/>
        <rFont val="Calibri"/>
        <family val="2"/>
      </rPr>
      <t>δ</t>
    </r>
    <r>
      <rPr>
        <sz val="11"/>
        <color theme="1"/>
        <rFont val="Calibri"/>
        <family val="2"/>
        <scheme val="minor"/>
      </rPr>
      <t>13C</t>
    </r>
  </si>
  <si>
    <r>
      <t xml:space="preserve">Corrected </t>
    </r>
    <r>
      <rPr>
        <sz val="11"/>
        <color indexed="8"/>
        <rFont val="Calibri"/>
        <family val="2"/>
      </rPr>
      <t>δ15N</t>
    </r>
  </si>
  <si>
    <r>
      <t xml:space="preserve">USGS 40 </t>
    </r>
    <r>
      <rPr>
        <sz val="11"/>
        <color indexed="8"/>
        <rFont val="Calibri"/>
        <family val="2"/>
      </rPr>
      <t>δ13C Standard Deviation</t>
    </r>
  </si>
  <si>
    <r>
      <t xml:space="preserve">USGS 40 </t>
    </r>
    <r>
      <rPr>
        <sz val="11"/>
        <color indexed="8"/>
        <rFont val="Calibri"/>
        <family val="2"/>
      </rPr>
      <t>δ15N Standard Deviation</t>
    </r>
  </si>
  <si>
    <r>
      <t xml:space="preserve">Linear Correction </t>
    </r>
    <r>
      <rPr>
        <sz val="11"/>
        <color indexed="8"/>
        <rFont val="Calibri"/>
        <family val="2"/>
      </rPr>
      <t>δ15N</t>
    </r>
  </si>
  <si>
    <t>There should be no significant relationship here -- if there are, then additional corrections may be necessary</t>
  </si>
  <si>
    <t>Size Dependence</t>
  </si>
  <si>
    <t>2-Point Linear Correction</t>
  </si>
  <si>
    <t>USGS 40 Median Carbon Slope</t>
  </si>
  <si>
    <t>Peak Area</t>
  </si>
  <si>
    <t>USGS 40 Nitrogen</t>
  </si>
  <si>
    <t>USGS 40 Carbon</t>
  </si>
  <si>
    <t>Sample</t>
  </si>
  <si>
    <t>Sample Correction Source Allocation</t>
  </si>
  <si>
    <t>Raw d13C</t>
  </si>
  <si>
    <t>Raw d15N</t>
  </si>
  <si>
    <t>USGS 41 Median Carbon Slope</t>
  </si>
  <si>
    <t>Residual (Correction Factor)</t>
  </si>
  <si>
    <t>C Fraction USGS 40</t>
  </si>
  <si>
    <t>C Fraction USGS 41</t>
  </si>
  <si>
    <t>N Fraction USGS 40</t>
  </si>
  <si>
    <t>N Fraction USGS 41</t>
  </si>
  <si>
    <t>Linearity Corrected d13C</t>
  </si>
  <si>
    <t>Linearity Corrected d15N</t>
  </si>
  <si>
    <t>USGS 40 Data Linearity Correction</t>
  </si>
  <si>
    <t>USGS 40 C Correction</t>
  </si>
  <si>
    <t>USGS 41 C Correction</t>
  </si>
  <si>
    <t>USGS 41 N Correction</t>
  </si>
  <si>
    <t>USGS 40 N Correction</t>
  </si>
  <si>
    <t>Sample Data Linearity Correction</t>
  </si>
  <si>
    <r>
      <t xml:space="preserve">Linearity Corrected </t>
    </r>
    <r>
      <rPr>
        <sz val="11"/>
        <color indexed="8"/>
        <rFont val="Calibri"/>
        <family val="2"/>
      </rPr>
      <t>δ</t>
    </r>
    <r>
      <rPr>
        <sz val="11"/>
        <color theme="1"/>
        <rFont val="Calibri"/>
        <family val="2"/>
        <scheme val="minor"/>
      </rPr>
      <t>13C</t>
    </r>
  </si>
  <si>
    <r>
      <t xml:space="preserve">Linearity Corrected </t>
    </r>
    <r>
      <rPr>
        <sz val="11"/>
        <color indexed="8"/>
        <rFont val="Calibri"/>
        <family val="2"/>
      </rPr>
      <t>δ</t>
    </r>
    <r>
      <rPr>
        <sz val="11"/>
        <color theme="1"/>
        <rFont val="Calibri"/>
        <family val="2"/>
        <scheme val="minor"/>
      </rPr>
      <t>15N</t>
    </r>
  </si>
  <si>
    <r>
      <t xml:space="preserve">2 Point Correction </t>
    </r>
    <r>
      <rPr>
        <sz val="11"/>
        <color indexed="8"/>
        <rFont val="Calibri"/>
        <family val="2"/>
      </rPr>
      <t>δ13C</t>
    </r>
  </si>
  <si>
    <r>
      <t xml:space="preserve">2 Point Correction </t>
    </r>
    <r>
      <rPr>
        <sz val="11"/>
        <color indexed="8"/>
        <rFont val="Calibri"/>
        <family val="2"/>
      </rPr>
      <t>δ15N</t>
    </r>
  </si>
  <si>
    <t>Carbon</t>
  </si>
  <si>
    <t>Nitrogen</t>
  </si>
  <si>
    <t>m</t>
  </si>
  <si>
    <t>b</t>
  </si>
  <si>
    <t>Carbon Content</t>
  </si>
  <si>
    <t>Carbon Peak Area</t>
  </si>
  <si>
    <t>Nitrogen Content</t>
  </si>
  <si>
    <t>Nitrogen Peak Area</t>
  </si>
  <si>
    <t>Carbon expected</t>
  </si>
  <si>
    <t>Carbon observed</t>
  </si>
  <si>
    <t>N Expected</t>
  </si>
  <si>
    <t>N Observed</t>
  </si>
  <si>
    <t>USGS 41a Data</t>
  </si>
  <si>
    <r>
      <t xml:space="preserve">USGS 41a </t>
    </r>
    <r>
      <rPr>
        <sz val="11"/>
        <color indexed="8"/>
        <rFont val="Calibri"/>
        <family val="2"/>
      </rPr>
      <t>δ13C Standard Deviation</t>
    </r>
  </si>
  <si>
    <r>
      <t xml:space="preserve">USGS 41a </t>
    </r>
    <r>
      <rPr>
        <sz val="11"/>
        <color indexed="8"/>
        <rFont val="Calibri"/>
        <family val="2"/>
      </rPr>
      <t>δ15N Standard Deviation</t>
    </r>
  </si>
  <si>
    <t>USGS 41a Average Observed 13C</t>
  </si>
  <si>
    <t>USGS 41a Average Observed 15N</t>
  </si>
  <si>
    <t>USGS 41a Expected 13C</t>
  </si>
  <si>
    <t>USGS 41a Expected 15N</t>
  </si>
  <si>
    <t>USGS 41a Carbon</t>
  </si>
  <si>
    <t>USGS 41a Nitrogen</t>
  </si>
  <si>
    <t>USGS 41a Data Linearity Correction</t>
  </si>
  <si>
    <t>USGS 40</t>
  </si>
  <si>
    <t>A5</t>
  </si>
  <si>
    <t>A6</t>
  </si>
  <si>
    <t>B3</t>
  </si>
  <si>
    <t>B12</t>
  </si>
  <si>
    <t>C7</t>
  </si>
  <si>
    <t>D4</t>
  </si>
  <si>
    <t>D12</t>
  </si>
  <si>
    <t>USGS 41</t>
  </si>
  <si>
    <t>A3</t>
  </si>
  <si>
    <t>A7</t>
  </si>
  <si>
    <t>A8</t>
  </si>
  <si>
    <t>B4</t>
  </si>
  <si>
    <t>B11</t>
  </si>
  <si>
    <t>C8</t>
  </si>
  <si>
    <t>D3</t>
  </si>
  <si>
    <t>D11</t>
  </si>
  <si>
    <t>E1</t>
  </si>
  <si>
    <t>A1</t>
  </si>
  <si>
    <t>A2</t>
  </si>
  <si>
    <t>A9</t>
  </si>
  <si>
    <t>A10</t>
  </si>
  <si>
    <t>A11</t>
  </si>
  <si>
    <t>A12</t>
  </si>
  <si>
    <t>B1</t>
  </si>
  <si>
    <t>B2</t>
  </si>
  <si>
    <t>B5</t>
  </si>
  <si>
    <t>B6</t>
  </si>
  <si>
    <t>B7</t>
  </si>
  <si>
    <t>B8</t>
  </si>
  <si>
    <t>B9</t>
  </si>
  <si>
    <t>B10</t>
  </si>
  <si>
    <t>C1</t>
  </si>
  <si>
    <t>C2</t>
  </si>
  <si>
    <t>C3</t>
  </si>
  <si>
    <t>C4</t>
  </si>
  <si>
    <t>C5</t>
  </si>
  <si>
    <t>C6</t>
  </si>
  <si>
    <t>Acetanalide 1</t>
  </si>
  <si>
    <t>Acetanalide 2</t>
  </si>
  <si>
    <t>cup blank</t>
  </si>
  <si>
    <t>pegged detector</t>
  </si>
  <si>
    <t>A4</t>
  </si>
  <si>
    <t>BO_C_P_R2</t>
  </si>
  <si>
    <t>BO_C_P_R3</t>
  </si>
  <si>
    <t>BO_C_P_R1</t>
  </si>
  <si>
    <t>BO_M_P_R2</t>
  </si>
  <si>
    <t>BO_M_P_R3</t>
  </si>
  <si>
    <t>BO_M_P_R1</t>
  </si>
  <si>
    <t>B2_C_P_R3</t>
  </si>
  <si>
    <t>B2_M_P_R1</t>
  </si>
  <si>
    <t>B2_M_P_R2</t>
  </si>
  <si>
    <t>B2_C_P_R2</t>
  </si>
  <si>
    <t>blank</t>
  </si>
  <si>
    <t>B2_C_P_R1</t>
  </si>
  <si>
    <t>B2_M_P_R3</t>
  </si>
  <si>
    <t>B5_C_P_R2</t>
  </si>
  <si>
    <t>B5_M_P_R3</t>
  </si>
  <si>
    <t>B5_C_P_R3</t>
  </si>
  <si>
    <t>B5_C_P_R1</t>
  </si>
  <si>
    <t>B5_M_P_R1</t>
  </si>
  <si>
    <t>B5_M_P_R2</t>
  </si>
  <si>
    <t>B10_C_P_R2</t>
  </si>
  <si>
    <t>B10_M_P_R3</t>
  </si>
  <si>
    <t>B10_C_P_R3</t>
  </si>
  <si>
    <t>B10_M_P_R2</t>
  </si>
  <si>
    <t>B10_C_P_R1</t>
  </si>
  <si>
    <t>B10_M_P_R1</t>
  </si>
  <si>
    <t>B20_C_P_R1</t>
  </si>
</sst>
</file>

<file path=xl/styles.xml><?xml version="1.0" encoding="utf-8"?>
<styleSheet xmlns="http://schemas.openxmlformats.org/spreadsheetml/2006/main">
  <numFmts count="1">
    <numFmt numFmtId="164" formatCode="0.000"/>
  </numFmts>
  <fonts count="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rgb="FFFF0000"/>
      <name val="MS Sans Serif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4">
    <xf numFmtId="0" fontId="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68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Border="1"/>
    <xf numFmtId="0" fontId="2" fillId="0" borderId="0" xfId="1" quotePrefix="1" applyNumberFormat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4" xfId="1" quotePrefix="1" applyNumberFormat="1" applyBorder="1"/>
    <xf numFmtId="0" fontId="2" fillId="0" borderId="5" xfId="1" quotePrefix="1" applyNumberFormat="1" applyBorder="1"/>
    <xf numFmtId="0" fontId="2" fillId="0" borderId="6" xfId="1" quotePrefix="1" applyNumberFormat="1" applyBorder="1"/>
    <xf numFmtId="0" fontId="2" fillId="0" borderId="7" xfId="1" quotePrefix="1" applyNumberFormat="1" applyBorder="1"/>
    <xf numFmtId="0" fontId="2" fillId="0" borderId="8" xfId="1" quotePrefix="1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0" xfId="0" applyFill="1" applyBorder="1"/>
    <xf numFmtId="0" fontId="0" fillId="2" borderId="10" xfId="0" applyFill="1" applyBorder="1"/>
    <xf numFmtId="0" fontId="3" fillId="0" borderId="0" xfId="0" applyFont="1"/>
    <xf numFmtId="0" fontId="0" fillId="0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2" fillId="3" borderId="0" xfId="1" quotePrefix="1" applyNumberFormat="1" applyFill="1" applyBorder="1"/>
    <xf numFmtId="2" fontId="2" fillId="4" borderId="5" xfId="1" quotePrefix="1" applyNumberFormat="1" applyFill="1" applyBorder="1"/>
    <xf numFmtId="2" fontId="2" fillId="5" borderId="0" xfId="1" quotePrefix="1" applyNumberFormat="1" applyFill="1" applyBorder="1"/>
    <xf numFmtId="2" fontId="2" fillId="6" borderId="5" xfId="1" quotePrefix="1" applyNumberFormat="1" applyFill="1" applyBorder="1"/>
    <xf numFmtId="2" fontId="0" fillId="0" borderId="0" xfId="0" applyNumberFormat="1" applyBorder="1"/>
    <xf numFmtId="2" fontId="0" fillId="0" borderId="7" xfId="0" applyNumberFormat="1" applyBorder="1"/>
    <xf numFmtId="164" fontId="0" fillId="0" borderId="0" xfId="0" applyNumberFormat="1" applyBorder="1"/>
    <xf numFmtId="0" fontId="4" fillId="0" borderId="4" xfId="0" applyFont="1" applyBorder="1"/>
    <xf numFmtId="0" fontId="4" fillId="0" borderId="6" xfId="0" applyFont="1" applyBorder="1"/>
    <xf numFmtId="0" fontId="0" fillId="0" borderId="18" xfId="0" applyBorder="1"/>
    <xf numFmtId="0" fontId="0" fillId="0" borderId="19" xfId="0" applyBorder="1"/>
    <xf numFmtId="0" fontId="4" fillId="0" borderId="13" xfId="0" applyFont="1" applyBorder="1"/>
    <xf numFmtId="0" fontId="0" fillId="0" borderId="20" xfId="0" applyBorder="1"/>
    <xf numFmtId="0" fontId="4" fillId="0" borderId="20" xfId="0" applyFont="1" applyBorder="1"/>
    <xf numFmtId="0" fontId="4" fillId="0" borderId="3" xfId="0" applyFont="1" applyBorder="1"/>
    <xf numFmtId="0" fontId="4" fillId="0" borderId="5" xfId="0" applyFont="1" applyBorder="1"/>
    <xf numFmtId="0" fontId="0" fillId="2" borderId="2" xfId="0" applyFill="1" applyBorder="1"/>
    <xf numFmtId="0" fontId="0" fillId="2" borderId="7" xfId="0" applyFill="1" applyBorder="1"/>
    <xf numFmtId="0" fontId="4" fillId="0" borderId="2" xfId="0" applyFont="1" applyBorder="1"/>
    <xf numFmtId="0" fontId="4" fillId="0" borderId="0" xfId="0" applyFont="1" applyBorder="1"/>
    <xf numFmtId="0" fontId="0" fillId="7" borderId="2" xfId="0" applyFill="1" applyBorder="1"/>
    <xf numFmtId="0" fontId="0" fillId="7" borderId="0" xfId="0" applyFill="1" applyBorder="1"/>
    <xf numFmtId="0" fontId="0" fillId="7" borderId="7" xfId="0" applyFill="1" applyBorder="1"/>
    <xf numFmtId="0" fontId="0" fillId="8" borderId="2" xfId="0" applyFill="1" applyBorder="1"/>
    <xf numFmtId="0" fontId="0" fillId="8" borderId="0" xfId="0" applyFill="1" applyBorder="1"/>
    <xf numFmtId="0" fontId="0" fillId="9" borderId="2" xfId="0" applyFill="1" applyBorder="1"/>
    <xf numFmtId="0" fontId="0" fillId="9" borderId="0" xfId="0" applyFill="1" applyBorder="1"/>
    <xf numFmtId="2" fontId="0" fillId="0" borderId="0" xfId="0" applyNumberFormat="1"/>
    <xf numFmtId="0" fontId="5" fillId="0" borderId="0" xfId="2" quotePrefix="1" applyNumberFormat="1"/>
    <xf numFmtId="0" fontId="5" fillId="0" borderId="0" xfId="3" quotePrefix="1" applyNumberFormat="1"/>
    <xf numFmtId="0" fontId="5" fillId="0" borderId="0" xfId="4" quotePrefix="1" applyNumberFormat="1"/>
    <xf numFmtId="0" fontId="5" fillId="0" borderId="0" xfId="5" quotePrefix="1" applyNumberFormat="1"/>
    <xf numFmtId="0" fontId="5" fillId="0" borderId="0" xfId="9" quotePrefix="1" applyNumberFormat="1"/>
    <xf numFmtId="0" fontId="6" fillId="0" borderId="0" xfId="0" applyFont="1"/>
  </cellXfs>
  <cellStyles count="14">
    <cellStyle name="Normal" xfId="0" builtinId="0"/>
    <cellStyle name="Normal 10" xfId="9"/>
    <cellStyle name="Normal 12" xfId="10"/>
    <cellStyle name="Normal 13" xfId="11"/>
    <cellStyle name="Normal 14" xfId="12"/>
    <cellStyle name="Normal 15" xfId="13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Carbon</c:v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27500000000000002"/>
                  <c:y val="-2.4877879848352345E-2"/>
                </c:manualLayout>
              </c:layout>
              <c:numFmt formatCode="General" sourceLinked="0"/>
            </c:trendlineLbl>
          </c:trendline>
          <c:xVal>
            <c:numRef>
              <c:f>('C and N Content'!$E$7:$E$13,'C and N Content'!$P$7:$P$15)</c:f>
              <c:numCache>
                <c:formatCode>General</c:formatCode>
                <c:ptCount val="16"/>
                <c:pt idx="2">
                  <c:v>36.304000000000002</c:v>
                </c:pt>
                <c:pt idx="3">
                  <c:v>63.652000000000001</c:v>
                </c:pt>
                <c:pt idx="4">
                  <c:v>53.866999999999997</c:v>
                </c:pt>
                <c:pt idx="5">
                  <c:v>43.85</c:v>
                </c:pt>
                <c:pt idx="6">
                  <c:v>56.427999999999997</c:v>
                </c:pt>
                <c:pt idx="7">
                  <c:v>38.93</c:v>
                </c:pt>
                <c:pt idx="10">
                  <c:v>29.140999999999998</c:v>
                </c:pt>
                <c:pt idx="11">
                  <c:v>34.704000000000001</c:v>
                </c:pt>
                <c:pt idx="12">
                  <c:v>44.405000000000001</c:v>
                </c:pt>
                <c:pt idx="13">
                  <c:v>61.674999999999997</c:v>
                </c:pt>
                <c:pt idx="14">
                  <c:v>32.142000000000003</c:v>
                </c:pt>
                <c:pt idx="15">
                  <c:v>18.393999999999998</c:v>
                </c:pt>
              </c:numCache>
            </c:numRef>
          </c:xVal>
          <c:yVal>
            <c:numRef>
              <c:f>('C and N Content'!$F$7:$F$13,'C and N Content'!$Q$7:$Q$15)</c:f>
              <c:numCache>
                <c:formatCode>General</c:formatCode>
                <c:ptCount val="16"/>
                <c:pt idx="2">
                  <c:v>0.19216799999999998</c:v>
                </c:pt>
                <c:pt idx="3">
                  <c:v>0.33619199999999994</c:v>
                </c:pt>
                <c:pt idx="4">
                  <c:v>0.28315199999999996</c:v>
                </c:pt>
                <c:pt idx="5">
                  <c:v>0.23255999999999996</c:v>
                </c:pt>
                <c:pt idx="6">
                  <c:v>0.29702399999999995</c:v>
                </c:pt>
                <c:pt idx="7">
                  <c:v>0.20399999999999999</c:v>
                </c:pt>
                <c:pt idx="10">
                  <c:v>0.15381599999999998</c:v>
                </c:pt>
                <c:pt idx="11">
                  <c:v>0.18115199999999998</c:v>
                </c:pt>
                <c:pt idx="12">
                  <c:v>0.23296799999999995</c:v>
                </c:pt>
                <c:pt idx="13">
                  <c:v>0.32150400000000001</c:v>
                </c:pt>
                <c:pt idx="14">
                  <c:v>0.17013599999999998</c:v>
                </c:pt>
                <c:pt idx="15">
                  <c:v>9.669599999999999E-2</c:v>
                </c:pt>
              </c:numCache>
            </c:numRef>
          </c:yVal>
        </c:ser>
        <c:ser>
          <c:idx val="1"/>
          <c:order val="1"/>
          <c:tx>
            <c:v>Nitrogen</c:v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9.2008883504946501E-2"/>
                  <c:y val="-6.193350831146107E-2"/>
                </c:manualLayout>
              </c:layout>
              <c:numFmt formatCode="General" sourceLinked="0"/>
            </c:trendlineLbl>
          </c:trendline>
          <c:xVal>
            <c:numRef>
              <c:f>('C and N Content'!$H$7:$H$13,'C and N Content'!$S$7:$S$15)</c:f>
              <c:numCache>
                <c:formatCode>General</c:formatCode>
                <c:ptCount val="16"/>
                <c:pt idx="2">
                  <c:v>35.813000000000002</c:v>
                </c:pt>
                <c:pt idx="3">
                  <c:v>62.430999999999997</c:v>
                </c:pt>
                <c:pt idx="4">
                  <c:v>51.188000000000002</c:v>
                </c:pt>
                <c:pt idx="5">
                  <c:v>40.246000000000002</c:v>
                </c:pt>
                <c:pt idx="6">
                  <c:v>52.165999999999997</c:v>
                </c:pt>
                <c:pt idx="7">
                  <c:v>38.975999999999999</c:v>
                </c:pt>
                <c:pt idx="10">
                  <c:v>28.225000000000001</c:v>
                </c:pt>
                <c:pt idx="11">
                  <c:v>33.298000000000002</c:v>
                </c:pt>
                <c:pt idx="12">
                  <c:v>41.16</c:v>
                </c:pt>
                <c:pt idx="13">
                  <c:v>57.814999999999998</c:v>
                </c:pt>
                <c:pt idx="14">
                  <c:v>30.245000000000001</c:v>
                </c:pt>
                <c:pt idx="15">
                  <c:v>16.497</c:v>
                </c:pt>
              </c:numCache>
            </c:numRef>
          </c:xVal>
          <c:yVal>
            <c:numRef>
              <c:f>('C and N Content'!$I$7:$I$13,'C and N Content'!$T$7:$T$15)</c:f>
              <c:numCache>
                <c:formatCode>General</c:formatCode>
                <c:ptCount val="16"/>
                <c:pt idx="2">
                  <c:v>4.4745E-2</c:v>
                </c:pt>
                <c:pt idx="3">
                  <c:v>7.8280000000000002E-2</c:v>
                </c:pt>
                <c:pt idx="4">
                  <c:v>6.5930000000000002E-2</c:v>
                </c:pt>
                <c:pt idx="5">
                  <c:v>5.4149999999999997E-2</c:v>
                </c:pt>
                <c:pt idx="6">
                  <c:v>6.9159999999999999E-2</c:v>
                </c:pt>
                <c:pt idx="7">
                  <c:v>4.7500000000000001E-2</c:v>
                </c:pt>
                <c:pt idx="10">
                  <c:v>3.5815E-2</c:v>
                </c:pt>
                <c:pt idx="11">
                  <c:v>4.2180000000000002E-2</c:v>
                </c:pt>
                <c:pt idx="12">
                  <c:v>5.4244999999999995E-2</c:v>
                </c:pt>
                <c:pt idx="13">
                  <c:v>7.486000000000001E-2</c:v>
                </c:pt>
                <c:pt idx="14">
                  <c:v>3.9614999999999997E-2</c:v>
                </c:pt>
                <c:pt idx="15">
                  <c:v>2.2515E-2</c:v>
                </c:pt>
              </c:numCache>
            </c:numRef>
          </c:yVal>
        </c:ser>
        <c:axId val="58508800"/>
        <c:axId val="58510720"/>
      </c:scatterChart>
      <c:valAx>
        <c:axId val="5850880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510720"/>
        <c:crosses val="autoZero"/>
        <c:crossBetween val="midCat"/>
      </c:valAx>
      <c:valAx>
        <c:axId val="5851072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  <a:r>
                  <a:rPr lang="en-US" baseline="0"/>
                  <a:t> or N Content (mg)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850880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Carbon</c:v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25381163372990401"/>
                  <c:y val="0.1714690100597494"/>
                </c:manualLayout>
              </c:layout>
              <c:numFmt formatCode="General" sourceLinked="0"/>
            </c:trendlineLbl>
          </c:trendline>
          <c:xVal>
            <c:numRef>
              <c:f>('2 Point Normalization'!$C$23,'2 Point Normalization'!$C$25)</c:f>
              <c:numCache>
                <c:formatCode>General</c:formatCode>
                <c:ptCount val="2"/>
                <c:pt idx="0">
                  <c:v>-26.074422249499463</c:v>
                </c:pt>
                <c:pt idx="1">
                  <c:v>36.62357837728414</c:v>
                </c:pt>
              </c:numCache>
            </c:numRef>
          </c:xVal>
          <c:yVal>
            <c:numRef>
              <c:f>('2 Point Normalization'!$C$28,'2 Point Normalization'!$C$30)</c:f>
              <c:numCache>
                <c:formatCode>General</c:formatCode>
                <c:ptCount val="2"/>
                <c:pt idx="0">
                  <c:v>-26.388999999999999</c:v>
                </c:pt>
                <c:pt idx="1">
                  <c:v>36.56</c:v>
                </c:pt>
              </c:numCache>
            </c:numRef>
          </c:yVal>
        </c:ser>
        <c:ser>
          <c:idx val="1"/>
          <c:order val="1"/>
          <c:tx>
            <c:v>Nitrogen</c:v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1.8674978631123367E-2"/>
                  <c:y val="0.2679279424542923"/>
                </c:manualLayout>
              </c:layout>
              <c:numFmt formatCode="General" sourceLinked="0"/>
            </c:trendlineLbl>
          </c:trendline>
          <c:xVal>
            <c:numRef>
              <c:f>('2 Point Normalization'!$C$24,'2 Point Normalization'!$C$26)</c:f>
              <c:numCache>
                <c:formatCode>General</c:formatCode>
                <c:ptCount val="2"/>
                <c:pt idx="0">
                  <c:v>-3.6611357041828696</c:v>
                </c:pt>
                <c:pt idx="1">
                  <c:v>46.949013725885365</c:v>
                </c:pt>
              </c:numCache>
            </c:numRef>
          </c:xVal>
          <c:yVal>
            <c:numRef>
              <c:f>('2 Point Normalization'!$C$29,'2 Point Normalization'!$C$31)</c:f>
              <c:numCache>
                <c:formatCode>General</c:formatCode>
                <c:ptCount val="2"/>
                <c:pt idx="0">
                  <c:v>-4.5199999999999996</c:v>
                </c:pt>
                <c:pt idx="1">
                  <c:v>47.6</c:v>
                </c:pt>
              </c:numCache>
            </c:numRef>
          </c:yVal>
        </c:ser>
        <c:axId val="59565568"/>
        <c:axId val="59567488"/>
      </c:scatterChart>
      <c:valAx>
        <c:axId val="5956556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Value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567488"/>
        <c:crosses val="autoZero"/>
        <c:crossBetween val="midCat"/>
      </c:valAx>
      <c:valAx>
        <c:axId val="5956748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956556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Carbon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('2 Point Normalization'!$E$7:$E$13,'2 Point Normalization'!$X$7:$X$15)</c:f>
              <c:numCache>
                <c:formatCode>General</c:formatCode>
                <c:ptCount val="16"/>
                <c:pt idx="2">
                  <c:v>36.304000000000002</c:v>
                </c:pt>
                <c:pt idx="3">
                  <c:v>63.652000000000001</c:v>
                </c:pt>
                <c:pt idx="4">
                  <c:v>53.866999999999997</c:v>
                </c:pt>
                <c:pt idx="5">
                  <c:v>43.85</c:v>
                </c:pt>
                <c:pt idx="6">
                  <c:v>56.427999999999997</c:v>
                </c:pt>
                <c:pt idx="7">
                  <c:v>38.93</c:v>
                </c:pt>
                <c:pt idx="10">
                  <c:v>29.140999999999998</c:v>
                </c:pt>
                <c:pt idx="11">
                  <c:v>34.704000000000001</c:v>
                </c:pt>
                <c:pt idx="12">
                  <c:v>44.405000000000001</c:v>
                </c:pt>
                <c:pt idx="13">
                  <c:v>61.674999999999997</c:v>
                </c:pt>
                <c:pt idx="14">
                  <c:v>32.142000000000003</c:v>
                </c:pt>
                <c:pt idx="15">
                  <c:v>18.393999999999998</c:v>
                </c:pt>
              </c:numCache>
            </c:numRef>
          </c:xVal>
          <c:yVal>
            <c:numRef>
              <c:f>('2 Point Normalization'!$K$7:$K$13,'2 Point Normalization'!$AD$7:$AD$15)</c:f>
              <c:numCache>
                <c:formatCode>General</c:formatCode>
                <c:ptCount val="16"/>
                <c:pt idx="2">
                  <c:v>-8.6269673984912032E-2</c:v>
                </c:pt>
                <c:pt idx="3">
                  <c:v>-0.15303241580792815</c:v>
                </c:pt>
                <c:pt idx="4">
                  <c:v>-2.6114641489481727E-2</c:v>
                </c:pt>
                <c:pt idx="5">
                  <c:v>5.8956176108818426E-2</c:v>
                </c:pt>
                <c:pt idx="6">
                  <c:v>0.21432218339959164</c:v>
                </c:pt>
                <c:pt idx="7">
                  <c:v>-0.47838411873357245</c:v>
                </c:pt>
                <c:pt idx="10">
                  <c:v>6.508179576472628E-2</c:v>
                </c:pt>
                <c:pt idx="11">
                  <c:v>0.30249621846326136</c:v>
                </c:pt>
                <c:pt idx="12">
                  <c:v>9.8698604928131317E-3</c:v>
                </c:pt>
                <c:pt idx="13">
                  <c:v>0.15386142091406896</c:v>
                </c:pt>
                <c:pt idx="14">
                  <c:v>-0.2088860054285675</c:v>
                </c:pt>
                <c:pt idx="15">
                  <c:v>0.14809920030120338</c:v>
                </c:pt>
              </c:numCache>
            </c:numRef>
          </c:yVal>
        </c:ser>
        <c:ser>
          <c:idx val="1"/>
          <c:order val="1"/>
          <c:tx>
            <c:v>Nitrogen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3.0761154855643045E-2"/>
                  <c:y val="0.19556466899970837"/>
                </c:manualLayout>
              </c:layout>
              <c:numFmt formatCode="General" sourceLinked="0"/>
            </c:trendlineLbl>
          </c:trendline>
          <c:xVal>
            <c:numRef>
              <c:f>('2 Point Normalization'!$L$7:$L$13,'2 Point Normalization'!$AE$7:$AE$15)</c:f>
              <c:numCache>
                <c:formatCode>General</c:formatCode>
                <c:ptCount val="16"/>
                <c:pt idx="2">
                  <c:v>35.813000000000002</c:v>
                </c:pt>
                <c:pt idx="3">
                  <c:v>62.430999999999997</c:v>
                </c:pt>
                <c:pt idx="4">
                  <c:v>51.188000000000002</c:v>
                </c:pt>
                <c:pt idx="5">
                  <c:v>40.246000000000002</c:v>
                </c:pt>
                <c:pt idx="6">
                  <c:v>52.165999999999997</c:v>
                </c:pt>
                <c:pt idx="7">
                  <c:v>38.975999999999999</c:v>
                </c:pt>
                <c:pt idx="10">
                  <c:v>28.225000000000001</c:v>
                </c:pt>
                <c:pt idx="11">
                  <c:v>33.298000000000002</c:v>
                </c:pt>
                <c:pt idx="12">
                  <c:v>41.16</c:v>
                </c:pt>
                <c:pt idx="13">
                  <c:v>57.814999999999998</c:v>
                </c:pt>
                <c:pt idx="14">
                  <c:v>30.245000000000001</c:v>
                </c:pt>
                <c:pt idx="15">
                  <c:v>16.497</c:v>
                </c:pt>
              </c:numCache>
            </c:numRef>
          </c:xVal>
          <c:yVal>
            <c:numRef>
              <c:f>('2 Point Normalization'!$R$7:$R$13,'2 Point Normalization'!$AK$7:$AK$15)</c:f>
              <c:numCache>
                <c:formatCode>General</c:formatCode>
                <c:ptCount val="16"/>
                <c:pt idx="2">
                  <c:v>-0.65559812909888482</c:v>
                </c:pt>
                <c:pt idx="3">
                  <c:v>-0.1980580321598655</c:v>
                </c:pt>
                <c:pt idx="4">
                  <c:v>-0.60996678245569846</c:v>
                </c:pt>
                <c:pt idx="5">
                  <c:v>0.81516143171903721</c:v>
                </c:pt>
                <c:pt idx="6">
                  <c:v>0.76229440144453742</c:v>
                </c:pt>
                <c:pt idx="7">
                  <c:v>0.8159392097898106</c:v>
                </c:pt>
                <c:pt idx="10">
                  <c:v>0.84894105963152811</c:v>
                </c:pt>
                <c:pt idx="11">
                  <c:v>0.26980321486995251</c:v>
                </c:pt>
                <c:pt idx="12">
                  <c:v>0.20653710584180374</c:v>
                </c:pt>
                <c:pt idx="13">
                  <c:v>-0.93149863935356336</c:v>
                </c:pt>
                <c:pt idx="14">
                  <c:v>-0.11369146569521149</c:v>
                </c:pt>
                <c:pt idx="15">
                  <c:v>-1.2098633745334268</c:v>
                </c:pt>
              </c:numCache>
            </c:numRef>
          </c:yVal>
        </c:ser>
        <c:axId val="59397632"/>
        <c:axId val="59399552"/>
      </c:scatterChart>
      <c:valAx>
        <c:axId val="5939763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399552"/>
        <c:crosses val="autoZero"/>
        <c:crossBetween val="midCat"/>
      </c:valAx>
      <c:valAx>
        <c:axId val="5939955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Linear</a:t>
                </a:r>
                <a:r>
                  <a:rPr lang="en-US" baseline="0"/>
                  <a:t> Corrected Offset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939763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USGS 40</a:t>
            </a:r>
            <a:r>
              <a:rPr lang="en-US" baseline="0"/>
              <a:t> Carbon Linearity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0314500161164086E-4"/>
                  <c:y val="-0.34595217264508632"/>
                </c:manualLayout>
              </c:layout>
              <c:numFmt formatCode="General" sourceLinked="0"/>
              <c:spPr>
                <a:solidFill>
                  <a:srgbClr val="FFFF00"/>
                </a:solidFill>
              </c:spPr>
            </c:trendlineLbl>
          </c:trendline>
          <c:xVal>
            <c:numRef>
              <c:f>'Linearity Correction'!$G$7:$G$13</c:f>
              <c:numCache>
                <c:formatCode>General</c:formatCode>
                <c:ptCount val="7"/>
                <c:pt idx="2">
                  <c:v>36.304000000000002</c:v>
                </c:pt>
                <c:pt idx="3">
                  <c:v>63.652000000000001</c:v>
                </c:pt>
                <c:pt idx="4">
                  <c:v>53.866999999999997</c:v>
                </c:pt>
                <c:pt idx="5">
                  <c:v>43.85</c:v>
                </c:pt>
                <c:pt idx="6">
                  <c:v>56.427999999999997</c:v>
                </c:pt>
              </c:numCache>
            </c:numRef>
          </c:xVal>
          <c:yVal>
            <c:numRef>
              <c:f>'Linearity Correction'!$H$7:$H$13</c:f>
              <c:numCache>
                <c:formatCode>General</c:formatCode>
                <c:ptCount val="7"/>
                <c:pt idx="2">
                  <c:v>-26.186</c:v>
                </c:pt>
                <c:pt idx="3">
                  <c:v>-26.215</c:v>
                </c:pt>
                <c:pt idx="4">
                  <c:v>-26.102</c:v>
                </c:pt>
                <c:pt idx="5">
                  <c:v>-26.030999999999999</c:v>
                </c:pt>
                <c:pt idx="6">
                  <c:v>-25.859000000000002</c:v>
                </c:pt>
              </c:numCache>
            </c:numRef>
          </c:yVal>
        </c:ser>
        <c:axId val="58958208"/>
        <c:axId val="58960128"/>
      </c:scatterChart>
      <c:valAx>
        <c:axId val="58958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layout>
            <c:manualLayout>
              <c:xMode val="edge"/>
              <c:yMode val="edge"/>
              <c:x val="0.43902958076186505"/>
              <c:y val="0.89256926217556143"/>
            </c:manualLayout>
          </c:layout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960128"/>
        <c:crosses val="autoZero"/>
        <c:crossBetween val="midCat"/>
      </c:valAx>
      <c:valAx>
        <c:axId val="589601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Carbon</a:t>
                </a:r>
                <a:r>
                  <a:rPr lang="en-US" baseline="0"/>
                  <a:t> Isotope Value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58958208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USGS 40</a:t>
            </a:r>
            <a:r>
              <a:rPr lang="en-US" baseline="0"/>
              <a:t> Nitrogen Linearity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1180498989350493E-3"/>
                  <c:y val="-0.19844561096529631"/>
                </c:manualLayout>
              </c:layout>
              <c:numFmt formatCode="General" sourceLinked="0"/>
              <c:spPr>
                <a:solidFill>
                  <a:srgbClr val="FFCC00"/>
                </a:solidFill>
              </c:spPr>
            </c:trendlineLbl>
          </c:trendline>
          <c:xVal>
            <c:numRef>
              <c:f>'Linearity Correction'!$I$7:$I$13</c:f>
              <c:numCache>
                <c:formatCode>General</c:formatCode>
                <c:ptCount val="7"/>
                <c:pt idx="2">
                  <c:v>35.813000000000002</c:v>
                </c:pt>
                <c:pt idx="3">
                  <c:v>62.430999999999997</c:v>
                </c:pt>
                <c:pt idx="4">
                  <c:v>51.188000000000002</c:v>
                </c:pt>
                <c:pt idx="5">
                  <c:v>40.246000000000002</c:v>
                </c:pt>
                <c:pt idx="6">
                  <c:v>52.165999999999997</c:v>
                </c:pt>
              </c:numCache>
            </c:numRef>
          </c:xVal>
          <c:yVal>
            <c:numRef>
              <c:f>'Linearity Correction'!$J$7:$J$13</c:f>
              <c:numCache>
                <c:formatCode>General</c:formatCode>
                <c:ptCount val="7"/>
                <c:pt idx="2">
                  <c:v>-4.1079999999999997</c:v>
                </c:pt>
                <c:pt idx="3">
                  <c:v>-4.0309999999999997</c:v>
                </c:pt>
                <c:pt idx="4">
                  <c:v>-4.2759999999999998</c:v>
                </c:pt>
                <c:pt idx="5">
                  <c:v>-2.74</c:v>
                </c:pt>
                <c:pt idx="6">
                  <c:v>-2.956</c:v>
                </c:pt>
              </c:numCache>
            </c:numRef>
          </c:yVal>
        </c:ser>
        <c:axId val="58940032"/>
        <c:axId val="59073280"/>
      </c:scatterChart>
      <c:valAx>
        <c:axId val="58940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layout>
            <c:manualLayout>
              <c:xMode val="edge"/>
              <c:yMode val="edge"/>
              <c:x val="0.43902955950730882"/>
              <c:y val="0.89256926217556143"/>
            </c:manualLayout>
          </c:layout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073280"/>
        <c:crosses val="autoZero"/>
        <c:crossBetween val="midCat"/>
      </c:valAx>
      <c:valAx>
        <c:axId val="590732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Nitrogen Isotope Value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58940032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USGS 41a</a:t>
            </a:r>
            <a:r>
              <a:rPr lang="en-US" baseline="0"/>
              <a:t> Carbon Linearity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817147856517941"/>
                  <c:y val="-0.32693715368912218"/>
                </c:manualLayout>
              </c:layout>
              <c:numFmt formatCode="General" sourceLinked="0"/>
              <c:spPr>
                <a:solidFill>
                  <a:srgbClr val="996600"/>
                </a:solidFill>
              </c:spPr>
            </c:trendlineLbl>
          </c:trendline>
          <c:xVal>
            <c:numRef>
              <c:f>'Linearity Correction'!$P$7:$P$15</c:f>
              <c:numCache>
                <c:formatCode>General</c:formatCode>
                <c:ptCount val="9"/>
                <c:pt idx="0">
                  <c:v>38.93</c:v>
                </c:pt>
                <c:pt idx="3">
                  <c:v>29.140999999999998</c:v>
                </c:pt>
                <c:pt idx="4">
                  <c:v>34.704000000000001</c:v>
                </c:pt>
                <c:pt idx="5">
                  <c:v>44.405000000000001</c:v>
                </c:pt>
                <c:pt idx="6">
                  <c:v>61.674999999999997</c:v>
                </c:pt>
                <c:pt idx="7">
                  <c:v>32.142000000000003</c:v>
                </c:pt>
                <c:pt idx="8">
                  <c:v>18.393999999999998</c:v>
                </c:pt>
              </c:numCache>
            </c:numRef>
          </c:xVal>
          <c:yVal>
            <c:numRef>
              <c:f>'Linearity Correction'!$Q$7:$Q$15</c:f>
              <c:numCache>
                <c:formatCode>General</c:formatCode>
                <c:ptCount val="9"/>
                <c:pt idx="0">
                  <c:v>36.140999999999998</c:v>
                </c:pt>
                <c:pt idx="3">
                  <c:v>36.698999999999998</c:v>
                </c:pt>
                <c:pt idx="4">
                  <c:v>36.926000000000002</c:v>
                </c:pt>
                <c:pt idx="5">
                  <c:v>36.618000000000002</c:v>
                </c:pt>
                <c:pt idx="6">
                  <c:v>36.731999999999999</c:v>
                </c:pt>
                <c:pt idx="7">
                  <c:v>36.420999999999999</c:v>
                </c:pt>
                <c:pt idx="8">
                  <c:v>36.799999999999997</c:v>
                </c:pt>
              </c:numCache>
            </c:numRef>
          </c:yVal>
        </c:ser>
        <c:axId val="59102336"/>
        <c:axId val="59104256"/>
      </c:scatterChart>
      <c:valAx>
        <c:axId val="59102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layout>
            <c:manualLayout>
              <c:xMode val="edge"/>
              <c:yMode val="edge"/>
              <c:x val="0.43902960728039903"/>
              <c:y val="0.89256926217556143"/>
            </c:manualLayout>
          </c:layout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104256"/>
        <c:crosses val="autoZero"/>
        <c:crossBetween val="midCat"/>
      </c:valAx>
      <c:valAx>
        <c:axId val="59104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Carbon</a:t>
                </a:r>
                <a:r>
                  <a:rPr lang="en-US" baseline="0"/>
                  <a:t> Isotope Value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59102336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USGS 41a</a:t>
            </a:r>
            <a:r>
              <a:rPr lang="en-US" baseline="0"/>
              <a:t> Nitrogen Linearity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0952273207228433"/>
                  <c:y val="0.33627515310586248"/>
                </c:manualLayout>
              </c:layout>
              <c:numFmt formatCode="General" sourceLinked="0"/>
              <c:spPr>
                <a:solidFill>
                  <a:schemeClr val="accent6">
                    <a:lumMod val="60000"/>
                    <a:lumOff val="40000"/>
                  </a:schemeClr>
                </a:solidFill>
              </c:spPr>
            </c:trendlineLbl>
          </c:trendline>
          <c:xVal>
            <c:numRef>
              <c:f>'Linearity Correction'!$R$7:$R$15</c:f>
              <c:numCache>
                <c:formatCode>General</c:formatCode>
                <c:ptCount val="9"/>
                <c:pt idx="0">
                  <c:v>38.975999999999999</c:v>
                </c:pt>
                <c:pt idx="3">
                  <c:v>28.225000000000001</c:v>
                </c:pt>
                <c:pt idx="4">
                  <c:v>33.298000000000002</c:v>
                </c:pt>
                <c:pt idx="5">
                  <c:v>41.16</c:v>
                </c:pt>
                <c:pt idx="6">
                  <c:v>57.814999999999998</c:v>
                </c:pt>
                <c:pt idx="7">
                  <c:v>30.245000000000001</c:v>
                </c:pt>
                <c:pt idx="8">
                  <c:v>16.497</c:v>
                </c:pt>
              </c:numCache>
            </c:numRef>
          </c:xVal>
          <c:yVal>
            <c:numRef>
              <c:f>'Linearity Correction'!$S$7:$S$15</c:f>
              <c:numCache>
                <c:formatCode>General</c:formatCode>
                <c:ptCount val="9"/>
                <c:pt idx="0">
                  <c:v>47.921999999999997</c:v>
                </c:pt>
                <c:pt idx="3">
                  <c:v>47.643000000000001</c:v>
                </c:pt>
                <c:pt idx="4">
                  <c:v>47.226999999999997</c:v>
                </c:pt>
                <c:pt idx="5">
                  <c:v>47.393000000000001</c:v>
                </c:pt>
                <c:pt idx="6">
                  <c:v>46.768999999999998</c:v>
                </c:pt>
                <c:pt idx="7">
                  <c:v>46.765999999999998</c:v>
                </c:pt>
                <c:pt idx="8">
                  <c:v>45.302999999999997</c:v>
                </c:pt>
              </c:numCache>
            </c:numRef>
          </c:yVal>
        </c:ser>
        <c:axId val="59125120"/>
        <c:axId val="59139584"/>
      </c:scatterChart>
      <c:valAx>
        <c:axId val="59125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layout>
            <c:manualLayout>
              <c:xMode val="edge"/>
              <c:yMode val="edge"/>
              <c:x val="0.43902946520825298"/>
              <c:y val="0.89256926217556143"/>
            </c:manualLayout>
          </c:layout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139584"/>
        <c:crosses val="autoZero"/>
        <c:crossBetween val="midCat"/>
      </c:valAx>
      <c:valAx>
        <c:axId val="591395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Nitrogen Isotope Value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59125120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USGS 40 Carbon Correction Factor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4.4700568678915135E-2"/>
                  <c:y val="-0.43233778069408052"/>
                </c:manualLayout>
              </c:layout>
              <c:numFmt formatCode="General" sourceLinked="0"/>
              <c:spPr>
                <a:solidFill>
                  <a:schemeClr val="accent1"/>
                </a:solidFill>
              </c:spPr>
            </c:trendlineLbl>
          </c:trendline>
          <c:xVal>
            <c:numRef>
              <c:f>'Linearity Correction'!$B$36:$B$42</c:f>
              <c:numCache>
                <c:formatCode>General</c:formatCode>
                <c:ptCount val="7"/>
                <c:pt idx="2">
                  <c:v>36.304000000000002</c:v>
                </c:pt>
                <c:pt idx="3">
                  <c:v>63.652000000000001</c:v>
                </c:pt>
                <c:pt idx="4">
                  <c:v>53.866999999999997</c:v>
                </c:pt>
                <c:pt idx="5">
                  <c:v>43.85</c:v>
                </c:pt>
                <c:pt idx="6">
                  <c:v>56.427999999999997</c:v>
                </c:pt>
              </c:numCache>
            </c:numRef>
          </c:xVal>
          <c:yVal>
            <c:numRef>
              <c:f>'Linearity Correction'!$D$36:$D$42</c:f>
              <c:numCache>
                <c:formatCode>General</c:formatCode>
                <c:ptCount val="7"/>
                <c:pt idx="2">
                  <c:v>-0.11157775050053687</c:v>
                </c:pt>
                <c:pt idx="3">
                  <c:v>-0.14057775050053678</c:v>
                </c:pt>
                <c:pt idx="4">
                  <c:v>-2.7577750500537235E-2</c:v>
                </c:pt>
                <c:pt idx="5">
                  <c:v>4.3422249499464272E-2</c:v>
                </c:pt>
                <c:pt idx="6">
                  <c:v>0.21542224949946132</c:v>
                </c:pt>
              </c:numCache>
            </c:numRef>
          </c:yVal>
        </c:ser>
        <c:axId val="59058048"/>
        <c:axId val="59179008"/>
      </c:scatterChart>
      <c:valAx>
        <c:axId val="59058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179008"/>
        <c:crosses val="autoZero"/>
        <c:crossBetween val="midCat"/>
      </c:valAx>
      <c:valAx>
        <c:axId val="59179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Correction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59058048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USGS 40 Nitrogen</a:t>
            </a:r>
            <a:r>
              <a:rPr lang="en-US" baseline="0"/>
              <a:t> </a:t>
            </a:r>
            <a:r>
              <a:rPr lang="en-US"/>
              <a:t>Correction Factor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2028762029746282"/>
                  <c:y val="-2.9334354039078438E-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</c:spPr>
            </c:trendlineLbl>
          </c:trendline>
          <c:xVal>
            <c:numRef>
              <c:f>'Linearity Correction'!$F$36:$F$42</c:f>
              <c:numCache>
                <c:formatCode>General</c:formatCode>
                <c:ptCount val="7"/>
                <c:pt idx="2">
                  <c:v>35.813000000000002</c:v>
                </c:pt>
                <c:pt idx="3">
                  <c:v>62.430999999999997</c:v>
                </c:pt>
                <c:pt idx="4">
                  <c:v>51.188000000000002</c:v>
                </c:pt>
                <c:pt idx="5">
                  <c:v>40.246000000000002</c:v>
                </c:pt>
                <c:pt idx="6">
                  <c:v>52.165999999999997</c:v>
                </c:pt>
              </c:numCache>
            </c:numRef>
          </c:xVal>
          <c:yVal>
            <c:numRef>
              <c:f>'Linearity Correction'!$H$36:$H$42</c:f>
              <c:numCache>
                <c:formatCode>General</c:formatCode>
                <c:ptCount val="7"/>
                <c:pt idx="2">
                  <c:v>-0.44686429581713005</c:v>
                </c:pt>
                <c:pt idx="3">
                  <c:v>-0.3698642958171301</c:v>
                </c:pt>
                <c:pt idx="4">
                  <c:v>-0.6148642958171302</c:v>
                </c:pt>
                <c:pt idx="5">
                  <c:v>0.92113570418286939</c:v>
                </c:pt>
                <c:pt idx="6">
                  <c:v>0.70513570418286964</c:v>
                </c:pt>
              </c:numCache>
            </c:numRef>
          </c:yVal>
        </c:ser>
        <c:axId val="59203968"/>
        <c:axId val="59205888"/>
      </c:scatterChart>
      <c:valAx>
        <c:axId val="59203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205888"/>
        <c:crosses val="autoZero"/>
        <c:crossBetween val="midCat"/>
      </c:valAx>
      <c:valAx>
        <c:axId val="59205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Correction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59203968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USGS 41a Carbon Correction Factor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2.8771673811043896E-2"/>
                  <c:y val="-0.53785615339749193"/>
                </c:manualLayout>
              </c:layout>
              <c:numFmt formatCode="General" sourceLinked="0"/>
              <c:spPr>
                <a:solidFill>
                  <a:srgbClr val="FF0000"/>
                </a:solidFill>
              </c:spPr>
            </c:trendlineLbl>
          </c:trendline>
          <c:xVal>
            <c:numRef>
              <c:f>'Linearity Correction'!$L$36:$L$44</c:f>
              <c:numCache>
                <c:formatCode>General</c:formatCode>
                <c:ptCount val="9"/>
                <c:pt idx="0">
                  <c:v>38.93</c:v>
                </c:pt>
                <c:pt idx="3">
                  <c:v>29.140999999999998</c:v>
                </c:pt>
                <c:pt idx="4">
                  <c:v>34.704000000000001</c:v>
                </c:pt>
                <c:pt idx="5">
                  <c:v>44.405000000000001</c:v>
                </c:pt>
                <c:pt idx="6">
                  <c:v>61.674999999999997</c:v>
                </c:pt>
                <c:pt idx="7">
                  <c:v>32.142000000000003</c:v>
                </c:pt>
                <c:pt idx="8">
                  <c:v>18.393999999999998</c:v>
                </c:pt>
              </c:numCache>
            </c:numRef>
          </c:xVal>
          <c:yVal>
            <c:numRef>
              <c:f>'Linearity Correction'!$N$36:$N$44</c:f>
              <c:numCache>
                <c:formatCode>General</c:formatCode>
                <c:ptCount val="9"/>
                <c:pt idx="0">
                  <c:v>-0.48257837728413477</c:v>
                </c:pt>
                <c:pt idx="3">
                  <c:v>7.5421622715865055E-2</c:v>
                </c:pt>
                <c:pt idx="4">
                  <c:v>0.30242162271586892</c:v>
                </c:pt>
                <c:pt idx="5">
                  <c:v>-5.5783772841309087E-3</c:v>
                </c:pt>
                <c:pt idx="6">
                  <c:v>0.10842162271586631</c:v>
                </c:pt>
                <c:pt idx="7">
                  <c:v>-0.20257837728413364</c:v>
                </c:pt>
                <c:pt idx="8">
                  <c:v>0.17642162271586415</c:v>
                </c:pt>
              </c:numCache>
            </c:numRef>
          </c:yVal>
        </c:ser>
        <c:axId val="59259520"/>
        <c:axId val="59269888"/>
      </c:scatterChart>
      <c:valAx>
        <c:axId val="59259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269888"/>
        <c:crosses val="autoZero"/>
        <c:crossBetween val="midCat"/>
      </c:valAx>
      <c:valAx>
        <c:axId val="59269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Correction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59259520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USGS 41a Nitrogen Correction Factor</a:t>
            </a:r>
          </a:p>
        </c:rich>
      </c:tx>
      <c:layout>
        <c:manualLayout>
          <c:xMode val="edge"/>
          <c:yMode val="edge"/>
          <c:x val="0.17995841995841996"/>
          <c:y val="5.5555555555555455E-2"/>
        </c:manualLayout>
      </c:layout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4000698457391368"/>
                  <c:y val="2.9249052201808106E-2"/>
                </c:manualLayout>
              </c:layout>
              <c:numFmt formatCode="General" sourceLinked="0"/>
              <c:spPr>
                <a:solidFill>
                  <a:schemeClr val="accent2">
                    <a:lumMod val="75000"/>
                  </a:schemeClr>
                </a:solidFill>
              </c:spPr>
            </c:trendlineLbl>
          </c:trendline>
          <c:xVal>
            <c:numRef>
              <c:f>'Linearity Correction'!$P$36:$P$44</c:f>
              <c:numCache>
                <c:formatCode>General</c:formatCode>
                <c:ptCount val="9"/>
                <c:pt idx="0">
                  <c:v>38.975999999999999</c:v>
                </c:pt>
                <c:pt idx="3">
                  <c:v>28.225000000000001</c:v>
                </c:pt>
                <c:pt idx="4">
                  <c:v>33.298000000000002</c:v>
                </c:pt>
                <c:pt idx="5">
                  <c:v>41.16</c:v>
                </c:pt>
                <c:pt idx="6">
                  <c:v>57.814999999999998</c:v>
                </c:pt>
                <c:pt idx="7">
                  <c:v>30.245000000000001</c:v>
                </c:pt>
                <c:pt idx="8">
                  <c:v>16.497</c:v>
                </c:pt>
              </c:numCache>
            </c:numRef>
          </c:xVal>
          <c:yVal>
            <c:numRef>
              <c:f>'Linearity Correction'!$R$36:$R$44</c:f>
              <c:numCache>
                <c:formatCode>General</c:formatCode>
                <c:ptCount val="9"/>
                <c:pt idx="0">
                  <c:v>0.97298627411463912</c:v>
                </c:pt>
                <c:pt idx="3">
                  <c:v>0.69398627411464275</c:v>
                </c:pt>
                <c:pt idx="4">
                  <c:v>0.27798627411463883</c:v>
                </c:pt>
                <c:pt idx="5">
                  <c:v>0.44398627411464275</c:v>
                </c:pt>
                <c:pt idx="6">
                  <c:v>-0.18001372588535958</c:v>
                </c:pt>
                <c:pt idx="7">
                  <c:v>-0.18301372588535969</c:v>
                </c:pt>
                <c:pt idx="8">
                  <c:v>-1.6460137258853607</c:v>
                </c:pt>
              </c:numCache>
            </c:numRef>
          </c:yVal>
        </c:ser>
        <c:axId val="59290752"/>
        <c:axId val="59292672"/>
      </c:scatterChart>
      <c:valAx>
        <c:axId val="59290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292672"/>
        <c:crosses val="autoZero"/>
        <c:crossBetween val="midCat"/>
      </c:valAx>
      <c:valAx>
        <c:axId val="592926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Correction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59290752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16</xdr:row>
      <xdr:rowOff>9525</xdr:rowOff>
    </xdr:from>
    <xdr:to>
      <xdr:col>8</xdr:col>
      <xdr:colOff>1257300</xdr:colOff>
      <xdr:row>30</xdr:row>
      <xdr:rowOff>85725</xdr:rowOff>
    </xdr:to>
    <xdr:graphicFrame macro="">
      <xdr:nvGraphicFramePr>
        <xdr:cNvPr id="20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17</xdr:row>
      <xdr:rowOff>152400</xdr:rowOff>
    </xdr:from>
    <xdr:to>
      <xdr:col>4</xdr:col>
      <xdr:colOff>1114425</xdr:colOff>
      <xdr:row>32</xdr:row>
      <xdr:rowOff>38100</xdr:rowOff>
    </xdr:to>
    <xdr:graphicFrame macro="">
      <xdr:nvGraphicFramePr>
        <xdr:cNvPr id="62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1143000</xdr:colOff>
      <xdr:row>17</xdr:row>
      <xdr:rowOff>161925</xdr:rowOff>
    </xdr:from>
    <xdr:to>
      <xdr:col>8</xdr:col>
      <xdr:colOff>104775</xdr:colOff>
      <xdr:row>32</xdr:row>
      <xdr:rowOff>47625</xdr:rowOff>
    </xdr:to>
    <xdr:graphicFrame macro="">
      <xdr:nvGraphicFramePr>
        <xdr:cNvPr id="62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14</xdr:col>
      <xdr:colOff>514350</xdr:colOff>
      <xdr:row>32</xdr:row>
      <xdr:rowOff>76200</xdr:rowOff>
    </xdr:to>
    <xdr:graphicFrame macro="">
      <xdr:nvGraphicFramePr>
        <xdr:cNvPr id="62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561975</xdr:colOff>
      <xdr:row>18</xdr:row>
      <xdr:rowOff>9525</xdr:rowOff>
    </xdr:from>
    <xdr:to>
      <xdr:col>19</xdr:col>
      <xdr:colOff>28575</xdr:colOff>
      <xdr:row>32</xdr:row>
      <xdr:rowOff>85725</xdr:rowOff>
    </xdr:to>
    <xdr:graphicFrame macro="">
      <xdr:nvGraphicFramePr>
        <xdr:cNvPr id="62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533400</xdr:colOff>
      <xdr:row>43</xdr:row>
      <xdr:rowOff>171450</xdr:rowOff>
    </xdr:from>
    <xdr:to>
      <xdr:col>4</xdr:col>
      <xdr:colOff>9525</xdr:colOff>
      <xdr:row>58</xdr:row>
      <xdr:rowOff>57150</xdr:rowOff>
    </xdr:to>
    <xdr:graphicFrame macro="">
      <xdr:nvGraphicFramePr>
        <xdr:cNvPr id="62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66675</xdr:colOff>
      <xdr:row>43</xdr:row>
      <xdr:rowOff>161925</xdr:rowOff>
    </xdr:from>
    <xdr:to>
      <xdr:col>8</xdr:col>
      <xdr:colOff>57150</xdr:colOff>
      <xdr:row>58</xdr:row>
      <xdr:rowOff>47625</xdr:rowOff>
    </xdr:to>
    <xdr:graphicFrame macro="">
      <xdr:nvGraphicFramePr>
        <xdr:cNvPr id="62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14</xdr:col>
      <xdr:colOff>0</xdr:colOff>
      <xdr:row>59</xdr:row>
      <xdr:rowOff>76200</xdr:rowOff>
    </xdr:to>
    <xdr:graphicFrame macro="">
      <xdr:nvGraphicFramePr>
        <xdr:cNvPr id="62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45</xdr:row>
      <xdr:rowOff>0</xdr:rowOff>
    </xdr:from>
    <xdr:to>
      <xdr:col>18</xdr:col>
      <xdr:colOff>171450</xdr:colOff>
      <xdr:row>59</xdr:row>
      <xdr:rowOff>76200</xdr:rowOff>
    </xdr:to>
    <xdr:graphicFrame macro="">
      <xdr:nvGraphicFramePr>
        <xdr:cNvPr id="62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1028700</xdr:colOff>
      <xdr:row>21</xdr:row>
      <xdr:rowOff>95250</xdr:rowOff>
    </xdr:from>
    <xdr:to>
      <xdr:col>15</xdr:col>
      <xdr:colOff>28575</xdr:colOff>
      <xdr:row>35</xdr:row>
      <xdr:rowOff>171450</xdr:rowOff>
    </xdr:to>
    <xdr:graphicFrame macro="">
      <xdr:nvGraphicFramePr>
        <xdr:cNvPr id="12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38</xdr:row>
      <xdr:rowOff>9525</xdr:rowOff>
    </xdr:from>
    <xdr:to>
      <xdr:col>15</xdr:col>
      <xdr:colOff>28575</xdr:colOff>
      <xdr:row>52</xdr:row>
      <xdr:rowOff>85725</xdr:rowOff>
    </xdr:to>
    <xdr:graphicFrame macro="">
      <xdr:nvGraphicFramePr>
        <xdr:cNvPr id="120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39"/>
  <sheetViews>
    <sheetView topLeftCell="G1" zoomScale="60" zoomScaleNormal="60" workbookViewId="0">
      <selection activeCell="C7" sqref="C7:J7"/>
    </sheetView>
  </sheetViews>
  <sheetFormatPr defaultRowHeight="14.4"/>
  <cols>
    <col min="1" max="1" width="9.6640625" bestFit="1" customWidth="1"/>
    <col min="3" max="4" width="13.109375" customWidth="1"/>
    <col min="5" max="6" width="16.88671875" customWidth="1"/>
    <col min="7" max="7" width="13.6640625" customWidth="1"/>
    <col min="8" max="8" width="10.109375" customWidth="1"/>
    <col min="9" max="9" width="14.109375" customWidth="1"/>
    <col min="10" max="10" width="10.5546875" customWidth="1"/>
    <col min="12" max="13" width="14.5546875" customWidth="1"/>
    <col min="14" max="15" width="16.88671875" customWidth="1"/>
    <col min="16" max="16" width="12.88671875" customWidth="1"/>
    <col min="17" max="17" width="9.6640625" customWidth="1"/>
    <col min="18" max="18" width="13.33203125" customWidth="1"/>
    <col min="19" max="19" width="10.33203125" customWidth="1"/>
    <col min="21" max="21" width="12.44140625" customWidth="1"/>
    <col min="22" max="22" width="13.109375" customWidth="1"/>
    <col min="23" max="23" width="16.5546875" customWidth="1"/>
    <col min="24" max="24" width="13.44140625" customWidth="1"/>
    <col min="25" max="25" width="13.33203125" customWidth="1"/>
    <col min="26" max="26" width="11" customWidth="1"/>
    <col min="27" max="27" width="13.88671875" customWidth="1"/>
    <col min="28" max="28" width="11.109375" customWidth="1"/>
  </cols>
  <sheetData>
    <row r="1" spans="1:28">
      <c r="A1" t="s">
        <v>9</v>
      </c>
    </row>
    <row r="2" spans="1:28">
      <c r="A2" t="s">
        <v>10</v>
      </c>
    </row>
    <row r="3" spans="1:28">
      <c r="A3" t="s">
        <v>13</v>
      </c>
    </row>
    <row r="4" spans="1:28" ht="15" thickBot="1"/>
    <row r="5" spans="1:28">
      <c r="C5" s="5" t="s">
        <v>0</v>
      </c>
      <c r="D5" s="6"/>
      <c r="E5" s="7"/>
      <c r="F5" s="7"/>
      <c r="G5" s="7"/>
      <c r="H5" s="7"/>
      <c r="I5" s="7"/>
      <c r="J5" s="8"/>
      <c r="L5" s="5" t="s">
        <v>77</v>
      </c>
      <c r="M5" s="6"/>
      <c r="N5" s="7"/>
      <c r="O5" s="7"/>
      <c r="P5" s="7"/>
      <c r="Q5" s="7"/>
      <c r="R5" s="7"/>
      <c r="S5" s="8"/>
      <c r="U5" s="5" t="s">
        <v>8</v>
      </c>
      <c r="V5" s="7"/>
      <c r="W5" s="7"/>
      <c r="X5" s="7"/>
      <c r="Y5" s="7"/>
      <c r="Z5" s="7"/>
      <c r="AA5" s="7"/>
      <c r="AB5" s="8"/>
    </row>
    <row r="6" spans="1:28">
      <c r="A6" t="s">
        <v>7</v>
      </c>
      <c r="C6" s="21" t="s">
        <v>1</v>
      </c>
      <c r="D6" s="22" t="s">
        <v>11</v>
      </c>
      <c r="E6" s="22" t="s">
        <v>6</v>
      </c>
      <c r="F6" s="22" t="s">
        <v>12</v>
      </c>
      <c r="G6" s="22" t="s">
        <v>2</v>
      </c>
      <c r="H6" s="22" t="s">
        <v>4</v>
      </c>
      <c r="I6" s="22" t="s">
        <v>3</v>
      </c>
      <c r="J6" s="23" t="s">
        <v>5</v>
      </c>
      <c r="L6" s="21" t="s">
        <v>1</v>
      </c>
      <c r="M6" s="22" t="s">
        <v>11</v>
      </c>
      <c r="N6" s="22" t="s">
        <v>6</v>
      </c>
      <c r="O6" s="22" t="s">
        <v>12</v>
      </c>
      <c r="P6" s="22" t="s">
        <v>2</v>
      </c>
      <c r="Q6" s="22" t="s">
        <v>4</v>
      </c>
      <c r="R6" s="22" t="s">
        <v>3</v>
      </c>
      <c r="S6" s="23" t="s">
        <v>5</v>
      </c>
      <c r="U6" s="21" t="s">
        <v>1</v>
      </c>
      <c r="V6" s="22" t="s">
        <v>11</v>
      </c>
      <c r="W6" s="22" t="s">
        <v>6</v>
      </c>
      <c r="X6" s="22" t="s">
        <v>12</v>
      </c>
      <c r="Y6" s="22" t="s">
        <v>2</v>
      </c>
      <c r="Z6" s="22" t="s">
        <v>4</v>
      </c>
      <c r="AA6" s="22" t="s">
        <v>3</v>
      </c>
      <c r="AB6" s="23" t="s">
        <v>5</v>
      </c>
    </row>
    <row r="7" spans="1:28">
      <c r="A7" s="1"/>
      <c r="C7" s="66"/>
      <c r="D7" s="66"/>
      <c r="E7" s="66"/>
      <c r="F7" s="66"/>
      <c r="G7" s="66"/>
      <c r="H7" s="66"/>
      <c r="L7" t="s">
        <v>95</v>
      </c>
      <c r="M7" t="s">
        <v>96</v>
      </c>
      <c r="N7">
        <v>0.5</v>
      </c>
      <c r="O7">
        <v>5</v>
      </c>
      <c r="P7" s="67">
        <v>38.93</v>
      </c>
      <c r="Q7" s="67">
        <v>36.140999999999998</v>
      </c>
      <c r="R7">
        <v>38.975999999999999</v>
      </c>
      <c r="S7">
        <v>47.921999999999997</v>
      </c>
      <c r="U7" t="s">
        <v>125</v>
      </c>
      <c r="V7" t="s">
        <v>105</v>
      </c>
      <c r="W7">
        <v>0.75700000000000001</v>
      </c>
      <c r="X7">
        <v>5</v>
      </c>
      <c r="Y7" s="67">
        <v>102.139</v>
      </c>
      <c r="Z7" s="67">
        <v>-29.617000000000001</v>
      </c>
      <c r="AA7">
        <v>63.220999999999997</v>
      </c>
      <c r="AB7">
        <v>0.68</v>
      </c>
    </row>
    <row r="8" spans="1:28">
      <c r="C8" s="66" t="s">
        <v>87</v>
      </c>
      <c r="D8" s="66" t="s">
        <v>89</v>
      </c>
      <c r="E8" s="66">
        <v>0.73099999999999998</v>
      </c>
      <c r="F8" s="66">
        <v>5</v>
      </c>
      <c r="G8" s="66">
        <v>105.1</v>
      </c>
      <c r="H8" s="66">
        <v>-25.753</v>
      </c>
      <c r="I8">
        <v>102.913</v>
      </c>
      <c r="J8">
        <v>-3.9319999999999999</v>
      </c>
      <c r="P8" s="67"/>
      <c r="Q8" s="67"/>
      <c r="U8" t="s">
        <v>126</v>
      </c>
      <c r="V8" t="s">
        <v>106</v>
      </c>
      <c r="W8">
        <v>0.624</v>
      </c>
      <c r="X8">
        <v>5</v>
      </c>
      <c r="Y8" s="67" t="s">
        <v>128</v>
      </c>
      <c r="Z8" s="67"/>
      <c r="AA8">
        <v>52.191000000000003</v>
      </c>
      <c r="AB8">
        <v>0.70699999999999996</v>
      </c>
    </row>
    <row r="9" spans="1:28">
      <c r="C9" s="66" t="s">
        <v>87</v>
      </c>
      <c r="D9" s="66" t="s">
        <v>90</v>
      </c>
      <c r="E9" s="66">
        <v>0.47099999999999997</v>
      </c>
      <c r="F9" s="66">
        <v>5</v>
      </c>
      <c r="G9" s="66">
        <v>36.304000000000002</v>
      </c>
      <c r="H9" s="66">
        <v>-26.186</v>
      </c>
      <c r="I9">
        <v>35.813000000000002</v>
      </c>
      <c r="J9">
        <v>-4.1079999999999997</v>
      </c>
      <c r="P9" s="67"/>
      <c r="Q9" s="67"/>
      <c r="U9" t="s">
        <v>127</v>
      </c>
      <c r="V9" t="s">
        <v>129</v>
      </c>
      <c r="W9">
        <v>0.999</v>
      </c>
      <c r="X9">
        <v>5</v>
      </c>
      <c r="Y9" s="67"/>
      <c r="Z9" s="67"/>
    </row>
    <row r="10" spans="1:28">
      <c r="C10" s="66" t="s">
        <v>87</v>
      </c>
      <c r="D10" s="66" t="s">
        <v>91</v>
      </c>
      <c r="E10" s="66">
        <v>0.82399999999999995</v>
      </c>
      <c r="F10" s="66">
        <v>5</v>
      </c>
      <c r="G10" s="66">
        <v>63.652000000000001</v>
      </c>
      <c r="H10" s="66">
        <v>-26.215</v>
      </c>
      <c r="I10">
        <v>62.430999999999997</v>
      </c>
      <c r="J10">
        <v>-4.0309999999999997</v>
      </c>
      <c r="L10" t="s">
        <v>95</v>
      </c>
      <c r="M10" t="s">
        <v>99</v>
      </c>
      <c r="N10">
        <v>0.377</v>
      </c>
      <c r="O10">
        <v>5</v>
      </c>
      <c r="P10" s="67">
        <v>29.140999999999998</v>
      </c>
      <c r="Q10" s="67">
        <v>36.698999999999998</v>
      </c>
      <c r="R10">
        <v>28.225000000000001</v>
      </c>
      <c r="S10">
        <v>47.643000000000001</v>
      </c>
      <c r="U10" t="s">
        <v>130</v>
      </c>
      <c r="V10" t="s">
        <v>105</v>
      </c>
      <c r="W10">
        <v>1.6659999999999999</v>
      </c>
      <c r="X10">
        <v>5</v>
      </c>
      <c r="Y10" s="67">
        <v>125.85299999999999</v>
      </c>
      <c r="Z10" s="67">
        <v>-25.963000000000001</v>
      </c>
      <c r="AA10">
        <v>13.712999999999999</v>
      </c>
      <c r="AB10">
        <v>4.5869999999999997</v>
      </c>
    </row>
    <row r="11" spans="1:28">
      <c r="C11" s="66" t="s">
        <v>87</v>
      </c>
      <c r="D11" s="66" t="s">
        <v>92</v>
      </c>
      <c r="E11" s="66">
        <v>0.69399999999999995</v>
      </c>
      <c r="F11" s="66">
        <v>5</v>
      </c>
      <c r="G11" s="66">
        <v>53.866999999999997</v>
      </c>
      <c r="H11" s="66">
        <v>-26.102</v>
      </c>
      <c r="I11">
        <v>51.188000000000002</v>
      </c>
      <c r="J11">
        <v>-4.2759999999999998</v>
      </c>
      <c r="L11" t="s">
        <v>95</v>
      </c>
      <c r="M11" t="s">
        <v>100</v>
      </c>
      <c r="N11">
        <v>0.44400000000000001</v>
      </c>
      <c r="O11">
        <v>5</v>
      </c>
      <c r="P11" s="67">
        <v>34.704000000000001</v>
      </c>
      <c r="Q11" s="67">
        <v>36.926000000000002</v>
      </c>
      <c r="R11">
        <v>33.298000000000002</v>
      </c>
      <c r="S11">
        <v>47.226999999999997</v>
      </c>
      <c r="U11" t="s">
        <v>130</v>
      </c>
      <c r="V11" t="s">
        <v>106</v>
      </c>
      <c r="W11">
        <v>1.1160000000000001</v>
      </c>
      <c r="X11">
        <v>5</v>
      </c>
      <c r="Y11" s="67">
        <v>91.596999999999994</v>
      </c>
      <c r="Z11" s="67">
        <v>-25.869</v>
      </c>
      <c r="AA11">
        <v>10.07</v>
      </c>
      <c r="AB11">
        <v>4.9109999999999996</v>
      </c>
    </row>
    <row r="12" spans="1:28">
      <c r="C12" s="66" t="s">
        <v>87</v>
      </c>
      <c r="D12" s="66" t="s">
        <v>93</v>
      </c>
      <c r="E12" s="66">
        <v>0.56999999999999995</v>
      </c>
      <c r="F12" s="66">
        <v>5</v>
      </c>
      <c r="G12" s="66">
        <v>43.85</v>
      </c>
      <c r="H12" s="66">
        <v>-26.030999999999999</v>
      </c>
      <c r="I12">
        <v>40.246000000000002</v>
      </c>
      <c r="J12">
        <v>-2.74</v>
      </c>
      <c r="L12" t="s">
        <v>95</v>
      </c>
      <c r="M12" t="s">
        <v>101</v>
      </c>
      <c r="N12">
        <v>0.57099999999999995</v>
      </c>
      <c r="O12">
        <v>5</v>
      </c>
      <c r="P12" s="67">
        <v>44.405000000000001</v>
      </c>
      <c r="Q12" s="67">
        <v>36.618000000000002</v>
      </c>
      <c r="R12">
        <v>41.16</v>
      </c>
      <c r="S12">
        <v>47.393000000000001</v>
      </c>
      <c r="U12" t="s">
        <v>130</v>
      </c>
      <c r="V12" t="s">
        <v>96</v>
      </c>
      <c r="W12">
        <v>1.0680000000000001</v>
      </c>
      <c r="X12">
        <v>5</v>
      </c>
      <c r="Y12" s="67">
        <v>86.724000000000004</v>
      </c>
      <c r="Z12" s="67">
        <v>-25.792000000000002</v>
      </c>
      <c r="AA12">
        <v>9.1170000000000009</v>
      </c>
      <c r="AB12">
        <v>4.5090000000000003</v>
      </c>
    </row>
    <row r="13" spans="1:28">
      <c r="C13" s="66" t="s">
        <v>87</v>
      </c>
      <c r="D13" s="66" t="s">
        <v>94</v>
      </c>
      <c r="E13" s="66">
        <v>0.72799999999999998</v>
      </c>
      <c r="F13" s="66">
        <v>5</v>
      </c>
      <c r="G13" s="66">
        <v>56.427999999999997</v>
      </c>
      <c r="H13" s="66">
        <v>-25.859000000000002</v>
      </c>
      <c r="I13">
        <v>52.165999999999997</v>
      </c>
      <c r="J13">
        <v>-2.956</v>
      </c>
      <c r="L13" t="s">
        <v>95</v>
      </c>
      <c r="M13" t="s">
        <v>102</v>
      </c>
      <c r="N13">
        <v>0.78800000000000003</v>
      </c>
      <c r="O13">
        <v>5</v>
      </c>
      <c r="P13" s="67">
        <v>61.674999999999997</v>
      </c>
      <c r="Q13" s="67">
        <v>36.731999999999999</v>
      </c>
      <c r="R13">
        <v>57.814999999999998</v>
      </c>
      <c r="S13">
        <v>46.768999999999998</v>
      </c>
      <c r="U13" t="s">
        <v>130</v>
      </c>
      <c r="V13" t="s">
        <v>129</v>
      </c>
      <c r="W13">
        <v>1.089</v>
      </c>
      <c r="X13">
        <v>5</v>
      </c>
      <c r="Y13" s="67">
        <v>87.543999999999997</v>
      </c>
      <c r="Z13" s="67">
        <v>-25.986999999999998</v>
      </c>
      <c r="AA13">
        <v>9.2829999999999995</v>
      </c>
      <c r="AB13">
        <v>4.0819999999999999</v>
      </c>
    </row>
    <row r="14" spans="1:28">
      <c r="C14" s="63"/>
      <c r="D14" s="63"/>
      <c r="E14" s="63"/>
      <c r="F14" s="63"/>
      <c r="G14" s="63"/>
      <c r="H14" s="63"/>
      <c r="I14" s="65"/>
      <c r="J14" s="65"/>
      <c r="L14" t="s">
        <v>95</v>
      </c>
      <c r="M14" t="s">
        <v>103</v>
      </c>
      <c r="N14">
        <v>0.41699999999999998</v>
      </c>
      <c r="O14">
        <v>5</v>
      </c>
      <c r="P14" s="67">
        <v>32.142000000000003</v>
      </c>
      <c r="Q14" s="67">
        <v>36.420999999999999</v>
      </c>
      <c r="R14">
        <v>30.245000000000001</v>
      </c>
      <c r="S14">
        <v>46.765999999999998</v>
      </c>
      <c r="U14" t="s">
        <v>131</v>
      </c>
      <c r="V14" t="s">
        <v>88</v>
      </c>
      <c r="W14">
        <v>1.7450000000000001</v>
      </c>
      <c r="X14">
        <v>5</v>
      </c>
      <c r="Y14" s="67">
        <v>140.84800000000001</v>
      </c>
      <c r="Z14" s="67">
        <v>-27.175000000000001</v>
      </c>
      <c r="AA14">
        <v>8.8819999999999997</v>
      </c>
      <c r="AB14">
        <v>4.6150000000000002</v>
      </c>
    </row>
    <row r="15" spans="1:28">
      <c r="L15" t="s">
        <v>95</v>
      </c>
      <c r="M15" t="s">
        <v>104</v>
      </c>
      <c r="N15">
        <v>0.23699999999999999</v>
      </c>
      <c r="O15">
        <v>5</v>
      </c>
      <c r="P15" s="67">
        <v>18.393999999999998</v>
      </c>
      <c r="Q15" s="67">
        <v>36.799999999999997</v>
      </c>
      <c r="R15">
        <v>16.497</v>
      </c>
      <c r="S15">
        <v>45.302999999999997</v>
      </c>
      <c r="U15" t="s">
        <v>132</v>
      </c>
      <c r="V15" t="s">
        <v>89</v>
      </c>
      <c r="W15">
        <v>1.444</v>
      </c>
      <c r="X15">
        <v>5</v>
      </c>
      <c r="Y15" s="67">
        <v>119.123</v>
      </c>
      <c r="Z15" s="67">
        <v>-26.757000000000001</v>
      </c>
      <c r="AA15">
        <v>8.5909999999999993</v>
      </c>
      <c r="AB15">
        <v>4.351</v>
      </c>
    </row>
    <row r="16" spans="1:28">
      <c r="U16" t="s">
        <v>133</v>
      </c>
      <c r="V16" t="s">
        <v>97</v>
      </c>
      <c r="W16">
        <v>1.2370000000000001</v>
      </c>
      <c r="X16">
        <v>5</v>
      </c>
      <c r="Y16" s="67">
        <v>87.899000000000001</v>
      </c>
      <c r="Z16" s="67">
        <v>-20.181999999999999</v>
      </c>
      <c r="AA16">
        <v>12.013</v>
      </c>
      <c r="AB16">
        <v>3.2040000000000002</v>
      </c>
    </row>
    <row r="17" spans="3:28">
      <c r="C17" s="63"/>
      <c r="D17" s="63"/>
      <c r="E17" s="63"/>
      <c r="F17" s="63"/>
      <c r="G17" s="63"/>
      <c r="H17" s="63"/>
      <c r="I17" s="65"/>
      <c r="J17" s="65"/>
      <c r="L17" s="62"/>
      <c r="M17" s="62"/>
      <c r="N17" s="62"/>
      <c r="O17" s="62"/>
      <c r="P17" s="62"/>
      <c r="Q17" s="62"/>
      <c r="R17" s="64"/>
      <c r="S17" s="64"/>
      <c r="U17" t="s">
        <v>134</v>
      </c>
      <c r="V17" t="s">
        <v>98</v>
      </c>
      <c r="W17">
        <v>1.101</v>
      </c>
      <c r="X17">
        <v>5</v>
      </c>
      <c r="Y17" s="67">
        <v>88.430999999999997</v>
      </c>
      <c r="Z17" s="67">
        <v>-22.334</v>
      </c>
      <c r="AA17">
        <v>17.18</v>
      </c>
      <c r="AB17">
        <v>3.7770000000000001</v>
      </c>
    </row>
    <row r="18" spans="3:28">
      <c r="U18" t="s">
        <v>135</v>
      </c>
      <c r="V18" t="s">
        <v>107</v>
      </c>
      <c r="W18">
        <v>1.43</v>
      </c>
      <c r="X18">
        <v>5</v>
      </c>
      <c r="Y18" s="67">
        <v>75.805000000000007</v>
      </c>
      <c r="Z18" s="67">
        <v>-22.408000000000001</v>
      </c>
      <c r="AA18">
        <v>11.285</v>
      </c>
      <c r="AB18">
        <v>2.5169999999999999</v>
      </c>
    </row>
    <row r="19" spans="3:28">
      <c r="U19" t="s">
        <v>136</v>
      </c>
      <c r="V19" t="s">
        <v>108</v>
      </c>
      <c r="W19">
        <v>2.3759999999999999</v>
      </c>
      <c r="X19">
        <v>5</v>
      </c>
      <c r="Y19" s="67">
        <v>192.483</v>
      </c>
      <c r="Z19" s="67">
        <v>-27.305</v>
      </c>
      <c r="AA19">
        <v>14.893000000000001</v>
      </c>
      <c r="AB19">
        <v>5.5129999999999999</v>
      </c>
    </row>
    <row r="20" spans="3:28">
      <c r="U20" t="s">
        <v>137</v>
      </c>
      <c r="V20" t="s">
        <v>109</v>
      </c>
      <c r="W20">
        <v>1.804</v>
      </c>
      <c r="X20">
        <v>5</v>
      </c>
      <c r="Y20" s="67">
        <v>148.85599999999999</v>
      </c>
      <c r="Z20" s="67">
        <v>-26.657</v>
      </c>
      <c r="AA20">
        <v>12.273</v>
      </c>
      <c r="AB20">
        <v>6.117</v>
      </c>
    </row>
    <row r="21" spans="3:28">
      <c r="U21" t="s">
        <v>138</v>
      </c>
      <c r="V21" t="s">
        <v>110</v>
      </c>
      <c r="W21">
        <v>1.417</v>
      </c>
      <c r="X21">
        <v>5</v>
      </c>
      <c r="Y21" s="67">
        <v>114.873</v>
      </c>
      <c r="Z21" s="67">
        <v>-28.509</v>
      </c>
      <c r="AA21">
        <v>18.71</v>
      </c>
      <c r="AB21">
        <v>4.3689999999999998</v>
      </c>
    </row>
    <row r="22" spans="3:28">
      <c r="U22" t="s">
        <v>139</v>
      </c>
      <c r="V22" t="s">
        <v>111</v>
      </c>
      <c r="W22">
        <v>1.498</v>
      </c>
      <c r="X22">
        <v>5</v>
      </c>
      <c r="Y22" s="67">
        <v>121.697</v>
      </c>
      <c r="Z22" s="67">
        <v>-27.113</v>
      </c>
      <c r="AA22">
        <v>10.180999999999999</v>
      </c>
      <c r="AB22">
        <v>5.9180000000000001</v>
      </c>
    </row>
    <row r="23" spans="3:28">
      <c r="U23" t="s">
        <v>140</v>
      </c>
      <c r="V23" t="s">
        <v>112</v>
      </c>
      <c r="W23">
        <v>0.999</v>
      </c>
      <c r="X23">
        <v>5</v>
      </c>
      <c r="Y23" s="67"/>
      <c r="Z23" s="67"/>
    </row>
    <row r="24" spans="3:28">
      <c r="U24" t="s">
        <v>141</v>
      </c>
      <c r="V24" t="s">
        <v>90</v>
      </c>
      <c r="W24">
        <v>1.8149999999999999</v>
      </c>
      <c r="X24">
        <v>5</v>
      </c>
      <c r="Y24" s="67">
        <v>149.60400000000001</v>
      </c>
      <c r="Z24" s="67">
        <v>-27.475000000000001</v>
      </c>
      <c r="AA24">
        <v>13.226000000000001</v>
      </c>
      <c r="AB24">
        <v>4.5860000000000003</v>
      </c>
    </row>
    <row r="25" spans="3:28">
      <c r="U25" t="s">
        <v>142</v>
      </c>
      <c r="V25" t="s">
        <v>99</v>
      </c>
      <c r="W25">
        <v>1.82</v>
      </c>
      <c r="X25">
        <v>5</v>
      </c>
      <c r="Y25" s="67">
        <v>146.33699999999999</v>
      </c>
      <c r="Z25" s="67">
        <v>-27.009</v>
      </c>
      <c r="AA25">
        <v>12.366</v>
      </c>
      <c r="AB25">
        <v>7.1440000000000001</v>
      </c>
    </row>
    <row r="26" spans="3:28">
      <c r="U26" t="s">
        <v>143</v>
      </c>
      <c r="V26" t="s">
        <v>113</v>
      </c>
      <c r="W26">
        <v>1.6</v>
      </c>
      <c r="X26">
        <v>5</v>
      </c>
      <c r="Y26" s="67">
        <v>126.759</v>
      </c>
      <c r="Z26" s="67">
        <v>-27.712</v>
      </c>
      <c r="AA26">
        <v>10.076000000000001</v>
      </c>
      <c r="AB26">
        <v>4.7480000000000002</v>
      </c>
    </row>
    <row r="27" spans="3:28">
      <c r="U27" t="s">
        <v>144</v>
      </c>
      <c r="V27" t="s">
        <v>114</v>
      </c>
      <c r="W27">
        <v>1.4279999999999999</v>
      </c>
      <c r="X27">
        <v>5</v>
      </c>
      <c r="Y27" s="67">
        <v>113.651</v>
      </c>
      <c r="Z27" s="67">
        <v>-27.888999999999999</v>
      </c>
      <c r="AA27">
        <v>23.414000000000001</v>
      </c>
      <c r="AB27">
        <v>5.0129999999999999</v>
      </c>
    </row>
    <row r="28" spans="3:28">
      <c r="U28" t="s">
        <v>145</v>
      </c>
      <c r="V28" t="s">
        <v>115</v>
      </c>
      <c r="W28">
        <v>1.556</v>
      </c>
      <c r="X28">
        <v>5</v>
      </c>
      <c r="Y28" s="67">
        <v>125.239</v>
      </c>
      <c r="Z28" s="67">
        <v>-26.827999999999999</v>
      </c>
      <c r="AA28">
        <v>19.558</v>
      </c>
      <c r="AB28">
        <v>7.4619999999999997</v>
      </c>
    </row>
    <row r="29" spans="3:28">
      <c r="U29" t="s">
        <v>146</v>
      </c>
      <c r="V29" t="s">
        <v>116</v>
      </c>
      <c r="W29">
        <v>1.3979999999999999</v>
      </c>
      <c r="X29">
        <v>5</v>
      </c>
      <c r="Y29" s="67">
        <v>116.02500000000001</v>
      </c>
      <c r="Z29" s="67">
        <v>-26.939</v>
      </c>
      <c r="AA29">
        <v>9.0069999999999997</v>
      </c>
      <c r="AB29">
        <v>6.3609999999999998</v>
      </c>
    </row>
    <row r="30" spans="3:28">
      <c r="U30" t="s">
        <v>147</v>
      </c>
      <c r="V30" t="s">
        <v>117</v>
      </c>
      <c r="W30">
        <v>1.696</v>
      </c>
      <c r="X30">
        <v>5</v>
      </c>
      <c r="Y30" s="67" t="s">
        <v>128</v>
      </c>
      <c r="Z30" s="67"/>
      <c r="AA30">
        <v>11.693</v>
      </c>
      <c r="AB30">
        <v>5.4630000000000001</v>
      </c>
    </row>
    <row r="31" spans="3:28">
      <c r="U31" t="s">
        <v>148</v>
      </c>
      <c r="V31" t="s">
        <v>118</v>
      </c>
      <c r="W31">
        <v>1.76</v>
      </c>
      <c r="X31">
        <v>5</v>
      </c>
      <c r="Y31" s="67">
        <v>144.547</v>
      </c>
      <c r="Z31" s="67">
        <v>-22.254000000000001</v>
      </c>
      <c r="AA31">
        <v>25.506</v>
      </c>
      <c r="AB31">
        <v>4.3</v>
      </c>
    </row>
    <row r="32" spans="3:28">
      <c r="U32" t="s">
        <v>149</v>
      </c>
      <c r="V32" t="s">
        <v>100</v>
      </c>
      <c r="W32">
        <v>1.452</v>
      </c>
      <c r="X32">
        <v>5</v>
      </c>
      <c r="Y32" s="67" t="s">
        <v>128</v>
      </c>
      <c r="Z32" s="67"/>
      <c r="AA32">
        <v>15.176</v>
      </c>
      <c r="AB32">
        <v>4.2450000000000001</v>
      </c>
    </row>
    <row r="33" spans="21:28">
      <c r="U33" t="s">
        <v>150</v>
      </c>
      <c r="V33" t="s">
        <v>91</v>
      </c>
      <c r="W33">
        <v>1.321</v>
      </c>
      <c r="X33">
        <v>5</v>
      </c>
      <c r="Y33" s="67">
        <v>102.59699999999999</v>
      </c>
      <c r="Z33" s="67">
        <v>-26.948</v>
      </c>
      <c r="AA33">
        <v>23.181999999999999</v>
      </c>
      <c r="AB33">
        <v>5.3019999999999996</v>
      </c>
    </row>
    <row r="34" spans="21:28">
      <c r="U34" t="s">
        <v>140</v>
      </c>
      <c r="V34" t="s">
        <v>119</v>
      </c>
      <c r="W34">
        <v>0.999</v>
      </c>
      <c r="X34">
        <v>5</v>
      </c>
      <c r="Y34" s="67"/>
      <c r="Z34" s="67"/>
    </row>
    <row r="35" spans="21:28">
      <c r="U35" t="s">
        <v>151</v>
      </c>
      <c r="V35" t="s">
        <v>120</v>
      </c>
      <c r="W35">
        <v>1.3109999999999999</v>
      </c>
      <c r="X35">
        <v>5</v>
      </c>
      <c r="Y35" s="67">
        <v>106.869</v>
      </c>
      <c r="Z35" s="67">
        <v>-27.831</v>
      </c>
      <c r="AA35">
        <v>11.762</v>
      </c>
      <c r="AB35">
        <v>7.96</v>
      </c>
    </row>
    <row r="36" spans="21:28">
      <c r="U36" t="s">
        <v>152</v>
      </c>
      <c r="V36" t="s">
        <v>121</v>
      </c>
      <c r="W36">
        <v>1.5049999999999999</v>
      </c>
      <c r="X36">
        <v>5</v>
      </c>
      <c r="Y36" s="67" t="s">
        <v>128</v>
      </c>
      <c r="Z36" s="67"/>
      <c r="AA36">
        <v>17.236999999999998</v>
      </c>
      <c r="AB36">
        <v>5.3280000000000003</v>
      </c>
    </row>
    <row r="37" spans="21:28">
      <c r="U37" t="s">
        <v>153</v>
      </c>
      <c r="V37" t="s">
        <v>122</v>
      </c>
      <c r="W37">
        <v>1.25</v>
      </c>
      <c r="X37">
        <v>5</v>
      </c>
      <c r="Y37" s="67">
        <v>100.26900000000001</v>
      </c>
      <c r="Z37" s="67">
        <v>-27.189</v>
      </c>
      <c r="AA37">
        <v>7.7670000000000003</v>
      </c>
      <c r="AB37">
        <v>5.0819999999999999</v>
      </c>
    </row>
    <row r="38" spans="21:28">
      <c r="U38" t="s">
        <v>154</v>
      </c>
      <c r="V38" t="s">
        <v>123</v>
      </c>
      <c r="W38">
        <v>1.5369999999999999</v>
      </c>
      <c r="X38">
        <v>5</v>
      </c>
      <c r="Y38" s="67">
        <v>115.926</v>
      </c>
      <c r="Z38" s="67">
        <v>-27.888000000000002</v>
      </c>
      <c r="AA38">
        <v>14.702999999999999</v>
      </c>
      <c r="AB38">
        <v>4.8070000000000004</v>
      </c>
    </row>
    <row r="39" spans="21:28">
      <c r="U39" t="s">
        <v>155</v>
      </c>
      <c r="V39" t="s">
        <v>124</v>
      </c>
      <c r="W39">
        <v>1.1579999999999999</v>
      </c>
      <c r="X39">
        <v>5</v>
      </c>
      <c r="Y39" s="67">
        <v>93.45</v>
      </c>
      <c r="Z39" s="67">
        <v>-26.725999999999999</v>
      </c>
      <c r="AA39">
        <v>9.48</v>
      </c>
      <c r="AB39">
        <v>5.3630000000000004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I52"/>
  <sheetViews>
    <sheetView topLeftCell="T7" zoomScale="70" zoomScaleNormal="70" workbookViewId="0">
      <selection activeCell="W35" sqref="W35:AI39"/>
    </sheetView>
  </sheetViews>
  <sheetFormatPr defaultRowHeight="14.4"/>
  <cols>
    <col min="1" max="1" width="16" customWidth="1"/>
    <col min="2" max="2" width="17.88671875" customWidth="1"/>
    <col min="3" max="3" width="17.33203125" bestFit="1" customWidth="1"/>
    <col min="4" max="4" width="16.88671875" customWidth="1"/>
    <col min="5" max="5" width="18.33203125" customWidth="1"/>
    <col min="6" max="6" width="20.109375" customWidth="1"/>
    <col min="7" max="7" width="9.44140625" bestFit="1" customWidth="1"/>
    <col min="8" max="8" width="13.5546875" bestFit="1" customWidth="1"/>
    <col min="9" max="9" width="21.109375" customWidth="1"/>
    <col min="10" max="10" width="9.6640625" bestFit="1" customWidth="1"/>
    <col min="12" max="12" width="12.6640625" bestFit="1" customWidth="1"/>
    <col min="13" max="13" width="12.44140625" bestFit="1" customWidth="1"/>
    <col min="14" max="14" width="17.33203125" bestFit="1" customWidth="1"/>
    <col min="15" max="15" width="13.109375" bestFit="1" customWidth="1"/>
    <col min="16" max="16" width="11.88671875" bestFit="1" customWidth="1"/>
    <col min="17" max="17" width="19.6640625" customWidth="1"/>
    <col min="18" max="18" width="9.44140625" bestFit="1" customWidth="1"/>
    <col min="19" max="19" width="13.5546875" bestFit="1" customWidth="1"/>
    <col min="20" max="20" width="21.6640625" customWidth="1"/>
    <col min="21" max="21" width="9.6640625" bestFit="1" customWidth="1"/>
    <col min="23" max="23" width="12" bestFit="1" customWidth="1"/>
    <col min="24" max="24" width="12.44140625" bestFit="1" customWidth="1"/>
    <col min="25" max="25" width="17.33203125" bestFit="1" customWidth="1"/>
    <col min="26" max="26" width="13.109375" bestFit="1" customWidth="1"/>
    <col min="27" max="27" width="11.88671875" bestFit="1" customWidth="1"/>
    <col min="28" max="28" width="20.109375" customWidth="1"/>
    <col min="29" max="29" width="19.33203125" customWidth="1"/>
    <col min="30" max="30" width="9.44140625" bestFit="1" customWidth="1"/>
    <col min="31" max="31" width="13.5546875" bestFit="1" customWidth="1"/>
    <col min="32" max="33" width="21.5546875" customWidth="1"/>
    <col min="34" max="34" width="9.6640625" bestFit="1" customWidth="1"/>
  </cols>
  <sheetData>
    <row r="2" spans="1:35">
      <c r="A2" s="2" t="s">
        <v>30</v>
      </c>
      <c r="B2" s="2"/>
      <c r="C2" s="2"/>
      <c r="D2" s="2"/>
      <c r="E2" s="2"/>
    </row>
    <row r="4" spans="1:35" ht="15" thickBot="1"/>
    <row r="5" spans="1:35">
      <c r="A5" s="5" t="s">
        <v>0</v>
      </c>
      <c r="B5" s="6"/>
      <c r="C5" s="7"/>
      <c r="D5" s="7"/>
      <c r="E5" s="7"/>
      <c r="F5" s="7"/>
      <c r="G5" s="7"/>
      <c r="H5" s="7"/>
      <c r="I5" s="7"/>
      <c r="J5" s="8"/>
      <c r="L5" s="5" t="s">
        <v>77</v>
      </c>
      <c r="M5" s="6"/>
      <c r="N5" s="7"/>
      <c r="O5" s="7"/>
      <c r="P5" s="7"/>
      <c r="Q5" s="7"/>
      <c r="R5" s="7"/>
      <c r="S5" s="7"/>
      <c r="T5" s="7"/>
      <c r="U5" s="8"/>
      <c r="W5" s="5" t="s">
        <v>8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8"/>
    </row>
    <row r="6" spans="1:35">
      <c r="A6" s="21" t="s">
        <v>1</v>
      </c>
      <c r="B6" s="22" t="s">
        <v>11</v>
      </c>
      <c r="C6" s="22" t="s">
        <v>6</v>
      </c>
      <c r="D6" s="22" t="s">
        <v>12</v>
      </c>
      <c r="E6" s="22" t="s">
        <v>2</v>
      </c>
      <c r="F6" s="22" t="s">
        <v>15</v>
      </c>
      <c r="G6" s="22" t="s">
        <v>4</v>
      </c>
      <c r="H6" s="22" t="s">
        <v>3</v>
      </c>
      <c r="I6" s="22" t="s">
        <v>14</v>
      </c>
      <c r="J6" s="23" t="s">
        <v>5</v>
      </c>
      <c r="L6" s="21" t="s">
        <v>1</v>
      </c>
      <c r="M6" s="22" t="s">
        <v>11</v>
      </c>
      <c r="N6" s="22" t="s">
        <v>6</v>
      </c>
      <c r="O6" s="22" t="s">
        <v>12</v>
      </c>
      <c r="P6" s="22" t="s">
        <v>2</v>
      </c>
      <c r="Q6" s="22" t="s">
        <v>15</v>
      </c>
      <c r="R6" s="22" t="s">
        <v>4</v>
      </c>
      <c r="S6" s="22" t="s">
        <v>3</v>
      </c>
      <c r="T6" s="22" t="s">
        <v>14</v>
      </c>
      <c r="U6" s="23" t="s">
        <v>5</v>
      </c>
      <c r="W6" s="21" t="s">
        <v>1</v>
      </c>
      <c r="X6" s="22" t="s">
        <v>11</v>
      </c>
      <c r="Y6" s="22" t="s">
        <v>6</v>
      </c>
      <c r="Z6" s="22" t="s">
        <v>12</v>
      </c>
      <c r="AA6" s="22" t="s">
        <v>2</v>
      </c>
      <c r="AB6" s="25" t="s">
        <v>15</v>
      </c>
      <c r="AC6" s="22" t="s">
        <v>16</v>
      </c>
      <c r="AD6" s="22" t="s">
        <v>4</v>
      </c>
      <c r="AE6" s="22" t="s">
        <v>3</v>
      </c>
      <c r="AF6" s="25" t="s">
        <v>14</v>
      </c>
      <c r="AG6" s="22" t="s">
        <v>17</v>
      </c>
      <c r="AH6" s="22" t="s">
        <v>5</v>
      </c>
      <c r="AI6" s="23" t="s">
        <v>18</v>
      </c>
    </row>
    <row r="7" spans="1:35">
      <c r="A7" s="9"/>
      <c r="B7" s="3"/>
      <c r="C7" s="3"/>
      <c r="D7" s="3"/>
      <c r="E7" s="3"/>
      <c r="F7" s="3"/>
      <c r="G7" s="3"/>
      <c r="H7" s="3"/>
      <c r="I7" s="3"/>
      <c r="J7" s="10"/>
      <c r="L7" s="9" t="str">
        <f>'Data Import'!L7</f>
        <v>USGS 41</v>
      </c>
      <c r="M7" s="3" t="str">
        <f>'Data Import'!M7</f>
        <v>A3</v>
      </c>
      <c r="N7" s="3">
        <f>'Data Import'!N7</f>
        <v>0.5</v>
      </c>
      <c r="O7" s="3">
        <f>'Data Import'!O7</f>
        <v>5</v>
      </c>
      <c r="P7" s="3">
        <f>'Data Import'!P7</f>
        <v>38.93</v>
      </c>
      <c r="Q7" s="3">
        <f>N7*0.408</f>
        <v>0.20399999999999999</v>
      </c>
      <c r="R7" s="3">
        <f>'Data Import'!Q7</f>
        <v>36.140999999999998</v>
      </c>
      <c r="S7" s="3">
        <f>'Data Import'!R7</f>
        <v>38.975999999999999</v>
      </c>
      <c r="T7" s="3">
        <f>0.095*N7</f>
        <v>4.7500000000000001E-2</v>
      </c>
      <c r="U7" s="10">
        <f>'Data Import'!S7</f>
        <v>47.921999999999997</v>
      </c>
      <c r="W7" s="9" t="str">
        <f>'Data Import'!U7</f>
        <v>Acetanalide 1</v>
      </c>
      <c r="X7" s="3" t="str">
        <f>'Data Import'!V7</f>
        <v>A1</v>
      </c>
      <c r="Y7" s="3">
        <f>'Data Import'!W7</f>
        <v>0.75700000000000001</v>
      </c>
      <c r="Z7" s="3">
        <f>'Data Import'!X7</f>
        <v>5</v>
      </c>
      <c r="AA7" s="3">
        <f>'Data Import'!Y7</f>
        <v>102.139</v>
      </c>
      <c r="AB7" s="3">
        <f>$C$18*AA7+$C$19</f>
        <v>0.53630263156666835</v>
      </c>
      <c r="AC7" s="3">
        <f>AB7/Y7*100</f>
        <v>70.845790167327394</v>
      </c>
      <c r="AD7" s="3">
        <f>'Data Import'!Z7</f>
        <v>-29.617000000000001</v>
      </c>
      <c r="AE7" s="3">
        <f>'Data Import'!AA7</f>
        <v>63.220999999999997</v>
      </c>
      <c r="AF7" s="3">
        <f>$C$22*AE7+$C$23</f>
        <v>8.1092002231454741E-2</v>
      </c>
      <c r="AG7" s="3">
        <f>AF7/Y7*100</f>
        <v>10.712285631632067</v>
      </c>
      <c r="AH7" s="3">
        <f>'Data Import'!AB7</f>
        <v>0.68</v>
      </c>
      <c r="AI7" s="10">
        <f>AB7/AF7</f>
        <v>6.6135083215227626</v>
      </c>
    </row>
    <row r="8" spans="1:35">
      <c r="A8" s="9"/>
      <c r="B8" s="3"/>
      <c r="C8" s="3"/>
      <c r="D8" s="3"/>
      <c r="E8" s="3"/>
      <c r="F8" s="3"/>
      <c r="G8" s="3"/>
      <c r="H8" s="3"/>
      <c r="I8" s="3"/>
      <c r="J8" s="10"/>
      <c r="L8" s="9"/>
      <c r="M8" s="3"/>
      <c r="N8" s="3"/>
      <c r="O8" s="3"/>
      <c r="P8" s="3"/>
      <c r="Q8" s="3"/>
      <c r="R8" s="3"/>
      <c r="S8" s="3"/>
      <c r="T8" s="3"/>
      <c r="U8" s="10"/>
      <c r="W8" s="9" t="str">
        <f>'Data Import'!U8</f>
        <v>Acetanalide 2</v>
      </c>
      <c r="X8" s="3" t="str">
        <f>'Data Import'!V8</f>
        <v>A2</v>
      </c>
      <c r="Y8" s="3">
        <f>'Data Import'!W8</f>
        <v>0.624</v>
      </c>
      <c r="Z8" s="3">
        <f>'Data Import'!X8</f>
        <v>5</v>
      </c>
      <c r="AA8" s="3" t="str">
        <f>'Data Import'!Y8</f>
        <v>pegged detector</v>
      </c>
      <c r="AB8" s="3" t="e">
        <f t="shared" ref="AB8:AB36" si="0">$C$18*AA8+$C$19</f>
        <v>#VALUE!</v>
      </c>
      <c r="AC8" s="3" t="e">
        <f t="shared" ref="AC8:AC36" si="1">AB8/Y8*100</f>
        <v>#VALUE!</v>
      </c>
      <c r="AD8" s="3">
        <f>'Data Import'!Z8</f>
        <v>0</v>
      </c>
      <c r="AE8" s="3">
        <f>'Data Import'!AA8</f>
        <v>52.191000000000003</v>
      </c>
      <c r="AF8" s="3">
        <f t="shared" ref="AF8:AF36" si="2">$C$22*AE8+$C$23</f>
        <v>6.7065266166251955E-2</v>
      </c>
      <c r="AG8" s="3">
        <f t="shared" ref="AG8:AG36" si="3">AF8/Y8*100</f>
        <v>10.747638808694223</v>
      </c>
      <c r="AH8" s="3">
        <f>'Data Import'!AB8</f>
        <v>0.70699999999999996</v>
      </c>
      <c r="AI8" s="10" t="e">
        <f t="shared" ref="AI8:AI36" si="4">AB8/AF8</f>
        <v>#VALUE!</v>
      </c>
    </row>
    <row r="9" spans="1:35">
      <c r="A9" s="9" t="str">
        <f>'Data Import'!C9</f>
        <v>USGS 40</v>
      </c>
      <c r="B9" s="3" t="str">
        <f>'Data Import'!D9</f>
        <v>B3</v>
      </c>
      <c r="C9" s="3">
        <f>'Data Import'!E9</f>
        <v>0.47099999999999997</v>
      </c>
      <c r="D9" s="3">
        <f>'Data Import'!F9</f>
        <v>5</v>
      </c>
      <c r="E9" s="3">
        <f>'Data Import'!G9</f>
        <v>36.304000000000002</v>
      </c>
      <c r="F9" s="3">
        <f t="shared" ref="F8:F13" si="5">C9*0.408</f>
        <v>0.19216799999999998</v>
      </c>
      <c r="G9" s="3">
        <f>'Data Import'!H9</f>
        <v>-26.186</v>
      </c>
      <c r="H9" s="3">
        <f>'Data Import'!I9</f>
        <v>35.813000000000002</v>
      </c>
      <c r="I9" s="3">
        <f t="shared" ref="I8:I13" si="6">0.095*C9</f>
        <v>4.4745E-2</v>
      </c>
      <c r="J9" s="10">
        <f>'Data Import'!J9</f>
        <v>-4.1079999999999997</v>
      </c>
      <c r="L9" s="9"/>
      <c r="M9" s="3"/>
      <c r="N9" s="3"/>
      <c r="O9" s="3"/>
      <c r="P9" s="3"/>
      <c r="Q9" s="3"/>
      <c r="R9" s="3"/>
      <c r="S9" s="3"/>
      <c r="T9" s="3"/>
      <c r="U9" s="10"/>
      <c r="W9" s="9" t="str">
        <f>'Data Import'!U9</f>
        <v>cup blank</v>
      </c>
      <c r="X9" s="3" t="str">
        <f>'Data Import'!V9</f>
        <v>A4</v>
      </c>
      <c r="Y9" s="3">
        <f>'Data Import'!W9</f>
        <v>0.999</v>
      </c>
      <c r="Z9" s="3">
        <f>'Data Import'!X9</f>
        <v>5</v>
      </c>
      <c r="AA9" s="3">
        <f>'Data Import'!Y9</f>
        <v>0</v>
      </c>
      <c r="AB9" s="3">
        <f t="shared" si="0"/>
        <v>7.4127078639027455E-4</v>
      </c>
      <c r="AC9" s="3">
        <f t="shared" si="1"/>
        <v>7.42012799189464E-2</v>
      </c>
      <c r="AD9" s="3">
        <f>'Data Import'!Z9</f>
        <v>0</v>
      </c>
      <c r="AE9" s="3">
        <f>'Data Import'!AA9</f>
        <v>0</v>
      </c>
      <c r="AF9" s="3">
        <f t="shared" si="2"/>
        <v>6.9451530686857887E-4</v>
      </c>
      <c r="AG9" s="3">
        <f t="shared" si="3"/>
        <v>6.952105173859649E-2</v>
      </c>
      <c r="AH9" s="3">
        <f>'Data Import'!AB9</f>
        <v>0</v>
      </c>
      <c r="AI9" s="10">
        <f t="shared" si="4"/>
        <v>1.0673210209469768</v>
      </c>
    </row>
    <row r="10" spans="1:35">
      <c r="A10" s="9" t="str">
        <f>'Data Import'!C10</f>
        <v>USGS 40</v>
      </c>
      <c r="B10" s="3" t="str">
        <f>'Data Import'!D10</f>
        <v>B12</v>
      </c>
      <c r="C10" s="3">
        <f>'Data Import'!E10</f>
        <v>0.82399999999999995</v>
      </c>
      <c r="D10" s="3">
        <f>'Data Import'!F10</f>
        <v>5</v>
      </c>
      <c r="E10" s="3">
        <f>'Data Import'!G10</f>
        <v>63.652000000000001</v>
      </c>
      <c r="F10" s="3">
        <f t="shared" si="5"/>
        <v>0.33619199999999994</v>
      </c>
      <c r="G10" s="3">
        <f>'Data Import'!H10</f>
        <v>-26.215</v>
      </c>
      <c r="H10" s="3">
        <f>'Data Import'!I10</f>
        <v>62.430999999999997</v>
      </c>
      <c r="I10" s="3">
        <f t="shared" si="6"/>
        <v>7.8280000000000002E-2</v>
      </c>
      <c r="J10" s="10">
        <f>'Data Import'!J10</f>
        <v>-4.0309999999999997</v>
      </c>
      <c r="L10" s="9" t="str">
        <f>'Data Import'!L10</f>
        <v>USGS 41</v>
      </c>
      <c r="M10" s="3" t="str">
        <f>'Data Import'!M10</f>
        <v>B4</v>
      </c>
      <c r="N10" s="3">
        <f>'Data Import'!N10</f>
        <v>0.377</v>
      </c>
      <c r="O10" s="3">
        <f>'Data Import'!O10</f>
        <v>5</v>
      </c>
      <c r="P10" s="3">
        <f>'Data Import'!P10</f>
        <v>29.140999999999998</v>
      </c>
      <c r="Q10" s="3">
        <f t="shared" ref="Q8:Q15" si="7">N10*0.408</f>
        <v>0.15381599999999998</v>
      </c>
      <c r="R10" s="3">
        <f>'Data Import'!Q10</f>
        <v>36.698999999999998</v>
      </c>
      <c r="S10" s="3">
        <f>'Data Import'!R10</f>
        <v>28.225000000000001</v>
      </c>
      <c r="T10" s="3">
        <f t="shared" ref="T8:T15" si="8">0.095*N10</f>
        <v>3.5815E-2</v>
      </c>
      <c r="U10" s="10">
        <f>'Data Import'!S10</f>
        <v>47.643000000000001</v>
      </c>
      <c r="W10" s="9" t="str">
        <f>'Data Import'!U10</f>
        <v>BO_C_P_R2</v>
      </c>
      <c r="X10" s="3" t="str">
        <f>'Data Import'!V10</f>
        <v>A1</v>
      </c>
      <c r="Y10" s="3">
        <f>'Data Import'!W10</f>
        <v>1.6659999999999999</v>
      </c>
      <c r="Z10" s="3">
        <f>'Data Import'!X10</f>
        <v>5</v>
      </c>
      <c r="AA10" s="3">
        <f>'Data Import'!Y10</f>
        <v>125.85299999999999</v>
      </c>
      <c r="AB10" s="3">
        <f t="shared" si="0"/>
        <v>0.66064594910006413</v>
      </c>
      <c r="AC10" s="3">
        <f t="shared" si="1"/>
        <v>39.654618793521259</v>
      </c>
      <c r="AD10" s="3">
        <f>'Data Import'!Z10</f>
        <v>-25.963000000000001</v>
      </c>
      <c r="AE10" s="3">
        <f>'Data Import'!AA10</f>
        <v>13.712999999999999</v>
      </c>
      <c r="AF10" s="3">
        <f t="shared" si="2"/>
        <v>1.8133194514676904E-2</v>
      </c>
      <c r="AG10" s="3">
        <f t="shared" si="3"/>
        <v>1.0884270416972932</v>
      </c>
      <c r="AH10" s="3">
        <f>'Data Import'!AB10</f>
        <v>4.5869999999999997</v>
      </c>
      <c r="AI10" s="10">
        <f t="shared" si="4"/>
        <v>36.432959926908694</v>
      </c>
    </row>
    <row r="11" spans="1:35">
      <c r="A11" s="9" t="str">
        <f>'Data Import'!C11</f>
        <v>USGS 40</v>
      </c>
      <c r="B11" s="3" t="str">
        <f>'Data Import'!D11</f>
        <v>C7</v>
      </c>
      <c r="C11" s="3">
        <f>'Data Import'!E11</f>
        <v>0.69399999999999995</v>
      </c>
      <c r="D11" s="3">
        <f>'Data Import'!F11</f>
        <v>5</v>
      </c>
      <c r="E11" s="3">
        <f>'Data Import'!G11</f>
        <v>53.866999999999997</v>
      </c>
      <c r="F11" s="3">
        <f t="shared" si="5"/>
        <v>0.28315199999999996</v>
      </c>
      <c r="G11" s="3">
        <f>'Data Import'!H11</f>
        <v>-26.102</v>
      </c>
      <c r="H11" s="3">
        <f>'Data Import'!I11</f>
        <v>51.188000000000002</v>
      </c>
      <c r="I11" s="3">
        <f t="shared" si="6"/>
        <v>6.5930000000000002E-2</v>
      </c>
      <c r="J11" s="10">
        <f>'Data Import'!J11</f>
        <v>-4.2759999999999998</v>
      </c>
      <c r="L11" s="9" t="str">
        <f>'Data Import'!L11</f>
        <v>USGS 41</v>
      </c>
      <c r="M11" s="3" t="str">
        <f>'Data Import'!M11</f>
        <v>B11</v>
      </c>
      <c r="N11" s="3">
        <f>'Data Import'!N11</f>
        <v>0.44400000000000001</v>
      </c>
      <c r="O11" s="3">
        <f>'Data Import'!O11</f>
        <v>5</v>
      </c>
      <c r="P11" s="3">
        <f>'Data Import'!P11</f>
        <v>34.704000000000001</v>
      </c>
      <c r="Q11" s="3">
        <f t="shared" si="7"/>
        <v>0.18115199999999998</v>
      </c>
      <c r="R11" s="3">
        <f>'Data Import'!Q11</f>
        <v>36.926000000000002</v>
      </c>
      <c r="S11" s="3">
        <f>'Data Import'!R11</f>
        <v>33.298000000000002</v>
      </c>
      <c r="T11" s="3">
        <f t="shared" si="8"/>
        <v>4.2180000000000002E-2</v>
      </c>
      <c r="U11" s="10">
        <f>'Data Import'!S11</f>
        <v>47.226999999999997</v>
      </c>
      <c r="W11" s="9" t="str">
        <f>'Data Import'!U11</f>
        <v>BO_C_P_R2</v>
      </c>
      <c r="X11" s="3" t="str">
        <f>'Data Import'!V11</f>
        <v>A2</v>
      </c>
      <c r="Y11" s="3">
        <f>'Data Import'!W11</f>
        <v>1.1160000000000001</v>
      </c>
      <c r="Z11" s="3">
        <f>'Data Import'!X11</f>
        <v>5</v>
      </c>
      <c r="AA11" s="3">
        <f>'Data Import'!Y11</f>
        <v>91.596999999999994</v>
      </c>
      <c r="AB11" s="3">
        <f t="shared" si="0"/>
        <v>0.48102611754806923</v>
      </c>
      <c r="AC11" s="3">
        <f t="shared" si="1"/>
        <v>43.102698705024125</v>
      </c>
      <c r="AD11" s="3">
        <f>'Data Import'!Z11</f>
        <v>-25.869</v>
      </c>
      <c r="AE11" s="3">
        <f>'Data Import'!AA11</f>
        <v>10.07</v>
      </c>
      <c r="AF11" s="3">
        <f t="shared" si="2"/>
        <v>1.3500429375462602E-2</v>
      </c>
      <c r="AG11" s="3">
        <f t="shared" si="3"/>
        <v>1.2097158938586559</v>
      </c>
      <c r="AH11" s="3">
        <f>'Data Import'!AB11</f>
        <v>4.9109999999999996</v>
      </c>
      <c r="AI11" s="10">
        <f t="shared" si="4"/>
        <v>35.630431015945859</v>
      </c>
    </row>
    <row r="12" spans="1:35">
      <c r="A12" s="9" t="str">
        <f>'Data Import'!C12</f>
        <v>USGS 40</v>
      </c>
      <c r="B12" s="3" t="str">
        <f>'Data Import'!D12</f>
        <v>D4</v>
      </c>
      <c r="C12" s="3">
        <f>'Data Import'!E12</f>
        <v>0.56999999999999995</v>
      </c>
      <c r="D12" s="3">
        <f>'Data Import'!F12</f>
        <v>5</v>
      </c>
      <c r="E12" s="3">
        <f>'Data Import'!G12</f>
        <v>43.85</v>
      </c>
      <c r="F12" s="3">
        <f t="shared" si="5"/>
        <v>0.23255999999999996</v>
      </c>
      <c r="G12" s="3">
        <f>'Data Import'!H12</f>
        <v>-26.030999999999999</v>
      </c>
      <c r="H12" s="3">
        <f>'Data Import'!I12</f>
        <v>40.246000000000002</v>
      </c>
      <c r="I12" s="3">
        <f t="shared" si="6"/>
        <v>5.4149999999999997E-2</v>
      </c>
      <c r="J12" s="10">
        <f>'Data Import'!J12</f>
        <v>-2.74</v>
      </c>
      <c r="L12" s="9" t="str">
        <f>'Data Import'!L12</f>
        <v>USGS 41</v>
      </c>
      <c r="M12" s="3" t="str">
        <f>'Data Import'!M12</f>
        <v>C8</v>
      </c>
      <c r="N12" s="3">
        <f>'Data Import'!N12</f>
        <v>0.57099999999999995</v>
      </c>
      <c r="O12" s="3">
        <f>'Data Import'!O12</f>
        <v>5</v>
      </c>
      <c r="P12" s="3">
        <f>'Data Import'!P12</f>
        <v>44.405000000000001</v>
      </c>
      <c r="Q12" s="3">
        <f t="shared" si="7"/>
        <v>0.23296799999999995</v>
      </c>
      <c r="R12" s="3">
        <f>'Data Import'!Q12</f>
        <v>36.618000000000002</v>
      </c>
      <c r="S12" s="3">
        <f>'Data Import'!R12</f>
        <v>41.16</v>
      </c>
      <c r="T12" s="3">
        <f t="shared" si="8"/>
        <v>5.4244999999999995E-2</v>
      </c>
      <c r="U12" s="10">
        <f>'Data Import'!S12</f>
        <v>47.393000000000001</v>
      </c>
      <c r="W12" s="9" t="str">
        <f>'Data Import'!U12</f>
        <v>BO_C_P_R2</v>
      </c>
      <c r="X12" s="3" t="str">
        <f>'Data Import'!V12</f>
        <v>A3</v>
      </c>
      <c r="Y12" s="3">
        <f>'Data Import'!W12</f>
        <v>1.0680000000000001</v>
      </c>
      <c r="Z12" s="3">
        <f>'Data Import'!X12</f>
        <v>5</v>
      </c>
      <c r="AA12" s="3">
        <f>'Data Import'!Y12</f>
        <v>86.724000000000004</v>
      </c>
      <c r="AB12" s="3">
        <f t="shared" si="0"/>
        <v>0.45547475605948706</v>
      </c>
      <c r="AC12" s="3">
        <f t="shared" si="1"/>
        <v>42.647449069240359</v>
      </c>
      <c r="AD12" s="3">
        <f>'Data Import'!Z12</f>
        <v>-25.792000000000002</v>
      </c>
      <c r="AE12" s="3">
        <f>'Data Import'!AA12</f>
        <v>9.1170000000000009</v>
      </c>
      <c r="AF12" s="3">
        <f t="shared" si="2"/>
        <v>1.2288509205912443E-2</v>
      </c>
      <c r="AG12" s="3">
        <f t="shared" si="3"/>
        <v>1.1506094762090302</v>
      </c>
      <c r="AH12" s="3">
        <f>'Data Import'!AB12</f>
        <v>4.5090000000000003</v>
      </c>
      <c r="AI12" s="10">
        <f t="shared" si="4"/>
        <v>37.06509458774233</v>
      </c>
    </row>
    <row r="13" spans="1:35" ht="15" thickBot="1">
      <c r="A13" s="16" t="str">
        <f>'Data Import'!C13</f>
        <v>USGS 40</v>
      </c>
      <c r="B13" s="17" t="str">
        <f>'Data Import'!D13</f>
        <v>D12</v>
      </c>
      <c r="C13" s="17">
        <f>'Data Import'!E13</f>
        <v>0.72799999999999998</v>
      </c>
      <c r="D13" s="17">
        <f>'Data Import'!F13</f>
        <v>5</v>
      </c>
      <c r="E13" s="17">
        <f>'Data Import'!G13</f>
        <v>56.427999999999997</v>
      </c>
      <c r="F13" s="17">
        <f t="shared" si="5"/>
        <v>0.29702399999999995</v>
      </c>
      <c r="G13" s="17">
        <f>'Data Import'!H13</f>
        <v>-25.859000000000002</v>
      </c>
      <c r="H13" s="17">
        <f>'Data Import'!I13</f>
        <v>52.165999999999997</v>
      </c>
      <c r="I13" s="17">
        <f t="shared" si="6"/>
        <v>6.9159999999999999E-2</v>
      </c>
      <c r="J13" s="18">
        <f>'Data Import'!J13</f>
        <v>-2.956</v>
      </c>
      <c r="L13" s="9" t="str">
        <f>'Data Import'!L13</f>
        <v>USGS 41</v>
      </c>
      <c r="M13" s="3" t="str">
        <f>'Data Import'!M13</f>
        <v>D3</v>
      </c>
      <c r="N13" s="3">
        <f>'Data Import'!N13</f>
        <v>0.78800000000000003</v>
      </c>
      <c r="O13" s="3">
        <f>'Data Import'!O13</f>
        <v>5</v>
      </c>
      <c r="P13" s="3">
        <f>'Data Import'!P13</f>
        <v>61.674999999999997</v>
      </c>
      <c r="Q13" s="3">
        <f t="shared" si="7"/>
        <v>0.32150400000000001</v>
      </c>
      <c r="R13" s="3">
        <f>'Data Import'!Q13</f>
        <v>36.731999999999999</v>
      </c>
      <c r="S13" s="3">
        <f>'Data Import'!R13</f>
        <v>57.814999999999998</v>
      </c>
      <c r="T13" s="3">
        <f t="shared" si="8"/>
        <v>7.486000000000001E-2</v>
      </c>
      <c r="U13" s="10">
        <f>'Data Import'!S13</f>
        <v>46.768999999999998</v>
      </c>
      <c r="W13" s="9" t="str">
        <f>'Data Import'!U13</f>
        <v>BO_C_P_R2</v>
      </c>
      <c r="X13" s="3" t="str">
        <f>'Data Import'!V13</f>
        <v>A4</v>
      </c>
      <c r="Y13" s="3">
        <f>'Data Import'!W13</f>
        <v>1.089</v>
      </c>
      <c r="Z13" s="3">
        <f>'Data Import'!X13</f>
        <v>5</v>
      </c>
      <c r="AA13" s="3">
        <f>'Data Import'!Y13</f>
        <v>87.543999999999997</v>
      </c>
      <c r="AB13" s="3">
        <f t="shared" si="0"/>
        <v>0.45977439004689469</v>
      </c>
      <c r="AC13" s="3">
        <f t="shared" si="1"/>
        <v>42.2198705277222</v>
      </c>
      <c r="AD13" s="3">
        <f>'Data Import'!Z13</f>
        <v>-25.986999999999998</v>
      </c>
      <c r="AE13" s="3">
        <f>'Data Import'!AA13</f>
        <v>9.2829999999999995</v>
      </c>
      <c r="AF13" s="3">
        <f t="shared" si="2"/>
        <v>1.2499609676159373E-2</v>
      </c>
      <c r="AG13" s="3">
        <f t="shared" si="3"/>
        <v>1.1478062145233585</v>
      </c>
      <c r="AH13" s="3">
        <f>'Data Import'!AB13</f>
        <v>4.0819999999999999</v>
      </c>
      <c r="AI13" s="10">
        <f t="shared" si="4"/>
        <v>36.783099789413974</v>
      </c>
    </row>
    <row r="14" spans="1:35">
      <c r="L14" s="9" t="str">
        <f>'Data Import'!L14</f>
        <v>USGS 41</v>
      </c>
      <c r="M14" s="3" t="str">
        <f>'Data Import'!M14</f>
        <v>D11</v>
      </c>
      <c r="N14" s="3">
        <f>'Data Import'!N14</f>
        <v>0.41699999999999998</v>
      </c>
      <c r="O14" s="3">
        <f>'Data Import'!O14</f>
        <v>5</v>
      </c>
      <c r="P14" s="3">
        <f>'Data Import'!P14</f>
        <v>32.142000000000003</v>
      </c>
      <c r="Q14" s="3">
        <f t="shared" si="7"/>
        <v>0.17013599999999998</v>
      </c>
      <c r="R14" s="3">
        <f>'Data Import'!Q14</f>
        <v>36.420999999999999</v>
      </c>
      <c r="S14" s="3">
        <f>'Data Import'!R14</f>
        <v>30.245000000000001</v>
      </c>
      <c r="T14" s="3">
        <f t="shared" si="8"/>
        <v>3.9614999999999997E-2</v>
      </c>
      <c r="U14" s="10">
        <f>'Data Import'!S14</f>
        <v>46.765999999999998</v>
      </c>
      <c r="W14" s="9" t="str">
        <f>'Data Import'!U14</f>
        <v>BO_C_P_R3</v>
      </c>
      <c r="X14" s="3" t="str">
        <f>'Data Import'!V14</f>
        <v>A5</v>
      </c>
      <c r="Y14" s="3">
        <f>'Data Import'!W14</f>
        <v>1.7450000000000001</v>
      </c>
      <c r="Z14" s="3">
        <f>'Data Import'!X14</f>
        <v>5</v>
      </c>
      <c r="AA14" s="3">
        <f>'Data Import'!Y14</f>
        <v>140.84800000000001</v>
      </c>
      <c r="AB14" s="3">
        <f t="shared" si="0"/>
        <v>0.73927157305271962</v>
      </c>
      <c r="AC14" s="3">
        <f t="shared" si="1"/>
        <v>42.365133126230347</v>
      </c>
      <c r="AD14" s="3">
        <f>'Data Import'!Z14</f>
        <v>-27.175000000000001</v>
      </c>
      <c r="AE14" s="3">
        <f>'Data Import'!AA14</f>
        <v>8.8819999999999997</v>
      </c>
      <c r="AF14" s="3">
        <f t="shared" si="2"/>
        <v>1.1989662154659254E-2</v>
      </c>
      <c r="AG14" s="3">
        <f t="shared" si="3"/>
        <v>0.68708665642746447</v>
      </c>
      <c r="AH14" s="3">
        <f>'Data Import'!AB14</f>
        <v>4.6150000000000002</v>
      </c>
      <c r="AI14" s="10">
        <f t="shared" si="4"/>
        <v>61.659082926322014</v>
      </c>
    </row>
    <row r="15" spans="1:35" ht="15" thickBot="1">
      <c r="L15" s="16" t="str">
        <f>'Data Import'!L15</f>
        <v>USGS 41</v>
      </c>
      <c r="M15" s="17" t="str">
        <f>'Data Import'!M15</f>
        <v>E1</v>
      </c>
      <c r="N15" s="17">
        <f>'Data Import'!N15</f>
        <v>0.23699999999999999</v>
      </c>
      <c r="O15" s="17">
        <f>'Data Import'!O15</f>
        <v>5</v>
      </c>
      <c r="P15" s="17">
        <f>'Data Import'!P15</f>
        <v>18.393999999999998</v>
      </c>
      <c r="Q15" s="17">
        <f t="shared" si="7"/>
        <v>9.669599999999999E-2</v>
      </c>
      <c r="R15" s="17">
        <f>'Data Import'!Q15</f>
        <v>36.799999999999997</v>
      </c>
      <c r="S15" s="17">
        <f>'Data Import'!R15</f>
        <v>16.497</v>
      </c>
      <c r="T15" s="17">
        <f t="shared" si="8"/>
        <v>2.2515E-2</v>
      </c>
      <c r="U15" s="18">
        <f>'Data Import'!S15</f>
        <v>45.302999999999997</v>
      </c>
      <c r="W15" s="9" t="str">
        <f>'Data Import'!U15</f>
        <v>BO_C_P_R1</v>
      </c>
      <c r="X15" s="3" t="str">
        <f>'Data Import'!V15</f>
        <v>A6</v>
      </c>
      <c r="Y15" s="3">
        <f>'Data Import'!W15</f>
        <v>1.444</v>
      </c>
      <c r="Z15" s="3">
        <f>'Data Import'!X15</f>
        <v>5</v>
      </c>
      <c r="AA15" s="3">
        <f>'Data Import'!Y15</f>
        <v>119.123</v>
      </c>
      <c r="AB15" s="3">
        <f t="shared" si="0"/>
        <v>0.62535748966682836</v>
      </c>
      <c r="AC15" s="3">
        <f t="shared" si="1"/>
        <v>43.30730537858922</v>
      </c>
      <c r="AD15" s="3">
        <f>'Data Import'!Z15</f>
        <v>-26.757000000000001</v>
      </c>
      <c r="AE15" s="3">
        <f>'Data Import'!AA15</f>
        <v>8.5909999999999993</v>
      </c>
      <c r="AF15" s="3">
        <f t="shared" si="2"/>
        <v>1.1619600486937222E-2</v>
      </c>
      <c r="AG15" s="3">
        <f t="shared" si="3"/>
        <v>0.80468147416462765</v>
      </c>
      <c r="AH15" s="3">
        <f>'Data Import'!AB15</f>
        <v>4.351</v>
      </c>
      <c r="AI15" s="10">
        <f t="shared" si="4"/>
        <v>53.819190287123597</v>
      </c>
    </row>
    <row r="16" spans="1:35" ht="15" thickBot="1">
      <c r="W16" s="9" t="str">
        <f>'Data Import'!U16</f>
        <v>BO_M_P_R2</v>
      </c>
      <c r="X16" s="3" t="str">
        <f>'Data Import'!V16</f>
        <v>A7</v>
      </c>
      <c r="Y16" s="3">
        <f>'Data Import'!W16</f>
        <v>1.2370000000000001</v>
      </c>
      <c r="Z16" s="3">
        <f>'Data Import'!X16</f>
        <v>5</v>
      </c>
      <c r="AA16" s="3">
        <f>'Data Import'!Y16</f>
        <v>87.899000000000001</v>
      </c>
      <c r="AB16" s="3">
        <f t="shared" si="0"/>
        <v>0.46163581695607725</v>
      </c>
      <c r="AC16" s="3">
        <f t="shared" si="1"/>
        <v>37.318982777370834</v>
      </c>
      <c r="AD16" s="3">
        <f>'Data Import'!Z16</f>
        <v>-20.181999999999999</v>
      </c>
      <c r="AE16" s="3">
        <f>'Data Import'!AA16</f>
        <v>12.013</v>
      </c>
      <c r="AF16" s="3">
        <f t="shared" si="2"/>
        <v>1.5971322229015549E-2</v>
      </c>
      <c r="AG16" s="3">
        <f t="shared" si="3"/>
        <v>1.2911335674224371</v>
      </c>
      <c r="AH16" s="3">
        <f>'Data Import'!AB16</f>
        <v>3.2040000000000002</v>
      </c>
      <c r="AI16" s="10">
        <f t="shared" si="4"/>
        <v>28.904045033754972</v>
      </c>
    </row>
    <row r="17" spans="2:35">
      <c r="B17" s="20" t="s">
        <v>65</v>
      </c>
      <c r="C17" s="8"/>
      <c r="W17" s="9" t="str">
        <f>'Data Import'!U17</f>
        <v>BO_M_P_R3</v>
      </c>
      <c r="X17" s="3" t="str">
        <f>'Data Import'!V17</f>
        <v>A8</v>
      </c>
      <c r="Y17" s="3">
        <f>'Data Import'!W17</f>
        <v>1.101</v>
      </c>
      <c r="Z17" s="3">
        <f>'Data Import'!X17</f>
        <v>5</v>
      </c>
      <c r="AA17" s="3">
        <f>'Data Import'!Y17</f>
        <v>88.430999999999997</v>
      </c>
      <c r="AB17" s="3">
        <f t="shared" si="0"/>
        <v>0.46442533559180998</v>
      </c>
      <c r="AC17" s="3">
        <f t="shared" si="1"/>
        <v>42.182137655931875</v>
      </c>
      <c r="AD17" s="3">
        <f>'Data Import'!Z17</f>
        <v>-22.334</v>
      </c>
      <c r="AE17" s="3">
        <f>'Data Import'!AA17</f>
        <v>17.18</v>
      </c>
      <c r="AF17" s="3">
        <f t="shared" si="2"/>
        <v>2.2542142287846265E-2</v>
      </c>
      <c r="AG17" s="3">
        <f t="shared" si="3"/>
        <v>2.0474243676517951</v>
      </c>
      <c r="AH17" s="3">
        <f>'Data Import'!AB17</f>
        <v>3.7770000000000001</v>
      </c>
      <c r="AI17" s="10">
        <f t="shared" si="4"/>
        <v>20.602537667513872</v>
      </c>
    </row>
    <row r="18" spans="2:35">
      <c r="B18" s="41" t="s">
        <v>67</v>
      </c>
      <c r="C18" s="10">
        <f>SLOPE(A37:A52,B37:B52)</f>
        <v>5.2434560822044278E-3</v>
      </c>
      <c r="W18" s="9" t="str">
        <f>'Data Import'!U18</f>
        <v>BO_M_P_R1</v>
      </c>
      <c r="X18" s="3" t="str">
        <f>'Data Import'!V18</f>
        <v>A9</v>
      </c>
      <c r="Y18" s="3">
        <f>'Data Import'!W18</f>
        <v>1.43</v>
      </c>
      <c r="Z18" s="3">
        <f>'Data Import'!X18</f>
        <v>5</v>
      </c>
      <c r="AA18" s="3">
        <f>'Data Import'!Y18</f>
        <v>75.805000000000007</v>
      </c>
      <c r="AB18" s="3">
        <f t="shared" si="0"/>
        <v>0.39822145909789697</v>
      </c>
      <c r="AC18" s="3">
        <f t="shared" si="1"/>
        <v>27.84765448237042</v>
      </c>
      <c r="AD18" s="3">
        <f>'Data Import'!Z18</f>
        <v>-22.408000000000001</v>
      </c>
      <c r="AE18" s="3">
        <f>'Data Import'!AA18</f>
        <v>11.285</v>
      </c>
      <c r="AF18" s="3">
        <f t="shared" si="2"/>
        <v>1.504553221492057E-2</v>
      </c>
      <c r="AG18" s="3">
        <f t="shared" si="3"/>
        <v>1.0521351199245152</v>
      </c>
      <c r="AH18" s="3">
        <f>'Data Import'!AB18</f>
        <v>2.5169999999999999</v>
      </c>
      <c r="AI18" s="10">
        <f t="shared" si="4"/>
        <v>26.467754906202853</v>
      </c>
    </row>
    <row r="19" spans="2:35" ht="15" thickBot="1">
      <c r="B19" s="42" t="s">
        <v>68</v>
      </c>
      <c r="C19" s="18">
        <f>INTERCEPT(A37:A52,B37:B52)</f>
        <v>7.4127078639027455E-4</v>
      </c>
      <c r="W19" s="9" t="str">
        <f>'Data Import'!U19</f>
        <v>B2_C_P_R3</v>
      </c>
      <c r="X19" s="3" t="str">
        <f>'Data Import'!V19</f>
        <v>A10</v>
      </c>
      <c r="Y19" s="3">
        <f>'Data Import'!W19</f>
        <v>2.3759999999999999</v>
      </c>
      <c r="Z19" s="3">
        <f>'Data Import'!X19</f>
        <v>5</v>
      </c>
      <c r="AA19" s="3">
        <f>'Data Import'!Y19</f>
        <v>192.483</v>
      </c>
      <c r="AB19" s="3">
        <f t="shared" si="0"/>
        <v>1.0100174278573453</v>
      </c>
      <c r="AC19" s="3">
        <f t="shared" si="1"/>
        <v>42.509151004097021</v>
      </c>
      <c r="AD19" s="3">
        <f>'Data Import'!Z19</f>
        <v>-27.305</v>
      </c>
      <c r="AE19" s="3">
        <f>'Data Import'!AA19</f>
        <v>14.893000000000001</v>
      </c>
      <c r="AF19" s="3">
        <f t="shared" si="2"/>
        <v>1.9633788218841843E-2</v>
      </c>
      <c r="AG19" s="3">
        <f t="shared" si="3"/>
        <v>0.82633788799839414</v>
      </c>
      <c r="AH19" s="3">
        <f>'Data Import'!AB19</f>
        <v>5.5129999999999999</v>
      </c>
      <c r="AI19" s="10">
        <f t="shared" si="4"/>
        <v>51.442819724828638</v>
      </c>
    </row>
    <row r="20" spans="2:35" ht="15" thickBot="1">
      <c r="W20" s="9" t="str">
        <f>'Data Import'!U20</f>
        <v>B2_M_P_R1</v>
      </c>
      <c r="X20" s="3" t="str">
        <f>'Data Import'!V20</f>
        <v>A11</v>
      </c>
      <c r="Y20" s="3">
        <f>'Data Import'!W20</f>
        <v>1.804</v>
      </c>
      <c r="Z20" s="3">
        <f>'Data Import'!X20</f>
        <v>5</v>
      </c>
      <c r="AA20" s="3">
        <f>'Data Import'!Y20</f>
        <v>148.85599999999999</v>
      </c>
      <c r="AB20" s="3">
        <f t="shared" si="0"/>
        <v>0.78126116935901257</v>
      </c>
      <c r="AC20" s="3">
        <f t="shared" si="1"/>
        <v>43.307160164025085</v>
      </c>
      <c r="AD20" s="3">
        <f>'Data Import'!Z20</f>
        <v>-26.657</v>
      </c>
      <c r="AE20" s="3">
        <f>'Data Import'!AA20</f>
        <v>12.273</v>
      </c>
      <c r="AF20" s="3">
        <f t="shared" si="2"/>
        <v>1.6301961519763757E-2</v>
      </c>
      <c r="AG20" s="3">
        <f t="shared" si="3"/>
        <v>0.90365640353457632</v>
      </c>
      <c r="AH20" s="3">
        <f>'Data Import'!AB20</f>
        <v>6.117</v>
      </c>
      <c r="AI20" s="10">
        <f t="shared" si="4"/>
        <v>47.924365936690933</v>
      </c>
    </row>
    <row r="21" spans="2:35">
      <c r="B21" s="20" t="s">
        <v>66</v>
      </c>
      <c r="C21" s="8"/>
      <c r="W21" s="9" t="str">
        <f>'Data Import'!U21</f>
        <v>B2_M_P_R2</v>
      </c>
      <c r="X21" s="3" t="str">
        <f>'Data Import'!V21</f>
        <v>A12</v>
      </c>
      <c r="Y21" s="3">
        <f>'Data Import'!W21</f>
        <v>1.417</v>
      </c>
      <c r="Z21" s="3">
        <f>'Data Import'!X21</f>
        <v>5</v>
      </c>
      <c r="AA21" s="3">
        <f>'Data Import'!Y21</f>
        <v>114.873</v>
      </c>
      <c r="AB21" s="3">
        <f t="shared" si="0"/>
        <v>0.60307280131745955</v>
      </c>
      <c r="AC21" s="3">
        <f t="shared" si="1"/>
        <v>42.559830721062774</v>
      </c>
      <c r="AD21" s="3">
        <f>'Data Import'!Z21</f>
        <v>-28.509</v>
      </c>
      <c r="AE21" s="3">
        <f>'Data Import'!AA21</f>
        <v>18.71</v>
      </c>
      <c r="AF21" s="3">
        <f t="shared" si="2"/>
        <v>2.4487827344941485E-2</v>
      </c>
      <c r="AG21" s="3">
        <f t="shared" si="3"/>
        <v>1.7281458959027158</v>
      </c>
      <c r="AH21" s="3">
        <f>'Data Import'!AB21</f>
        <v>4.3689999999999998</v>
      </c>
      <c r="AI21" s="10">
        <f t="shared" si="4"/>
        <v>24.627452359183586</v>
      </c>
    </row>
    <row r="22" spans="2:35">
      <c r="B22" s="41" t="s">
        <v>67</v>
      </c>
      <c r="C22" s="10">
        <f>SLOPE(D37:D52,E37:E52)</f>
        <v>1.2716895798007967E-3</v>
      </c>
      <c r="W22" s="9" t="str">
        <f>'Data Import'!U22</f>
        <v>B2_C_P_R2</v>
      </c>
      <c r="X22" s="3" t="str">
        <f>'Data Import'!V22</f>
        <v>B1</v>
      </c>
      <c r="Y22" s="3">
        <f>'Data Import'!W22</f>
        <v>1.498</v>
      </c>
      <c r="Z22" s="3">
        <f>'Data Import'!X22</f>
        <v>5</v>
      </c>
      <c r="AA22" s="3">
        <f>'Data Import'!Y22</f>
        <v>121.697</v>
      </c>
      <c r="AB22" s="3">
        <f t="shared" si="0"/>
        <v>0.6388541456224226</v>
      </c>
      <c r="AC22" s="3">
        <f t="shared" si="1"/>
        <v>42.647139227131014</v>
      </c>
      <c r="AD22" s="3">
        <f>'Data Import'!Z22</f>
        <v>-27.113</v>
      </c>
      <c r="AE22" s="3">
        <f>'Data Import'!AA22</f>
        <v>10.180999999999999</v>
      </c>
      <c r="AF22" s="3">
        <f t="shared" si="2"/>
        <v>1.3641586918820489E-2</v>
      </c>
      <c r="AG22" s="3">
        <f t="shared" si="3"/>
        <v>0.91065333236451873</v>
      </c>
      <c r="AH22" s="3">
        <f>'Data Import'!AB22</f>
        <v>5.9180000000000001</v>
      </c>
      <c r="AI22" s="10">
        <f t="shared" si="4"/>
        <v>46.831365692581805</v>
      </c>
    </row>
    <row r="23" spans="2:35" ht="15" thickBot="1">
      <c r="B23" s="42" t="s">
        <v>68</v>
      </c>
      <c r="C23" s="18">
        <f>INTERCEPT(D37:D52,E37:E52)</f>
        <v>6.9451530686857887E-4</v>
      </c>
      <c r="W23" s="9" t="str">
        <f>'Data Import'!U23</f>
        <v>blank</v>
      </c>
      <c r="X23" s="3" t="str">
        <f>'Data Import'!V23</f>
        <v>B2</v>
      </c>
      <c r="Y23" s="3">
        <f>'Data Import'!W23</f>
        <v>0.999</v>
      </c>
      <c r="Z23" s="3">
        <f>'Data Import'!X23</f>
        <v>5</v>
      </c>
      <c r="AA23" s="3">
        <f>'Data Import'!Y23</f>
        <v>0</v>
      </c>
      <c r="AB23" s="3">
        <f t="shared" si="0"/>
        <v>7.4127078639027455E-4</v>
      </c>
      <c r="AC23" s="3">
        <f t="shared" si="1"/>
        <v>7.42012799189464E-2</v>
      </c>
      <c r="AD23" s="3">
        <f>'Data Import'!Z23</f>
        <v>0</v>
      </c>
      <c r="AE23" s="3">
        <f>'Data Import'!AA23</f>
        <v>0</v>
      </c>
      <c r="AF23" s="3">
        <f t="shared" si="2"/>
        <v>6.9451530686857887E-4</v>
      </c>
      <c r="AG23" s="3">
        <f t="shared" si="3"/>
        <v>6.952105173859649E-2</v>
      </c>
      <c r="AH23" s="3">
        <f>'Data Import'!AB23</f>
        <v>0</v>
      </c>
      <c r="AI23" s="10">
        <f t="shared" si="4"/>
        <v>1.0673210209469768</v>
      </c>
    </row>
    <row r="24" spans="2:35">
      <c r="W24" s="9" t="str">
        <f>'Data Import'!U24</f>
        <v>B2_C_P_R1</v>
      </c>
      <c r="X24" s="3" t="str">
        <f>'Data Import'!V24</f>
        <v>B3</v>
      </c>
      <c r="Y24" s="3">
        <f>'Data Import'!W24</f>
        <v>1.8149999999999999</v>
      </c>
      <c r="Z24" s="3">
        <f>'Data Import'!X24</f>
        <v>5</v>
      </c>
      <c r="AA24" s="3">
        <f>'Data Import'!Y24</f>
        <v>149.60400000000001</v>
      </c>
      <c r="AB24" s="3">
        <f t="shared" si="0"/>
        <v>0.78518327450850156</v>
      </c>
      <c r="AC24" s="3">
        <f t="shared" si="1"/>
        <v>43.26078647429761</v>
      </c>
      <c r="AD24" s="3">
        <f>'Data Import'!Z24</f>
        <v>-27.475000000000001</v>
      </c>
      <c r="AE24" s="3">
        <f>'Data Import'!AA24</f>
        <v>13.226000000000001</v>
      </c>
      <c r="AF24" s="3">
        <f t="shared" si="2"/>
        <v>1.7513881689313917E-2</v>
      </c>
      <c r="AG24" s="3">
        <f t="shared" si="3"/>
        <v>0.96495215919084942</v>
      </c>
      <c r="AH24" s="3">
        <f>'Data Import'!AB24</f>
        <v>4.5860000000000003</v>
      </c>
      <c r="AI24" s="10">
        <f t="shared" si="4"/>
        <v>44.832053135746634</v>
      </c>
    </row>
    <row r="25" spans="2:35">
      <c r="W25" s="9" t="str">
        <f>'Data Import'!U25</f>
        <v>B2_M_P_R3</v>
      </c>
      <c r="X25" s="3" t="str">
        <f>'Data Import'!V25</f>
        <v>B4</v>
      </c>
      <c r="Y25" s="3">
        <f>'Data Import'!W25</f>
        <v>1.82</v>
      </c>
      <c r="Z25" s="3">
        <f>'Data Import'!X25</f>
        <v>5</v>
      </c>
      <c r="AA25" s="3">
        <f>'Data Import'!Y25</f>
        <v>146.33699999999999</v>
      </c>
      <c r="AB25" s="3">
        <f t="shared" si="0"/>
        <v>0.76805290348793964</v>
      </c>
      <c r="AC25" s="3">
        <f t="shared" si="1"/>
        <v>42.200708982853826</v>
      </c>
      <c r="AD25" s="3">
        <f>'Data Import'!Z25</f>
        <v>-27.009</v>
      </c>
      <c r="AE25" s="3">
        <f>'Data Import'!AA25</f>
        <v>12.366</v>
      </c>
      <c r="AF25" s="3">
        <f t="shared" si="2"/>
        <v>1.642022865068523E-2</v>
      </c>
      <c r="AG25" s="3">
        <f t="shared" si="3"/>
        <v>0.9022103654222654</v>
      </c>
      <c r="AH25" s="3">
        <f>'Data Import'!AB25</f>
        <v>7.1440000000000001</v>
      </c>
      <c r="AI25" s="10">
        <f t="shared" si="4"/>
        <v>46.774799537026432</v>
      </c>
    </row>
    <row r="26" spans="2:35">
      <c r="W26" s="9" t="str">
        <f>'Data Import'!U26</f>
        <v>B5_C_P_R2</v>
      </c>
      <c r="X26" s="3" t="str">
        <f>'Data Import'!V26</f>
        <v>B5</v>
      </c>
      <c r="Y26" s="3">
        <f>'Data Import'!W26</f>
        <v>1.6</v>
      </c>
      <c r="Z26" s="3">
        <f>'Data Import'!X26</f>
        <v>5</v>
      </c>
      <c r="AA26" s="3">
        <f>'Data Import'!Y26</f>
        <v>126.759</v>
      </c>
      <c r="AB26" s="3">
        <f t="shared" si="0"/>
        <v>0.66539652031054142</v>
      </c>
      <c r="AC26" s="3">
        <f t="shared" si="1"/>
        <v>41.587282519408838</v>
      </c>
      <c r="AD26" s="3">
        <f>'Data Import'!Z26</f>
        <v>-27.712</v>
      </c>
      <c r="AE26" s="3">
        <f>'Data Import'!AA26</f>
        <v>10.076000000000001</v>
      </c>
      <c r="AF26" s="3">
        <f t="shared" si="2"/>
        <v>1.3508059512941407E-2</v>
      </c>
      <c r="AG26" s="3">
        <f t="shared" si="3"/>
        <v>0.84425371955883788</v>
      </c>
      <c r="AH26" s="3">
        <f>'Data Import'!AB26</f>
        <v>4.7480000000000002</v>
      </c>
      <c r="AI26" s="10">
        <f t="shared" si="4"/>
        <v>49.259223330564815</v>
      </c>
    </row>
    <row r="27" spans="2:35">
      <c r="W27" s="9" t="str">
        <f>'Data Import'!U27</f>
        <v>B5_M_P_R3</v>
      </c>
      <c r="X27" s="3" t="str">
        <f>'Data Import'!V27</f>
        <v>B6</v>
      </c>
      <c r="Y27" s="3">
        <f>'Data Import'!W27</f>
        <v>1.4279999999999999</v>
      </c>
      <c r="Z27" s="3">
        <f>'Data Import'!X27</f>
        <v>5</v>
      </c>
      <c r="AA27" s="3">
        <f>'Data Import'!Y27</f>
        <v>113.651</v>
      </c>
      <c r="AB27" s="3">
        <f t="shared" si="0"/>
        <v>0.59666529798500567</v>
      </c>
      <c r="AC27" s="3">
        <f t="shared" si="1"/>
        <v>41.783284172619446</v>
      </c>
      <c r="AD27" s="3">
        <f>'Data Import'!Z27</f>
        <v>-27.888999999999999</v>
      </c>
      <c r="AE27" s="3">
        <f>'Data Import'!AA27</f>
        <v>23.414000000000001</v>
      </c>
      <c r="AF27" s="3">
        <f t="shared" si="2"/>
        <v>3.0469855128324435E-2</v>
      </c>
      <c r="AG27" s="3">
        <f t="shared" si="3"/>
        <v>2.1337433563252404</v>
      </c>
      <c r="AH27" s="3">
        <f>'Data Import'!AB27</f>
        <v>5.0129999999999999</v>
      </c>
      <c r="AI27" s="10">
        <f t="shared" si="4"/>
        <v>19.58215080026266</v>
      </c>
    </row>
    <row r="28" spans="2:35">
      <c r="W28" s="9" t="str">
        <f>'Data Import'!U28</f>
        <v>B5_C_P_R3</v>
      </c>
      <c r="X28" s="3" t="str">
        <f>'Data Import'!V28</f>
        <v>B7</v>
      </c>
      <c r="Y28" s="3">
        <f>'Data Import'!W28</f>
        <v>1.556</v>
      </c>
      <c r="Z28" s="3">
        <f>'Data Import'!X28</f>
        <v>5</v>
      </c>
      <c r="AA28" s="3">
        <f>'Data Import'!Y28</f>
        <v>125.239</v>
      </c>
      <c r="AB28" s="3">
        <f t="shared" si="0"/>
        <v>0.6574264670655906</v>
      </c>
      <c r="AC28" s="3">
        <f t="shared" si="1"/>
        <v>42.251058294703761</v>
      </c>
      <c r="AD28" s="3">
        <f>'Data Import'!Z28</f>
        <v>-26.827999999999999</v>
      </c>
      <c r="AE28" s="3">
        <f>'Data Import'!AA28</f>
        <v>19.558</v>
      </c>
      <c r="AF28" s="3">
        <f t="shared" si="2"/>
        <v>2.5566220108612561E-2</v>
      </c>
      <c r="AG28" s="3">
        <f t="shared" si="3"/>
        <v>1.6430732717617327</v>
      </c>
      <c r="AH28" s="3">
        <f>'Data Import'!AB28</f>
        <v>7.4619999999999997</v>
      </c>
      <c r="AI28" s="10">
        <f t="shared" si="4"/>
        <v>25.714652548270973</v>
      </c>
    </row>
    <row r="29" spans="2:35">
      <c r="W29" s="9" t="str">
        <f>'Data Import'!U29</f>
        <v>B5_C_P_R1</v>
      </c>
      <c r="X29" s="3" t="str">
        <f>'Data Import'!V29</f>
        <v>B8</v>
      </c>
      <c r="Y29" s="3">
        <f>'Data Import'!W29</f>
        <v>1.3979999999999999</v>
      </c>
      <c r="Z29" s="3">
        <f>'Data Import'!X29</f>
        <v>5</v>
      </c>
      <c r="AA29" s="3">
        <f>'Data Import'!Y29</f>
        <v>116.02500000000001</v>
      </c>
      <c r="AB29" s="3">
        <f t="shared" si="0"/>
        <v>0.60911326272415911</v>
      </c>
      <c r="AC29" s="3">
        <f t="shared" si="1"/>
        <v>43.570333528194503</v>
      </c>
      <c r="AD29" s="3">
        <f>'Data Import'!Z29</f>
        <v>-26.939</v>
      </c>
      <c r="AE29" s="3">
        <f>'Data Import'!AA29</f>
        <v>9.0069999999999997</v>
      </c>
      <c r="AF29" s="3">
        <f t="shared" si="2"/>
        <v>1.2148623352134354E-2</v>
      </c>
      <c r="AG29" s="3">
        <f t="shared" si="3"/>
        <v>0.86900023978071206</v>
      </c>
      <c r="AH29" s="3">
        <f>'Data Import'!AB29</f>
        <v>6.3609999999999998</v>
      </c>
      <c r="AI29" s="10">
        <f t="shared" si="4"/>
        <v>50.13845973067771</v>
      </c>
    </row>
    <row r="30" spans="2:35">
      <c r="W30" s="9" t="str">
        <f>'Data Import'!U30</f>
        <v>B5_M_P_R1</v>
      </c>
      <c r="X30" s="3" t="str">
        <f>'Data Import'!V30</f>
        <v>B9</v>
      </c>
      <c r="Y30" s="3">
        <f>'Data Import'!W30</f>
        <v>1.696</v>
      </c>
      <c r="Z30" s="3">
        <f>'Data Import'!X30</f>
        <v>5</v>
      </c>
      <c r="AA30" s="3" t="str">
        <f>'Data Import'!Y30</f>
        <v>pegged detector</v>
      </c>
      <c r="AB30" s="3" t="e">
        <f t="shared" si="0"/>
        <v>#VALUE!</v>
      </c>
      <c r="AC30" s="3" t="e">
        <f t="shared" si="1"/>
        <v>#VALUE!</v>
      </c>
      <c r="AD30" s="3">
        <f>'Data Import'!Z30</f>
        <v>0</v>
      </c>
      <c r="AE30" s="3">
        <f>'Data Import'!AA30</f>
        <v>11.693</v>
      </c>
      <c r="AF30" s="3">
        <f t="shared" si="2"/>
        <v>1.5564381563479293E-2</v>
      </c>
      <c r="AG30" s="3">
        <f t="shared" si="3"/>
        <v>0.91771117709193939</v>
      </c>
      <c r="AH30" s="3">
        <f>'Data Import'!AB30</f>
        <v>5.4630000000000001</v>
      </c>
      <c r="AI30" s="10" t="e">
        <f t="shared" si="4"/>
        <v>#VALUE!</v>
      </c>
    </row>
    <row r="31" spans="2:35">
      <c r="W31" s="9" t="str">
        <f>'Data Import'!U31</f>
        <v>B5_M_P_R2</v>
      </c>
      <c r="X31" s="3" t="str">
        <f>'Data Import'!V31</f>
        <v>B10</v>
      </c>
      <c r="Y31" s="3">
        <f>'Data Import'!W31</f>
        <v>1.76</v>
      </c>
      <c r="Z31" s="3">
        <f>'Data Import'!X31</f>
        <v>5</v>
      </c>
      <c r="AA31" s="3">
        <f>'Data Import'!Y31</f>
        <v>144.547</v>
      </c>
      <c r="AB31" s="3">
        <f t="shared" si="0"/>
        <v>0.75866711710079371</v>
      </c>
      <c r="AC31" s="3">
        <f t="shared" si="1"/>
        <v>43.106086198908734</v>
      </c>
      <c r="AD31" s="3">
        <f>'Data Import'!Z31</f>
        <v>-22.254000000000001</v>
      </c>
      <c r="AE31" s="3">
        <f>'Data Import'!AA31</f>
        <v>25.506</v>
      </c>
      <c r="AF31" s="3">
        <f t="shared" si="2"/>
        <v>3.3130229729267699E-2</v>
      </c>
      <c r="AG31" s="3">
        <f t="shared" si="3"/>
        <v>1.8823994164356646</v>
      </c>
      <c r="AH31" s="3">
        <f>'Data Import'!AB31</f>
        <v>4.3</v>
      </c>
      <c r="AI31" s="10">
        <f t="shared" si="4"/>
        <v>22.899542903880825</v>
      </c>
    </row>
    <row r="32" spans="2:35">
      <c r="W32" s="9" t="str">
        <f>'Data Import'!U32</f>
        <v>B10_C_P_R2</v>
      </c>
      <c r="X32" s="3" t="str">
        <f>'Data Import'!V32</f>
        <v>B11</v>
      </c>
      <c r="Y32" s="3">
        <f>'Data Import'!W32</f>
        <v>1.452</v>
      </c>
      <c r="Z32" s="3">
        <f>'Data Import'!X32</f>
        <v>5</v>
      </c>
      <c r="AA32" s="3" t="str">
        <f>'Data Import'!Y32</f>
        <v>pegged detector</v>
      </c>
      <c r="AB32" s="3" t="e">
        <f t="shared" si="0"/>
        <v>#VALUE!</v>
      </c>
      <c r="AC32" s="3" t="e">
        <f t="shared" si="1"/>
        <v>#VALUE!</v>
      </c>
      <c r="AD32" s="3">
        <f>'Data Import'!Z32</f>
        <v>0</v>
      </c>
      <c r="AE32" s="3">
        <f>'Data Import'!AA32</f>
        <v>15.176</v>
      </c>
      <c r="AF32" s="3">
        <f t="shared" si="2"/>
        <v>1.9993676369925471E-2</v>
      </c>
      <c r="AG32" s="3">
        <f t="shared" si="3"/>
        <v>1.3769749566064373</v>
      </c>
      <c r="AH32" s="3">
        <f>'Data Import'!AB32</f>
        <v>4.2450000000000001</v>
      </c>
      <c r="AI32" s="10" t="e">
        <f t="shared" si="4"/>
        <v>#VALUE!</v>
      </c>
    </row>
    <row r="33" spans="1:35">
      <c r="W33" s="9" t="str">
        <f>'Data Import'!U33</f>
        <v>B10_M_P_R3</v>
      </c>
      <c r="X33" s="3" t="str">
        <f>'Data Import'!V33</f>
        <v>B12</v>
      </c>
      <c r="Y33" s="3">
        <f>'Data Import'!W33</f>
        <v>1.321</v>
      </c>
      <c r="Z33" s="3">
        <f>'Data Import'!X33</f>
        <v>5</v>
      </c>
      <c r="AA33" s="3">
        <f>'Data Import'!Y33</f>
        <v>102.59699999999999</v>
      </c>
      <c r="AB33" s="3">
        <f t="shared" si="0"/>
        <v>0.53870413445231791</v>
      </c>
      <c r="AC33" s="3">
        <f t="shared" si="1"/>
        <v>40.780025318116422</v>
      </c>
      <c r="AD33" s="3">
        <f>'Data Import'!Z33</f>
        <v>-26.948</v>
      </c>
      <c r="AE33" s="3">
        <f>'Data Import'!AA33</f>
        <v>23.181999999999999</v>
      </c>
      <c r="AF33" s="3">
        <f t="shared" si="2"/>
        <v>3.0174823145810645E-2</v>
      </c>
      <c r="AG33" s="3">
        <f t="shared" si="3"/>
        <v>2.2842409648607607</v>
      </c>
      <c r="AH33" s="3">
        <f>'Data Import'!AB33</f>
        <v>5.3019999999999996</v>
      </c>
      <c r="AI33" s="10">
        <f t="shared" si="4"/>
        <v>17.852768576279445</v>
      </c>
    </row>
    <row r="34" spans="1:35">
      <c r="W34" s="9" t="str">
        <f>'Data Import'!U34</f>
        <v>blank</v>
      </c>
      <c r="X34" s="3" t="str">
        <f>'Data Import'!V34</f>
        <v>C1</v>
      </c>
      <c r="Y34" s="3">
        <f>'Data Import'!W34</f>
        <v>0.999</v>
      </c>
      <c r="Z34" s="3">
        <f>'Data Import'!X34</f>
        <v>5</v>
      </c>
      <c r="AA34" s="3">
        <f>'Data Import'!Y34</f>
        <v>0</v>
      </c>
      <c r="AB34" s="3">
        <f t="shared" si="0"/>
        <v>7.4127078639027455E-4</v>
      </c>
      <c r="AC34" s="3">
        <f t="shared" si="1"/>
        <v>7.42012799189464E-2</v>
      </c>
      <c r="AD34" s="3">
        <f>'Data Import'!Z34</f>
        <v>0</v>
      </c>
      <c r="AE34" s="3">
        <f>'Data Import'!AA34</f>
        <v>0</v>
      </c>
      <c r="AF34" s="3">
        <f t="shared" si="2"/>
        <v>6.9451530686857887E-4</v>
      </c>
      <c r="AG34" s="3">
        <f t="shared" si="3"/>
        <v>6.952105173859649E-2</v>
      </c>
      <c r="AH34" s="3">
        <f>'Data Import'!AB34</f>
        <v>0</v>
      </c>
      <c r="AI34" s="10">
        <f t="shared" si="4"/>
        <v>1.0673210209469768</v>
      </c>
    </row>
    <row r="35" spans="1:35" ht="15" thickBot="1">
      <c r="W35" s="9" t="str">
        <f>'Data Import'!U35</f>
        <v>B10_C_P_R3</v>
      </c>
      <c r="X35" s="3" t="str">
        <f>'Data Import'!V35</f>
        <v>C2</v>
      </c>
      <c r="Y35" s="3">
        <f>'Data Import'!W35</f>
        <v>1.3109999999999999</v>
      </c>
      <c r="Z35" s="3">
        <f>'Data Import'!X35</f>
        <v>5</v>
      </c>
      <c r="AA35" s="3">
        <f>'Data Import'!Y35</f>
        <v>106.869</v>
      </c>
      <c r="AB35" s="3">
        <f t="shared" si="0"/>
        <v>0.56110417883549535</v>
      </c>
      <c r="AC35" s="3">
        <f t="shared" si="1"/>
        <v>42.799708530548848</v>
      </c>
      <c r="AD35" s="3">
        <f>'Data Import'!Z35</f>
        <v>-27.831</v>
      </c>
      <c r="AE35" s="3">
        <f>'Data Import'!AA35</f>
        <v>11.762</v>
      </c>
      <c r="AF35" s="3">
        <f t="shared" si="2"/>
        <v>1.565212814448555E-2</v>
      </c>
      <c r="AG35" s="3">
        <f t="shared" si="3"/>
        <v>1.1939075625084326</v>
      </c>
      <c r="AH35" s="3">
        <f>'Data Import'!AB35</f>
        <v>7.96</v>
      </c>
      <c r="AI35" s="10">
        <f t="shared" si="4"/>
        <v>35.848427361181535</v>
      </c>
    </row>
    <row r="36" spans="1:35" ht="15" thickBot="1">
      <c r="A36" s="20" t="s">
        <v>69</v>
      </c>
      <c r="B36" s="8" t="s">
        <v>70</v>
      </c>
      <c r="D36" s="43" t="s">
        <v>71</v>
      </c>
      <c r="E36" s="44" t="s">
        <v>72</v>
      </c>
      <c r="W36" s="9" t="str">
        <f>'Data Import'!U36</f>
        <v>B10_M_P_R2</v>
      </c>
      <c r="X36" s="3" t="str">
        <f>'Data Import'!V36</f>
        <v>C3</v>
      </c>
      <c r="Y36" s="3">
        <f>'Data Import'!W36</f>
        <v>1.5049999999999999</v>
      </c>
      <c r="Z36" s="3">
        <f>'Data Import'!X36</f>
        <v>5</v>
      </c>
      <c r="AA36" s="3" t="str">
        <f>'Data Import'!Y36</f>
        <v>pegged detector</v>
      </c>
      <c r="AB36" s="3" t="e">
        <f t="shared" ref="AB36:AB39" si="9">$C$18*AA36+$C$19</f>
        <v>#VALUE!</v>
      </c>
      <c r="AC36" s="3" t="e">
        <f t="shared" ref="AC36:AC39" si="10">AB36/Y36*100</f>
        <v>#VALUE!</v>
      </c>
      <c r="AD36" s="3">
        <f>'Data Import'!Z36</f>
        <v>0</v>
      </c>
      <c r="AE36" s="3">
        <f>'Data Import'!AA36</f>
        <v>17.236999999999998</v>
      </c>
      <c r="AF36" s="3">
        <f t="shared" ref="AF36:AF39" si="11">$C$22*AE36+$C$23</f>
        <v>2.261462859389491E-2</v>
      </c>
      <c r="AG36" s="3">
        <f t="shared" ref="AG36:AG39" si="12">AF36/Y36*100</f>
        <v>1.5026331291624526</v>
      </c>
      <c r="AH36" s="3">
        <f>'Data Import'!AB36</f>
        <v>5.3280000000000003</v>
      </c>
      <c r="AI36" s="10" t="e">
        <f t="shared" ref="AI36:AI39" si="13">AB36/AF36</f>
        <v>#VALUE!</v>
      </c>
    </row>
    <row r="37" spans="1:35">
      <c r="A37" s="20"/>
      <c r="B37" s="8"/>
      <c r="D37" s="20"/>
      <c r="E37" s="8"/>
      <c r="W37" s="9" t="str">
        <f>'Data Import'!U37</f>
        <v>B10_C_P_R1</v>
      </c>
      <c r="X37" s="3" t="str">
        <f>'Data Import'!V37</f>
        <v>C4</v>
      </c>
      <c r="Y37" s="3">
        <f>'Data Import'!W37</f>
        <v>1.25</v>
      </c>
      <c r="Z37" s="3">
        <f>'Data Import'!X37</f>
        <v>5</v>
      </c>
      <c r="AA37" s="3">
        <f>'Data Import'!Y37</f>
        <v>100.26900000000001</v>
      </c>
      <c r="AB37" s="3">
        <f t="shared" si="9"/>
        <v>0.52649736869294606</v>
      </c>
      <c r="AC37" s="3">
        <f t="shared" si="10"/>
        <v>42.119789495435683</v>
      </c>
      <c r="AD37" s="3">
        <f>'Data Import'!Z37</f>
        <v>-27.189</v>
      </c>
      <c r="AE37" s="3">
        <f>'Data Import'!AA37</f>
        <v>7.7670000000000003</v>
      </c>
      <c r="AF37" s="3">
        <f t="shared" si="11"/>
        <v>1.0571728273181367E-2</v>
      </c>
      <c r="AG37" s="3">
        <f t="shared" si="12"/>
        <v>0.84573826185450929</v>
      </c>
      <c r="AH37" s="3">
        <f>'Data Import'!AB37</f>
        <v>5.0819999999999999</v>
      </c>
      <c r="AI37" s="10">
        <f t="shared" si="13"/>
        <v>49.802393240524175</v>
      </c>
    </row>
    <row r="38" spans="1:35">
      <c r="A38" s="9"/>
      <c r="B38" s="10"/>
      <c r="D38" s="9"/>
      <c r="E38" s="10"/>
      <c r="W38" s="9" t="str">
        <f>'Data Import'!U38</f>
        <v>B10_M_P_R1</v>
      </c>
      <c r="X38" s="3" t="str">
        <f>'Data Import'!V38</f>
        <v>C5</v>
      </c>
      <c r="Y38" s="3">
        <f>'Data Import'!W38</f>
        <v>1.5369999999999999</v>
      </c>
      <c r="Z38" s="3">
        <f>'Data Import'!X38</f>
        <v>5</v>
      </c>
      <c r="AA38" s="3">
        <f>'Data Import'!Y38</f>
        <v>115.926</v>
      </c>
      <c r="AB38" s="3">
        <f t="shared" si="9"/>
        <v>0.60859416057202076</v>
      </c>
      <c r="AC38" s="3">
        <f t="shared" si="10"/>
        <v>39.596236862200442</v>
      </c>
      <c r="AD38" s="3">
        <f>'Data Import'!Z38</f>
        <v>-27.888000000000002</v>
      </c>
      <c r="AE38" s="3">
        <f>'Data Import'!AA38</f>
        <v>14.702999999999999</v>
      </c>
      <c r="AF38" s="3">
        <f t="shared" si="11"/>
        <v>1.9392167198679693E-2</v>
      </c>
      <c r="AG38" s="3">
        <f t="shared" si="12"/>
        <v>1.2616894729134478</v>
      </c>
      <c r="AH38" s="3">
        <f>'Data Import'!AB38</f>
        <v>4.8070000000000004</v>
      </c>
      <c r="AI38" s="10">
        <f t="shared" si="13"/>
        <v>31.383504192015042</v>
      </c>
    </row>
    <row r="39" spans="1:35">
      <c r="A39" s="9">
        <f t="shared" ref="A38:A43" si="14">F9</f>
        <v>0.19216799999999998</v>
      </c>
      <c r="B39" s="10">
        <f t="shared" ref="B38:B43" si="15">E9</f>
        <v>36.304000000000002</v>
      </c>
      <c r="D39" s="9">
        <f t="shared" ref="D38:D43" si="16">I9</f>
        <v>4.4745E-2</v>
      </c>
      <c r="E39" s="10">
        <f t="shared" ref="E38:E43" si="17">H9</f>
        <v>35.813000000000002</v>
      </c>
      <c r="W39" s="9" t="str">
        <f>'Data Import'!U39</f>
        <v>B20_C_P_R1</v>
      </c>
      <c r="X39" s="3" t="str">
        <f>'Data Import'!V39</f>
        <v>C6</v>
      </c>
      <c r="Y39" s="3">
        <f>'Data Import'!W39</f>
        <v>1.1579999999999999</v>
      </c>
      <c r="Z39" s="3">
        <f>'Data Import'!X39</f>
        <v>5</v>
      </c>
      <c r="AA39" s="3">
        <f>'Data Import'!Y39</f>
        <v>93.45</v>
      </c>
      <c r="AB39" s="3">
        <f t="shared" si="9"/>
        <v>0.49074224166839409</v>
      </c>
      <c r="AC39" s="3">
        <f t="shared" si="10"/>
        <v>42.378431923004669</v>
      </c>
      <c r="AD39" s="3">
        <f>'Data Import'!Z39</f>
        <v>-26.725999999999999</v>
      </c>
      <c r="AE39" s="3">
        <f>'Data Import'!AA39</f>
        <v>9.48</v>
      </c>
      <c r="AF39" s="3">
        <f t="shared" si="11"/>
        <v>1.2750132523380132E-2</v>
      </c>
      <c r="AG39" s="3">
        <f t="shared" si="12"/>
        <v>1.1010477135906849</v>
      </c>
      <c r="AH39" s="3">
        <f>'Data Import'!AB39</f>
        <v>5.3630000000000004</v>
      </c>
      <c r="AI39" s="10">
        <f t="shared" si="13"/>
        <v>38.489187525581542</v>
      </c>
    </row>
    <row r="40" spans="1:35">
      <c r="A40" s="9">
        <f t="shared" si="14"/>
        <v>0.33619199999999994</v>
      </c>
      <c r="B40" s="10">
        <f t="shared" si="15"/>
        <v>63.652000000000001</v>
      </c>
      <c r="D40" s="9">
        <f t="shared" si="16"/>
        <v>7.8280000000000002E-2</v>
      </c>
      <c r="E40" s="10">
        <f t="shared" si="17"/>
        <v>62.430999999999997</v>
      </c>
    </row>
    <row r="41" spans="1:35">
      <c r="A41" s="9">
        <f t="shared" si="14"/>
        <v>0.28315199999999996</v>
      </c>
      <c r="B41" s="10">
        <f t="shared" si="15"/>
        <v>53.866999999999997</v>
      </c>
      <c r="D41" s="9">
        <f t="shared" si="16"/>
        <v>6.5930000000000002E-2</v>
      </c>
      <c r="E41" s="10">
        <f t="shared" si="17"/>
        <v>51.188000000000002</v>
      </c>
    </row>
    <row r="42" spans="1:35">
      <c r="A42" s="9">
        <f t="shared" si="14"/>
        <v>0.23255999999999996</v>
      </c>
      <c r="B42" s="10">
        <f t="shared" si="15"/>
        <v>43.85</v>
      </c>
      <c r="D42" s="9">
        <f t="shared" si="16"/>
        <v>5.4149999999999997E-2</v>
      </c>
      <c r="E42" s="10">
        <f t="shared" si="17"/>
        <v>40.246000000000002</v>
      </c>
    </row>
    <row r="43" spans="1:35" ht="15" thickBot="1">
      <c r="A43" s="16">
        <f t="shared" si="14"/>
        <v>0.29702399999999995</v>
      </c>
      <c r="B43" s="18">
        <f t="shared" si="15"/>
        <v>56.427999999999997</v>
      </c>
      <c r="D43" s="16">
        <f t="shared" si="16"/>
        <v>6.9159999999999999E-2</v>
      </c>
      <c r="E43" s="18">
        <f t="shared" si="17"/>
        <v>52.165999999999997</v>
      </c>
    </row>
    <row r="44" spans="1:35">
      <c r="A44" s="9">
        <f>Q7</f>
        <v>0.20399999999999999</v>
      </c>
      <c r="B44" s="10">
        <f>P7</f>
        <v>38.93</v>
      </c>
      <c r="D44" s="20">
        <f>T7</f>
        <v>4.7500000000000001E-2</v>
      </c>
      <c r="E44" s="8">
        <f>S7</f>
        <v>38.975999999999999</v>
      </c>
    </row>
    <row r="45" spans="1:35">
      <c r="A45" s="9"/>
      <c r="B45" s="10"/>
      <c r="D45" s="9"/>
      <c r="E45" s="10"/>
    </row>
    <row r="46" spans="1:35">
      <c r="A46" s="9"/>
      <c r="B46" s="10"/>
      <c r="D46" s="9"/>
      <c r="E46" s="10"/>
    </row>
    <row r="47" spans="1:35">
      <c r="A47" s="9">
        <f t="shared" ref="A45:A52" si="18">Q10</f>
        <v>0.15381599999999998</v>
      </c>
      <c r="B47" s="10">
        <f t="shared" ref="B45:B52" si="19">P10</f>
        <v>29.140999999999998</v>
      </c>
      <c r="D47" s="9">
        <f t="shared" ref="D45:D52" si="20">T10</f>
        <v>3.5815E-2</v>
      </c>
      <c r="E47" s="10">
        <f t="shared" ref="E45:E52" si="21">S10</f>
        <v>28.225000000000001</v>
      </c>
    </row>
    <row r="48" spans="1:35">
      <c r="A48" s="9">
        <f t="shared" si="18"/>
        <v>0.18115199999999998</v>
      </c>
      <c r="B48" s="10">
        <f t="shared" si="19"/>
        <v>34.704000000000001</v>
      </c>
      <c r="D48" s="9">
        <f t="shared" si="20"/>
        <v>4.2180000000000002E-2</v>
      </c>
      <c r="E48" s="10">
        <f t="shared" si="21"/>
        <v>33.298000000000002</v>
      </c>
    </row>
    <row r="49" spans="1:5">
      <c r="A49" s="9">
        <f t="shared" si="18"/>
        <v>0.23296799999999995</v>
      </c>
      <c r="B49" s="10">
        <f t="shared" si="19"/>
        <v>44.405000000000001</v>
      </c>
      <c r="D49" s="9">
        <f t="shared" si="20"/>
        <v>5.4244999999999995E-2</v>
      </c>
      <c r="E49" s="10">
        <f t="shared" si="21"/>
        <v>41.16</v>
      </c>
    </row>
    <row r="50" spans="1:5">
      <c r="A50" s="9">
        <f t="shared" si="18"/>
        <v>0.32150400000000001</v>
      </c>
      <c r="B50" s="10">
        <f t="shared" si="19"/>
        <v>61.674999999999997</v>
      </c>
      <c r="D50" s="9">
        <f t="shared" si="20"/>
        <v>7.486000000000001E-2</v>
      </c>
      <c r="E50" s="10">
        <f t="shared" si="21"/>
        <v>57.814999999999998</v>
      </c>
    </row>
    <row r="51" spans="1:5">
      <c r="A51" s="9">
        <f t="shared" si="18"/>
        <v>0.17013599999999998</v>
      </c>
      <c r="B51" s="10">
        <f t="shared" si="19"/>
        <v>32.142000000000003</v>
      </c>
      <c r="D51" s="9">
        <f t="shared" si="20"/>
        <v>3.9614999999999997E-2</v>
      </c>
      <c r="E51" s="10">
        <f t="shared" si="21"/>
        <v>30.245000000000001</v>
      </c>
    </row>
    <row r="52" spans="1:5" ht="15" thickBot="1">
      <c r="A52" s="16">
        <f t="shared" si="18"/>
        <v>9.669599999999999E-2</v>
      </c>
      <c r="B52" s="18">
        <f t="shared" si="19"/>
        <v>18.393999999999998</v>
      </c>
      <c r="D52" s="16">
        <f t="shared" si="20"/>
        <v>2.2515E-2</v>
      </c>
      <c r="E52" s="18">
        <f t="shared" si="21"/>
        <v>16.497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4:AC146"/>
  <sheetViews>
    <sheetView topLeftCell="A103" zoomScale="70" zoomScaleNormal="70" workbookViewId="0">
      <selection activeCell="C140" sqref="C140:J146"/>
    </sheetView>
  </sheetViews>
  <sheetFormatPr defaultRowHeight="14.4"/>
  <cols>
    <col min="2" max="2" width="12.88671875" customWidth="1"/>
    <col min="3" max="3" width="36" customWidth="1"/>
    <col min="4" max="4" width="28" customWidth="1"/>
    <col min="5" max="5" width="19.109375" customWidth="1"/>
    <col min="6" max="6" width="17.109375" customWidth="1"/>
    <col min="7" max="7" width="27.6640625" customWidth="1"/>
    <col min="8" max="8" width="27.88671875" customWidth="1"/>
    <col min="9" max="9" width="13.5546875" bestFit="1" customWidth="1"/>
    <col min="10" max="10" width="23.6640625" customWidth="1"/>
    <col min="12" max="12" width="12.6640625" bestFit="1" customWidth="1"/>
    <col min="13" max="13" width="28.5546875" customWidth="1"/>
    <col min="14" max="14" width="27.44140625" customWidth="1"/>
    <col min="15" max="15" width="13.109375" bestFit="1" customWidth="1"/>
    <col min="16" max="16" width="11.88671875" bestFit="1" customWidth="1"/>
    <col min="17" max="17" width="27" customWidth="1"/>
    <col min="18" max="18" width="27.33203125" customWidth="1"/>
    <col min="19" max="19" width="23.44140625" customWidth="1"/>
    <col min="21" max="21" width="12" bestFit="1" customWidth="1"/>
    <col min="22" max="22" width="12.44140625" bestFit="1" customWidth="1"/>
    <col min="23" max="23" width="19.6640625" customWidth="1"/>
    <col min="24" max="24" width="20.109375" customWidth="1"/>
    <col min="25" max="25" width="20" customWidth="1"/>
    <col min="26" max="26" width="19.6640625" customWidth="1"/>
    <col min="27" max="27" width="12" customWidth="1"/>
    <col min="28" max="28" width="19.5546875" customWidth="1"/>
    <col min="29" max="29" width="19.6640625" customWidth="1"/>
  </cols>
  <sheetData>
    <row r="4" spans="3:28" ht="15" thickBot="1"/>
    <row r="5" spans="3:28">
      <c r="C5" s="5" t="s">
        <v>0</v>
      </c>
      <c r="D5" s="6"/>
      <c r="E5" s="7"/>
      <c r="F5" s="7"/>
      <c r="G5" s="7"/>
      <c r="H5" s="7"/>
      <c r="I5" s="7"/>
      <c r="J5" s="8"/>
      <c r="L5" s="5" t="s">
        <v>77</v>
      </c>
      <c r="M5" s="6"/>
      <c r="N5" s="7"/>
      <c r="O5" s="7"/>
      <c r="P5" s="7"/>
      <c r="Q5" s="7"/>
      <c r="R5" s="7"/>
      <c r="S5" s="8"/>
      <c r="U5" s="5" t="s">
        <v>8</v>
      </c>
      <c r="V5" s="7"/>
      <c r="W5" s="7"/>
      <c r="X5" s="7"/>
      <c r="Y5" s="7"/>
      <c r="Z5" s="7"/>
      <c r="AA5" s="7"/>
      <c r="AB5" s="8"/>
    </row>
    <row r="6" spans="3:28">
      <c r="C6" s="21" t="s">
        <v>1</v>
      </c>
      <c r="D6" s="22" t="s">
        <v>11</v>
      </c>
      <c r="E6" s="22" t="s">
        <v>6</v>
      </c>
      <c r="F6" s="22" t="s">
        <v>12</v>
      </c>
      <c r="G6" s="22" t="s">
        <v>2</v>
      </c>
      <c r="H6" s="22" t="s">
        <v>4</v>
      </c>
      <c r="I6" s="22" t="s">
        <v>3</v>
      </c>
      <c r="J6" s="23" t="s">
        <v>5</v>
      </c>
      <c r="L6" s="21" t="s">
        <v>1</v>
      </c>
      <c r="M6" s="22" t="s">
        <v>11</v>
      </c>
      <c r="N6" s="22" t="s">
        <v>6</v>
      </c>
      <c r="O6" s="22" t="s">
        <v>12</v>
      </c>
      <c r="P6" s="22" t="s">
        <v>2</v>
      </c>
      <c r="Q6" s="22" t="s">
        <v>4</v>
      </c>
      <c r="R6" s="22" t="s">
        <v>3</v>
      </c>
      <c r="S6" s="23" t="s">
        <v>5</v>
      </c>
      <c r="U6" s="21" t="s">
        <v>1</v>
      </c>
      <c r="V6" s="22" t="s">
        <v>11</v>
      </c>
      <c r="W6" s="22" t="s">
        <v>6</v>
      </c>
      <c r="X6" s="22" t="s">
        <v>12</v>
      </c>
      <c r="Y6" s="22" t="s">
        <v>2</v>
      </c>
      <c r="Z6" s="22" t="s">
        <v>4</v>
      </c>
      <c r="AA6" s="22" t="s">
        <v>3</v>
      </c>
      <c r="AB6" s="23" t="s">
        <v>5</v>
      </c>
    </row>
    <row r="7" spans="3:28">
      <c r="C7" s="11"/>
      <c r="D7" s="4"/>
      <c r="E7" s="4"/>
      <c r="F7" s="4"/>
      <c r="G7" s="4"/>
      <c r="H7" s="4"/>
      <c r="I7" s="4"/>
      <c r="J7" s="12"/>
      <c r="L7" s="11" t="str">
        <f>'Data Import'!L7</f>
        <v>USGS 41</v>
      </c>
      <c r="M7" s="4" t="str">
        <f>'Data Import'!M7</f>
        <v>A3</v>
      </c>
      <c r="N7" s="4">
        <f>'Data Import'!N7</f>
        <v>0.5</v>
      </c>
      <c r="O7" s="4">
        <f>'Data Import'!O7</f>
        <v>5</v>
      </c>
      <c r="P7" s="4">
        <f>'Data Import'!P7</f>
        <v>38.93</v>
      </c>
      <c r="Q7" s="4">
        <f>'Data Import'!Q7</f>
        <v>36.140999999999998</v>
      </c>
      <c r="R7" s="4">
        <f>'Data Import'!R7</f>
        <v>38.975999999999999</v>
      </c>
      <c r="S7" s="12">
        <f>'Data Import'!S7</f>
        <v>47.921999999999997</v>
      </c>
      <c r="U7" s="11" t="str">
        <f>'Data Import'!U7</f>
        <v>Acetanalide 1</v>
      </c>
      <c r="V7" s="4" t="str">
        <f>'Data Import'!V7</f>
        <v>A1</v>
      </c>
      <c r="W7" s="4">
        <f>'Data Import'!W7</f>
        <v>0.75700000000000001</v>
      </c>
      <c r="X7" s="4">
        <f>'Data Import'!X7</f>
        <v>5</v>
      </c>
      <c r="Y7" s="4">
        <f>'Data Import'!Y7</f>
        <v>102.139</v>
      </c>
      <c r="Z7" s="4">
        <f>'Data Import'!Z7</f>
        <v>-29.617000000000001</v>
      </c>
      <c r="AA7" s="4">
        <f>'Data Import'!AA7</f>
        <v>63.220999999999997</v>
      </c>
      <c r="AB7" s="12">
        <f>'Data Import'!AB7</f>
        <v>0.68</v>
      </c>
    </row>
    <row r="8" spans="3:28">
      <c r="C8" s="11"/>
      <c r="D8" s="4"/>
      <c r="E8" s="4"/>
      <c r="F8" s="4"/>
      <c r="G8" s="4"/>
      <c r="H8" s="4"/>
      <c r="I8" s="4"/>
      <c r="J8" s="12"/>
      <c r="L8" s="11"/>
      <c r="M8" s="4"/>
      <c r="N8" s="4"/>
      <c r="O8" s="4"/>
      <c r="P8" s="4"/>
      <c r="Q8" s="4"/>
      <c r="R8" s="4"/>
      <c r="S8" s="12"/>
      <c r="U8" s="11" t="str">
        <f>'Data Import'!U8</f>
        <v>Acetanalide 2</v>
      </c>
      <c r="V8" s="4" t="str">
        <f>'Data Import'!V8</f>
        <v>A2</v>
      </c>
      <c r="W8" s="4">
        <f>'Data Import'!W8</f>
        <v>0.624</v>
      </c>
      <c r="X8" s="4">
        <f>'Data Import'!X8</f>
        <v>5</v>
      </c>
      <c r="Y8" s="4" t="str">
        <f>'Data Import'!Y8</f>
        <v>pegged detector</v>
      </c>
      <c r="Z8" s="4">
        <f>'Data Import'!Z8</f>
        <v>0</v>
      </c>
      <c r="AA8" s="4">
        <f>'Data Import'!AA8</f>
        <v>52.191000000000003</v>
      </c>
      <c r="AB8" s="12">
        <f>'Data Import'!AB8</f>
        <v>0.70699999999999996</v>
      </c>
    </row>
    <row r="9" spans="3:28">
      <c r="C9" s="11" t="str">
        <f>'Data Import'!C9</f>
        <v>USGS 40</v>
      </c>
      <c r="D9" s="4" t="str">
        <f>'Data Import'!D9</f>
        <v>B3</v>
      </c>
      <c r="E9" s="4">
        <f>'Data Import'!E9</f>
        <v>0.47099999999999997</v>
      </c>
      <c r="F9" s="4">
        <f>'Data Import'!F9</f>
        <v>5</v>
      </c>
      <c r="G9" s="4">
        <f>'Data Import'!G9</f>
        <v>36.304000000000002</v>
      </c>
      <c r="H9" s="4">
        <f>'Data Import'!H9</f>
        <v>-26.186</v>
      </c>
      <c r="I9" s="4">
        <f>'Data Import'!I9</f>
        <v>35.813000000000002</v>
      </c>
      <c r="J9" s="12">
        <f>'Data Import'!J9</f>
        <v>-4.1079999999999997</v>
      </c>
      <c r="L9" s="11"/>
      <c r="M9" s="4"/>
      <c r="N9" s="4"/>
      <c r="O9" s="4"/>
      <c r="P9" s="4"/>
      <c r="Q9" s="4"/>
      <c r="R9" s="4"/>
      <c r="S9" s="12"/>
      <c r="U9" s="11" t="str">
        <f>'Data Import'!U9</f>
        <v>cup blank</v>
      </c>
      <c r="V9" s="4" t="str">
        <f>'Data Import'!V9</f>
        <v>A4</v>
      </c>
      <c r="W9" s="4">
        <f>'Data Import'!W9</f>
        <v>0.999</v>
      </c>
      <c r="X9" s="4">
        <f>'Data Import'!X9</f>
        <v>5</v>
      </c>
      <c r="Y9" s="4">
        <f>'Data Import'!Y9</f>
        <v>0</v>
      </c>
      <c r="Z9" s="4">
        <f>'Data Import'!Z9</f>
        <v>0</v>
      </c>
      <c r="AA9" s="4">
        <f>'Data Import'!AA9</f>
        <v>0</v>
      </c>
      <c r="AB9" s="12">
        <f>'Data Import'!AB9</f>
        <v>0</v>
      </c>
    </row>
    <row r="10" spans="3:28">
      <c r="C10" s="11" t="str">
        <f>'Data Import'!C10</f>
        <v>USGS 40</v>
      </c>
      <c r="D10" s="4" t="str">
        <f>'Data Import'!D10</f>
        <v>B12</v>
      </c>
      <c r="E10" s="4">
        <f>'Data Import'!E10</f>
        <v>0.82399999999999995</v>
      </c>
      <c r="F10" s="4">
        <f>'Data Import'!F10</f>
        <v>5</v>
      </c>
      <c r="G10" s="4">
        <f>'Data Import'!G10</f>
        <v>63.652000000000001</v>
      </c>
      <c r="H10" s="4">
        <f>'Data Import'!H10</f>
        <v>-26.215</v>
      </c>
      <c r="I10" s="4">
        <f>'Data Import'!I10</f>
        <v>62.430999999999997</v>
      </c>
      <c r="J10" s="12">
        <f>'Data Import'!J10</f>
        <v>-4.0309999999999997</v>
      </c>
      <c r="L10" s="11" t="str">
        <f>'Data Import'!L10</f>
        <v>USGS 41</v>
      </c>
      <c r="M10" s="4" t="str">
        <f>'Data Import'!M10</f>
        <v>B4</v>
      </c>
      <c r="N10" s="4">
        <f>'Data Import'!N10</f>
        <v>0.377</v>
      </c>
      <c r="O10" s="4">
        <f>'Data Import'!O10</f>
        <v>5</v>
      </c>
      <c r="P10" s="4">
        <f>'Data Import'!P10</f>
        <v>29.140999999999998</v>
      </c>
      <c r="Q10" s="4">
        <f>'Data Import'!Q10</f>
        <v>36.698999999999998</v>
      </c>
      <c r="R10" s="4">
        <f>'Data Import'!R10</f>
        <v>28.225000000000001</v>
      </c>
      <c r="S10" s="12">
        <f>'Data Import'!S10</f>
        <v>47.643000000000001</v>
      </c>
      <c r="U10" s="11" t="str">
        <f>'Data Import'!U10</f>
        <v>BO_C_P_R2</v>
      </c>
      <c r="V10" s="4" t="str">
        <f>'Data Import'!V10</f>
        <v>A1</v>
      </c>
      <c r="W10" s="4">
        <f>'Data Import'!W10</f>
        <v>1.6659999999999999</v>
      </c>
      <c r="X10" s="4">
        <f>'Data Import'!X10</f>
        <v>5</v>
      </c>
      <c r="Y10" s="4">
        <f>'Data Import'!Y10</f>
        <v>125.85299999999999</v>
      </c>
      <c r="Z10" s="4">
        <f>'Data Import'!Z10</f>
        <v>-25.963000000000001</v>
      </c>
      <c r="AA10" s="4">
        <f>'Data Import'!AA10</f>
        <v>13.712999999999999</v>
      </c>
      <c r="AB10" s="12">
        <f>'Data Import'!AB10</f>
        <v>4.5869999999999997</v>
      </c>
    </row>
    <row r="11" spans="3:28">
      <c r="C11" s="11" t="str">
        <f>'Data Import'!C11</f>
        <v>USGS 40</v>
      </c>
      <c r="D11" s="4" t="str">
        <f>'Data Import'!D11</f>
        <v>C7</v>
      </c>
      <c r="E11" s="4">
        <f>'Data Import'!E11</f>
        <v>0.69399999999999995</v>
      </c>
      <c r="F11" s="4">
        <f>'Data Import'!F11</f>
        <v>5</v>
      </c>
      <c r="G11" s="4">
        <f>'Data Import'!G11</f>
        <v>53.866999999999997</v>
      </c>
      <c r="H11" s="4">
        <f>'Data Import'!H11</f>
        <v>-26.102</v>
      </c>
      <c r="I11" s="4">
        <f>'Data Import'!I11</f>
        <v>51.188000000000002</v>
      </c>
      <c r="J11" s="12">
        <f>'Data Import'!J11</f>
        <v>-4.2759999999999998</v>
      </c>
      <c r="L11" s="11" t="str">
        <f>'Data Import'!L11</f>
        <v>USGS 41</v>
      </c>
      <c r="M11" s="4" t="str">
        <f>'Data Import'!M11</f>
        <v>B11</v>
      </c>
      <c r="N11" s="4">
        <f>'Data Import'!N11</f>
        <v>0.44400000000000001</v>
      </c>
      <c r="O11" s="4">
        <f>'Data Import'!O11</f>
        <v>5</v>
      </c>
      <c r="P11" s="4">
        <f>'Data Import'!P11</f>
        <v>34.704000000000001</v>
      </c>
      <c r="Q11" s="4">
        <f>'Data Import'!Q11</f>
        <v>36.926000000000002</v>
      </c>
      <c r="R11" s="4">
        <f>'Data Import'!R11</f>
        <v>33.298000000000002</v>
      </c>
      <c r="S11" s="12">
        <f>'Data Import'!S11</f>
        <v>47.226999999999997</v>
      </c>
      <c r="U11" s="11" t="str">
        <f>'Data Import'!U11</f>
        <v>BO_C_P_R2</v>
      </c>
      <c r="V11" s="4" t="str">
        <f>'Data Import'!V11</f>
        <v>A2</v>
      </c>
      <c r="W11" s="4">
        <f>'Data Import'!W11</f>
        <v>1.1160000000000001</v>
      </c>
      <c r="X11" s="4">
        <f>'Data Import'!X11</f>
        <v>5</v>
      </c>
      <c r="Y11" s="4">
        <f>'Data Import'!Y11</f>
        <v>91.596999999999994</v>
      </c>
      <c r="Z11" s="4">
        <f>'Data Import'!Z11</f>
        <v>-25.869</v>
      </c>
      <c r="AA11" s="4">
        <f>'Data Import'!AA11</f>
        <v>10.07</v>
      </c>
      <c r="AB11" s="12">
        <f>'Data Import'!AB11</f>
        <v>4.9109999999999996</v>
      </c>
    </row>
    <row r="12" spans="3:28">
      <c r="C12" s="11" t="str">
        <f>'Data Import'!C12</f>
        <v>USGS 40</v>
      </c>
      <c r="D12" s="4" t="str">
        <f>'Data Import'!D12</f>
        <v>D4</v>
      </c>
      <c r="E12" s="4">
        <f>'Data Import'!E12</f>
        <v>0.56999999999999995</v>
      </c>
      <c r="F12" s="4">
        <f>'Data Import'!F12</f>
        <v>5</v>
      </c>
      <c r="G12" s="4">
        <f>'Data Import'!G12</f>
        <v>43.85</v>
      </c>
      <c r="H12" s="4">
        <f>'Data Import'!H12</f>
        <v>-26.030999999999999</v>
      </c>
      <c r="I12" s="4">
        <f>'Data Import'!I12</f>
        <v>40.246000000000002</v>
      </c>
      <c r="J12" s="12">
        <f>'Data Import'!J12</f>
        <v>-2.74</v>
      </c>
      <c r="L12" s="11" t="str">
        <f>'Data Import'!L12</f>
        <v>USGS 41</v>
      </c>
      <c r="M12" s="4" t="str">
        <f>'Data Import'!M12</f>
        <v>C8</v>
      </c>
      <c r="N12" s="4">
        <f>'Data Import'!N12</f>
        <v>0.57099999999999995</v>
      </c>
      <c r="O12" s="4">
        <f>'Data Import'!O12</f>
        <v>5</v>
      </c>
      <c r="P12" s="4">
        <f>'Data Import'!P12</f>
        <v>44.405000000000001</v>
      </c>
      <c r="Q12" s="4">
        <f>'Data Import'!Q12</f>
        <v>36.618000000000002</v>
      </c>
      <c r="R12" s="4">
        <f>'Data Import'!R12</f>
        <v>41.16</v>
      </c>
      <c r="S12" s="12">
        <f>'Data Import'!S12</f>
        <v>47.393000000000001</v>
      </c>
      <c r="U12" s="11" t="str">
        <f>'Data Import'!U12</f>
        <v>BO_C_P_R2</v>
      </c>
      <c r="V12" s="4" t="str">
        <f>'Data Import'!V12</f>
        <v>A3</v>
      </c>
      <c r="W12" s="4">
        <f>'Data Import'!W12</f>
        <v>1.0680000000000001</v>
      </c>
      <c r="X12" s="4">
        <f>'Data Import'!X12</f>
        <v>5</v>
      </c>
      <c r="Y12" s="4">
        <f>'Data Import'!Y12</f>
        <v>86.724000000000004</v>
      </c>
      <c r="Z12" s="4">
        <f>'Data Import'!Z12</f>
        <v>-25.792000000000002</v>
      </c>
      <c r="AA12" s="4">
        <f>'Data Import'!AA12</f>
        <v>9.1170000000000009</v>
      </c>
      <c r="AB12" s="12">
        <f>'Data Import'!AB12</f>
        <v>4.5090000000000003</v>
      </c>
    </row>
    <row r="13" spans="3:28" ht="15" thickBot="1">
      <c r="C13" s="13" t="str">
        <f>'Data Import'!C13</f>
        <v>USGS 40</v>
      </c>
      <c r="D13" s="14" t="str">
        <f>'Data Import'!D13</f>
        <v>D12</v>
      </c>
      <c r="E13" s="14">
        <f>'Data Import'!E13</f>
        <v>0.72799999999999998</v>
      </c>
      <c r="F13" s="14">
        <f>'Data Import'!F13</f>
        <v>5</v>
      </c>
      <c r="G13" s="14">
        <f>'Data Import'!G13</f>
        <v>56.427999999999997</v>
      </c>
      <c r="H13" s="14">
        <f>'Data Import'!H13</f>
        <v>-25.859000000000002</v>
      </c>
      <c r="I13" s="14">
        <f>'Data Import'!I13</f>
        <v>52.165999999999997</v>
      </c>
      <c r="J13" s="15">
        <f>'Data Import'!J13</f>
        <v>-2.956</v>
      </c>
      <c r="L13" s="11" t="str">
        <f>'Data Import'!L13</f>
        <v>USGS 41</v>
      </c>
      <c r="M13" s="4" t="str">
        <f>'Data Import'!M13</f>
        <v>D3</v>
      </c>
      <c r="N13" s="4">
        <f>'Data Import'!N13</f>
        <v>0.78800000000000003</v>
      </c>
      <c r="O13" s="4">
        <f>'Data Import'!O13</f>
        <v>5</v>
      </c>
      <c r="P13" s="4">
        <f>'Data Import'!P13</f>
        <v>61.674999999999997</v>
      </c>
      <c r="Q13" s="4">
        <f>'Data Import'!Q13</f>
        <v>36.731999999999999</v>
      </c>
      <c r="R13" s="4">
        <f>'Data Import'!R13</f>
        <v>57.814999999999998</v>
      </c>
      <c r="S13" s="12">
        <f>'Data Import'!S13</f>
        <v>46.768999999999998</v>
      </c>
      <c r="U13" s="11" t="str">
        <f>'Data Import'!U13</f>
        <v>BO_C_P_R2</v>
      </c>
      <c r="V13" s="4" t="str">
        <f>'Data Import'!V13</f>
        <v>A4</v>
      </c>
      <c r="W13" s="4">
        <f>'Data Import'!W13</f>
        <v>1.089</v>
      </c>
      <c r="X13" s="4">
        <f>'Data Import'!X13</f>
        <v>5</v>
      </c>
      <c r="Y13" s="4">
        <f>'Data Import'!Y13</f>
        <v>87.543999999999997</v>
      </c>
      <c r="Z13" s="4">
        <f>'Data Import'!Z13</f>
        <v>-25.986999999999998</v>
      </c>
      <c r="AA13" s="4">
        <f>'Data Import'!AA13</f>
        <v>9.2829999999999995</v>
      </c>
      <c r="AB13" s="12">
        <f>'Data Import'!AB13</f>
        <v>4.0819999999999999</v>
      </c>
    </row>
    <row r="14" spans="3:28">
      <c r="C14" s="3"/>
      <c r="D14" s="3"/>
      <c r="E14" s="3"/>
      <c r="F14" s="3"/>
      <c r="G14" s="3"/>
      <c r="H14" s="3"/>
      <c r="I14" s="3"/>
      <c r="J14" s="3"/>
      <c r="L14" s="11" t="str">
        <f>'Data Import'!L14</f>
        <v>USGS 41</v>
      </c>
      <c r="M14" s="4" t="str">
        <f>'Data Import'!M14</f>
        <v>D11</v>
      </c>
      <c r="N14" s="4">
        <f>'Data Import'!N14</f>
        <v>0.41699999999999998</v>
      </c>
      <c r="O14" s="4">
        <f>'Data Import'!O14</f>
        <v>5</v>
      </c>
      <c r="P14" s="4">
        <f>'Data Import'!P14</f>
        <v>32.142000000000003</v>
      </c>
      <c r="Q14" s="4">
        <f>'Data Import'!Q14</f>
        <v>36.420999999999999</v>
      </c>
      <c r="R14" s="4">
        <f>'Data Import'!R14</f>
        <v>30.245000000000001</v>
      </c>
      <c r="S14" s="12">
        <f>'Data Import'!S14</f>
        <v>46.765999999999998</v>
      </c>
      <c r="U14" s="11" t="str">
        <f>'Data Import'!U14</f>
        <v>BO_C_P_R3</v>
      </c>
      <c r="V14" s="4" t="str">
        <f>'Data Import'!V14</f>
        <v>A5</v>
      </c>
      <c r="W14" s="4">
        <f>'Data Import'!W14</f>
        <v>1.7450000000000001</v>
      </c>
      <c r="X14" s="4">
        <f>'Data Import'!X14</f>
        <v>5</v>
      </c>
      <c r="Y14" s="4">
        <f>'Data Import'!Y14</f>
        <v>140.84800000000001</v>
      </c>
      <c r="Z14" s="4">
        <f>'Data Import'!Z14</f>
        <v>-27.175000000000001</v>
      </c>
      <c r="AA14" s="4">
        <f>'Data Import'!AA14</f>
        <v>8.8819999999999997</v>
      </c>
      <c r="AB14" s="12">
        <f>'Data Import'!AB14</f>
        <v>4.6150000000000002</v>
      </c>
    </row>
    <row r="15" spans="3:28" ht="15" thickBot="1">
      <c r="L15" s="13" t="str">
        <f>'Data Import'!L15</f>
        <v>USGS 41</v>
      </c>
      <c r="M15" s="14" t="str">
        <f>'Data Import'!M15</f>
        <v>E1</v>
      </c>
      <c r="N15" s="14">
        <f>'Data Import'!N15</f>
        <v>0.23699999999999999</v>
      </c>
      <c r="O15" s="14">
        <f>'Data Import'!O15</f>
        <v>5</v>
      </c>
      <c r="P15" s="14">
        <f>'Data Import'!P15</f>
        <v>18.393999999999998</v>
      </c>
      <c r="Q15" s="14">
        <f>'Data Import'!Q15</f>
        <v>36.799999999999997</v>
      </c>
      <c r="R15" s="14">
        <f>'Data Import'!R15</f>
        <v>16.497</v>
      </c>
      <c r="S15" s="15">
        <f>'Data Import'!S15</f>
        <v>45.302999999999997</v>
      </c>
      <c r="U15" s="11" t="str">
        <f>'Data Import'!U15</f>
        <v>BO_C_P_R1</v>
      </c>
      <c r="V15" s="4" t="str">
        <f>'Data Import'!V15</f>
        <v>A6</v>
      </c>
      <c r="W15" s="4">
        <f>'Data Import'!W15</f>
        <v>1.444</v>
      </c>
      <c r="X15" s="4">
        <f>'Data Import'!X15</f>
        <v>5</v>
      </c>
      <c r="Y15" s="4">
        <f>'Data Import'!Y15</f>
        <v>119.123</v>
      </c>
      <c r="Z15" s="4">
        <f>'Data Import'!Z15</f>
        <v>-26.757000000000001</v>
      </c>
      <c r="AA15" s="4">
        <f>'Data Import'!AA15</f>
        <v>8.5909999999999993</v>
      </c>
      <c r="AB15" s="12">
        <f>'Data Import'!AB15</f>
        <v>4.351</v>
      </c>
    </row>
    <row r="16" spans="3:28">
      <c r="U16" s="11" t="str">
        <f>'Data Import'!U16</f>
        <v>BO_M_P_R2</v>
      </c>
      <c r="V16" s="4" t="str">
        <f>'Data Import'!V16</f>
        <v>A7</v>
      </c>
      <c r="W16" s="4">
        <f>'Data Import'!W16</f>
        <v>1.2370000000000001</v>
      </c>
      <c r="X16" s="4">
        <f>'Data Import'!X16</f>
        <v>5</v>
      </c>
      <c r="Y16" s="4">
        <f>'Data Import'!Y16</f>
        <v>87.899000000000001</v>
      </c>
      <c r="Z16" s="4">
        <f>'Data Import'!Z16</f>
        <v>-20.181999999999999</v>
      </c>
      <c r="AA16" s="4">
        <f>'Data Import'!AA16</f>
        <v>12.013</v>
      </c>
      <c r="AB16" s="12">
        <f>'Data Import'!AB16</f>
        <v>3.2040000000000002</v>
      </c>
    </row>
    <row r="17" spans="21:28">
      <c r="U17" s="11" t="str">
        <f>'Data Import'!U17</f>
        <v>BO_M_P_R3</v>
      </c>
      <c r="V17" s="4" t="str">
        <f>'Data Import'!V17</f>
        <v>A8</v>
      </c>
      <c r="W17" s="4">
        <f>'Data Import'!W17</f>
        <v>1.101</v>
      </c>
      <c r="X17" s="4">
        <f>'Data Import'!X17</f>
        <v>5</v>
      </c>
      <c r="Y17" s="4">
        <f>'Data Import'!Y17</f>
        <v>88.430999999999997</v>
      </c>
      <c r="Z17" s="4">
        <f>'Data Import'!Z17</f>
        <v>-22.334</v>
      </c>
      <c r="AA17" s="4">
        <f>'Data Import'!AA17</f>
        <v>17.18</v>
      </c>
      <c r="AB17" s="12">
        <f>'Data Import'!AB17</f>
        <v>3.7770000000000001</v>
      </c>
    </row>
    <row r="18" spans="21:28">
      <c r="U18" s="11" t="str">
        <f>'Data Import'!U18</f>
        <v>BO_M_P_R1</v>
      </c>
      <c r="V18" s="4" t="str">
        <f>'Data Import'!V18</f>
        <v>A9</v>
      </c>
      <c r="W18" s="4">
        <f>'Data Import'!W18</f>
        <v>1.43</v>
      </c>
      <c r="X18" s="4">
        <f>'Data Import'!X18</f>
        <v>5</v>
      </c>
      <c r="Y18" s="4">
        <f>'Data Import'!Y18</f>
        <v>75.805000000000007</v>
      </c>
      <c r="Z18" s="4">
        <f>'Data Import'!Z18</f>
        <v>-22.408000000000001</v>
      </c>
      <c r="AA18" s="4">
        <f>'Data Import'!AA18</f>
        <v>11.285</v>
      </c>
      <c r="AB18" s="12">
        <f>'Data Import'!AB18</f>
        <v>2.5169999999999999</v>
      </c>
    </row>
    <row r="19" spans="21:28">
      <c r="U19" s="11" t="str">
        <f>'Data Import'!U19</f>
        <v>B2_C_P_R3</v>
      </c>
      <c r="V19" s="4" t="str">
        <f>'Data Import'!V19</f>
        <v>A10</v>
      </c>
      <c r="W19" s="4">
        <f>'Data Import'!W19</f>
        <v>2.3759999999999999</v>
      </c>
      <c r="X19" s="4">
        <f>'Data Import'!X19</f>
        <v>5</v>
      </c>
      <c r="Y19" s="4">
        <f>'Data Import'!Y19</f>
        <v>192.483</v>
      </c>
      <c r="Z19" s="4">
        <f>'Data Import'!Z19</f>
        <v>-27.305</v>
      </c>
      <c r="AA19" s="4">
        <f>'Data Import'!AA19</f>
        <v>14.893000000000001</v>
      </c>
      <c r="AB19" s="12">
        <f>'Data Import'!AB19</f>
        <v>5.5129999999999999</v>
      </c>
    </row>
    <row r="20" spans="21:28">
      <c r="U20" s="11" t="str">
        <f>'Data Import'!U20</f>
        <v>B2_M_P_R1</v>
      </c>
      <c r="V20" s="4" t="str">
        <f>'Data Import'!V20</f>
        <v>A11</v>
      </c>
      <c r="W20" s="4">
        <f>'Data Import'!W20</f>
        <v>1.804</v>
      </c>
      <c r="X20" s="4">
        <f>'Data Import'!X20</f>
        <v>5</v>
      </c>
      <c r="Y20" s="4">
        <f>'Data Import'!Y20</f>
        <v>148.85599999999999</v>
      </c>
      <c r="Z20" s="4">
        <f>'Data Import'!Z20</f>
        <v>-26.657</v>
      </c>
      <c r="AA20" s="4">
        <f>'Data Import'!AA20</f>
        <v>12.273</v>
      </c>
      <c r="AB20" s="12">
        <f>'Data Import'!AB20</f>
        <v>6.117</v>
      </c>
    </row>
    <row r="21" spans="21:28">
      <c r="U21" s="11" t="str">
        <f>'Data Import'!U21</f>
        <v>B2_M_P_R2</v>
      </c>
      <c r="V21" s="4" t="str">
        <f>'Data Import'!V21</f>
        <v>A12</v>
      </c>
      <c r="W21" s="4">
        <f>'Data Import'!W21</f>
        <v>1.417</v>
      </c>
      <c r="X21" s="4">
        <f>'Data Import'!X21</f>
        <v>5</v>
      </c>
      <c r="Y21" s="4">
        <f>'Data Import'!Y21</f>
        <v>114.873</v>
      </c>
      <c r="Z21" s="4">
        <f>'Data Import'!Z21</f>
        <v>-28.509</v>
      </c>
      <c r="AA21" s="4">
        <f>'Data Import'!AA21</f>
        <v>18.71</v>
      </c>
      <c r="AB21" s="12">
        <f>'Data Import'!AB21</f>
        <v>4.3689999999999998</v>
      </c>
    </row>
    <row r="22" spans="21:28">
      <c r="U22" s="11" t="str">
        <f>'Data Import'!U22</f>
        <v>B2_C_P_R2</v>
      </c>
      <c r="V22" s="4" t="str">
        <f>'Data Import'!V22</f>
        <v>B1</v>
      </c>
      <c r="W22" s="4">
        <f>'Data Import'!W22</f>
        <v>1.498</v>
      </c>
      <c r="X22" s="4">
        <f>'Data Import'!X22</f>
        <v>5</v>
      </c>
      <c r="Y22" s="4">
        <f>'Data Import'!Y22</f>
        <v>121.697</v>
      </c>
      <c r="Z22" s="4">
        <f>'Data Import'!Z22</f>
        <v>-27.113</v>
      </c>
      <c r="AA22" s="4">
        <f>'Data Import'!AA22</f>
        <v>10.180999999999999</v>
      </c>
      <c r="AB22" s="12">
        <f>'Data Import'!AB22</f>
        <v>5.9180000000000001</v>
      </c>
    </row>
    <row r="23" spans="21:28">
      <c r="U23" s="11" t="str">
        <f>'Data Import'!U23</f>
        <v>blank</v>
      </c>
      <c r="V23" s="4" t="str">
        <f>'Data Import'!V23</f>
        <v>B2</v>
      </c>
      <c r="W23" s="4">
        <f>'Data Import'!W23</f>
        <v>0.999</v>
      </c>
      <c r="X23" s="4">
        <f>'Data Import'!X23</f>
        <v>5</v>
      </c>
      <c r="Y23" s="4">
        <f>'Data Import'!Y23</f>
        <v>0</v>
      </c>
      <c r="Z23" s="4">
        <f>'Data Import'!Z23</f>
        <v>0</v>
      </c>
      <c r="AA23" s="4">
        <f>'Data Import'!AA23</f>
        <v>0</v>
      </c>
      <c r="AB23" s="12">
        <f>'Data Import'!AB23</f>
        <v>0</v>
      </c>
    </row>
    <row r="24" spans="21:28">
      <c r="U24" s="11" t="str">
        <f>'Data Import'!U24</f>
        <v>B2_C_P_R1</v>
      </c>
      <c r="V24" s="4" t="str">
        <f>'Data Import'!V24</f>
        <v>B3</v>
      </c>
      <c r="W24" s="4">
        <f>'Data Import'!W24</f>
        <v>1.8149999999999999</v>
      </c>
      <c r="X24" s="4">
        <f>'Data Import'!X24</f>
        <v>5</v>
      </c>
      <c r="Y24" s="4">
        <f>'Data Import'!Y24</f>
        <v>149.60400000000001</v>
      </c>
      <c r="Z24" s="4">
        <f>'Data Import'!Z24</f>
        <v>-27.475000000000001</v>
      </c>
      <c r="AA24" s="4">
        <f>'Data Import'!AA24</f>
        <v>13.226000000000001</v>
      </c>
      <c r="AB24" s="12">
        <f>'Data Import'!AB24</f>
        <v>4.5860000000000003</v>
      </c>
    </row>
    <row r="25" spans="21:28">
      <c r="U25" s="11" t="str">
        <f>'Data Import'!U25</f>
        <v>B2_M_P_R3</v>
      </c>
      <c r="V25" s="4" t="str">
        <f>'Data Import'!V25</f>
        <v>B4</v>
      </c>
      <c r="W25" s="4">
        <f>'Data Import'!W25</f>
        <v>1.82</v>
      </c>
      <c r="X25" s="4">
        <f>'Data Import'!X25</f>
        <v>5</v>
      </c>
      <c r="Y25" s="4">
        <f>'Data Import'!Y25</f>
        <v>146.33699999999999</v>
      </c>
      <c r="Z25" s="4">
        <f>'Data Import'!Z25</f>
        <v>-27.009</v>
      </c>
      <c r="AA25" s="4">
        <f>'Data Import'!AA25</f>
        <v>12.366</v>
      </c>
      <c r="AB25" s="12">
        <f>'Data Import'!AB25</f>
        <v>7.1440000000000001</v>
      </c>
    </row>
    <row r="26" spans="21:28">
      <c r="U26" s="11" t="str">
        <f>'Data Import'!U26</f>
        <v>B5_C_P_R2</v>
      </c>
      <c r="V26" s="4" t="str">
        <f>'Data Import'!V26</f>
        <v>B5</v>
      </c>
      <c r="W26" s="4">
        <f>'Data Import'!W26</f>
        <v>1.6</v>
      </c>
      <c r="X26" s="4">
        <f>'Data Import'!X26</f>
        <v>5</v>
      </c>
      <c r="Y26" s="4">
        <f>'Data Import'!Y26</f>
        <v>126.759</v>
      </c>
      <c r="Z26" s="4">
        <f>'Data Import'!Z26</f>
        <v>-27.712</v>
      </c>
      <c r="AA26" s="4">
        <f>'Data Import'!AA26</f>
        <v>10.076000000000001</v>
      </c>
      <c r="AB26" s="12">
        <f>'Data Import'!AB26</f>
        <v>4.7480000000000002</v>
      </c>
    </row>
    <row r="27" spans="21:28">
      <c r="U27" s="11" t="str">
        <f>'Data Import'!U27</f>
        <v>B5_M_P_R3</v>
      </c>
      <c r="V27" s="4" t="str">
        <f>'Data Import'!V27</f>
        <v>B6</v>
      </c>
      <c r="W27" s="4">
        <f>'Data Import'!W27</f>
        <v>1.4279999999999999</v>
      </c>
      <c r="X27" s="4">
        <f>'Data Import'!X27</f>
        <v>5</v>
      </c>
      <c r="Y27" s="4">
        <f>'Data Import'!Y27</f>
        <v>113.651</v>
      </c>
      <c r="Z27" s="4">
        <f>'Data Import'!Z27</f>
        <v>-27.888999999999999</v>
      </c>
      <c r="AA27" s="4">
        <f>'Data Import'!AA27</f>
        <v>23.414000000000001</v>
      </c>
      <c r="AB27" s="12">
        <f>'Data Import'!AB27</f>
        <v>5.0129999999999999</v>
      </c>
    </row>
    <row r="28" spans="21:28">
      <c r="U28" s="11" t="str">
        <f>'Data Import'!U28</f>
        <v>B5_C_P_R3</v>
      </c>
      <c r="V28" s="4" t="str">
        <f>'Data Import'!V28</f>
        <v>B7</v>
      </c>
      <c r="W28" s="4">
        <f>'Data Import'!W28</f>
        <v>1.556</v>
      </c>
      <c r="X28" s="4">
        <f>'Data Import'!X28</f>
        <v>5</v>
      </c>
      <c r="Y28" s="4">
        <f>'Data Import'!Y28</f>
        <v>125.239</v>
      </c>
      <c r="Z28" s="4">
        <f>'Data Import'!Z28</f>
        <v>-26.827999999999999</v>
      </c>
      <c r="AA28" s="4">
        <f>'Data Import'!AA28</f>
        <v>19.558</v>
      </c>
      <c r="AB28" s="12">
        <f>'Data Import'!AB28</f>
        <v>7.4619999999999997</v>
      </c>
    </row>
    <row r="29" spans="21:28">
      <c r="U29" s="11" t="str">
        <f>'Data Import'!U29</f>
        <v>B5_C_P_R1</v>
      </c>
      <c r="V29" s="4" t="str">
        <f>'Data Import'!V29</f>
        <v>B8</v>
      </c>
      <c r="W29" s="4">
        <f>'Data Import'!W29</f>
        <v>1.3979999999999999</v>
      </c>
      <c r="X29" s="4">
        <f>'Data Import'!X29</f>
        <v>5</v>
      </c>
      <c r="Y29" s="4">
        <f>'Data Import'!Y29</f>
        <v>116.02500000000001</v>
      </c>
      <c r="Z29" s="4">
        <f>'Data Import'!Z29</f>
        <v>-26.939</v>
      </c>
      <c r="AA29" s="4">
        <f>'Data Import'!AA29</f>
        <v>9.0069999999999997</v>
      </c>
      <c r="AB29" s="12">
        <f>'Data Import'!AB29</f>
        <v>6.3609999999999998</v>
      </c>
    </row>
    <row r="30" spans="21:28">
      <c r="U30" s="11" t="str">
        <f>'Data Import'!U30</f>
        <v>B5_M_P_R1</v>
      </c>
      <c r="V30" s="4" t="str">
        <f>'Data Import'!V30</f>
        <v>B9</v>
      </c>
      <c r="W30" s="4">
        <f>'Data Import'!W30</f>
        <v>1.696</v>
      </c>
      <c r="X30" s="4">
        <f>'Data Import'!X30</f>
        <v>5</v>
      </c>
      <c r="Y30" s="4" t="str">
        <f>'Data Import'!Y30</f>
        <v>pegged detector</v>
      </c>
      <c r="Z30" s="4">
        <f>'Data Import'!Z30</f>
        <v>0</v>
      </c>
      <c r="AA30" s="4">
        <f>'Data Import'!AA30</f>
        <v>11.693</v>
      </c>
      <c r="AB30" s="12">
        <f>'Data Import'!AB30</f>
        <v>5.4630000000000001</v>
      </c>
    </row>
    <row r="31" spans="21:28">
      <c r="U31" s="11" t="str">
        <f>'Data Import'!U31</f>
        <v>B5_M_P_R2</v>
      </c>
      <c r="V31" s="4" t="str">
        <f>'Data Import'!V31</f>
        <v>B10</v>
      </c>
      <c r="W31" s="4">
        <f>'Data Import'!W31</f>
        <v>1.76</v>
      </c>
      <c r="X31" s="4">
        <f>'Data Import'!X31</f>
        <v>5</v>
      </c>
      <c r="Y31" s="4">
        <f>'Data Import'!Y31</f>
        <v>144.547</v>
      </c>
      <c r="Z31" s="4">
        <f>'Data Import'!Z31</f>
        <v>-22.254000000000001</v>
      </c>
      <c r="AA31" s="4">
        <f>'Data Import'!AA31</f>
        <v>25.506</v>
      </c>
      <c r="AB31" s="12">
        <f>'Data Import'!AB31</f>
        <v>4.3</v>
      </c>
    </row>
    <row r="32" spans="21:28">
      <c r="U32" s="11" t="str">
        <f>'Data Import'!U32</f>
        <v>B10_C_P_R2</v>
      </c>
      <c r="V32" s="4" t="str">
        <f>'Data Import'!V32</f>
        <v>B11</v>
      </c>
      <c r="W32" s="4">
        <f>'Data Import'!W32</f>
        <v>1.452</v>
      </c>
      <c r="X32" s="4">
        <f>'Data Import'!X32</f>
        <v>5</v>
      </c>
      <c r="Y32" s="4" t="str">
        <f>'Data Import'!Y32</f>
        <v>pegged detector</v>
      </c>
      <c r="Z32" s="4">
        <f>'Data Import'!Z32</f>
        <v>0</v>
      </c>
      <c r="AA32" s="4">
        <f>'Data Import'!AA32</f>
        <v>15.176</v>
      </c>
      <c r="AB32" s="12">
        <f>'Data Import'!AB32</f>
        <v>4.2450000000000001</v>
      </c>
    </row>
    <row r="33" spans="2:28">
      <c r="U33" s="11" t="str">
        <f>'Data Import'!U33</f>
        <v>B10_M_P_R3</v>
      </c>
      <c r="V33" s="4" t="str">
        <f>'Data Import'!V33</f>
        <v>B12</v>
      </c>
      <c r="W33" s="4">
        <f>'Data Import'!W33</f>
        <v>1.321</v>
      </c>
      <c r="X33" s="4">
        <f>'Data Import'!X33</f>
        <v>5</v>
      </c>
      <c r="Y33" s="4">
        <f>'Data Import'!Y33</f>
        <v>102.59699999999999</v>
      </c>
      <c r="Z33" s="4">
        <f>'Data Import'!Z33</f>
        <v>-26.948</v>
      </c>
      <c r="AA33" s="4">
        <f>'Data Import'!AA33</f>
        <v>23.181999999999999</v>
      </c>
      <c r="AB33" s="12">
        <f>'Data Import'!AB33</f>
        <v>5.3019999999999996</v>
      </c>
    </row>
    <row r="34" spans="2:28" ht="15" thickBot="1">
      <c r="B34" s="26" t="s">
        <v>42</v>
      </c>
      <c r="F34" t="s">
        <v>41</v>
      </c>
      <c r="L34" s="26" t="s">
        <v>84</v>
      </c>
      <c r="P34" s="26" t="s">
        <v>85</v>
      </c>
      <c r="U34" s="11" t="str">
        <f>'Data Import'!U34</f>
        <v>blank</v>
      </c>
      <c r="V34" s="4" t="str">
        <f>'Data Import'!V34</f>
        <v>C1</v>
      </c>
      <c r="W34" s="4">
        <f>'Data Import'!W34</f>
        <v>0.999</v>
      </c>
      <c r="X34" s="4">
        <f>'Data Import'!X34</f>
        <v>5</v>
      </c>
      <c r="Y34" s="4">
        <f>'Data Import'!Y34</f>
        <v>0</v>
      </c>
      <c r="Z34" s="4">
        <f>'Data Import'!Z34</f>
        <v>0</v>
      </c>
      <c r="AA34" s="4">
        <f>'Data Import'!AA34</f>
        <v>0</v>
      </c>
      <c r="AB34" s="12">
        <f>'Data Import'!AB34</f>
        <v>0</v>
      </c>
    </row>
    <row r="35" spans="2:28" ht="15" thickBot="1">
      <c r="B35" s="20" t="s">
        <v>40</v>
      </c>
      <c r="C35" s="50" t="s">
        <v>39</v>
      </c>
      <c r="D35" s="8" t="s">
        <v>48</v>
      </c>
      <c r="F35" s="20" t="s">
        <v>40</v>
      </c>
      <c r="G35" s="54" t="s">
        <v>39</v>
      </c>
      <c r="H35" s="8" t="s">
        <v>48</v>
      </c>
      <c r="L35" s="20" t="s">
        <v>40</v>
      </c>
      <c r="M35" s="57" t="s">
        <v>47</v>
      </c>
      <c r="N35" s="8" t="s">
        <v>48</v>
      </c>
      <c r="P35" s="20" t="s">
        <v>40</v>
      </c>
      <c r="Q35" s="59" t="s">
        <v>47</v>
      </c>
      <c r="R35" s="8" t="s">
        <v>48</v>
      </c>
      <c r="U35" s="11" t="str">
        <f>'Data Import'!U35</f>
        <v>B10_C_P_R3</v>
      </c>
      <c r="V35" s="4" t="str">
        <f>'Data Import'!V35</f>
        <v>C2</v>
      </c>
      <c r="W35" s="4">
        <f>'Data Import'!W35</f>
        <v>1.3109999999999999</v>
      </c>
      <c r="X35" s="4">
        <f>'Data Import'!X35</f>
        <v>5</v>
      </c>
      <c r="Y35" s="4">
        <f>'Data Import'!Y35</f>
        <v>106.869</v>
      </c>
      <c r="Z35" s="4">
        <f>'Data Import'!Z35</f>
        <v>-27.831</v>
      </c>
      <c r="AA35" s="4">
        <f>'Data Import'!AA35</f>
        <v>11.762</v>
      </c>
      <c r="AB35" s="12">
        <f>'Data Import'!AB35</f>
        <v>7.96</v>
      </c>
    </row>
    <row r="36" spans="2:28">
      <c r="B36" s="9"/>
      <c r="C36" s="19"/>
      <c r="D36" s="10"/>
      <c r="E36" s="52" t="s">
        <v>67</v>
      </c>
      <c r="F36" s="9"/>
      <c r="G36" s="55"/>
      <c r="H36" s="10"/>
      <c r="I36" s="48" t="s">
        <v>67</v>
      </c>
      <c r="L36" s="9">
        <f>P7</f>
        <v>38.93</v>
      </c>
      <c r="M36" s="58">
        <f>MEDIAN(P$7:P$15)*$O$37+$O$39</f>
        <v>36.623578377284133</v>
      </c>
      <c r="N36" s="10">
        <f>Q7-M36</f>
        <v>-0.48257837728413477</v>
      </c>
      <c r="O36" s="52" t="s">
        <v>67</v>
      </c>
      <c r="P36" s="9">
        <f>R7</f>
        <v>38.975999999999999</v>
      </c>
      <c r="Q36" s="60">
        <f>MEDIAN(R$7:R$15)*$S$37+$S$39</f>
        <v>46.949013725885358</v>
      </c>
      <c r="R36" s="10">
        <f>S7-Q36</f>
        <v>0.97298627411463912</v>
      </c>
      <c r="S36" s="52" t="s">
        <v>67</v>
      </c>
      <c r="U36" s="11" t="str">
        <f>'Data Import'!U36</f>
        <v>B10_M_P_R2</v>
      </c>
      <c r="V36" s="4" t="str">
        <f>'Data Import'!V36</f>
        <v>C3</v>
      </c>
      <c r="W36" s="4">
        <f>'Data Import'!W36</f>
        <v>1.5049999999999999</v>
      </c>
      <c r="X36" s="4">
        <f>'Data Import'!X36</f>
        <v>5</v>
      </c>
      <c r="Y36" s="4" t="str">
        <f>'Data Import'!Y36</f>
        <v>pegged detector</v>
      </c>
      <c r="Z36" s="4">
        <f>'Data Import'!Z36</f>
        <v>0</v>
      </c>
      <c r="AA36" s="4">
        <f>'Data Import'!AA36</f>
        <v>17.236999999999998</v>
      </c>
      <c r="AB36" s="12">
        <f>'Data Import'!AB36</f>
        <v>5.3280000000000003</v>
      </c>
    </row>
    <row r="37" spans="2:28">
      <c r="B37" s="9"/>
      <c r="C37" s="19"/>
      <c r="D37" s="10"/>
      <c r="E37" s="3">
        <f>SLOPE(H7:H13,G7:G13)</f>
        <v>1.371192891078589E-3</v>
      </c>
      <c r="F37" s="9"/>
      <c r="G37" s="55"/>
      <c r="H37" s="10"/>
      <c r="I37" s="10">
        <f>SLOPE(J7:J13,I7:I13)</f>
        <v>-1.3810905286205131E-2</v>
      </c>
      <c r="L37" s="9"/>
      <c r="M37" s="58"/>
      <c r="N37" s="10"/>
      <c r="O37" s="3">
        <f>SLOPE(Q7:Q15,P7:P15)</f>
        <v>-1.7037381394006288E-3</v>
      </c>
      <c r="P37" s="9"/>
      <c r="Q37" s="60"/>
      <c r="R37" s="10"/>
      <c r="S37" s="3">
        <f>SLOPE(S7:S15,R7:R15)</f>
        <v>2.893403798952909E-2</v>
      </c>
      <c r="U37" s="11" t="str">
        <f>'Data Import'!U37</f>
        <v>B10_C_P_R1</v>
      </c>
      <c r="V37" s="4" t="str">
        <f>'Data Import'!V37</f>
        <v>C4</v>
      </c>
      <c r="W37" s="4">
        <f>'Data Import'!W37</f>
        <v>1.25</v>
      </c>
      <c r="X37" s="4">
        <f>'Data Import'!X37</f>
        <v>5</v>
      </c>
      <c r="Y37" s="4">
        <f>'Data Import'!Y37</f>
        <v>100.26900000000001</v>
      </c>
      <c r="Z37" s="4">
        <f>'Data Import'!Z37</f>
        <v>-27.189</v>
      </c>
      <c r="AA37" s="4">
        <f>'Data Import'!AA37</f>
        <v>7.7670000000000003</v>
      </c>
      <c r="AB37" s="12">
        <f>'Data Import'!AB37</f>
        <v>5.0819999999999999</v>
      </c>
    </row>
    <row r="38" spans="2:28">
      <c r="B38" s="9">
        <f t="shared" ref="B38:B42" si="0">G9</f>
        <v>36.304000000000002</v>
      </c>
      <c r="C38" s="19">
        <f t="shared" ref="C38:C42" si="1">MEDIAN(G$7:G$13)*$E$37+$E$39</f>
        <v>-26.074422249499463</v>
      </c>
      <c r="D38" s="10">
        <f t="shared" ref="D38:D42" si="2">H9-C38</f>
        <v>-0.11157775050053687</v>
      </c>
      <c r="E38" s="53" t="s">
        <v>68</v>
      </c>
      <c r="F38" s="9">
        <f t="shared" ref="F38:F42" si="3">I9</f>
        <v>35.813000000000002</v>
      </c>
      <c r="G38" s="55">
        <f t="shared" ref="G38:G42" si="4">MEDIAN(I$7:I$13)*$I$37+$I$39</f>
        <v>-3.6611357041828696</v>
      </c>
      <c r="H38" s="10">
        <f t="shared" ref="H38:H42" si="5">J9-G38</f>
        <v>-0.44686429581713005</v>
      </c>
      <c r="I38" s="49" t="s">
        <v>68</v>
      </c>
      <c r="L38" s="9"/>
      <c r="M38" s="58"/>
      <c r="N38" s="10"/>
      <c r="O38" s="53" t="s">
        <v>68</v>
      </c>
      <c r="P38" s="9"/>
      <c r="Q38" s="60"/>
      <c r="R38" s="10"/>
      <c r="S38" s="53" t="s">
        <v>68</v>
      </c>
      <c r="U38" s="11" t="str">
        <f>'Data Import'!U38</f>
        <v>B10_M_P_R1</v>
      </c>
      <c r="V38" s="4" t="str">
        <f>'Data Import'!V38</f>
        <v>C5</v>
      </c>
      <c r="W38" s="4">
        <f>'Data Import'!W38</f>
        <v>1.5369999999999999</v>
      </c>
      <c r="X38" s="4">
        <f>'Data Import'!X38</f>
        <v>5</v>
      </c>
      <c r="Y38" s="4">
        <f>'Data Import'!Y38</f>
        <v>115.926</v>
      </c>
      <c r="Z38" s="4">
        <f>'Data Import'!Z38</f>
        <v>-27.888000000000002</v>
      </c>
      <c r="AA38" s="4">
        <f>'Data Import'!AA38</f>
        <v>14.702999999999999</v>
      </c>
      <c r="AB38" s="12">
        <f>'Data Import'!AB38</f>
        <v>4.8070000000000004</v>
      </c>
    </row>
    <row r="39" spans="2:28" ht="15" thickBot="1">
      <c r="B39" s="9">
        <f t="shared" si="0"/>
        <v>63.652000000000001</v>
      </c>
      <c r="C39" s="19">
        <f t="shared" si="1"/>
        <v>-26.074422249499463</v>
      </c>
      <c r="D39" s="10">
        <f t="shared" si="2"/>
        <v>-0.14057775050053678</v>
      </c>
      <c r="E39" s="17">
        <f>INTERCEPT(H7:H13,G7:G13)</f>
        <v>-26.148284296963194</v>
      </c>
      <c r="F39" s="9">
        <f t="shared" si="3"/>
        <v>62.430999999999997</v>
      </c>
      <c r="G39" s="55">
        <f t="shared" si="4"/>
        <v>-3.6611357041828696</v>
      </c>
      <c r="H39" s="10">
        <f t="shared" si="5"/>
        <v>-0.3698642958171301</v>
      </c>
      <c r="I39" s="18">
        <f>INTERCEPT(J7:J13,I7:I13)</f>
        <v>-2.9541830843926014</v>
      </c>
      <c r="L39" s="9">
        <f t="shared" ref="L39:L44" si="6">P10</f>
        <v>29.140999999999998</v>
      </c>
      <c r="M39" s="58">
        <f t="shared" ref="M39:M44" si="7">MEDIAN(P$7:P$15)*$O$37+$O$39</f>
        <v>36.623578377284133</v>
      </c>
      <c r="N39" s="10">
        <f t="shared" ref="N39:N44" si="8">Q10-M39</f>
        <v>7.5421622715865055E-2</v>
      </c>
      <c r="O39" s="17">
        <f>INTERCEPT(Q7:Q15,P7:P15)</f>
        <v>36.682704905673894</v>
      </c>
      <c r="P39" s="9">
        <f t="shared" ref="P39:P44" si="9">R10</f>
        <v>28.225000000000001</v>
      </c>
      <c r="Q39" s="60">
        <f t="shared" ref="Q39:Q44" si="10">MEDIAN(R$7:R$15)*$S$37+$S$39</f>
        <v>46.949013725885358</v>
      </c>
      <c r="R39" s="10">
        <f t="shared" ref="R39:R44" si="11">S10-Q39</f>
        <v>0.69398627411464275</v>
      </c>
      <c r="S39" s="17">
        <f>INTERCEPT(S7:S15,R7:R15)</f>
        <v>45.985568128910018</v>
      </c>
      <c r="U39" s="11" t="str">
        <f>'Data Import'!U39</f>
        <v>B20_C_P_R1</v>
      </c>
      <c r="V39" s="4" t="str">
        <f>'Data Import'!V39</f>
        <v>C6</v>
      </c>
      <c r="W39" s="4">
        <f>'Data Import'!W39</f>
        <v>1.1579999999999999</v>
      </c>
      <c r="X39" s="4">
        <f>'Data Import'!X39</f>
        <v>5</v>
      </c>
      <c r="Y39" s="4">
        <f>'Data Import'!Y39</f>
        <v>93.45</v>
      </c>
      <c r="Z39" s="4">
        <f>'Data Import'!Z39</f>
        <v>-26.725999999999999</v>
      </c>
      <c r="AA39" s="4">
        <f>'Data Import'!AA39</f>
        <v>9.48</v>
      </c>
      <c r="AB39" s="12">
        <f>'Data Import'!AB39</f>
        <v>5.3630000000000004</v>
      </c>
    </row>
    <row r="40" spans="2:28">
      <c r="B40" s="9">
        <f t="shared" si="0"/>
        <v>53.866999999999997</v>
      </c>
      <c r="C40" s="19">
        <f t="shared" si="1"/>
        <v>-26.074422249499463</v>
      </c>
      <c r="D40" s="10">
        <f t="shared" si="2"/>
        <v>-2.7577750500537235E-2</v>
      </c>
      <c r="F40" s="9">
        <f t="shared" si="3"/>
        <v>51.188000000000002</v>
      </c>
      <c r="G40" s="55">
        <f t="shared" si="4"/>
        <v>-3.6611357041828696</v>
      </c>
      <c r="H40" s="10">
        <f t="shared" si="5"/>
        <v>-0.6148642958171302</v>
      </c>
      <c r="L40" s="9">
        <f t="shared" si="6"/>
        <v>34.704000000000001</v>
      </c>
      <c r="M40" s="58">
        <f t="shared" si="7"/>
        <v>36.623578377284133</v>
      </c>
      <c r="N40" s="10">
        <f t="shared" si="8"/>
        <v>0.30242162271586892</v>
      </c>
      <c r="P40" s="9">
        <f t="shared" si="9"/>
        <v>33.298000000000002</v>
      </c>
      <c r="Q40" s="60">
        <f t="shared" si="10"/>
        <v>46.949013725885358</v>
      </c>
      <c r="R40" s="10">
        <f t="shared" si="11"/>
        <v>0.27798627411463883</v>
      </c>
    </row>
    <row r="41" spans="2:28">
      <c r="B41" s="9">
        <f t="shared" si="0"/>
        <v>43.85</v>
      </c>
      <c r="C41" s="19">
        <f t="shared" si="1"/>
        <v>-26.074422249499463</v>
      </c>
      <c r="D41" s="10">
        <f t="shared" si="2"/>
        <v>4.3422249499464272E-2</v>
      </c>
      <c r="F41" s="9">
        <f t="shared" si="3"/>
        <v>40.246000000000002</v>
      </c>
      <c r="G41" s="55">
        <f t="shared" si="4"/>
        <v>-3.6611357041828696</v>
      </c>
      <c r="H41" s="10">
        <f t="shared" si="5"/>
        <v>0.92113570418286939</v>
      </c>
      <c r="L41" s="9">
        <f t="shared" si="6"/>
        <v>44.405000000000001</v>
      </c>
      <c r="M41" s="58">
        <f t="shared" si="7"/>
        <v>36.623578377284133</v>
      </c>
      <c r="N41" s="10">
        <f t="shared" si="8"/>
        <v>-5.5783772841309087E-3</v>
      </c>
      <c r="P41" s="9">
        <f t="shared" si="9"/>
        <v>41.16</v>
      </c>
      <c r="Q41" s="60">
        <f t="shared" si="10"/>
        <v>46.949013725885358</v>
      </c>
      <c r="R41" s="10">
        <f t="shared" si="11"/>
        <v>0.44398627411464275</v>
      </c>
    </row>
    <row r="42" spans="2:28" ht="15" thickBot="1">
      <c r="B42" s="16">
        <f t="shared" si="0"/>
        <v>56.427999999999997</v>
      </c>
      <c r="C42" s="51">
        <f t="shared" si="1"/>
        <v>-26.074422249499463</v>
      </c>
      <c r="D42" s="18">
        <f t="shared" si="2"/>
        <v>0.21542224949946132</v>
      </c>
      <c r="F42" s="16">
        <f t="shared" si="3"/>
        <v>52.165999999999997</v>
      </c>
      <c r="G42" s="56">
        <f t="shared" si="4"/>
        <v>-3.6611357041828696</v>
      </c>
      <c r="H42" s="18">
        <f t="shared" si="5"/>
        <v>0.70513570418286964</v>
      </c>
      <c r="L42" s="9">
        <f t="shared" si="6"/>
        <v>61.674999999999997</v>
      </c>
      <c r="M42" s="58">
        <f t="shared" si="7"/>
        <v>36.623578377284133</v>
      </c>
      <c r="N42" s="10">
        <f t="shared" si="8"/>
        <v>0.10842162271586631</v>
      </c>
      <c r="P42" s="9">
        <f t="shared" si="9"/>
        <v>57.814999999999998</v>
      </c>
      <c r="Q42" s="60">
        <f t="shared" si="10"/>
        <v>46.949013725885358</v>
      </c>
      <c r="R42" s="10">
        <f t="shared" si="11"/>
        <v>-0.18001372588535958</v>
      </c>
    </row>
    <row r="43" spans="2:28">
      <c r="L43" s="9">
        <f t="shared" si="6"/>
        <v>32.142000000000003</v>
      </c>
      <c r="M43" s="58">
        <f t="shared" si="7"/>
        <v>36.623578377284133</v>
      </c>
      <c r="N43" s="10">
        <f t="shared" si="8"/>
        <v>-0.20257837728413364</v>
      </c>
      <c r="P43" s="9">
        <f t="shared" si="9"/>
        <v>30.245000000000001</v>
      </c>
      <c r="Q43" s="60">
        <f t="shared" si="10"/>
        <v>46.949013725885358</v>
      </c>
      <c r="R43" s="10">
        <f t="shared" si="11"/>
        <v>-0.18301372588535969</v>
      </c>
    </row>
    <row r="44" spans="2:28" ht="15" thickBot="1">
      <c r="L44" s="16">
        <f t="shared" si="6"/>
        <v>18.393999999999998</v>
      </c>
      <c r="M44" s="58">
        <f t="shared" si="7"/>
        <v>36.623578377284133</v>
      </c>
      <c r="N44" s="18">
        <f t="shared" si="8"/>
        <v>0.17642162271586415</v>
      </c>
      <c r="P44" s="16">
        <f t="shared" si="9"/>
        <v>16.497</v>
      </c>
      <c r="Q44" s="60">
        <f t="shared" si="10"/>
        <v>46.949013725885358</v>
      </c>
      <c r="R44" s="18">
        <f t="shared" si="11"/>
        <v>-1.6460137258853607</v>
      </c>
    </row>
    <row r="61" spans="3:29" ht="15" thickBot="1"/>
    <row r="62" spans="3:29">
      <c r="C62" s="5" t="s">
        <v>55</v>
      </c>
      <c r="D62" s="6"/>
      <c r="E62" s="7"/>
      <c r="F62" s="7"/>
      <c r="G62" s="7"/>
      <c r="H62" s="7"/>
      <c r="I62" s="7"/>
      <c r="J62" s="8"/>
      <c r="L62" s="5" t="s">
        <v>86</v>
      </c>
      <c r="M62" s="6"/>
      <c r="N62" s="7"/>
      <c r="O62" s="7"/>
      <c r="P62" s="7"/>
      <c r="Q62" s="7"/>
      <c r="R62" s="7"/>
      <c r="S62" s="8"/>
    </row>
    <row r="63" spans="3:29">
      <c r="C63" s="9" t="s">
        <v>1</v>
      </c>
      <c r="D63" s="3" t="s">
        <v>11</v>
      </c>
      <c r="E63" s="3" t="s">
        <v>6</v>
      </c>
      <c r="F63" s="3" t="s">
        <v>12</v>
      </c>
      <c r="G63" s="3" t="s">
        <v>2</v>
      </c>
      <c r="H63" s="3" t="s">
        <v>53</v>
      </c>
      <c r="I63" s="3" t="s">
        <v>3</v>
      </c>
      <c r="J63" s="10" t="s">
        <v>54</v>
      </c>
      <c r="L63" s="21" t="s">
        <v>1</v>
      </c>
      <c r="M63" s="22" t="s">
        <v>11</v>
      </c>
      <c r="N63" s="22" t="s">
        <v>6</v>
      </c>
      <c r="O63" s="22" t="s">
        <v>12</v>
      </c>
      <c r="P63" s="22" t="s">
        <v>2</v>
      </c>
      <c r="Q63" s="22" t="s">
        <v>53</v>
      </c>
      <c r="R63" s="22" t="s">
        <v>3</v>
      </c>
      <c r="S63" s="23" t="s">
        <v>54</v>
      </c>
      <c r="U63" t="s">
        <v>1</v>
      </c>
      <c r="V63" t="s">
        <v>2</v>
      </c>
      <c r="W63" t="s">
        <v>45</v>
      </c>
      <c r="X63" t="s">
        <v>56</v>
      </c>
      <c r="Y63" t="s">
        <v>57</v>
      </c>
      <c r="Z63" t="s">
        <v>3</v>
      </c>
      <c r="AA63" t="s">
        <v>46</v>
      </c>
      <c r="AB63" t="s">
        <v>59</v>
      </c>
      <c r="AC63" t="s">
        <v>58</v>
      </c>
    </row>
    <row r="64" spans="3:29">
      <c r="C64" s="11"/>
      <c r="D64" s="4"/>
      <c r="E64" s="4"/>
      <c r="F64" s="4"/>
      <c r="G64" s="4"/>
      <c r="H64" s="34"/>
      <c r="I64" s="4"/>
      <c r="J64" s="35"/>
      <c r="L64" s="11" t="str">
        <f>L7</f>
        <v>USGS 41</v>
      </c>
      <c r="M64" s="4" t="str">
        <f t="shared" ref="M64:R64" si="12">M7</f>
        <v>A3</v>
      </c>
      <c r="N64" s="4">
        <f t="shared" si="12"/>
        <v>0.5</v>
      </c>
      <c r="O64" s="4">
        <f t="shared" si="12"/>
        <v>5</v>
      </c>
      <c r="P64" s="4">
        <f t="shared" si="12"/>
        <v>38.93</v>
      </c>
      <c r="Q64" s="36">
        <f>Q7-(P64*$Q$74+$Q$76)</f>
        <v>36.148199997377105</v>
      </c>
      <c r="R64" s="4">
        <f t="shared" si="12"/>
        <v>38.975999999999999</v>
      </c>
      <c r="S64" s="37">
        <f>S7-(R64*$S$74+$S$76)</f>
        <v>47.757712532295457</v>
      </c>
      <c r="U64" t="str">
        <f>U7</f>
        <v>Acetanalide 1</v>
      </c>
      <c r="V64">
        <f>Y7</f>
        <v>102.139</v>
      </c>
      <c r="W64">
        <f>Z7</f>
        <v>-29.617000000000001</v>
      </c>
      <c r="X64" s="34">
        <f>W64-(V64*$H$72+$H$74)</f>
        <v>-29.683190223238146</v>
      </c>
      <c r="Y64" s="36">
        <f>W64-(V64*$Q$74+$Q$76)</f>
        <v>-29.502108418569524</v>
      </c>
      <c r="Z64">
        <f>AA7</f>
        <v>63.220999999999997</v>
      </c>
      <c r="AA64">
        <f>AB7</f>
        <v>0.68</v>
      </c>
      <c r="AB64" s="35">
        <f>AA64-(Z64*$J$72+$J$74)</f>
        <v>0.84618662330890604</v>
      </c>
      <c r="AC64" s="37">
        <f>AA64-(Z64*$S$74+$S$76)</f>
        <v>-0.18579321876067389</v>
      </c>
    </row>
    <row r="65" spans="3:29">
      <c r="C65" s="11"/>
      <c r="D65" s="4"/>
      <c r="E65" s="4"/>
      <c r="F65" s="4"/>
      <c r="G65" s="4"/>
      <c r="H65" s="34"/>
      <c r="I65" s="4"/>
      <c r="J65" s="35"/>
      <c r="L65" s="11"/>
      <c r="M65" s="4"/>
      <c r="N65" s="4"/>
      <c r="O65" s="4"/>
      <c r="P65" s="4"/>
      <c r="Q65" s="36"/>
      <c r="R65" s="4"/>
      <c r="S65" s="37"/>
      <c r="U65" t="str">
        <f t="shared" ref="U65:U98" si="13">U8</f>
        <v>Acetanalide 2</v>
      </c>
      <c r="V65" t="str">
        <f t="shared" ref="V65:V93" si="14">Y8</f>
        <v>pegged detector</v>
      </c>
      <c r="W65">
        <f t="shared" ref="W65:W93" si="15">Z8</f>
        <v>0</v>
      </c>
      <c r="X65" s="34" t="e">
        <f t="shared" ref="X65:X93" si="16">W65-(V65*$H$72+$H$74)</f>
        <v>#VALUE!</v>
      </c>
      <c r="Y65" s="36" t="e">
        <f t="shared" ref="Y65:Y93" si="17">W65-(V65*$Q$74+$Q$76)</f>
        <v>#VALUE!</v>
      </c>
      <c r="Z65">
        <f t="shared" ref="Z65:AA93" si="18">AA8</f>
        <v>52.191000000000003</v>
      </c>
      <c r="AA65">
        <f t="shared" si="18"/>
        <v>0.70699999999999996</v>
      </c>
      <c r="AB65" s="35">
        <f t="shared" ref="AB65:AB93" si="19">AA65-(Z65*$J$72+$J$74)</f>
        <v>0.72085233800206339</v>
      </c>
      <c r="AC65" s="37">
        <f t="shared" ref="AC65:AC93" si="20">AA65-(Z65*$S$74+$S$76)</f>
        <v>0.16034922026383169</v>
      </c>
    </row>
    <row r="66" spans="3:29">
      <c r="C66" s="11" t="str">
        <f t="shared" ref="C66:I66" si="21">C9</f>
        <v>USGS 40</v>
      </c>
      <c r="D66" s="4" t="str">
        <f t="shared" si="21"/>
        <v>B3</v>
      </c>
      <c r="E66" s="4">
        <f t="shared" si="21"/>
        <v>0.47099999999999997</v>
      </c>
      <c r="F66" s="4">
        <f t="shared" si="21"/>
        <v>5</v>
      </c>
      <c r="G66" s="4">
        <f t="shared" si="21"/>
        <v>36.304000000000002</v>
      </c>
      <c r="H66" s="34">
        <f t="shared" ref="H66:H70" si="22">H9-(G66*$H$72+$H$74)</f>
        <v>-26.161917739253987</v>
      </c>
      <c r="I66" s="4">
        <f t="shared" si="21"/>
        <v>35.813000000000002</v>
      </c>
      <c r="J66" s="35">
        <f t="shared" ref="J66:J70" si="23">J9-(I66*$J$72+$J$74)</f>
        <v>-4.3203426687754041</v>
      </c>
      <c r="L66" s="11"/>
      <c r="M66" s="4"/>
      <c r="N66" s="4"/>
      <c r="O66" s="4"/>
      <c r="P66" s="4"/>
      <c r="Q66" s="36"/>
      <c r="R66" s="4"/>
      <c r="S66" s="37"/>
      <c r="U66" t="str">
        <f t="shared" si="13"/>
        <v>cup blank</v>
      </c>
      <c r="V66">
        <f t="shared" si="14"/>
        <v>0</v>
      </c>
      <c r="W66">
        <f t="shared" si="15"/>
        <v>0</v>
      </c>
      <c r="X66" s="34">
        <f t="shared" si="16"/>
        <v>7.3862047463729166E-2</v>
      </c>
      <c r="Y66" s="36">
        <f t="shared" si="17"/>
        <v>-5.912652838976195E-2</v>
      </c>
      <c r="Z66">
        <f t="shared" si="18"/>
        <v>0</v>
      </c>
      <c r="AA66">
        <f t="shared" si="18"/>
        <v>0</v>
      </c>
      <c r="AB66" s="35">
        <f t="shared" si="19"/>
        <v>-0.70695261979026858</v>
      </c>
      <c r="AC66" s="37">
        <f t="shared" si="20"/>
        <v>0.96344559697534449</v>
      </c>
    </row>
    <row r="67" spans="3:29">
      <c r="C67" s="11" t="str">
        <f t="shared" ref="C67:I67" si="24">C10</f>
        <v>USGS 40</v>
      </c>
      <c r="D67" s="4" t="str">
        <f t="shared" si="24"/>
        <v>B12</v>
      </c>
      <c r="E67" s="4">
        <f t="shared" si="24"/>
        <v>0.82399999999999995</v>
      </c>
      <c r="F67" s="4">
        <f t="shared" si="24"/>
        <v>5</v>
      </c>
      <c r="G67" s="4">
        <f t="shared" si="24"/>
        <v>63.652000000000001</v>
      </c>
      <c r="H67" s="34">
        <f t="shared" si="22"/>
        <v>-26.228417122439204</v>
      </c>
      <c r="I67" s="4">
        <f t="shared" si="24"/>
        <v>62.430999999999997</v>
      </c>
      <c r="J67" s="35">
        <f t="shared" si="23"/>
        <v>-3.8757239918671957</v>
      </c>
      <c r="L67" s="11" t="str">
        <f t="shared" ref="L67:R72" si="25">L10</f>
        <v>USGS 41</v>
      </c>
      <c r="M67" s="4" t="str">
        <f t="shared" si="25"/>
        <v>B4</v>
      </c>
      <c r="N67" s="4">
        <f t="shared" si="25"/>
        <v>0.377</v>
      </c>
      <c r="O67" s="4">
        <f t="shared" si="25"/>
        <v>5</v>
      </c>
      <c r="P67" s="4">
        <f t="shared" si="25"/>
        <v>29.140999999999998</v>
      </c>
      <c r="Q67" s="36">
        <f t="shared" ref="Q67:Q72" si="26">Q10-(P67*$Q$74+$Q$76)</f>
        <v>36.689522104730507</v>
      </c>
      <c r="R67" s="4">
        <f t="shared" si="25"/>
        <v>28.225000000000001</v>
      </c>
      <c r="S67" s="37">
        <f t="shared" ref="S67:S72" si="27">S10-(R67*$S$74+$S$76)</f>
        <v>47.789782374720886</v>
      </c>
      <c r="U67" t="str">
        <f t="shared" si="13"/>
        <v>BO_C_P_R2</v>
      </c>
      <c r="V67">
        <f t="shared" si="14"/>
        <v>125.85299999999999</v>
      </c>
      <c r="W67">
        <f t="shared" si="15"/>
        <v>-25.963000000000001</v>
      </c>
      <c r="X67" s="34">
        <f t="shared" si="16"/>
        <v>-26.061706691457186</v>
      </c>
      <c r="Y67" s="36">
        <f t="shared" si="17"/>
        <v>-25.807705972331775</v>
      </c>
      <c r="Z67">
        <f t="shared" si="18"/>
        <v>13.712999999999999</v>
      </c>
      <c r="AA67">
        <f t="shared" si="18"/>
        <v>4.5869999999999997</v>
      </c>
      <c r="AB67" s="35">
        <f t="shared" si="19"/>
        <v>4.0694363243994625</v>
      </c>
      <c r="AC67" s="37">
        <f t="shared" si="20"/>
        <v>5.153673134024932</v>
      </c>
    </row>
    <row r="68" spans="3:29">
      <c r="C68" s="11" t="str">
        <f t="shared" ref="C68:I68" si="28">C11</f>
        <v>USGS 40</v>
      </c>
      <c r="D68" s="4" t="str">
        <f t="shared" si="28"/>
        <v>C7</v>
      </c>
      <c r="E68" s="4">
        <f t="shared" si="28"/>
        <v>0.69399999999999995</v>
      </c>
      <c r="F68" s="4">
        <f t="shared" si="28"/>
        <v>5</v>
      </c>
      <c r="G68" s="4">
        <f t="shared" si="28"/>
        <v>53.866999999999997</v>
      </c>
      <c r="H68" s="34">
        <f t="shared" si="22"/>
        <v>-26.102</v>
      </c>
      <c r="I68" s="4">
        <f t="shared" si="28"/>
        <v>51.188000000000002</v>
      </c>
      <c r="J68" s="35">
        <f t="shared" si="23"/>
        <v>-4.2759999999999998</v>
      </c>
      <c r="L68" s="11" t="str">
        <f t="shared" si="25"/>
        <v>USGS 41</v>
      </c>
      <c r="M68" s="4" t="str">
        <f t="shared" si="25"/>
        <v>B11</v>
      </c>
      <c r="N68" s="4">
        <f t="shared" si="25"/>
        <v>0.44400000000000001</v>
      </c>
      <c r="O68" s="4">
        <f t="shared" si="25"/>
        <v>5</v>
      </c>
      <c r="P68" s="4">
        <f t="shared" si="25"/>
        <v>34.704000000000001</v>
      </c>
      <c r="Q68" s="36">
        <f t="shared" si="26"/>
        <v>36.926000000000002</v>
      </c>
      <c r="R68" s="4">
        <f t="shared" si="25"/>
        <v>33.298000000000002</v>
      </c>
      <c r="S68" s="37">
        <f t="shared" si="27"/>
        <v>47.227000000000004</v>
      </c>
      <c r="U68" t="str">
        <f t="shared" si="13"/>
        <v>BO_C_P_R2</v>
      </c>
      <c r="V68">
        <f t="shared" si="14"/>
        <v>91.596999999999994</v>
      </c>
      <c r="W68">
        <f t="shared" si="15"/>
        <v>-25.869</v>
      </c>
      <c r="X68" s="34">
        <f t="shared" si="16"/>
        <v>-25.920735107780395</v>
      </c>
      <c r="Y68" s="36">
        <f t="shared" si="17"/>
        <v>-25.772069226035082</v>
      </c>
      <c r="Z68">
        <f t="shared" si="18"/>
        <v>10.07</v>
      </c>
      <c r="AA68">
        <f t="shared" si="18"/>
        <v>4.9109999999999996</v>
      </c>
      <c r="AB68" s="35">
        <f t="shared" si="19"/>
        <v>4.3431231964418169</v>
      </c>
      <c r="AC68" s="37">
        <f t="shared" si="20"/>
        <v>5.5830798344207864</v>
      </c>
    </row>
    <row r="69" spans="3:29">
      <c r="C69" s="11" t="str">
        <f t="shared" ref="C69:I69" si="29">C12</f>
        <v>USGS 40</v>
      </c>
      <c r="D69" s="4" t="str">
        <f t="shared" si="29"/>
        <v>D4</v>
      </c>
      <c r="E69" s="4">
        <f t="shared" si="29"/>
        <v>0.56999999999999995</v>
      </c>
      <c r="F69" s="4">
        <f t="shared" si="29"/>
        <v>5</v>
      </c>
      <c r="G69" s="4">
        <f t="shared" si="29"/>
        <v>43.85</v>
      </c>
      <c r="H69" s="34">
        <f t="shared" si="22"/>
        <v>-26.017264760810065</v>
      </c>
      <c r="I69" s="4">
        <f t="shared" si="29"/>
        <v>40.246000000000002</v>
      </c>
      <c r="J69" s="35">
        <f t="shared" si="23"/>
        <v>-2.8911189256416572</v>
      </c>
      <c r="L69" s="11" t="str">
        <f t="shared" si="25"/>
        <v>USGS 41</v>
      </c>
      <c r="M69" s="4" t="str">
        <f t="shared" si="25"/>
        <v>C8</v>
      </c>
      <c r="N69" s="4">
        <f t="shared" si="25"/>
        <v>0.57099999999999995</v>
      </c>
      <c r="O69" s="4">
        <f t="shared" si="25"/>
        <v>5</v>
      </c>
      <c r="P69" s="4">
        <f t="shared" si="25"/>
        <v>44.405000000000001</v>
      </c>
      <c r="Q69" s="36">
        <f t="shared" si="26"/>
        <v>36.634527963690324</v>
      </c>
      <c r="R69" s="4">
        <f t="shared" si="25"/>
        <v>41.16</v>
      </c>
      <c r="S69" s="37">
        <f t="shared" si="27"/>
        <v>47.165520593326328</v>
      </c>
      <c r="U69" t="str">
        <f t="shared" si="13"/>
        <v>BO_C_P_R2</v>
      </c>
      <c r="V69">
        <f t="shared" si="14"/>
        <v>86.724000000000004</v>
      </c>
      <c r="W69">
        <f t="shared" si="15"/>
        <v>-25.792000000000002</v>
      </c>
      <c r="X69" s="34">
        <f t="shared" si="16"/>
        <v>-25.837053284822172</v>
      </c>
      <c r="Y69" s="36">
        <f t="shared" si="17"/>
        <v>-25.703371541988382</v>
      </c>
      <c r="Z69">
        <f t="shared" si="18"/>
        <v>9.1170000000000009</v>
      </c>
      <c r="AA69">
        <f t="shared" si="18"/>
        <v>4.5090000000000003</v>
      </c>
      <c r="AB69" s="35">
        <f t="shared" si="19"/>
        <v>3.9279614037040638</v>
      </c>
      <c r="AC69" s="37">
        <f t="shared" si="20"/>
        <v>5.2086539726248082</v>
      </c>
    </row>
    <row r="70" spans="3:29" ht="15" thickBot="1">
      <c r="C70" s="13" t="str">
        <f t="shared" ref="C70:I70" si="30">C13</f>
        <v>USGS 40</v>
      </c>
      <c r="D70" s="14" t="str">
        <f t="shared" si="30"/>
        <v>D12</v>
      </c>
      <c r="E70" s="14">
        <f t="shared" si="30"/>
        <v>0.72799999999999998</v>
      </c>
      <c r="F70" s="14">
        <f t="shared" si="30"/>
        <v>5</v>
      </c>
      <c r="G70" s="14">
        <f t="shared" si="30"/>
        <v>56.427999999999997</v>
      </c>
      <c r="H70" s="34">
        <f t="shared" si="22"/>
        <v>-25.862511624994056</v>
      </c>
      <c r="I70" s="14">
        <f t="shared" si="30"/>
        <v>52.165999999999997</v>
      </c>
      <c r="J70" s="35">
        <f t="shared" si="23"/>
        <v>-2.9424929346300916</v>
      </c>
      <c r="L70" s="11" t="str">
        <f t="shared" si="25"/>
        <v>USGS 41</v>
      </c>
      <c r="M70" s="4" t="str">
        <f t="shared" si="25"/>
        <v>D3</v>
      </c>
      <c r="N70" s="4">
        <f t="shared" si="25"/>
        <v>0.78800000000000003</v>
      </c>
      <c r="O70" s="4">
        <f t="shared" si="25"/>
        <v>5</v>
      </c>
      <c r="P70" s="4">
        <f t="shared" si="25"/>
        <v>61.674999999999997</v>
      </c>
      <c r="Q70" s="36">
        <f t="shared" si="26"/>
        <v>36.777951521357771</v>
      </c>
      <c r="R70" s="4">
        <f t="shared" si="25"/>
        <v>57.814999999999998</v>
      </c>
      <c r="S70" s="37">
        <f t="shared" si="27"/>
        <v>46.05962419061072</v>
      </c>
      <c r="U70" t="str">
        <f t="shared" si="13"/>
        <v>BO_C_P_R2</v>
      </c>
      <c r="V70">
        <f t="shared" si="14"/>
        <v>87.543999999999997</v>
      </c>
      <c r="W70">
        <f t="shared" si="15"/>
        <v>-25.986999999999998</v>
      </c>
      <c r="X70" s="34">
        <f t="shared" si="16"/>
        <v>-26.033177662992852</v>
      </c>
      <c r="Y70" s="36">
        <f t="shared" si="17"/>
        <v>-25.896974476714071</v>
      </c>
      <c r="Z70">
        <f t="shared" si="18"/>
        <v>9.2829999999999995</v>
      </c>
      <c r="AA70">
        <f t="shared" si="18"/>
        <v>4.0819999999999999</v>
      </c>
      <c r="AB70" s="35">
        <f t="shared" si="19"/>
        <v>3.5032540139815733</v>
      </c>
      <c r="AC70" s="37">
        <f t="shared" si="20"/>
        <v>4.7768509223185456</v>
      </c>
    </row>
    <row r="71" spans="3:29">
      <c r="C71" s="3"/>
      <c r="D71" s="3"/>
      <c r="E71" s="3"/>
      <c r="F71" s="3"/>
      <c r="G71" s="3"/>
      <c r="H71" s="45" t="s">
        <v>67</v>
      </c>
      <c r="I71" s="3"/>
      <c r="J71" s="45" t="s">
        <v>67</v>
      </c>
      <c r="L71" s="11" t="str">
        <f t="shared" si="25"/>
        <v>USGS 41</v>
      </c>
      <c r="M71" s="4" t="str">
        <f t="shared" si="25"/>
        <v>D11</v>
      </c>
      <c r="N71" s="4">
        <f t="shared" si="25"/>
        <v>0.41699999999999998</v>
      </c>
      <c r="O71" s="4">
        <f t="shared" si="25"/>
        <v>5</v>
      </c>
      <c r="P71" s="4">
        <f t="shared" si="25"/>
        <v>32.142000000000003</v>
      </c>
      <c r="Q71" s="36">
        <f t="shared" si="26"/>
        <v>36.416635022886851</v>
      </c>
      <c r="R71" s="4">
        <f t="shared" si="25"/>
        <v>30.245000000000001</v>
      </c>
      <c r="S71" s="37">
        <f t="shared" si="27"/>
        <v>46.854335617982038</v>
      </c>
      <c r="U71" t="str">
        <f t="shared" si="13"/>
        <v>BO_C_P_R3</v>
      </c>
      <c r="V71">
        <f t="shared" si="14"/>
        <v>140.84800000000001</v>
      </c>
      <c r="W71">
        <f t="shared" si="15"/>
        <v>-27.175000000000001</v>
      </c>
      <c r="X71" s="34">
        <f t="shared" si="16"/>
        <v>-27.294267728858909</v>
      </c>
      <c r="Y71" s="36">
        <f t="shared" si="17"/>
        <v>-26.994158418931463</v>
      </c>
      <c r="Z71">
        <f t="shared" si="18"/>
        <v>8.8819999999999997</v>
      </c>
      <c r="AA71">
        <f t="shared" si="18"/>
        <v>4.6150000000000002</v>
      </c>
      <c r="AB71" s="35">
        <f t="shared" si="19"/>
        <v>4.0307158409618058</v>
      </c>
      <c r="AC71" s="37">
        <f t="shared" si="20"/>
        <v>5.3214534715523474</v>
      </c>
    </row>
    <row r="72" spans="3:29" ht="15" thickBot="1">
      <c r="H72" s="46">
        <f>SLOPE(D36:D42,B36:B42)</f>
        <v>1.371192891078589E-3</v>
      </c>
      <c r="J72" s="46">
        <f>SLOPE(H36:H42,F36:F42)</f>
        <v>-1.3810905286205131E-2</v>
      </c>
      <c r="L72" s="13" t="str">
        <f t="shared" si="25"/>
        <v>USGS 41</v>
      </c>
      <c r="M72" s="14" t="str">
        <f t="shared" si="25"/>
        <v>E1</v>
      </c>
      <c r="N72" s="14">
        <f t="shared" si="25"/>
        <v>0.23699999999999999</v>
      </c>
      <c r="O72" s="14">
        <f t="shared" si="25"/>
        <v>5</v>
      </c>
      <c r="P72" s="14">
        <f t="shared" si="25"/>
        <v>18.393999999999998</v>
      </c>
      <c r="Q72" s="36">
        <f t="shared" si="26"/>
        <v>36.77221203094637</v>
      </c>
      <c r="R72" s="14">
        <f t="shared" si="25"/>
        <v>16.497</v>
      </c>
      <c r="S72" s="37">
        <f t="shared" si="27"/>
        <v>45.789120772262081</v>
      </c>
      <c r="U72" t="str">
        <f t="shared" si="13"/>
        <v>BO_C_P_R1</v>
      </c>
      <c r="V72">
        <f t="shared" si="14"/>
        <v>119.123</v>
      </c>
      <c r="W72">
        <f t="shared" si="15"/>
        <v>-26.757000000000001</v>
      </c>
      <c r="X72" s="34">
        <f t="shared" si="16"/>
        <v>-26.846478563300227</v>
      </c>
      <c r="Y72" s="36">
        <f t="shared" si="17"/>
        <v>-26.613172130009943</v>
      </c>
      <c r="Z72">
        <f t="shared" si="18"/>
        <v>8.5909999999999993</v>
      </c>
      <c r="AA72">
        <f t="shared" si="18"/>
        <v>4.351</v>
      </c>
      <c r="AB72" s="35">
        <f t="shared" si="19"/>
        <v>3.7626968675235197</v>
      </c>
      <c r="AC72" s="37">
        <f t="shared" si="20"/>
        <v>5.0658732766073005</v>
      </c>
    </row>
    <row r="73" spans="3:29">
      <c r="H73" s="47" t="s">
        <v>68</v>
      </c>
      <c r="J73" s="47" t="s">
        <v>68</v>
      </c>
      <c r="Q73" s="45" t="s">
        <v>67</v>
      </c>
      <c r="S73" s="45" t="s">
        <v>67</v>
      </c>
      <c r="U73" t="str">
        <f t="shared" si="13"/>
        <v>BO_M_P_R2</v>
      </c>
      <c r="V73">
        <f t="shared" si="14"/>
        <v>87.899000000000001</v>
      </c>
      <c r="W73">
        <f t="shared" si="15"/>
        <v>-20.181999999999999</v>
      </c>
      <c r="X73" s="34">
        <f t="shared" si="16"/>
        <v>-20.228664436469188</v>
      </c>
      <c r="Y73" s="36">
        <f t="shared" si="17"/>
        <v>-20.091369649674586</v>
      </c>
      <c r="Z73">
        <f t="shared" si="18"/>
        <v>12.013</v>
      </c>
      <c r="AA73">
        <f t="shared" si="18"/>
        <v>3.2040000000000002</v>
      </c>
      <c r="AB73" s="35">
        <f t="shared" si="19"/>
        <v>2.6629577854129138</v>
      </c>
      <c r="AC73" s="37">
        <f t="shared" si="20"/>
        <v>3.8198609986071315</v>
      </c>
    </row>
    <row r="74" spans="3:29" ht="15" thickBot="1">
      <c r="H74" s="30">
        <f>INTERCEPT(D36:D42,B36:B42)</f>
        <v>-7.3862047463729166E-2</v>
      </c>
      <c r="J74" s="30">
        <f>INTERCEPT(H36:H42,F36:F42)</f>
        <v>0.70695261979026858</v>
      </c>
      <c r="Q74" s="46">
        <f>SLOPE(N36:N44,L36:L44)</f>
        <v>-1.7037381394006288E-3</v>
      </c>
      <c r="S74" s="46">
        <f>SLOPE(R36:R44,P36:P44)</f>
        <v>2.893403798952909E-2</v>
      </c>
      <c r="U74" t="str">
        <f t="shared" si="13"/>
        <v>BO_M_P_R3</v>
      </c>
      <c r="V74">
        <f t="shared" si="14"/>
        <v>88.430999999999997</v>
      </c>
      <c r="W74">
        <f t="shared" si="15"/>
        <v>-22.334</v>
      </c>
      <c r="X74" s="34">
        <f t="shared" si="16"/>
        <v>-22.38139391108724</v>
      </c>
      <c r="Y74" s="36">
        <f t="shared" si="17"/>
        <v>-22.242463260984426</v>
      </c>
      <c r="Z74">
        <f t="shared" si="18"/>
        <v>17.18</v>
      </c>
      <c r="AA74">
        <f t="shared" si="18"/>
        <v>3.7770000000000001</v>
      </c>
      <c r="AB74" s="35">
        <f t="shared" si="19"/>
        <v>3.3073187330267357</v>
      </c>
      <c r="AC74" s="37">
        <f t="shared" si="20"/>
        <v>4.2433588243152345</v>
      </c>
    </row>
    <row r="75" spans="3:29" ht="15" thickBot="1">
      <c r="C75" s="26" t="s">
        <v>44</v>
      </c>
      <c r="Q75" s="47" t="s">
        <v>68</v>
      </c>
      <c r="S75" s="47" t="s">
        <v>68</v>
      </c>
      <c r="U75" t="str">
        <f t="shared" si="13"/>
        <v>BO_M_P_R1</v>
      </c>
      <c r="V75">
        <f t="shared" si="14"/>
        <v>75.805000000000007</v>
      </c>
      <c r="W75">
        <f t="shared" si="15"/>
        <v>-22.408000000000001</v>
      </c>
      <c r="X75" s="34">
        <f t="shared" si="16"/>
        <v>-22.438081229644485</v>
      </c>
      <c r="Y75" s="36">
        <f t="shared" si="17"/>
        <v>-22.337974658732499</v>
      </c>
      <c r="Z75">
        <f t="shared" si="18"/>
        <v>11.285</v>
      </c>
      <c r="AA75">
        <f t="shared" si="18"/>
        <v>2.5169999999999999</v>
      </c>
      <c r="AB75" s="35">
        <f t="shared" si="19"/>
        <v>1.9659034463645562</v>
      </c>
      <c r="AC75" s="37">
        <f t="shared" si="20"/>
        <v>3.1539249782635084</v>
      </c>
    </row>
    <row r="76" spans="3:29" ht="15" thickBot="1">
      <c r="C76" s="31" t="s">
        <v>43</v>
      </c>
      <c r="D76" s="32" t="s">
        <v>45</v>
      </c>
      <c r="E76" s="32" t="s">
        <v>49</v>
      </c>
      <c r="F76" s="32" t="s">
        <v>50</v>
      </c>
      <c r="G76" s="32" t="s">
        <v>46</v>
      </c>
      <c r="H76" s="32" t="s">
        <v>51</v>
      </c>
      <c r="I76" s="33" t="s">
        <v>52</v>
      </c>
      <c r="Q76" s="30">
        <f>INTERCEPT(N36:N44,L36:L44)</f>
        <v>5.912652838976195E-2</v>
      </c>
      <c r="S76" s="30">
        <f>INTERCEPT(R36:R44,P36:P44)</f>
        <v>-0.96344559697534449</v>
      </c>
      <c r="U76" t="str">
        <f t="shared" si="13"/>
        <v>B2_C_P_R3</v>
      </c>
      <c r="V76">
        <f t="shared" si="14"/>
        <v>192.483</v>
      </c>
      <c r="W76">
        <f t="shared" si="15"/>
        <v>-27.305</v>
      </c>
      <c r="X76" s="34">
        <f t="shared" si="16"/>
        <v>-27.495069273789749</v>
      </c>
      <c r="Y76" s="36">
        <f t="shared" si="17"/>
        <v>-27.036185900103511</v>
      </c>
      <c r="Z76">
        <f t="shared" si="18"/>
        <v>14.893000000000001</v>
      </c>
      <c r="AA76">
        <f t="shared" si="18"/>
        <v>5.5129999999999999</v>
      </c>
      <c r="AB76" s="35">
        <f t="shared" si="19"/>
        <v>5.011733192637184</v>
      </c>
      <c r="AC76" s="37">
        <f t="shared" si="20"/>
        <v>6.0455309691972872</v>
      </c>
    </row>
    <row r="77" spans="3:29">
      <c r="C77" s="9" t="str">
        <f t="shared" ref="C77:C103" si="31">U7</f>
        <v>Acetanalide 1</v>
      </c>
      <c r="D77" s="3">
        <f t="shared" ref="D77:D103" si="32">Z7</f>
        <v>-29.617000000000001</v>
      </c>
      <c r="E77" s="3">
        <f t="shared" ref="E77:E109" si="33">ABS((D77-$M$36)/($M$36-$C$36))</f>
        <v>1.808686679791236</v>
      </c>
      <c r="F77" s="3">
        <f t="shared" ref="F77:F109" si="34">1-E77</f>
        <v>-0.80868667979123598</v>
      </c>
      <c r="G77" s="3">
        <f t="shared" ref="G77:G103" si="35">AB7</f>
        <v>0.68</v>
      </c>
      <c r="H77" s="3">
        <f t="shared" ref="H77:H109" si="36">ABS((G77-$Q$36)/($Q$36-$G$36))</f>
        <v>0.98551620266252615</v>
      </c>
      <c r="I77" s="10">
        <f t="shared" ref="I77:I109" si="37">1-H77</f>
        <v>1.4483797337473847E-2</v>
      </c>
      <c r="U77" t="str">
        <f t="shared" si="13"/>
        <v>B2_M_P_R1</v>
      </c>
      <c r="V77">
        <f t="shared" si="14"/>
        <v>148.85599999999999</v>
      </c>
      <c r="W77">
        <f t="shared" si="15"/>
        <v>-26.657</v>
      </c>
      <c r="X77" s="34">
        <f t="shared" si="16"/>
        <v>-26.787248241530666</v>
      </c>
      <c r="Y77" s="36">
        <f t="shared" si="17"/>
        <v>-26.46251488391114</v>
      </c>
      <c r="Z77">
        <f t="shared" si="18"/>
        <v>12.273</v>
      </c>
      <c r="AA77">
        <f t="shared" si="18"/>
        <v>6.117</v>
      </c>
      <c r="AB77" s="35">
        <f t="shared" si="19"/>
        <v>5.5795486207873273</v>
      </c>
      <c r="AC77" s="37">
        <f t="shared" si="20"/>
        <v>6.725338148729854</v>
      </c>
    </row>
    <row r="78" spans="3:29">
      <c r="C78" s="9" t="str">
        <f t="shared" si="31"/>
        <v>Acetanalide 2</v>
      </c>
      <c r="D78" s="3">
        <f t="shared" si="32"/>
        <v>0</v>
      </c>
      <c r="E78" s="3">
        <f t="shared" si="33"/>
        <v>1</v>
      </c>
      <c r="F78" s="3">
        <f t="shared" si="34"/>
        <v>0</v>
      </c>
      <c r="G78" s="3">
        <f t="shared" si="35"/>
        <v>0.70699999999999996</v>
      </c>
      <c r="H78" s="3">
        <f t="shared" si="36"/>
        <v>0.98494111070942059</v>
      </c>
      <c r="I78" s="10">
        <f t="shared" si="37"/>
        <v>1.5058889290579414E-2</v>
      </c>
      <c r="U78" t="str">
        <f t="shared" si="13"/>
        <v>B2_M_P_R2</v>
      </c>
      <c r="V78">
        <f t="shared" si="14"/>
        <v>114.873</v>
      </c>
      <c r="W78">
        <f t="shared" si="15"/>
        <v>-28.509</v>
      </c>
      <c r="X78" s="34">
        <f t="shared" si="16"/>
        <v>-28.592650993513143</v>
      </c>
      <c r="Y78" s="36">
        <f t="shared" si="17"/>
        <v>-28.372413017102392</v>
      </c>
      <c r="Z78">
        <f t="shared" si="18"/>
        <v>18.71</v>
      </c>
      <c r="AA78">
        <f t="shared" si="18"/>
        <v>4.3689999999999998</v>
      </c>
      <c r="AB78" s="35">
        <f t="shared" si="19"/>
        <v>3.9204494181146292</v>
      </c>
      <c r="AC78" s="37">
        <f t="shared" si="20"/>
        <v>4.7910897461912549</v>
      </c>
    </row>
    <row r="79" spans="3:29">
      <c r="C79" s="9" t="str">
        <f t="shared" si="31"/>
        <v>cup blank</v>
      </c>
      <c r="D79" s="3">
        <f t="shared" si="32"/>
        <v>0</v>
      </c>
      <c r="E79" s="3">
        <f t="shared" si="33"/>
        <v>1</v>
      </c>
      <c r="F79" s="3">
        <f t="shared" si="34"/>
        <v>0</v>
      </c>
      <c r="G79" s="3">
        <f t="shared" si="35"/>
        <v>0</v>
      </c>
      <c r="H79" s="3">
        <f t="shared" si="36"/>
        <v>1</v>
      </c>
      <c r="I79" s="10">
        <f t="shared" si="37"/>
        <v>0</v>
      </c>
      <c r="U79" t="str">
        <f t="shared" si="13"/>
        <v>B2_C_P_R2</v>
      </c>
      <c r="V79">
        <f t="shared" si="14"/>
        <v>121.697</v>
      </c>
      <c r="W79">
        <f t="shared" si="15"/>
        <v>-27.113</v>
      </c>
      <c r="X79" s="34">
        <f t="shared" si="16"/>
        <v>-27.20600801380186</v>
      </c>
      <c r="Y79" s="36">
        <f t="shared" si="17"/>
        <v>-26.964786708039124</v>
      </c>
      <c r="Z79">
        <f t="shared" si="18"/>
        <v>10.180999999999999</v>
      </c>
      <c r="AA79">
        <f t="shared" si="18"/>
        <v>5.9180000000000001</v>
      </c>
      <c r="AB79" s="35">
        <f t="shared" si="19"/>
        <v>5.3516562069285865</v>
      </c>
      <c r="AC79" s="37">
        <f t="shared" si="20"/>
        <v>6.5868681562039493</v>
      </c>
    </row>
    <row r="80" spans="3:29">
      <c r="C80" s="9" t="str">
        <f t="shared" si="31"/>
        <v>BO_C_P_R2</v>
      </c>
      <c r="D80" s="3">
        <f t="shared" si="32"/>
        <v>-25.963000000000001</v>
      </c>
      <c r="E80" s="3">
        <f t="shared" si="33"/>
        <v>1.7089148889968551</v>
      </c>
      <c r="F80" s="3">
        <f t="shared" si="34"/>
        <v>-0.70891488899685506</v>
      </c>
      <c r="G80" s="3">
        <f t="shared" si="35"/>
        <v>4.5869999999999997</v>
      </c>
      <c r="H80" s="3">
        <f t="shared" si="36"/>
        <v>0.90229826707795246</v>
      </c>
      <c r="I80" s="10">
        <f t="shared" si="37"/>
        <v>9.7701732922047535E-2</v>
      </c>
      <c r="U80" t="str">
        <f t="shared" si="13"/>
        <v>blank</v>
      </c>
      <c r="V80">
        <f t="shared" si="14"/>
        <v>0</v>
      </c>
      <c r="W80">
        <f t="shared" si="15"/>
        <v>0</v>
      </c>
      <c r="X80" s="34">
        <f t="shared" si="16"/>
        <v>7.3862047463729166E-2</v>
      </c>
      <c r="Y80" s="36">
        <f t="shared" si="17"/>
        <v>-5.912652838976195E-2</v>
      </c>
      <c r="Z80">
        <f t="shared" si="18"/>
        <v>0</v>
      </c>
      <c r="AA80">
        <f t="shared" si="18"/>
        <v>0</v>
      </c>
      <c r="AB80" s="35">
        <f t="shared" si="19"/>
        <v>-0.70695261979026858</v>
      </c>
      <c r="AC80" s="37">
        <f t="shared" si="20"/>
        <v>0.96344559697534449</v>
      </c>
    </row>
    <row r="81" spans="3:29">
      <c r="C81" s="9" t="str">
        <f t="shared" si="31"/>
        <v>BO_C_P_R2</v>
      </c>
      <c r="D81" s="3">
        <f t="shared" si="32"/>
        <v>-25.869</v>
      </c>
      <c r="E81" s="3">
        <f t="shared" si="33"/>
        <v>1.7063482364695775</v>
      </c>
      <c r="F81" s="3">
        <f t="shared" si="34"/>
        <v>-0.70634823646957745</v>
      </c>
      <c r="G81" s="3">
        <f t="shared" si="35"/>
        <v>4.9109999999999996</v>
      </c>
      <c r="H81" s="3">
        <f t="shared" si="36"/>
        <v>0.89539716364068545</v>
      </c>
      <c r="I81" s="10">
        <f t="shared" si="37"/>
        <v>0.10460283635931455</v>
      </c>
      <c r="U81" t="str">
        <f t="shared" si="13"/>
        <v>B2_C_P_R1</v>
      </c>
      <c r="V81">
        <f t="shared" si="14"/>
        <v>149.60400000000001</v>
      </c>
      <c r="W81">
        <f t="shared" si="15"/>
        <v>-27.475000000000001</v>
      </c>
      <c r="X81" s="34">
        <f t="shared" si="16"/>
        <v>-27.606273893813192</v>
      </c>
      <c r="Y81" s="36">
        <f t="shared" si="17"/>
        <v>-27.279240487782872</v>
      </c>
      <c r="Z81">
        <f t="shared" si="18"/>
        <v>13.226000000000001</v>
      </c>
      <c r="AA81">
        <f t="shared" si="18"/>
        <v>4.5860000000000003</v>
      </c>
      <c r="AB81" s="35">
        <f t="shared" si="19"/>
        <v>4.0617104135250806</v>
      </c>
      <c r="AC81" s="37">
        <f t="shared" si="20"/>
        <v>5.1667640105258332</v>
      </c>
    </row>
    <row r="82" spans="3:29">
      <c r="C82" s="9" t="str">
        <f t="shared" si="31"/>
        <v>BO_C_P_R2</v>
      </c>
      <c r="D82" s="3">
        <f t="shared" si="32"/>
        <v>-25.792000000000002</v>
      </c>
      <c r="E82" s="3">
        <f t="shared" si="33"/>
        <v>1.7042457657823398</v>
      </c>
      <c r="F82" s="3">
        <f t="shared" si="34"/>
        <v>-0.70424576578233977</v>
      </c>
      <c r="G82" s="3">
        <f t="shared" si="35"/>
        <v>4.5090000000000003</v>
      </c>
      <c r="H82" s="3">
        <f t="shared" si="36"/>
        <v>0.90395964383136851</v>
      </c>
      <c r="I82" s="10">
        <f t="shared" si="37"/>
        <v>9.6040356168631491E-2</v>
      </c>
      <c r="U82" t="str">
        <f t="shared" si="13"/>
        <v>B2_M_P_R3</v>
      </c>
      <c r="V82">
        <f t="shared" si="14"/>
        <v>146.33699999999999</v>
      </c>
      <c r="W82">
        <f t="shared" si="15"/>
        <v>-27.009</v>
      </c>
      <c r="X82" s="34">
        <f t="shared" si="16"/>
        <v>-27.135794206638039</v>
      </c>
      <c r="Y82" s="36">
        <f t="shared" si="17"/>
        <v>-26.818806600284294</v>
      </c>
      <c r="Z82">
        <f t="shared" si="18"/>
        <v>12.366</v>
      </c>
      <c r="AA82">
        <f t="shared" si="18"/>
        <v>7.1440000000000001</v>
      </c>
      <c r="AB82" s="35">
        <f t="shared" si="19"/>
        <v>6.6078330349789445</v>
      </c>
      <c r="AC82" s="37">
        <f t="shared" si="20"/>
        <v>7.7496472831968282</v>
      </c>
    </row>
    <row r="83" spans="3:29">
      <c r="C83" s="9" t="str">
        <f t="shared" si="31"/>
        <v>BO_C_P_R2</v>
      </c>
      <c r="D83" s="3">
        <f t="shared" si="32"/>
        <v>-25.986999999999998</v>
      </c>
      <c r="E83" s="3">
        <f t="shared" si="33"/>
        <v>1.7095702045357342</v>
      </c>
      <c r="F83" s="3">
        <f t="shared" si="34"/>
        <v>-0.70957020453573416</v>
      </c>
      <c r="G83" s="3">
        <f t="shared" si="35"/>
        <v>4.0819999999999999</v>
      </c>
      <c r="H83" s="3">
        <f t="shared" si="36"/>
        <v>0.91305461657122333</v>
      </c>
      <c r="I83" s="10">
        <f t="shared" si="37"/>
        <v>8.6945383428776668E-2</v>
      </c>
      <c r="U83" t="str">
        <f t="shared" si="13"/>
        <v>B5_C_P_R2</v>
      </c>
      <c r="V83">
        <f t="shared" si="14"/>
        <v>126.759</v>
      </c>
      <c r="W83">
        <f t="shared" si="15"/>
        <v>-27.712</v>
      </c>
      <c r="X83" s="34">
        <f t="shared" si="16"/>
        <v>-27.8119489922165</v>
      </c>
      <c r="Y83" s="36">
        <f t="shared" si="17"/>
        <v>-27.555162385577479</v>
      </c>
      <c r="Z83">
        <f t="shared" si="18"/>
        <v>10.076000000000001</v>
      </c>
      <c r="AA83">
        <f t="shared" si="18"/>
        <v>4.7480000000000002</v>
      </c>
      <c r="AB83" s="35">
        <f t="shared" si="19"/>
        <v>4.1802060618735348</v>
      </c>
      <c r="AC83" s="37">
        <f t="shared" si="20"/>
        <v>5.4199062301928498</v>
      </c>
    </row>
    <row r="84" spans="3:29">
      <c r="C84" s="9" t="str">
        <f t="shared" si="31"/>
        <v>BO_C_P_R3</v>
      </c>
      <c r="D84" s="3">
        <f t="shared" si="32"/>
        <v>-27.175000000000001</v>
      </c>
      <c r="E84" s="3">
        <f t="shared" si="33"/>
        <v>1.7420083237102619</v>
      </c>
      <c r="F84" s="3">
        <f t="shared" si="34"/>
        <v>-0.74200832371026193</v>
      </c>
      <c r="G84" s="3">
        <f t="shared" si="35"/>
        <v>4.6150000000000002</v>
      </c>
      <c r="H84" s="3">
        <f t="shared" si="36"/>
        <v>0.90170187542287983</v>
      </c>
      <c r="I84" s="10">
        <f t="shared" si="37"/>
        <v>9.8298124577120172E-2</v>
      </c>
      <c r="U84" t="str">
        <f t="shared" si="13"/>
        <v>B5_M_P_R3</v>
      </c>
      <c r="V84">
        <f t="shared" si="14"/>
        <v>113.651</v>
      </c>
      <c r="W84">
        <f t="shared" si="15"/>
        <v>-27.888999999999999</v>
      </c>
      <c r="X84" s="34">
        <f t="shared" si="16"/>
        <v>-27.970975395800242</v>
      </c>
      <c r="Y84" s="36">
        <f t="shared" si="17"/>
        <v>-27.754494985108739</v>
      </c>
      <c r="Z84">
        <f t="shared" si="18"/>
        <v>23.414000000000001</v>
      </c>
      <c r="AA84">
        <f t="shared" si="18"/>
        <v>5.0129999999999999</v>
      </c>
      <c r="AB84" s="35">
        <f t="shared" si="19"/>
        <v>4.6294159165809381</v>
      </c>
      <c r="AC84" s="37">
        <f t="shared" si="20"/>
        <v>5.2989840314885104</v>
      </c>
    </row>
    <row r="85" spans="3:29">
      <c r="C85" s="9" t="str">
        <f t="shared" si="31"/>
        <v>BO_C_P_R1</v>
      </c>
      <c r="D85" s="3">
        <f t="shared" si="32"/>
        <v>-26.757000000000001</v>
      </c>
      <c r="E85" s="3">
        <f t="shared" si="33"/>
        <v>1.7305949114081136</v>
      </c>
      <c r="F85" s="3">
        <f t="shared" si="34"/>
        <v>-0.73059491140811361</v>
      </c>
      <c r="G85" s="3">
        <f t="shared" si="35"/>
        <v>4.351</v>
      </c>
      <c r="H85" s="3">
        <f t="shared" si="36"/>
        <v>0.90732499674213452</v>
      </c>
      <c r="I85" s="10">
        <f t="shared" si="37"/>
        <v>9.2675003257865485E-2</v>
      </c>
      <c r="U85" t="str">
        <f t="shared" si="13"/>
        <v>B5_C_P_R3</v>
      </c>
      <c r="V85">
        <f t="shared" si="14"/>
        <v>125.239</v>
      </c>
      <c r="W85">
        <f t="shared" si="15"/>
        <v>-26.827999999999999</v>
      </c>
      <c r="X85" s="34">
        <f t="shared" si="16"/>
        <v>-26.92586477902206</v>
      </c>
      <c r="Y85" s="36">
        <f t="shared" si="17"/>
        <v>-26.673752067549366</v>
      </c>
      <c r="Z85">
        <f t="shared" si="18"/>
        <v>19.558</v>
      </c>
      <c r="AA85">
        <f t="shared" si="18"/>
        <v>7.4619999999999997</v>
      </c>
      <c r="AB85" s="35">
        <f t="shared" si="19"/>
        <v>7.0251610657973309</v>
      </c>
      <c r="AC85" s="37">
        <f t="shared" si="20"/>
        <v>7.8595536819761342</v>
      </c>
    </row>
    <row r="86" spans="3:29">
      <c r="C86" s="9" t="str">
        <f t="shared" si="31"/>
        <v>BO_M_P_R2</v>
      </c>
      <c r="D86" s="3">
        <f t="shared" si="32"/>
        <v>-20.181999999999999</v>
      </c>
      <c r="E86" s="3">
        <f t="shared" si="33"/>
        <v>1.551065758569292</v>
      </c>
      <c r="F86" s="3">
        <f t="shared" si="34"/>
        <v>-0.55106575856929196</v>
      </c>
      <c r="G86" s="3">
        <f t="shared" si="35"/>
        <v>3.2040000000000002</v>
      </c>
      <c r="H86" s="3">
        <f t="shared" si="36"/>
        <v>0.93175575489813811</v>
      </c>
      <c r="I86" s="10">
        <f t="shared" si="37"/>
        <v>6.8244245101861889E-2</v>
      </c>
      <c r="U86" t="str">
        <f t="shared" si="13"/>
        <v>B5_C_P_R1</v>
      </c>
      <c r="V86">
        <f t="shared" si="14"/>
        <v>116.02500000000001</v>
      </c>
      <c r="W86">
        <f t="shared" si="15"/>
        <v>-26.939</v>
      </c>
      <c r="X86" s="34">
        <f t="shared" si="16"/>
        <v>-27.024230607723663</v>
      </c>
      <c r="Y86" s="36">
        <f t="shared" si="17"/>
        <v>-26.800450310765804</v>
      </c>
      <c r="Z86">
        <f t="shared" si="18"/>
        <v>9.0069999999999997</v>
      </c>
      <c r="AA86">
        <f t="shared" si="18"/>
        <v>6.3609999999999998</v>
      </c>
      <c r="AB86" s="35">
        <f t="shared" si="19"/>
        <v>5.7784422041225811</v>
      </c>
      <c r="AC86" s="37">
        <f t="shared" si="20"/>
        <v>7.0638367168036558</v>
      </c>
    </row>
    <row r="87" spans="3:29">
      <c r="C87" s="9" t="str">
        <f t="shared" si="31"/>
        <v>BO_M_P_R3</v>
      </c>
      <c r="D87" s="3">
        <f t="shared" si="32"/>
        <v>-22.334</v>
      </c>
      <c r="E87" s="3">
        <f t="shared" si="33"/>
        <v>1.6098257185554736</v>
      </c>
      <c r="F87" s="3">
        <f t="shared" si="34"/>
        <v>-0.60982571855547363</v>
      </c>
      <c r="G87" s="3">
        <f t="shared" si="35"/>
        <v>3.7770000000000001</v>
      </c>
      <c r="H87" s="3">
        <f t="shared" si="36"/>
        <v>0.91955102567111968</v>
      </c>
      <c r="I87" s="10">
        <f t="shared" si="37"/>
        <v>8.0448974328880318E-2</v>
      </c>
      <c r="U87" t="str">
        <f t="shared" si="13"/>
        <v>B5_M_P_R1</v>
      </c>
      <c r="V87" t="str">
        <f t="shared" si="14"/>
        <v>pegged detector</v>
      </c>
      <c r="W87">
        <f t="shared" si="15"/>
        <v>0</v>
      </c>
      <c r="X87" s="34" t="e">
        <f t="shared" si="16"/>
        <v>#VALUE!</v>
      </c>
      <c r="Y87" s="36" t="e">
        <f t="shared" si="17"/>
        <v>#VALUE!</v>
      </c>
      <c r="Z87">
        <f t="shared" si="18"/>
        <v>11.693</v>
      </c>
      <c r="AA87">
        <f t="shared" si="18"/>
        <v>5.4630000000000001</v>
      </c>
      <c r="AB87" s="35">
        <f t="shared" si="19"/>
        <v>4.9175382957213278</v>
      </c>
      <c r="AC87" s="37">
        <f t="shared" si="20"/>
        <v>6.0881198907637808</v>
      </c>
    </row>
    <row r="88" spans="3:29">
      <c r="C88" s="9" t="str">
        <f t="shared" si="31"/>
        <v>BO_M_P_R1</v>
      </c>
      <c r="D88" s="3">
        <f t="shared" si="32"/>
        <v>-22.408000000000001</v>
      </c>
      <c r="E88" s="3">
        <f t="shared" si="33"/>
        <v>1.6118462748003515</v>
      </c>
      <c r="F88" s="3">
        <f t="shared" si="34"/>
        <v>-0.61184627480035148</v>
      </c>
      <c r="G88" s="3">
        <f t="shared" si="35"/>
        <v>2.5169999999999999</v>
      </c>
      <c r="H88" s="3">
        <f t="shared" si="36"/>
        <v>0.9463886501493799</v>
      </c>
      <c r="I88" s="10">
        <f t="shared" si="37"/>
        <v>5.3611349850620105E-2</v>
      </c>
      <c r="U88" t="str">
        <f t="shared" si="13"/>
        <v>B5_M_P_R2</v>
      </c>
      <c r="V88">
        <f t="shared" si="14"/>
        <v>144.547</v>
      </c>
      <c r="W88">
        <f t="shared" si="15"/>
        <v>-22.254000000000001</v>
      </c>
      <c r="X88" s="34">
        <f t="shared" si="16"/>
        <v>-22.378339771363009</v>
      </c>
      <c r="Y88" s="36">
        <f t="shared" si="17"/>
        <v>-22.066856291553819</v>
      </c>
      <c r="Z88">
        <f t="shared" si="18"/>
        <v>25.506</v>
      </c>
      <c r="AA88">
        <f t="shared" si="18"/>
        <v>4.3</v>
      </c>
      <c r="AB88" s="35">
        <f t="shared" si="19"/>
        <v>3.9453083304396794</v>
      </c>
      <c r="AC88" s="37">
        <f t="shared" si="20"/>
        <v>4.5254540240144152</v>
      </c>
    </row>
    <row r="89" spans="3:29">
      <c r="C89" s="9" t="str">
        <f t="shared" si="31"/>
        <v>B2_C_P_R3</v>
      </c>
      <c r="D89" s="3">
        <f t="shared" si="32"/>
        <v>-27.305</v>
      </c>
      <c r="E89" s="3">
        <f t="shared" si="33"/>
        <v>1.7455579495458586</v>
      </c>
      <c r="F89" s="3">
        <f t="shared" si="34"/>
        <v>-0.74555794954585863</v>
      </c>
      <c r="G89" s="3">
        <f t="shared" si="35"/>
        <v>5.5129999999999999</v>
      </c>
      <c r="H89" s="3">
        <f t="shared" si="36"/>
        <v>0.88257474305662775</v>
      </c>
      <c r="I89" s="10">
        <f t="shared" si="37"/>
        <v>0.11742525694337225</v>
      </c>
      <c r="U89" t="str">
        <f t="shared" si="13"/>
        <v>B10_C_P_R2</v>
      </c>
      <c r="V89" t="str">
        <f t="shared" si="14"/>
        <v>pegged detector</v>
      </c>
      <c r="W89">
        <f t="shared" si="15"/>
        <v>0</v>
      </c>
      <c r="X89" s="34" t="e">
        <f t="shared" si="16"/>
        <v>#VALUE!</v>
      </c>
      <c r="Y89" s="36" t="e">
        <f t="shared" si="17"/>
        <v>#VALUE!</v>
      </c>
      <c r="Z89">
        <f t="shared" si="18"/>
        <v>15.176</v>
      </c>
      <c r="AA89">
        <f t="shared" si="18"/>
        <v>4.2450000000000001</v>
      </c>
      <c r="AB89" s="35">
        <f t="shared" si="19"/>
        <v>3.7476416788331806</v>
      </c>
      <c r="AC89" s="37">
        <f t="shared" si="20"/>
        <v>4.7693426364462512</v>
      </c>
    </row>
    <row r="90" spans="3:29">
      <c r="C90" s="9" t="str">
        <f t="shared" si="31"/>
        <v>B2_M_P_R1</v>
      </c>
      <c r="D90" s="3">
        <f t="shared" si="32"/>
        <v>-26.657</v>
      </c>
      <c r="E90" s="3">
        <f t="shared" si="33"/>
        <v>1.7278644299961161</v>
      </c>
      <c r="F90" s="3">
        <f t="shared" si="34"/>
        <v>-0.72786442999611611</v>
      </c>
      <c r="G90" s="3">
        <f t="shared" si="35"/>
        <v>6.117</v>
      </c>
      <c r="H90" s="3">
        <f t="shared" si="36"/>
        <v>0.86970972306863636</v>
      </c>
      <c r="I90" s="10">
        <f t="shared" si="37"/>
        <v>0.13029027693136364</v>
      </c>
      <c r="U90" t="str">
        <f t="shared" si="13"/>
        <v>B10_M_P_R3</v>
      </c>
      <c r="V90">
        <f t="shared" si="14"/>
        <v>102.59699999999999</v>
      </c>
      <c r="W90">
        <f t="shared" si="15"/>
        <v>-26.948</v>
      </c>
      <c r="X90" s="34">
        <f t="shared" si="16"/>
        <v>-27.014818229582261</v>
      </c>
      <c r="Y90" s="36">
        <f t="shared" si="17"/>
        <v>-26.832328106501677</v>
      </c>
      <c r="Z90">
        <f t="shared" si="18"/>
        <v>23.181999999999999</v>
      </c>
      <c r="AA90">
        <f t="shared" si="18"/>
        <v>5.3019999999999996</v>
      </c>
      <c r="AB90" s="35">
        <f t="shared" si="19"/>
        <v>4.9152117865545382</v>
      </c>
      <c r="AC90" s="37">
        <f t="shared" si="20"/>
        <v>5.5946967283020808</v>
      </c>
    </row>
    <row r="91" spans="3:29">
      <c r="C91" s="9" t="str">
        <f t="shared" si="31"/>
        <v>B2_M_P_R2</v>
      </c>
      <c r="D91" s="3">
        <f t="shared" si="32"/>
        <v>-28.509</v>
      </c>
      <c r="E91" s="3">
        <f t="shared" si="33"/>
        <v>1.7784329457463059</v>
      </c>
      <c r="F91" s="3">
        <f t="shared" si="34"/>
        <v>-0.77843294574630595</v>
      </c>
      <c r="G91" s="3">
        <f t="shared" si="35"/>
        <v>4.3689999999999998</v>
      </c>
      <c r="H91" s="3">
        <f t="shared" si="36"/>
        <v>0.90694160210673069</v>
      </c>
      <c r="I91" s="10">
        <f t="shared" si="37"/>
        <v>9.3058397893269307E-2</v>
      </c>
      <c r="U91" t="str">
        <f t="shared" si="13"/>
        <v>blank</v>
      </c>
      <c r="V91">
        <f t="shared" si="14"/>
        <v>0</v>
      </c>
      <c r="W91">
        <f t="shared" si="15"/>
        <v>0</v>
      </c>
      <c r="X91" s="34">
        <f t="shared" si="16"/>
        <v>7.3862047463729166E-2</v>
      </c>
      <c r="Y91" s="36">
        <f t="shared" si="17"/>
        <v>-5.912652838976195E-2</v>
      </c>
      <c r="Z91">
        <f t="shared" si="18"/>
        <v>0</v>
      </c>
      <c r="AA91">
        <f t="shared" si="18"/>
        <v>0</v>
      </c>
      <c r="AB91" s="35">
        <f t="shared" si="19"/>
        <v>-0.70695261979026858</v>
      </c>
      <c r="AC91" s="37">
        <f t="shared" si="20"/>
        <v>0.96344559697534449</v>
      </c>
    </row>
    <row r="92" spans="3:29">
      <c r="C92" s="9" t="str">
        <f t="shared" si="31"/>
        <v>B2_C_P_R2</v>
      </c>
      <c r="D92" s="3">
        <f t="shared" si="32"/>
        <v>-27.113</v>
      </c>
      <c r="E92" s="3">
        <f t="shared" si="33"/>
        <v>1.7403154252348239</v>
      </c>
      <c r="F92" s="3">
        <f t="shared" si="34"/>
        <v>-0.74031542523482385</v>
      </c>
      <c r="G92" s="3">
        <f t="shared" si="35"/>
        <v>5.9180000000000001</v>
      </c>
      <c r="H92" s="3">
        <f t="shared" si="36"/>
        <v>0.87394836376004403</v>
      </c>
      <c r="I92" s="10">
        <f t="shared" si="37"/>
        <v>0.12605163623995597</v>
      </c>
      <c r="U92" t="str">
        <f t="shared" si="13"/>
        <v>B10_C_P_R3</v>
      </c>
      <c r="V92">
        <f t="shared" si="14"/>
        <v>106.869</v>
      </c>
      <c r="W92">
        <f t="shared" si="15"/>
        <v>-27.831</v>
      </c>
      <c r="X92" s="34">
        <f t="shared" si="16"/>
        <v>-27.903675965612948</v>
      </c>
      <c r="Y92" s="36">
        <f t="shared" si="17"/>
        <v>-27.708049737170157</v>
      </c>
      <c r="Z92">
        <f t="shared" si="18"/>
        <v>11.762</v>
      </c>
      <c r="AA92">
        <f t="shared" si="18"/>
        <v>7.96</v>
      </c>
      <c r="AB92" s="35">
        <f t="shared" si="19"/>
        <v>7.4154912481860764</v>
      </c>
      <c r="AC92" s="37">
        <f t="shared" si="20"/>
        <v>8.5831234421425027</v>
      </c>
    </row>
    <row r="93" spans="3:29">
      <c r="C93" s="9" t="str">
        <f t="shared" si="31"/>
        <v>blank</v>
      </c>
      <c r="D93" s="3">
        <f t="shared" si="32"/>
        <v>0</v>
      </c>
      <c r="E93" s="3">
        <f t="shared" si="33"/>
        <v>1</v>
      </c>
      <c r="F93" s="3">
        <f t="shared" si="34"/>
        <v>0</v>
      </c>
      <c r="G93" s="3">
        <f t="shared" si="35"/>
        <v>0</v>
      </c>
      <c r="H93" s="3">
        <f t="shared" si="36"/>
        <v>1</v>
      </c>
      <c r="I93" s="10">
        <f t="shared" si="37"/>
        <v>0</v>
      </c>
      <c r="U93" t="str">
        <f t="shared" si="13"/>
        <v>B10_M_P_R2</v>
      </c>
      <c r="V93" t="str">
        <f t="shared" ref="V93:V98" si="38">Y36</f>
        <v>pegged detector</v>
      </c>
      <c r="W93">
        <f t="shared" ref="W93:W98" si="39">Z36</f>
        <v>0</v>
      </c>
      <c r="X93" s="34" t="e">
        <f t="shared" ref="X93:X98" si="40">W93-(V93*$H$72+$H$74)</f>
        <v>#VALUE!</v>
      </c>
      <c r="Y93" s="36" t="e">
        <f t="shared" ref="Y93:Y98" si="41">W93-(V93*$Q$74+$Q$76)</f>
        <v>#VALUE!</v>
      </c>
      <c r="Z93">
        <f t="shared" ref="Z93:Z98" si="42">AA36</f>
        <v>17.236999999999998</v>
      </c>
      <c r="AA93">
        <f t="shared" ref="AA93:AA98" si="43">AB36</f>
        <v>5.3280000000000003</v>
      </c>
      <c r="AB93" s="35">
        <f t="shared" ref="AB93:AB98" si="44">AA93-(Z93*$J$72+$J$74)</f>
        <v>4.8591059546280491</v>
      </c>
      <c r="AC93" s="37">
        <f t="shared" ref="AC93:AC98" si="45">AA93-(Z93*$S$74+$S$76)</f>
        <v>5.7927095841498319</v>
      </c>
    </row>
    <row r="94" spans="3:29">
      <c r="C94" s="9" t="str">
        <f t="shared" si="31"/>
        <v>B2_C_P_R1</v>
      </c>
      <c r="D94" s="3">
        <f t="shared" si="32"/>
        <v>-27.475000000000001</v>
      </c>
      <c r="E94" s="3">
        <f t="shared" si="33"/>
        <v>1.7501997679462538</v>
      </c>
      <c r="F94" s="3">
        <f t="shared" si="34"/>
        <v>-0.75019976794625376</v>
      </c>
      <c r="G94" s="3">
        <f t="shared" si="35"/>
        <v>4.5860000000000003</v>
      </c>
      <c r="H94" s="3">
        <f t="shared" si="36"/>
        <v>0.90231956677991931</v>
      </c>
      <c r="I94" s="10">
        <f t="shared" si="37"/>
        <v>9.7680433220080687E-2</v>
      </c>
      <c r="U94" t="str">
        <f t="shared" si="13"/>
        <v>B10_C_P_R1</v>
      </c>
      <c r="V94">
        <f t="shared" si="38"/>
        <v>100.26900000000001</v>
      </c>
      <c r="W94">
        <f t="shared" si="39"/>
        <v>-27.189</v>
      </c>
      <c r="X94" s="34">
        <f t="shared" si="40"/>
        <v>-27.25262609253183</v>
      </c>
      <c r="Y94" s="36">
        <f t="shared" si="41"/>
        <v>-27.0772944088902</v>
      </c>
      <c r="Z94">
        <f t="shared" si="42"/>
        <v>7.7670000000000003</v>
      </c>
      <c r="AA94">
        <f t="shared" si="43"/>
        <v>5.0819999999999999</v>
      </c>
      <c r="AB94" s="35">
        <f t="shared" si="44"/>
        <v>4.4823166815676867</v>
      </c>
      <c r="AC94" s="37">
        <f t="shared" si="45"/>
        <v>5.8207149239106721</v>
      </c>
    </row>
    <row r="95" spans="3:29">
      <c r="C95" s="9" t="str">
        <f t="shared" si="31"/>
        <v>B2_M_P_R3</v>
      </c>
      <c r="D95" s="3">
        <f t="shared" si="32"/>
        <v>-27.009</v>
      </c>
      <c r="E95" s="3">
        <f t="shared" si="33"/>
        <v>1.7374757245663466</v>
      </c>
      <c r="F95" s="3">
        <f t="shared" si="34"/>
        <v>-0.73747572456634658</v>
      </c>
      <c r="G95" s="3">
        <f t="shared" si="35"/>
        <v>7.1440000000000001</v>
      </c>
      <c r="H95" s="3">
        <f t="shared" si="36"/>
        <v>0.84783492914865743</v>
      </c>
      <c r="I95" s="10">
        <f t="shared" si="37"/>
        <v>0.15216507085134257</v>
      </c>
      <c r="U95" t="str">
        <f t="shared" si="13"/>
        <v>B10_M_P_R1</v>
      </c>
      <c r="V95">
        <f t="shared" si="38"/>
        <v>115.926</v>
      </c>
      <c r="W95">
        <f t="shared" si="39"/>
        <v>-27.888000000000002</v>
      </c>
      <c r="X95" s="34">
        <f t="shared" si="40"/>
        <v>-27.973094859627448</v>
      </c>
      <c r="Y95" s="36">
        <f t="shared" si="41"/>
        <v>-27.749618980841607</v>
      </c>
      <c r="Z95">
        <f t="shared" si="42"/>
        <v>14.702999999999999</v>
      </c>
      <c r="AA95">
        <f t="shared" si="43"/>
        <v>4.8070000000000004</v>
      </c>
      <c r="AB95" s="35">
        <f t="shared" si="44"/>
        <v>4.303109120632806</v>
      </c>
      <c r="AC95" s="37">
        <f t="shared" si="45"/>
        <v>5.3450284364152987</v>
      </c>
    </row>
    <row r="96" spans="3:29">
      <c r="C96" s="9" t="str">
        <f t="shared" si="31"/>
        <v>B5_C_P_R2</v>
      </c>
      <c r="D96" s="3">
        <f t="shared" si="32"/>
        <v>-27.712</v>
      </c>
      <c r="E96" s="3">
        <f t="shared" si="33"/>
        <v>1.7566710088926876</v>
      </c>
      <c r="F96" s="3">
        <f t="shared" si="34"/>
        <v>-0.75667100889268757</v>
      </c>
      <c r="G96" s="3">
        <f t="shared" si="35"/>
        <v>4.7480000000000002</v>
      </c>
      <c r="H96" s="3">
        <f t="shared" si="36"/>
        <v>0.8988690150612858</v>
      </c>
      <c r="I96" s="10">
        <f t="shared" si="37"/>
        <v>0.1011309849387142</v>
      </c>
      <c r="U96" t="str">
        <f t="shared" si="13"/>
        <v>B20_C_P_R1</v>
      </c>
      <c r="V96">
        <f t="shared" si="38"/>
        <v>93.45</v>
      </c>
      <c r="W96">
        <f t="shared" si="39"/>
        <v>-26.725999999999999</v>
      </c>
      <c r="X96" s="34">
        <f t="shared" si="40"/>
        <v>-26.780275928207566</v>
      </c>
      <c r="Y96" s="36">
        <f t="shared" si="41"/>
        <v>-26.625912199262771</v>
      </c>
      <c r="Z96">
        <f t="shared" si="42"/>
        <v>9.48</v>
      </c>
      <c r="AA96">
        <f t="shared" si="43"/>
        <v>5.3630000000000004</v>
      </c>
      <c r="AB96" s="35">
        <f t="shared" si="44"/>
        <v>4.7869747623229566</v>
      </c>
      <c r="AC96" s="37">
        <f t="shared" si="45"/>
        <v>6.0521509168346093</v>
      </c>
    </row>
    <row r="97" spans="3:29">
      <c r="C97" s="9" t="str">
        <f t="shared" si="31"/>
        <v>B5_M_P_R3</v>
      </c>
      <c r="D97" s="3">
        <f t="shared" si="32"/>
        <v>-27.888999999999999</v>
      </c>
      <c r="E97" s="3">
        <f t="shared" si="33"/>
        <v>1.7615039609919225</v>
      </c>
      <c r="F97" s="3">
        <f t="shared" si="34"/>
        <v>-0.76150396099192252</v>
      </c>
      <c r="G97" s="3">
        <f t="shared" si="35"/>
        <v>5.0129999999999999</v>
      </c>
      <c r="H97" s="3">
        <f t="shared" si="36"/>
        <v>0.89322459404006438</v>
      </c>
      <c r="I97" s="10">
        <f t="shared" si="37"/>
        <v>0.10677540595993562</v>
      </c>
      <c r="U97">
        <f t="shared" si="13"/>
        <v>0</v>
      </c>
      <c r="V97">
        <f t="shared" si="38"/>
        <v>0</v>
      </c>
      <c r="W97">
        <f t="shared" si="39"/>
        <v>0</v>
      </c>
      <c r="X97" s="34">
        <f t="shared" si="40"/>
        <v>7.3862047463729166E-2</v>
      </c>
      <c r="Y97" s="36">
        <f t="shared" si="41"/>
        <v>-5.912652838976195E-2</v>
      </c>
      <c r="Z97">
        <f t="shared" si="42"/>
        <v>0</v>
      </c>
      <c r="AA97">
        <f t="shared" si="43"/>
        <v>0</v>
      </c>
      <c r="AB97" s="35">
        <f t="shared" si="44"/>
        <v>-0.70695261979026858</v>
      </c>
      <c r="AC97" s="37">
        <f t="shared" si="45"/>
        <v>0.96344559697534449</v>
      </c>
    </row>
    <row r="98" spans="3:29">
      <c r="C98" s="9" t="str">
        <f t="shared" si="31"/>
        <v>B5_C_P_R3</v>
      </c>
      <c r="D98" s="3">
        <f t="shared" si="32"/>
        <v>-26.827999999999999</v>
      </c>
      <c r="E98" s="3">
        <f t="shared" si="33"/>
        <v>1.7325335532106316</v>
      </c>
      <c r="F98" s="3">
        <f t="shared" si="34"/>
        <v>-0.73253355321063163</v>
      </c>
      <c r="G98" s="3">
        <f t="shared" si="35"/>
        <v>7.4619999999999997</v>
      </c>
      <c r="H98" s="3">
        <f t="shared" si="36"/>
        <v>0.84106162392319184</v>
      </c>
      <c r="I98" s="10">
        <f t="shared" si="37"/>
        <v>0.15893837607680816</v>
      </c>
      <c r="U98">
        <f t="shared" si="13"/>
        <v>0</v>
      </c>
      <c r="V98">
        <f t="shared" si="38"/>
        <v>0</v>
      </c>
      <c r="W98">
        <f t="shared" si="39"/>
        <v>0</v>
      </c>
      <c r="X98" s="34">
        <f t="shared" si="40"/>
        <v>7.3862047463729166E-2</v>
      </c>
      <c r="Y98" s="36">
        <f t="shared" si="41"/>
        <v>-5.912652838976195E-2</v>
      </c>
      <c r="Z98">
        <f t="shared" si="42"/>
        <v>0</v>
      </c>
      <c r="AA98">
        <f t="shared" si="43"/>
        <v>0</v>
      </c>
      <c r="AB98" s="35">
        <f t="shared" si="44"/>
        <v>-0.70695261979026858</v>
      </c>
      <c r="AC98" s="37">
        <f t="shared" si="45"/>
        <v>0.96344559697534449</v>
      </c>
    </row>
    <row r="99" spans="3:29">
      <c r="C99" s="9" t="str">
        <f t="shared" si="31"/>
        <v>B5_C_P_R1</v>
      </c>
      <c r="D99" s="3">
        <f t="shared" si="32"/>
        <v>-26.939</v>
      </c>
      <c r="E99" s="3">
        <f t="shared" si="33"/>
        <v>1.7355643875779485</v>
      </c>
      <c r="F99" s="3">
        <f t="shared" si="34"/>
        <v>-0.73556438757794851</v>
      </c>
      <c r="G99" s="3">
        <f t="shared" si="35"/>
        <v>6.3609999999999998</v>
      </c>
      <c r="H99" s="3">
        <f t="shared" si="36"/>
        <v>0.86451259578871931</v>
      </c>
      <c r="I99" s="10">
        <f t="shared" si="37"/>
        <v>0.13548740421128069</v>
      </c>
    </row>
    <row r="100" spans="3:29">
      <c r="C100" s="9" t="str">
        <f t="shared" si="31"/>
        <v>B5_M_P_R1</v>
      </c>
      <c r="D100" s="3">
        <f t="shared" si="32"/>
        <v>0</v>
      </c>
      <c r="E100" s="3">
        <f t="shared" si="33"/>
        <v>1</v>
      </c>
      <c r="F100" s="3">
        <f t="shared" si="34"/>
        <v>0</v>
      </c>
      <c r="G100" s="3">
        <f t="shared" si="35"/>
        <v>5.4630000000000001</v>
      </c>
      <c r="H100" s="3">
        <f t="shared" si="36"/>
        <v>0.88363972815497138</v>
      </c>
      <c r="I100" s="10">
        <f t="shared" si="37"/>
        <v>0.11636027184502862</v>
      </c>
    </row>
    <row r="101" spans="3:29">
      <c r="C101" s="9" t="str">
        <f t="shared" si="31"/>
        <v>B5_M_P_R2</v>
      </c>
      <c r="D101" s="3">
        <f t="shared" si="32"/>
        <v>-22.254000000000001</v>
      </c>
      <c r="E101" s="3">
        <f t="shared" si="33"/>
        <v>1.6076413334258759</v>
      </c>
      <c r="F101" s="3">
        <f t="shared" si="34"/>
        <v>-0.6076413334258759</v>
      </c>
      <c r="G101" s="3">
        <f t="shared" si="35"/>
        <v>4.3</v>
      </c>
      <c r="H101" s="3">
        <f t="shared" si="36"/>
        <v>0.90841128154244499</v>
      </c>
      <c r="I101" s="10">
        <f t="shared" si="37"/>
        <v>9.1588718457555007E-2</v>
      </c>
    </row>
    <row r="102" spans="3:29">
      <c r="C102" s="9" t="str">
        <f t="shared" si="31"/>
        <v>B10_C_P_R2</v>
      </c>
      <c r="D102" s="3">
        <f t="shared" si="32"/>
        <v>0</v>
      </c>
      <c r="E102" s="3">
        <f t="shared" si="33"/>
        <v>1</v>
      </c>
      <c r="F102" s="3">
        <f t="shared" si="34"/>
        <v>0</v>
      </c>
      <c r="G102" s="3">
        <f t="shared" si="35"/>
        <v>4.2450000000000001</v>
      </c>
      <c r="H102" s="3">
        <f t="shared" si="36"/>
        <v>0.90958276515062308</v>
      </c>
      <c r="I102" s="10">
        <f t="shared" si="37"/>
        <v>9.0417234849376915E-2</v>
      </c>
    </row>
    <row r="103" spans="3:29">
      <c r="C103" s="9" t="str">
        <f t="shared" ref="C103:C109" si="46">U33</f>
        <v>B10_M_P_R3</v>
      </c>
      <c r="D103" s="3">
        <f t="shared" ref="D103:D109" si="47">Z33</f>
        <v>-26.948</v>
      </c>
      <c r="E103" s="3">
        <f t="shared" ref="E103:E109" si="48">ABS((D103-$M$36)/($M$36-$C$36))</f>
        <v>1.7358101309050282</v>
      </c>
      <c r="F103" s="3">
        <f t="shared" ref="F103:F109" si="49">1-E103</f>
        <v>-0.73581013090502823</v>
      </c>
      <c r="G103" s="3">
        <f t="shared" ref="G103:G109" si="50">AB33</f>
        <v>5.3019999999999996</v>
      </c>
      <c r="H103" s="3">
        <f t="shared" ref="H103:H109" si="51">ABS((G103-$Q$36)/($Q$36-$G$36))</f>
        <v>0.88706898017163793</v>
      </c>
      <c r="I103" s="10">
        <f t="shared" ref="I103:I109" si="52">1-H103</f>
        <v>0.11293101982836207</v>
      </c>
    </row>
    <row r="104" spans="3:29">
      <c r="C104" s="9" t="str">
        <f t="shared" si="46"/>
        <v>blank</v>
      </c>
      <c r="D104" s="3">
        <f t="shared" si="47"/>
        <v>0</v>
      </c>
      <c r="E104" s="3">
        <f t="shared" si="48"/>
        <v>1</v>
      </c>
      <c r="F104" s="3">
        <f t="shared" si="49"/>
        <v>0</v>
      </c>
      <c r="G104" s="3">
        <f t="shared" si="50"/>
        <v>0</v>
      </c>
      <c r="H104" s="3">
        <f t="shared" si="51"/>
        <v>1</v>
      </c>
      <c r="I104" s="10">
        <f t="shared" si="52"/>
        <v>0</v>
      </c>
    </row>
    <row r="105" spans="3:29">
      <c r="C105" s="9" t="str">
        <f t="shared" si="46"/>
        <v>B10_C_P_R3</v>
      </c>
      <c r="D105" s="3">
        <f t="shared" si="47"/>
        <v>-27.831</v>
      </c>
      <c r="E105" s="3">
        <f t="shared" si="48"/>
        <v>1.7599202817729644</v>
      </c>
      <c r="F105" s="3">
        <f t="shared" si="49"/>
        <v>-0.75992028177296445</v>
      </c>
      <c r="G105" s="3">
        <f t="shared" si="50"/>
        <v>7.96</v>
      </c>
      <c r="H105" s="3">
        <f t="shared" si="51"/>
        <v>0.8304543723436888</v>
      </c>
      <c r="I105" s="10">
        <f t="shared" si="52"/>
        <v>0.1695456276563112</v>
      </c>
    </row>
    <row r="106" spans="3:29">
      <c r="C106" s="9" t="str">
        <f t="shared" si="46"/>
        <v>B10_M_P_R2</v>
      </c>
      <c r="D106" s="3">
        <f t="shared" si="47"/>
        <v>0</v>
      </c>
      <c r="E106" s="3">
        <f t="shared" si="48"/>
        <v>1</v>
      </c>
      <c r="F106" s="3">
        <f t="shared" si="49"/>
        <v>0</v>
      </c>
      <c r="G106" s="3">
        <f t="shared" si="50"/>
        <v>5.3280000000000003</v>
      </c>
      <c r="H106" s="3">
        <f t="shared" si="51"/>
        <v>0.88651518792049921</v>
      </c>
      <c r="I106" s="10">
        <f t="shared" si="52"/>
        <v>0.11348481207950079</v>
      </c>
    </row>
    <row r="107" spans="3:29">
      <c r="C107" s="9" t="str">
        <f t="shared" si="46"/>
        <v>B10_C_P_R1</v>
      </c>
      <c r="D107" s="3">
        <f t="shared" si="47"/>
        <v>-27.189</v>
      </c>
      <c r="E107" s="3">
        <f t="shared" si="48"/>
        <v>1.7423905911079418</v>
      </c>
      <c r="F107" s="3">
        <f t="shared" si="49"/>
        <v>-0.74239059110794181</v>
      </c>
      <c r="G107" s="3">
        <f t="shared" si="50"/>
        <v>5.0819999999999999</v>
      </c>
      <c r="H107" s="3">
        <f t="shared" si="51"/>
        <v>0.89175491460435008</v>
      </c>
      <c r="I107" s="10">
        <f t="shared" si="52"/>
        <v>0.10824508539564992</v>
      </c>
    </row>
    <row r="108" spans="3:29">
      <c r="C108" s="9" t="str">
        <f t="shared" si="46"/>
        <v>B10_M_P_R1</v>
      </c>
      <c r="D108" s="3">
        <f t="shared" si="47"/>
        <v>-27.888000000000002</v>
      </c>
      <c r="E108" s="3">
        <f t="shared" si="48"/>
        <v>1.7614766561778028</v>
      </c>
      <c r="F108" s="3">
        <f t="shared" si="49"/>
        <v>-0.7614766561778028</v>
      </c>
      <c r="G108" s="3">
        <f t="shared" si="50"/>
        <v>4.8070000000000004</v>
      </c>
      <c r="H108" s="3">
        <f t="shared" si="51"/>
        <v>0.89761233264524021</v>
      </c>
      <c r="I108" s="10">
        <f t="shared" si="52"/>
        <v>0.10238766735475979</v>
      </c>
    </row>
    <row r="109" spans="3:29">
      <c r="C109" s="9" t="str">
        <f t="shared" si="46"/>
        <v>B20_C_P_R1</v>
      </c>
      <c r="D109" s="3">
        <f t="shared" si="47"/>
        <v>-26.725999999999999</v>
      </c>
      <c r="E109" s="3">
        <f t="shared" si="48"/>
        <v>1.7297484621703942</v>
      </c>
      <c r="F109" s="3">
        <f t="shared" si="49"/>
        <v>-0.72974846217039424</v>
      </c>
      <c r="G109" s="3">
        <f t="shared" si="50"/>
        <v>5.3630000000000004</v>
      </c>
      <c r="H109" s="3">
        <f t="shared" si="51"/>
        <v>0.88576969835165875</v>
      </c>
      <c r="I109" s="10">
        <f t="shared" si="52"/>
        <v>0.11423030164834125</v>
      </c>
    </row>
    <row r="111" spans="3:29" ht="15" thickBot="1">
      <c r="C111" t="s">
        <v>60</v>
      </c>
    </row>
    <row r="112" spans="3:29">
      <c r="C112" s="5" t="s">
        <v>8</v>
      </c>
      <c r="D112" s="7"/>
      <c r="E112" s="7"/>
      <c r="F112" s="7"/>
      <c r="G112" s="7"/>
      <c r="H112" s="7"/>
      <c r="I112" s="7"/>
      <c r="J112" s="8"/>
    </row>
    <row r="113" spans="3:10">
      <c r="C113" s="9" t="s">
        <v>1</v>
      </c>
      <c r="D113" s="3" t="s">
        <v>11</v>
      </c>
      <c r="E113" s="3" t="s">
        <v>6</v>
      </c>
      <c r="F113" s="3" t="s">
        <v>12</v>
      </c>
      <c r="G113" s="3" t="s">
        <v>2</v>
      </c>
      <c r="H113" s="3" t="s">
        <v>61</v>
      </c>
      <c r="I113" s="3" t="s">
        <v>3</v>
      </c>
      <c r="J113" s="10" t="s">
        <v>62</v>
      </c>
    </row>
    <row r="114" spans="3:10">
      <c r="C114" s="11" t="str">
        <f>U7</f>
        <v>Acetanalide 1</v>
      </c>
      <c r="D114" s="4" t="str">
        <f t="shared" ref="D114:I129" si="53">V7</f>
        <v>A1</v>
      </c>
      <c r="E114" s="4">
        <f t="shared" si="53"/>
        <v>0.75700000000000001</v>
      </c>
      <c r="F114" s="4">
        <f t="shared" si="53"/>
        <v>5</v>
      </c>
      <c r="G114" s="4">
        <f t="shared" si="53"/>
        <v>102.139</v>
      </c>
      <c r="H114" s="4">
        <f>(E77*X64)+(F77*Y64)</f>
        <v>-29.829628666626217</v>
      </c>
      <c r="I114" s="4">
        <f t="shared" si="53"/>
        <v>63.220999999999997</v>
      </c>
      <c r="J114" s="12">
        <f>(H77*AB64)+(I77*AC64)</f>
        <v>0.83123963642001197</v>
      </c>
    </row>
    <row r="115" spans="3:10">
      <c r="C115" s="11" t="str">
        <f t="shared" ref="C115:C143" si="54">U8</f>
        <v>Acetanalide 2</v>
      </c>
      <c r="D115" s="4" t="str">
        <f t="shared" si="53"/>
        <v>A2</v>
      </c>
      <c r="E115" s="4">
        <f t="shared" si="53"/>
        <v>0.624</v>
      </c>
      <c r="F115" s="4">
        <f t="shared" si="53"/>
        <v>5</v>
      </c>
      <c r="G115" s="4" t="str">
        <f t="shared" si="53"/>
        <v>pegged detector</v>
      </c>
      <c r="H115" s="4" t="e">
        <f>(E78*X65)+(F78*Y65)</f>
        <v>#VALUE!</v>
      </c>
      <c r="I115" s="4">
        <f t="shared" si="53"/>
        <v>52.191000000000003</v>
      </c>
      <c r="J115" s="12">
        <f>(H78*AB65)+(I78*AC65)</f>
        <v>0.71241178360501878</v>
      </c>
    </row>
    <row r="116" spans="3:10">
      <c r="C116" s="11" t="str">
        <f t="shared" si="54"/>
        <v>cup blank</v>
      </c>
      <c r="D116" s="4" t="str">
        <f t="shared" si="53"/>
        <v>A4</v>
      </c>
      <c r="E116" s="4">
        <f t="shared" si="53"/>
        <v>0.999</v>
      </c>
      <c r="F116" s="4">
        <f t="shared" si="53"/>
        <v>5</v>
      </c>
      <c r="G116" s="4">
        <f t="shared" si="53"/>
        <v>0</v>
      </c>
      <c r="H116" s="4">
        <f>(E79*X66)+(F79*Y66)</f>
        <v>7.3862047463729166E-2</v>
      </c>
      <c r="I116" s="4">
        <f t="shared" si="53"/>
        <v>0</v>
      </c>
      <c r="J116" s="12">
        <f>(H79*AB66)+(I79*AC66)</f>
        <v>-0.70695261979026858</v>
      </c>
    </row>
    <row r="117" spans="3:10">
      <c r="C117" s="11" t="str">
        <f t="shared" si="54"/>
        <v>BO_C_P_R2</v>
      </c>
      <c r="D117" s="4" t="str">
        <f t="shared" si="53"/>
        <v>A1</v>
      </c>
      <c r="E117" s="4">
        <f t="shared" si="53"/>
        <v>1.6659999999999999</v>
      </c>
      <c r="F117" s="4">
        <f t="shared" si="53"/>
        <v>5</v>
      </c>
      <c r="G117" s="4">
        <f t="shared" si="53"/>
        <v>125.85299999999999</v>
      </c>
      <c r="H117" s="4">
        <f>(E80*X67)+(F80*Y67)</f>
        <v>-26.241771583061098</v>
      </c>
      <c r="I117" s="4">
        <f t="shared" si="53"/>
        <v>13.712999999999999</v>
      </c>
      <c r="J117" s="12">
        <f>(H80*AB67)+(I80*AC67)</f>
        <v>4.1753681395977429</v>
      </c>
    </row>
    <row r="118" spans="3:10">
      <c r="C118" s="11" t="str">
        <f t="shared" si="54"/>
        <v>BO_C_P_R2</v>
      </c>
      <c r="D118" s="4" t="str">
        <f t="shared" si="53"/>
        <v>A2</v>
      </c>
      <c r="E118" s="4">
        <f t="shared" si="53"/>
        <v>1.1160000000000001</v>
      </c>
      <c r="F118" s="4">
        <f t="shared" si="53"/>
        <v>5</v>
      </c>
      <c r="G118" s="4">
        <f t="shared" si="53"/>
        <v>91.596999999999994</v>
      </c>
      <c r="H118" s="4">
        <f>(E81*X68)+(F81*Y68)</f>
        <v>-26.025744991174392</v>
      </c>
      <c r="I118" s="4">
        <f t="shared" si="53"/>
        <v>10.07</v>
      </c>
      <c r="J118" s="12">
        <f>(H81*AB68)+(I81*AC68)</f>
        <v>4.4728261777369767</v>
      </c>
    </row>
    <row r="119" spans="3:10">
      <c r="C119" s="11" t="str">
        <f t="shared" si="54"/>
        <v>BO_C_P_R2</v>
      </c>
      <c r="D119" s="4" t="str">
        <f t="shared" si="53"/>
        <v>A3</v>
      </c>
      <c r="E119" s="4">
        <f t="shared" si="53"/>
        <v>1.0680000000000001</v>
      </c>
      <c r="F119" s="4">
        <f t="shared" si="53"/>
        <v>5</v>
      </c>
      <c r="G119" s="4">
        <f t="shared" si="53"/>
        <v>86.724000000000004</v>
      </c>
      <c r="H119" s="4">
        <f>(E82*X69)+(F82*Y69)</f>
        <v>-25.931198086175275</v>
      </c>
      <c r="I119" s="4">
        <f t="shared" si="53"/>
        <v>9.1170000000000009</v>
      </c>
      <c r="J119" s="12">
        <f>(H82*AB69)+(I82*AC69)</f>
        <v>4.0509595741657316</v>
      </c>
    </row>
    <row r="120" spans="3:10">
      <c r="C120" s="11" t="str">
        <f t="shared" si="54"/>
        <v>BO_C_P_R2</v>
      </c>
      <c r="D120" s="4" t="str">
        <f t="shared" si="53"/>
        <v>A4</v>
      </c>
      <c r="E120" s="4">
        <f t="shared" si="53"/>
        <v>1.089</v>
      </c>
      <c r="F120" s="4">
        <f t="shared" si="53"/>
        <v>5</v>
      </c>
      <c r="G120" s="4">
        <f t="shared" si="53"/>
        <v>87.543999999999997</v>
      </c>
      <c r="H120" s="4">
        <f>(E83*X70)+(F83*Y70)</f>
        <v>-26.129823385739105</v>
      </c>
      <c r="I120" s="4">
        <f t="shared" si="53"/>
        <v>9.2829999999999995</v>
      </c>
      <c r="J120" s="12">
        <f>(H83*AB70)+(I83*AC70)</f>
        <v>3.6139873855106361</v>
      </c>
    </row>
    <row r="121" spans="3:10">
      <c r="C121" s="11" t="str">
        <f t="shared" si="54"/>
        <v>BO_C_P_R3</v>
      </c>
      <c r="D121" s="4" t="str">
        <f t="shared" si="53"/>
        <v>A5</v>
      </c>
      <c r="E121" s="4">
        <f t="shared" si="53"/>
        <v>1.7450000000000001</v>
      </c>
      <c r="F121" s="4">
        <f t="shared" si="53"/>
        <v>5</v>
      </c>
      <c r="G121" s="4">
        <f t="shared" si="53"/>
        <v>140.84800000000001</v>
      </c>
      <c r="H121" s="4">
        <f>(E84*X71)+(F84*Y71)</f>
        <v>-27.516951334848017</v>
      </c>
      <c r="I121" s="4">
        <f t="shared" si="53"/>
        <v>8.8819999999999997</v>
      </c>
      <c r="J121" s="12">
        <f>(H84*AB71)+(I84*AC71)</f>
        <v>4.1575929293699723</v>
      </c>
    </row>
    <row r="122" spans="3:10">
      <c r="C122" s="11" t="str">
        <f t="shared" si="54"/>
        <v>BO_C_P_R1</v>
      </c>
      <c r="D122" s="4" t="str">
        <f t="shared" si="53"/>
        <v>A6</v>
      </c>
      <c r="E122" s="4">
        <f t="shared" si="53"/>
        <v>1.444</v>
      </c>
      <c r="F122" s="4">
        <f t="shared" si="53"/>
        <v>5</v>
      </c>
      <c r="G122" s="4">
        <f t="shared" si="53"/>
        <v>119.123</v>
      </c>
      <c r="H122" s="4">
        <f>(E85*X72)+(F85*Y72)</f>
        <v>-27.016931056260884</v>
      </c>
      <c r="I122" s="4">
        <f t="shared" si="53"/>
        <v>8.5909999999999993</v>
      </c>
      <c r="J122" s="12">
        <f>(H85*AB72)+(I85*AC72)</f>
        <v>3.8834687454809327</v>
      </c>
    </row>
    <row r="123" spans="3:10">
      <c r="C123" s="11" t="str">
        <f t="shared" si="54"/>
        <v>BO_M_P_R2</v>
      </c>
      <c r="D123" s="4" t="str">
        <f t="shared" si="53"/>
        <v>A7</v>
      </c>
      <c r="E123" s="4">
        <f t="shared" si="53"/>
        <v>1.2370000000000001</v>
      </c>
      <c r="F123" s="4">
        <f t="shared" si="53"/>
        <v>5</v>
      </c>
      <c r="G123" s="4">
        <f t="shared" si="53"/>
        <v>87.899000000000001</v>
      </c>
      <c r="H123" s="4">
        <f>(E86*X73)+(F86*Y73)</f>
        <v>-20.304322892301766</v>
      </c>
      <c r="I123" s="4">
        <f t="shared" si="53"/>
        <v>12.013</v>
      </c>
      <c r="J123" s="12">
        <f>(H86*AB73)+(I86*AC73)</f>
        <v>2.7419097718532717</v>
      </c>
    </row>
    <row r="124" spans="3:10">
      <c r="C124" s="11" t="str">
        <f t="shared" si="54"/>
        <v>BO_M_P_R3</v>
      </c>
      <c r="D124" s="4" t="str">
        <f t="shared" si="53"/>
        <v>A8</v>
      </c>
      <c r="E124" s="4">
        <f t="shared" si="53"/>
        <v>1.101</v>
      </c>
      <c r="F124" s="4">
        <f t="shared" si="53"/>
        <v>5</v>
      </c>
      <c r="G124" s="4">
        <f t="shared" si="53"/>
        <v>88.430999999999997</v>
      </c>
      <c r="H124" s="4">
        <f>(E87*X74)+(F87*Y74)</f>
        <v>-22.466117394615566</v>
      </c>
      <c r="I124" s="4">
        <f t="shared" si="53"/>
        <v>17.18</v>
      </c>
      <c r="J124" s="12">
        <f>(H87*AB74)+(I87*AC74)</f>
        <v>3.3826221983016067</v>
      </c>
    </row>
    <row r="125" spans="3:10">
      <c r="C125" s="11" t="str">
        <f t="shared" si="54"/>
        <v>BO_M_P_R1</v>
      </c>
      <c r="D125" s="4" t="str">
        <f t="shared" si="53"/>
        <v>A9</v>
      </c>
      <c r="E125" s="4">
        <f t="shared" si="53"/>
        <v>1.43</v>
      </c>
      <c r="F125" s="4">
        <f t="shared" si="53"/>
        <v>5</v>
      </c>
      <c r="G125" s="4">
        <f t="shared" si="53"/>
        <v>75.805000000000007</v>
      </c>
      <c r="H125" s="4">
        <f>(E88*X75)+(F88*Y75)</f>
        <v>-22.499331062140023</v>
      </c>
      <c r="I125" s="4">
        <f t="shared" si="53"/>
        <v>11.285</v>
      </c>
      <c r="J125" s="12">
        <f>(H88*AB75)+(I88*AC75)</f>
        <v>2.0295948843412606</v>
      </c>
    </row>
    <row r="126" spans="3:10">
      <c r="C126" s="11" t="str">
        <f t="shared" si="54"/>
        <v>B2_C_P_R3</v>
      </c>
      <c r="D126" s="4" t="str">
        <f t="shared" si="53"/>
        <v>A10</v>
      </c>
      <c r="E126" s="4">
        <f t="shared" si="53"/>
        <v>2.3759999999999999</v>
      </c>
      <c r="F126" s="4">
        <f t="shared" si="53"/>
        <v>5</v>
      </c>
      <c r="G126" s="4">
        <f t="shared" si="53"/>
        <v>192.483</v>
      </c>
      <c r="H126" s="4">
        <f>(E89*X76)+(F89*Y76)</f>
        <v>-27.837193420955948</v>
      </c>
      <c r="I126" s="4">
        <f t="shared" si="53"/>
        <v>14.893000000000001</v>
      </c>
      <c r="J126" s="12">
        <f>(H89*AB76)+(I89*AC76)</f>
        <v>5.1331271621772414</v>
      </c>
    </row>
    <row r="127" spans="3:10">
      <c r="C127" s="11" t="str">
        <f t="shared" si="54"/>
        <v>B2_M_P_R1</v>
      </c>
      <c r="D127" s="4" t="str">
        <f t="shared" si="53"/>
        <v>A11</v>
      </c>
      <c r="E127" s="4">
        <f t="shared" si="53"/>
        <v>1.804</v>
      </c>
      <c r="F127" s="4">
        <f t="shared" si="53"/>
        <v>5</v>
      </c>
      <c r="G127" s="4">
        <f t="shared" si="53"/>
        <v>148.85599999999999</v>
      </c>
      <c r="H127" s="4">
        <f>(E90*X77)+(F90*Y77)</f>
        <v>-27.023610101775127</v>
      </c>
      <c r="I127" s="4">
        <f t="shared" si="53"/>
        <v>12.273</v>
      </c>
      <c r="J127" s="12">
        <f>(H90*AB77)+(I90*AC77)</f>
        <v>5.7288338556880154</v>
      </c>
    </row>
    <row r="128" spans="3:10">
      <c r="C128" s="11" t="str">
        <f t="shared" si="54"/>
        <v>B2_M_P_R2</v>
      </c>
      <c r="D128" s="4" t="str">
        <f t="shared" si="53"/>
        <v>A12</v>
      </c>
      <c r="E128" s="4">
        <f t="shared" si="53"/>
        <v>1.417</v>
      </c>
      <c r="F128" s="4">
        <f t="shared" si="53"/>
        <v>5</v>
      </c>
      <c r="G128" s="4">
        <f t="shared" si="53"/>
        <v>114.873</v>
      </c>
      <c r="H128" s="4">
        <f>(E91*X78)+(F91*Y78)</f>
        <v>-28.764091490255769</v>
      </c>
      <c r="I128" s="4">
        <f t="shared" si="53"/>
        <v>18.71</v>
      </c>
      <c r="J128" s="12">
        <f>(H91*AB78)+(I91*AC78)</f>
        <v>4.0014698121867101</v>
      </c>
    </row>
    <row r="129" spans="3:10">
      <c r="C129" s="11" t="str">
        <f t="shared" si="54"/>
        <v>B2_C_P_R2</v>
      </c>
      <c r="D129" s="4" t="str">
        <f t="shared" si="53"/>
        <v>B1</v>
      </c>
      <c r="E129" s="4">
        <f t="shared" si="53"/>
        <v>1.498</v>
      </c>
      <c r="F129" s="4">
        <f t="shared" si="53"/>
        <v>5</v>
      </c>
      <c r="G129" s="4">
        <f t="shared" si="53"/>
        <v>121.697</v>
      </c>
      <c r="H129" s="4">
        <f>(E92*X79)+(F92*Y79)</f>
        <v>-27.384587867353304</v>
      </c>
      <c r="I129" s="4">
        <f t="shared" si="53"/>
        <v>10.180999999999999</v>
      </c>
      <c r="J129" s="12">
        <f>(H92*AB79)+(I92*AC79)</f>
        <v>5.5073566942378909</v>
      </c>
    </row>
    <row r="130" spans="3:10">
      <c r="C130" s="11" t="str">
        <f t="shared" si="54"/>
        <v>blank</v>
      </c>
      <c r="D130" s="4" t="str">
        <f t="shared" ref="D130:D143" si="55">V23</f>
        <v>B2</v>
      </c>
      <c r="E130" s="4">
        <f t="shared" ref="E130:E143" si="56">W23</f>
        <v>0.999</v>
      </c>
      <c r="F130" s="4">
        <f t="shared" ref="F130:F143" si="57">X23</f>
        <v>5</v>
      </c>
      <c r="G130" s="4">
        <f t="shared" ref="G130:G143" si="58">Y23</f>
        <v>0</v>
      </c>
      <c r="H130" s="4">
        <f>(E93*X80)+(F93*Y80)</f>
        <v>7.3862047463729166E-2</v>
      </c>
      <c r="I130" s="4">
        <f t="shared" ref="I130:I143" si="59">AA23</f>
        <v>0</v>
      </c>
      <c r="J130" s="12">
        <f>(H93*AB80)+(I93*AC80)</f>
        <v>-0.70695261979026858</v>
      </c>
    </row>
    <row r="131" spans="3:10">
      <c r="C131" s="11" t="str">
        <f t="shared" si="54"/>
        <v>B2_C_P_R1</v>
      </c>
      <c r="D131" s="4" t="str">
        <f t="shared" si="55"/>
        <v>B3</v>
      </c>
      <c r="E131" s="4">
        <f t="shared" si="56"/>
        <v>1.8149999999999999</v>
      </c>
      <c r="F131" s="4">
        <f t="shared" si="57"/>
        <v>5</v>
      </c>
      <c r="G131" s="4">
        <f t="shared" si="58"/>
        <v>149.60400000000001</v>
      </c>
      <c r="H131" s="4">
        <f>(E94*X81)+(F94*Y81)</f>
        <v>-27.851614279127816</v>
      </c>
      <c r="I131" s="4">
        <f t="shared" si="59"/>
        <v>13.226000000000001</v>
      </c>
      <c r="J131" s="12">
        <f>(H94*AB81)+(I94*AC81)</f>
        <v>4.1696525276115226</v>
      </c>
    </row>
    <row r="132" spans="3:10">
      <c r="C132" s="11" t="str">
        <f t="shared" si="54"/>
        <v>B2_M_P_R3</v>
      </c>
      <c r="D132" s="4" t="str">
        <f t="shared" si="55"/>
        <v>B4</v>
      </c>
      <c r="E132" s="4">
        <f t="shared" si="56"/>
        <v>1.82</v>
      </c>
      <c r="F132" s="4">
        <f t="shared" si="57"/>
        <v>5</v>
      </c>
      <c r="G132" s="4">
        <f t="shared" si="58"/>
        <v>146.33699999999999</v>
      </c>
      <c r="H132" s="4">
        <f>(E95*X82)+(F95*Y82)</f>
        <v>-27.369564871312317</v>
      </c>
      <c r="I132" s="4">
        <f t="shared" si="59"/>
        <v>12.366</v>
      </c>
      <c r="J132" s="12">
        <f>(H95*AB82)+(I95*AC82)</f>
        <v>6.781577280958091</v>
      </c>
    </row>
    <row r="133" spans="3:10">
      <c r="C133" s="11" t="str">
        <f t="shared" si="54"/>
        <v>B5_C_P_R2</v>
      </c>
      <c r="D133" s="4" t="str">
        <f t="shared" si="55"/>
        <v>B5</v>
      </c>
      <c r="E133" s="4">
        <f t="shared" si="56"/>
        <v>1.6</v>
      </c>
      <c r="F133" s="4">
        <f t="shared" si="57"/>
        <v>5</v>
      </c>
      <c r="G133" s="4">
        <f t="shared" si="58"/>
        <v>126.759</v>
      </c>
      <c r="H133" s="4">
        <f>(E96*X83)+(F96*Y83)</f>
        <v>-28.006251972932176</v>
      </c>
      <c r="I133" s="4">
        <f t="shared" si="59"/>
        <v>10.076000000000001</v>
      </c>
      <c r="J133" s="12">
        <f>(H96*AB83)+(I96*AC83)</f>
        <v>4.3055781609243571</v>
      </c>
    </row>
    <row r="134" spans="3:10">
      <c r="C134" s="11" t="str">
        <f t="shared" si="54"/>
        <v>B5_M_P_R3</v>
      </c>
      <c r="D134" s="4" t="str">
        <f t="shared" si="55"/>
        <v>B6</v>
      </c>
      <c r="E134" s="4">
        <f t="shared" si="56"/>
        <v>1.4279999999999999</v>
      </c>
      <c r="F134" s="4">
        <f t="shared" si="57"/>
        <v>5</v>
      </c>
      <c r="G134" s="4">
        <f t="shared" si="58"/>
        <v>113.651</v>
      </c>
      <c r="H134" s="4">
        <f>(E97*X84)+(F97*Y84)</f>
        <v>-28.135826086018977</v>
      </c>
      <c r="I134" s="4">
        <f t="shared" si="59"/>
        <v>23.414000000000001</v>
      </c>
      <c r="J134" s="12">
        <f>(H97*AB84)+(I97*AC84)</f>
        <v>4.7009093238680233</v>
      </c>
    </row>
    <row r="135" spans="3:10">
      <c r="C135" s="11" t="str">
        <f t="shared" si="54"/>
        <v>B5_C_P_R3</v>
      </c>
      <c r="D135" s="4" t="str">
        <f t="shared" si="55"/>
        <v>B7</v>
      </c>
      <c r="E135" s="4">
        <f t="shared" si="56"/>
        <v>1.556</v>
      </c>
      <c r="F135" s="4">
        <f t="shared" si="57"/>
        <v>5</v>
      </c>
      <c r="G135" s="4">
        <f t="shared" si="58"/>
        <v>125.239</v>
      </c>
      <c r="H135" s="4">
        <f>(E98*X85)+(F98*Y85)</f>
        <v>-27.110545799366719</v>
      </c>
      <c r="I135" s="4">
        <f t="shared" si="59"/>
        <v>19.558</v>
      </c>
      <c r="J135" s="12">
        <f>(H98*AB85)+(I98*AC85)</f>
        <v>7.1577780732232696</v>
      </c>
    </row>
    <row r="136" spans="3:10">
      <c r="C136" s="11" t="str">
        <f t="shared" si="54"/>
        <v>B5_C_P_R1</v>
      </c>
      <c r="D136" s="4" t="str">
        <f t="shared" si="55"/>
        <v>B8</v>
      </c>
      <c r="E136" s="4">
        <f t="shared" si="56"/>
        <v>1.3979999999999999</v>
      </c>
      <c r="F136" s="4">
        <f t="shared" si="57"/>
        <v>5</v>
      </c>
      <c r="G136" s="4">
        <f t="shared" si="58"/>
        <v>116.02500000000001</v>
      </c>
      <c r="H136" s="4">
        <f>(E99*X86)+(F99*Y86)</f>
        <v>-27.188835424807479</v>
      </c>
      <c r="I136" s="4">
        <f t="shared" si="59"/>
        <v>9.0069999999999997</v>
      </c>
      <c r="J136" s="12">
        <f>(H99*AB86)+(I99*AC86)</f>
        <v>5.9525969700331638</v>
      </c>
    </row>
    <row r="137" spans="3:10">
      <c r="C137" s="11" t="str">
        <f t="shared" si="54"/>
        <v>B5_M_P_R1</v>
      </c>
      <c r="D137" s="4" t="str">
        <f t="shared" si="55"/>
        <v>B9</v>
      </c>
      <c r="E137" s="4">
        <f t="shared" si="56"/>
        <v>1.696</v>
      </c>
      <c r="F137" s="4">
        <f t="shared" si="57"/>
        <v>5</v>
      </c>
      <c r="G137" s="4" t="str">
        <f t="shared" si="58"/>
        <v>pegged detector</v>
      </c>
      <c r="H137" s="4" t="e">
        <f>(E100*X87)+(F100*Y87)</f>
        <v>#VALUE!</v>
      </c>
      <c r="I137" s="4">
        <f t="shared" si="59"/>
        <v>11.693</v>
      </c>
      <c r="J137" s="12">
        <f>(H100*AB87)+(I100*AC87)</f>
        <v>5.0537474883372546</v>
      </c>
    </row>
    <row r="138" spans="3:10">
      <c r="C138" s="11" t="str">
        <f t="shared" si="54"/>
        <v>B5_M_P_R2</v>
      </c>
      <c r="D138" s="4" t="str">
        <f t="shared" si="55"/>
        <v>B10</v>
      </c>
      <c r="E138" s="4">
        <f t="shared" si="56"/>
        <v>1.76</v>
      </c>
      <c r="F138" s="4">
        <f t="shared" si="57"/>
        <v>5</v>
      </c>
      <c r="G138" s="4">
        <f t="shared" si="58"/>
        <v>144.547</v>
      </c>
      <c r="H138" s="4">
        <f>(E101*X88)+(F101*Y88)</f>
        <v>-22.567610008374398</v>
      </c>
      <c r="I138" s="4">
        <f t="shared" si="59"/>
        <v>25.506</v>
      </c>
      <c r="J138" s="12">
        <f>(H101*AB88)+(I101*AC88)</f>
        <v>3.9984431310328588</v>
      </c>
    </row>
    <row r="139" spans="3:10">
      <c r="C139" s="11" t="str">
        <f t="shared" si="54"/>
        <v>B10_C_P_R2</v>
      </c>
      <c r="D139" s="4" t="str">
        <f t="shared" si="55"/>
        <v>B11</v>
      </c>
      <c r="E139" s="4">
        <f t="shared" si="56"/>
        <v>1.452</v>
      </c>
      <c r="F139" s="4">
        <f t="shared" si="57"/>
        <v>5</v>
      </c>
      <c r="G139" s="4" t="str">
        <f t="shared" si="58"/>
        <v>pegged detector</v>
      </c>
      <c r="H139" s="4" t="e">
        <f>(E102*X89)+(F102*Y89)</f>
        <v>#VALUE!</v>
      </c>
      <c r="I139" s="4">
        <f t="shared" si="59"/>
        <v>15.176</v>
      </c>
      <c r="J139" s="12">
        <f>(H102*AB89)+(I102*AC89)</f>
        <v>3.8400210542635151</v>
      </c>
    </row>
    <row r="140" spans="3:10">
      <c r="C140" s="11" t="str">
        <f t="shared" si="54"/>
        <v>B10_M_P_R3</v>
      </c>
      <c r="D140" s="4" t="str">
        <f t="shared" si="55"/>
        <v>B12</v>
      </c>
      <c r="E140" s="4">
        <f t="shared" si="56"/>
        <v>1.321</v>
      </c>
      <c r="F140" s="4">
        <f t="shared" si="57"/>
        <v>5</v>
      </c>
      <c r="G140" s="4">
        <f t="shared" si="58"/>
        <v>102.59699999999999</v>
      </c>
      <c r="H140" s="4">
        <f>(E103*X90)+(F103*Y90)</f>
        <v>-27.149096310935064</v>
      </c>
      <c r="I140" s="4">
        <f t="shared" si="59"/>
        <v>23.181999999999999</v>
      </c>
      <c r="J140" s="12">
        <f>(H103*AB90)+(I103*AC90)</f>
        <v>4.9919467139841034</v>
      </c>
    </row>
    <row r="141" spans="3:10">
      <c r="C141" s="11" t="str">
        <f t="shared" ref="C141:C146" si="60">U34</f>
        <v>blank</v>
      </c>
      <c r="D141" s="4" t="str">
        <f t="shared" ref="D141:D146" si="61">V34</f>
        <v>C1</v>
      </c>
      <c r="E141" s="4">
        <f t="shared" ref="E141:E146" si="62">W34</f>
        <v>0.999</v>
      </c>
      <c r="F141" s="4">
        <f t="shared" ref="F141:F146" si="63">X34</f>
        <v>5</v>
      </c>
      <c r="G141" s="4">
        <f t="shared" ref="G141:G146" si="64">Y34</f>
        <v>0</v>
      </c>
      <c r="H141" s="4">
        <f t="shared" ref="H141:H146" si="65">(E104*X91)+(F104*Y91)</f>
        <v>7.3862047463729166E-2</v>
      </c>
      <c r="I141" s="4">
        <f t="shared" ref="I141:I146" si="66">AA34</f>
        <v>0</v>
      </c>
      <c r="J141" s="12">
        <f t="shared" ref="J141:J146" si="67">(H104*AB91)+(I104*AC91)</f>
        <v>-0.70695261979026858</v>
      </c>
    </row>
    <row r="142" spans="3:10">
      <c r="C142" s="11" t="str">
        <f t="shared" si="60"/>
        <v>B10_C_P_R3</v>
      </c>
      <c r="D142" s="4" t="str">
        <f t="shared" si="61"/>
        <v>C2</v>
      </c>
      <c r="E142" s="4">
        <f t="shared" si="62"/>
        <v>1.3109999999999999</v>
      </c>
      <c r="F142" s="4">
        <f t="shared" si="63"/>
        <v>5</v>
      </c>
      <c r="G142" s="4">
        <f t="shared" si="64"/>
        <v>106.869</v>
      </c>
      <c r="H142" s="4">
        <f t="shared" si="65"/>
        <v>-28.052336304253377</v>
      </c>
      <c r="I142" s="4">
        <f t="shared" si="66"/>
        <v>11.762</v>
      </c>
      <c r="J142" s="12">
        <f t="shared" si="67"/>
        <v>7.6134581813821338</v>
      </c>
    </row>
    <row r="143" spans="3:10">
      <c r="C143" s="11" t="str">
        <f t="shared" si="60"/>
        <v>B10_M_P_R2</v>
      </c>
      <c r="D143" s="4" t="str">
        <f t="shared" si="61"/>
        <v>C3</v>
      </c>
      <c r="E143" s="4">
        <f t="shared" si="62"/>
        <v>1.5049999999999999</v>
      </c>
      <c r="F143" s="4">
        <f t="shared" si="63"/>
        <v>5</v>
      </c>
      <c r="G143" s="4" t="str">
        <f t="shared" si="64"/>
        <v>pegged detector</v>
      </c>
      <c r="H143" s="4" t="e">
        <f t="shared" si="65"/>
        <v>#VALUE!</v>
      </c>
      <c r="I143" s="4">
        <f t="shared" si="66"/>
        <v>17.236999999999998</v>
      </c>
      <c r="J143" s="12">
        <f t="shared" si="67"/>
        <v>4.9650557870810683</v>
      </c>
    </row>
    <row r="144" spans="3:10">
      <c r="C144" s="11" t="str">
        <f t="shared" si="60"/>
        <v>B10_C_P_R1</v>
      </c>
      <c r="D144" s="4" t="str">
        <f t="shared" si="61"/>
        <v>C4</v>
      </c>
      <c r="E144" s="4">
        <f t="shared" si="62"/>
        <v>1.25</v>
      </c>
      <c r="F144" s="4">
        <f t="shared" si="63"/>
        <v>5</v>
      </c>
      <c r="G144" s="4">
        <f t="shared" si="64"/>
        <v>100.26900000000001</v>
      </c>
      <c r="H144" s="4">
        <f t="shared" si="65"/>
        <v>-27.382790684790493</v>
      </c>
      <c r="I144" s="4">
        <f t="shared" si="66"/>
        <v>7.7670000000000003</v>
      </c>
      <c r="J144" s="12">
        <f t="shared" si="67"/>
        <v>4.6271917136034908</v>
      </c>
    </row>
    <row r="145" spans="3:10">
      <c r="C145" s="11" t="str">
        <f t="shared" si="60"/>
        <v>B10_M_P_R1</v>
      </c>
      <c r="D145" s="4" t="str">
        <f t="shared" si="61"/>
        <v>C5</v>
      </c>
      <c r="E145" s="4">
        <f t="shared" si="62"/>
        <v>1.5369999999999999</v>
      </c>
      <c r="F145" s="4">
        <f t="shared" si="63"/>
        <v>5</v>
      </c>
      <c r="G145" s="4">
        <f t="shared" si="64"/>
        <v>115.926</v>
      </c>
      <c r="H145" s="4">
        <f t="shared" si="65"/>
        <v>-28.143266524541684</v>
      </c>
      <c r="I145" s="4">
        <f t="shared" si="66"/>
        <v>14.702999999999999</v>
      </c>
      <c r="J145" s="12">
        <f t="shared" si="67"/>
        <v>4.4097888089476429</v>
      </c>
    </row>
    <row r="146" spans="3:10">
      <c r="C146" s="11" t="str">
        <f t="shared" si="60"/>
        <v>B20_C_P_R1</v>
      </c>
      <c r="D146" s="4" t="str">
        <f t="shared" si="61"/>
        <v>C6</v>
      </c>
      <c r="E146" s="4">
        <f t="shared" si="62"/>
        <v>1.1579999999999999</v>
      </c>
      <c r="F146" s="4">
        <f t="shared" si="63"/>
        <v>5</v>
      </c>
      <c r="G146" s="4">
        <f t="shared" si="64"/>
        <v>93.45</v>
      </c>
      <c r="H146" s="4">
        <f t="shared" si="65"/>
        <v>-26.892922622019917</v>
      </c>
      <c r="I146" s="4">
        <f t="shared" si="66"/>
        <v>9.48</v>
      </c>
      <c r="J146" s="12">
        <f t="shared" si="67"/>
        <v>4.9314962160911113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BA55"/>
  <sheetViews>
    <sheetView topLeftCell="AJ1" zoomScale="55" zoomScaleNormal="55" workbookViewId="0">
      <selection activeCell="AM35" sqref="AM35:BA39"/>
    </sheetView>
  </sheetViews>
  <sheetFormatPr defaultRowHeight="14.4"/>
  <cols>
    <col min="1" max="1" width="19" customWidth="1"/>
    <col min="2" max="2" width="12.44140625" bestFit="1" customWidth="1"/>
    <col min="3" max="3" width="17.33203125" bestFit="1" customWidth="1"/>
    <col min="4" max="4" width="13.109375" bestFit="1" customWidth="1"/>
    <col min="5" max="5" width="11.88671875" bestFit="1" customWidth="1"/>
    <col min="6" max="6" width="19.6640625" bestFit="1" customWidth="1"/>
    <col min="7" max="7" width="22.6640625" customWidth="1"/>
    <col min="8" max="8" width="15.6640625" customWidth="1"/>
    <col min="9" max="9" width="8" customWidth="1"/>
    <col min="10" max="11" width="21" customWidth="1"/>
    <col min="12" max="12" width="13.5546875" bestFit="1" customWidth="1"/>
    <col min="13" max="13" width="21.44140625" bestFit="1" customWidth="1"/>
    <col min="14" max="14" width="23.33203125" customWidth="1"/>
    <col min="15" max="15" width="15.109375" customWidth="1"/>
    <col min="16" max="16" width="9.6640625" customWidth="1"/>
    <col min="17" max="18" width="22.6640625" customWidth="1"/>
    <col min="19" max="19" width="14.109375" customWidth="1"/>
    <col min="20" max="20" width="12.6640625" bestFit="1" customWidth="1"/>
    <col min="21" max="21" width="12.44140625" bestFit="1" customWidth="1"/>
    <col min="22" max="22" width="17.33203125" bestFit="1" customWidth="1"/>
    <col min="23" max="23" width="13.109375" bestFit="1" customWidth="1"/>
    <col min="24" max="24" width="11.88671875" bestFit="1" customWidth="1"/>
    <col min="25" max="25" width="19.6640625" bestFit="1" customWidth="1"/>
    <col min="26" max="26" width="22.88671875" customWidth="1"/>
    <col min="27" max="27" width="15.109375" customWidth="1"/>
    <col min="28" max="28" width="9.44140625" customWidth="1"/>
    <col min="29" max="30" width="23.109375" customWidth="1"/>
    <col min="31" max="31" width="13.5546875" bestFit="1" customWidth="1"/>
    <col min="32" max="32" width="21.44140625" bestFit="1" customWidth="1"/>
    <col min="33" max="33" width="23.109375" customWidth="1"/>
    <col min="34" max="34" width="14.5546875" customWidth="1"/>
    <col min="35" max="35" width="9.6640625" customWidth="1"/>
    <col min="36" max="37" width="22.109375" customWidth="1"/>
    <col min="39" max="39" width="12" bestFit="1" customWidth="1"/>
    <col min="40" max="40" width="12.44140625" bestFit="1" customWidth="1"/>
    <col min="41" max="41" width="17.33203125" bestFit="1" customWidth="1"/>
    <col min="42" max="42" width="13.109375" bestFit="1" customWidth="1"/>
    <col min="43" max="43" width="11.88671875" bestFit="1" customWidth="1"/>
    <col min="44" max="44" width="19.6640625" bestFit="1" customWidth="1"/>
    <col min="45" max="45" width="18.5546875" bestFit="1" customWidth="1"/>
    <col min="46" max="46" width="23" customWidth="1"/>
    <col min="47" max="47" width="16.6640625" customWidth="1"/>
    <col min="48" max="48" width="13.5546875" bestFit="1" customWidth="1"/>
    <col min="49" max="49" width="21.44140625" bestFit="1" customWidth="1"/>
    <col min="50" max="50" width="20.109375" bestFit="1" customWidth="1"/>
    <col min="51" max="51" width="23.5546875" customWidth="1"/>
    <col min="52" max="52" width="17" customWidth="1"/>
    <col min="53" max="53" width="9.44140625" bestFit="1" customWidth="1"/>
  </cols>
  <sheetData>
    <row r="2" spans="1:53">
      <c r="A2" s="2" t="s">
        <v>30</v>
      </c>
      <c r="B2" s="2"/>
      <c r="C2" s="2"/>
      <c r="D2" s="2"/>
    </row>
    <row r="4" spans="1:53" ht="15" thickBot="1"/>
    <row r="5" spans="1:53">
      <c r="A5" s="5" t="s">
        <v>0</v>
      </c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8"/>
      <c r="T5" s="5" t="s">
        <v>77</v>
      </c>
      <c r="U5" s="6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8"/>
      <c r="AM5" s="5" t="s">
        <v>8</v>
      </c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8"/>
    </row>
    <row r="6" spans="1:53">
      <c r="A6" s="21" t="s">
        <v>1</v>
      </c>
      <c r="B6" s="22" t="s">
        <v>11</v>
      </c>
      <c r="C6" s="22" t="s">
        <v>6</v>
      </c>
      <c r="D6" s="22" t="s">
        <v>12</v>
      </c>
      <c r="E6" s="22" t="s">
        <v>2</v>
      </c>
      <c r="F6" s="22" t="s">
        <v>15</v>
      </c>
      <c r="G6" s="22" t="s">
        <v>61</v>
      </c>
      <c r="H6" s="22" t="s">
        <v>21</v>
      </c>
      <c r="I6" s="22" t="s">
        <v>22</v>
      </c>
      <c r="J6" s="25" t="s">
        <v>63</v>
      </c>
      <c r="K6" s="24" t="s">
        <v>22</v>
      </c>
      <c r="L6" s="22" t="s">
        <v>3</v>
      </c>
      <c r="M6" s="22" t="s">
        <v>14</v>
      </c>
      <c r="N6" s="22" t="s">
        <v>62</v>
      </c>
      <c r="O6" s="22" t="s">
        <v>21</v>
      </c>
      <c r="P6" s="22" t="s">
        <v>22</v>
      </c>
      <c r="Q6" s="25" t="s">
        <v>64</v>
      </c>
      <c r="R6" s="27" t="s">
        <v>22</v>
      </c>
      <c r="S6" s="22"/>
      <c r="T6" s="21" t="s">
        <v>1</v>
      </c>
      <c r="U6" s="22" t="s">
        <v>11</v>
      </c>
      <c r="V6" s="22" t="s">
        <v>6</v>
      </c>
      <c r="W6" s="22" t="s">
        <v>12</v>
      </c>
      <c r="X6" s="22" t="s">
        <v>2</v>
      </c>
      <c r="Y6" s="22" t="s">
        <v>15</v>
      </c>
      <c r="Z6" s="22" t="s">
        <v>61</v>
      </c>
      <c r="AA6" s="22" t="s">
        <v>21</v>
      </c>
      <c r="AB6" s="22" t="s">
        <v>22</v>
      </c>
      <c r="AC6" s="25" t="s">
        <v>63</v>
      </c>
      <c r="AD6" s="24" t="s">
        <v>22</v>
      </c>
      <c r="AE6" s="22" t="s">
        <v>3</v>
      </c>
      <c r="AF6" s="22" t="s">
        <v>14</v>
      </c>
      <c r="AG6" s="22" t="s">
        <v>62</v>
      </c>
      <c r="AH6" s="22" t="s">
        <v>21</v>
      </c>
      <c r="AI6" s="22" t="s">
        <v>22</v>
      </c>
      <c r="AJ6" s="25" t="s">
        <v>35</v>
      </c>
      <c r="AK6" s="27" t="s">
        <v>22</v>
      </c>
      <c r="AM6" s="21" t="s">
        <v>1</v>
      </c>
      <c r="AN6" s="22" t="s">
        <v>11</v>
      </c>
      <c r="AO6" s="22" t="s">
        <v>6</v>
      </c>
      <c r="AP6" s="22" t="s">
        <v>12</v>
      </c>
      <c r="AQ6" s="22" t="s">
        <v>2</v>
      </c>
      <c r="AR6" s="24" t="s">
        <v>15</v>
      </c>
      <c r="AS6" s="22" t="s">
        <v>16</v>
      </c>
      <c r="AT6" s="22" t="s">
        <v>61</v>
      </c>
      <c r="AU6" s="25" t="s">
        <v>29</v>
      </c>
      <c r="AV6" s="22" t="s">
        <v>3</v>
      </c>
      <c r="AW6" s="24" t="s">
        <v>14</v>
      </c>
      <c r="AX6" s="22" t="s">
        <v>17</v>
      </c>
      <c r="AY6" s="22" t="s">
        <v>62</v>
      </c>
      <c r="AZ6" s="25" t="s">
        <v>29</v>
      </c>
      <c r="BA6" s="23" t="s">
        <v>18</v>
      </c>
    </row>
    <row r="7" spans="1:53">
      <c r="A7" s="9"/>
      <c r="B7" s="3"/>
      <c r="C7" s="3"/>
      <c r="D7" s="3"/>
      <c r="E7" s="3"/>
      <c r="F7" s="3"/>
      <c r="G7" s="38"/>
      <c r="H7" s="3"/>
      <c r="I7" s="3"/>
      <c r="J7" s="19"/>
      <c r="K7" s="3"/>
      <c r="L7" s="3"/>
      <c r="M7" s="3"/>
      <c r="N7" s="38"/>
      <c r="O7" s="3"/>
      <c r="P7" s="3"/>
      <c r="Q7" s="19"/>
      <c r="R7" s="10"/>
      <c r="T7" s="9" t="str">
        <f>'C and N Content'!L7</f>
        <v>USGS 41</v>
      </c>
      <c r="U7" s="3" t="str">
        <f>'C and N Content'!M7</f>
        <v>A3</v>
      </c>
      <c r="V7" s="3">
        <f>'C and N Content'!N7</f>
        <v>0.5</v>
      </c>
      <c r="W7" s="3">
        <f>'C and N Content'!O7</f>
        <v>5</v>
      </c>
      <c r="X7" s="3">
        <f>'C and N Content'!P7</f>
        <v>38.93</v>
      </c>
      <c r="Y7" s="3">
        <f>'C and N Content'!Q7</f>
        <v>0.20399999999999999</v>
      </c>
      <c r="Z7" s="38">
        <f>'Linearity Correction'!Q64</f>
        <v>36.148199997377105</v>
      </c>
      <c r="AA7" s="3">
        <v>36.56</v>
      </c>
      <c r="AB7" s="3">
        <f>Z7-AA7</f>
        <v>-0.41180000262289695</v>
      </c>
      <c r="AC7" s="19">
        <f>$R$23*Z7+$R$24</f>
        <v>36.08161588126643</v>
      </c>
      <c r="AD7" s="3">
        <f>AC7-AA7</f>
        <v>-0.47838411873357245</v>
      </c>
      <c r="AE7" s="3">
        <f>'C and N Content'!S7</f>
        <v>38.975999999999999</v>
      </c>
      <c r="AF7" s="3">
        <f>'C and N Content'!T7</f>
        <v>4.7500000000000001E-2</v>
      </c>
      <c r="AG7" s="38">
        <f>'Linearity Correction'!S64</f>
        <v>47.757712532295457</v>
      </c>
      <c r="AH7" s="3">
        <v>47.6</v>
      </c>
      <c r="AI7" s="3">
        <f>AG7-AH7</f>
        <v>0.15771253229545579</v>
      </c>
      <c r="AJ7" s="19">
        <f>$R$27*AG7+$R$28</f>
        <v>48.415939209789812</v>
      </c>
      <c r="AK7" s="10">
        <f>AJ7-AH7</f>
        <v>0.8159392097898106</v>
      </c>
      <c r="AM7" s="9" t="str">
        <f>'C and N Content'!W7</f>
        <v>Acetanalide 1</v>
      </c>
      <c r="AN7" s="3" t="str">
        <f>'C and N Content'!X7</f>
        <v>A1</v>
      </c>
      <c r="AO7" s="3">
        <f>'C and N Content'!Y7</f>
        <v>0.75700000000000001</v>
      </c>
      <c r="AP7" s="3">
        <f>'C and N Content'!Z7</f>
        <v>5</v>
      </c>
      <c r="AQ7" s="3">
        <f>'C and N Content'!AA7</f>
        <v>102.139</v>
      </c>
      <c r="AR7" s="3">
        <f>'C and N Content'!AB7</f>
        <v>0.53630263156666835</v>
      </c>
      <c r="AS7" s="3">
        <f>'C and N Content'!AC7</f>
        <v>70.845790167327394</v>
      </c>
      <c r="AT7" s="40">
        <f>'Linearity Correction'!H114</f>
        <v>-29.829628666626217</v>
      </c>
      <c r="AU7" s="19">
        <f>$R$23*AT7+$R$24</f>
        <v>-30.157505899298364</v>
      </c>
      <c r="AV7" s="3">
        <f>'C and N Content'!AE7</f>
        <v>63.220999999999997</v>
      </c>
      <c r="AW7" s="3">
        <f>'C and N Content'!AF7</f>
        <v>8.1092002231454741E-2</v>
      </c>
      <c r="AX7" s="3">
        <f>'C and N Content'!AG7</f>
        <v>10.712285631632067</v>
      </c>
      <c r="AY7" s="40">
        <f>'Linearity Correction'!J114</f>
        <v>0.83123963642001197</v>
      </c>
      <c r="AZ7" s="19">
        <f>$R$27*AY7+$R$28</f>
        <v>0.12569844192901181</v>
      </c>
      <c r="BA7" s="10">
        <f>'C and N Content'!AI7</f>
        <v>6.6135083215227626</v>
      </c>
    </row>
    <row r="8" spans="1:53">
      <c r="A8" s="9"/>
      <c r="B8" s="3"/>
      <c r="C8" s="3"/>
      <c r="D8" s="3"/>
      <c r="E8" s="3"/>
      <c r="F8" s="3"/>
      <c r="G8" s="38"/>
      <c r="H8" s="3"/>
      <c r="I8" s="3"/>
      <c r="J8" s="19"/>
      <c r="K8" s="3"/>
      <c r="L8" s="3"/>
      <c r="M8" s="3"/>
      <c r="N8" s="38"/>
      <c r="O8" s="3"/>
      <c r="P8" s="3"/>
      <c r="Q8" s="19"/>
      <c r="R8" s="10"/>
      <c r="T8" s="9"/>
      <c r="U8" s="3"/>
      <c r="V8" s="3"/>
      <c r="W8" s="3"/>
      <c r="X8" s="3"/>
      <c r="Y8" s="3"/>
      <c r="Z8" s="38"/>
      <c r="AA8" s="3"/>
      <c r="AB8" s="3"/>
      <c r="AC8" s="19"/>
      <c r="AD8" s="3"/>
      <c r="AE8" s="3"/>
      <c r="AF8" s="3"/>
      <c r="AG8" s="38"/>
      <c r="AH8" s="3"/>
      <c r="AI8" s="3"/>
      <c r="AJ8" s="19"/>
      <c r="AK8" s="10"/>
      <c r="AM8" s="9" t="str">
        <f>'C and N Content'!W8</f>
        <v>Acetanalide 2</v>
      </c>
      <c r="AN8" s="3" t="str">
        <f>'C and N Content'!X8</f>
        <v>A2</v>
      </c>
      <c r="AO8" s="3">
        <f>'C and N Content'!Y8</f>
        <v>0.624</v>
      </c>
      <c r="AP8" s="3">
        <f>'C and N Content'!Z8</f>
        <v>5</v>
      </c>
      <c r="AQ8" s="3" t="str">
        <f>'C and N Content'!AA8</f>
        <v>pegged detector</v>
      </c>
      <c r="AR8" s="3" t="e">
        <f>'C and N Content'!AB8</f>
        <v>#VALUE!</v>
      </c>
      <c r="AS8" s="3" t="e">
        <f>'C and N Content'!AC8</f>
        <v>#VALUE!</v>
      </c>
      <c r="AT8" s="40" t="e">
        <f>'Linearity Correction'!H115</f>
        <v>#VALUE!</v>
      </c>
      <c r="AU8" s="19" t="e">
        <f t="shared" ref="AU8:AU36" si="0">$R$23*AT8+$R$24</f>
        <v>#VALUE!</v>
      </c>
      <c r="AV8" s="3">
        <f>'C and N Content'!AE8</f>
        <v>52.191000000000003</v>
      </c>
      <c r="AW8" s="3">
        <f>'C and N Content'!AF8</f>
        <v>6.7065266166251955E-2</v>
      </c>
      <c r="AX8" s="3">
        <f>'C and N Content'!AG8</f>
        <v>10.747638808694223</v>
      </c>
      <c r="AY8" s="40">
        <f>'Linearity Correction'!J115</f>
        <v>0.71241178360501878</v>
      </c>
      <c r="AZ8" s="19">
        <f t="shared" ref="AZ8:AZ36" si="1">$R$27*AY8+$R$28</f>
        <v>3.4172375628447327E-3</v>
      </c>
      <c r="BA8" s="10" t="e">
        <f>'C and N Content'!AI8</f>
        <v>#VALUE!</v>
      </c>
    </row>
    <row r="9" spans="1:53">
      <c r="A9" s="9" t="str">
        <f>'C and N Content'!A9</f>
        <v>USGS 40</v>
      </c>
      <c r="B9" s="3" t="str">
        <f>'C and N Content'!B9</f>
        <v>B3</v>
      </c>
      <c r="C9" s="3">
        <f>'C and N Content'!C9</f>
        <v>0.47099999999999997</v>
      </c>
      <c r="D9" s="3">
        <f>'C and N Content'!D9</f>
        <v>5</v>
      </c>
      <c r="E9" s="3">
        <f>'C and N Content'!E9</f>
        <v>36.304000000000002</v>
      </c>
      <c r="F9" s="3">
        <f>'C and N Content'!F9</f>
        <v>0.19216799999999998</v>
      </c>
      <c r="G9" s="38">
        <f>'Linearity Correction'!H66</f>
        <v>-26.161917739253987</v>
      </c>
      <c r="H9" s="3">
        <v>-26.388999999999999</v>
      </c>
      <c r="I9" s="3">
        <f t="shared" ref="I8:I13" si="2">G9-H9</f>
        <v>0.22708226074601257</v>
      </c>
      <c r="J9" s="19">
        <f t="shared" ref="J8:J13" si="3">$R$23*G9+$R$24</f>
        <v>-26.475269673984911</v>
      </c>
      <c r="K9" s="3">
        <f t="shared" ref="K8:K13" si="4">J9-H9</f>
        <v>-8.6269673984912032E-2</v>
      </c>
      <c r="L9" s="3">
        <f>'C and N Content'!H9</f>
        <v>35.813000000000002</v>
      </c>
      <c r="M9" s="3">
        <f>'C and N Content'!I9</f>
        <v>4.4745E-2</v>
      </c>
      <c r="N9" s="38">
        <f>'Linearity Correction'!J66</f>
        <v>-4.3203426687754041</v>
      </c>
      <c r="O9" s="3">
        <v>-4.5199999999999996</v>
      </c>
      <c r="P9" s="3">
        <f t="shared" ref="P8:P13" si="5">N9-O9</f>
        <v>0.1996573312245955</v>
      </c>
      <c r="Q9" s="19">
        <f t="shared" ref="Q8:Q13" si="6">$R$27*N9+$R$28</f>
        <v>-5.1755981290988844</v>
      </c>
      <c r="R9" s="10">
        <f t="shared" ref="R8:R13" si="7">Q9-O9</f>
        <v>-0.65559812909888482</v>
      </c>
      <c r="T9" s="9"/>
      <c r="U9" s="3"/>
      <c r="V9" s="3"/>
      <c r="W9" s="3"/>
      <c r="X9" s="3"/>
      <c r="Y9" s="3"/>
      <c r="Z9" s="38"/>
      <c r="AA9" s="3"/>
      <c r="AB9" s="3"/>
      <c r="AC9" s="19"/>
      <c r="AD9" s="3"/>
      <c r="AE9" s="3"/>
      <c r="AF9" s="3"/>
      <c r="AG9" s="38"/>
      <c r="AH9" s="3"/>
      <c r="AI9" s="3"/>
      <c r="AJ9" s="19"/>
      <c r="AK9" s="10"/>
      <c r="AM9" s="9" t="str">
        <f>'C and N Content'!W9</f>
        <v>cup blank</v>
      </c>
      <c r="AN9" s="3" t="str">
        <f>'C and N Content'!X9</f>
        <v>A4</v>
      </c>
      <c r="AO9" s="3">
        <f>'C and N Content'!Y9</f>
        <v>0.999</v>
      </c>
      <c r="AP9" s="3">
        <f>'C and N Content'!Z9</f>
        <v>5</v>
      </c>
      <c r="AQ9" s="3">
        <f>'C and N Content'!AA9</f>
        <v>0</v>
      </c>
      <c r="AR9" s="3">
        <f>'C and N Content'!AB9</f>
        <v>7.4127078639027455E-4</v>
      </c>
      <c r="AS9" s="3">
        <f>'C and N Content'!AC9</f>
        <v>7.42012799189464E-2</v>
      </c>
      <c r="AT9" s="40">
        <f>'Linearity Correction'!H116</f>
        <v>7.3862047463729166E-2</v>
      </c>
      <c r="AU9" s="19">
        <f t="shared" si="0"/>
        <v>-0.13558788253765386</v>
      </c>
      <c r="AV9" s="3">
        <f>'C and N Content'!AE9</f>
        <v>0</v>
      </c>
      <c r="AW9" s="3">
        <f>'C and N Content'!AF9</f>
        <v>6.9451530686857887E-4</v>
      </c>
      <c r="AX9" s="3">
        <f>'C and N Content'!AG9</f>
        <v>6.952105173859649E-2</v>
      </c>
      <c r="AY9" s="40">
        <f>'Linearity Correction'!J116</f>
        <v>-0.70695261979026858</v>
      </c>
      <c r="AZ9" s="19">
        <f t="shared" si="1"/>
        <v>-1.4571964533355799</v>
      </c>
      <c r="BA9" s="10">
        <f>'C and N Content'!AI9</f>
        <v>1.0673210209469768</v>
      </c>
    </row>
    <row r="10" spans="1:53">
      <c r="A10" s="9" t="str">
        <f>'C and N Content'!A10</f>
        <v>USGS 40</v>
      </c>
      <c r="B10" s="3" t="str">
        <f>'C and N Content'!B10</f>
        <v>B12</v>
      </c>
      <c r="C10" s="3">
        <f>'C and N Content'!C10</f>
        <v>0.82399999999999995</v>
      </c>
      <c r="D10" s="3">
        <f>'C and N Content'!D10</f>
        <v>5</v>
      </c>
      <c r="E10" s="3">
        <f>'C and N Content'!E10</f>
        <v>63.652000000000001</v>
      </c>
      <c r="F10" s="3">
        <f>'C and N Content'!F10</f>
        <v>0.33619199999999994</v>
      </c>
      <c r="G10" s="38">
        <f>'Linearity Correction'!H67</f>
        <v>-26.228417122439204</v>
      </c>
      <c r="H10" s="3">
        <v>-26.388999999999999</v>
      </c>
      <c r="I10" s="3">
        <f t="shared" si="2"/>
        <v>0.16058287756079537</v>
      </c>
      <c r="J10" s="19">
        <f t="shared" si="3"/>
        <v>-26.542032415807927</v>
      </c>
      <c r="K10" s="3">
        <f t="shared" si="4"/>
        <v>-0.15303241580792815</v>
      </c>
      <c r="L10" s="3">
        <f>'C and N Content'!H10</f>
        <v>62.430999999999997</v>
      </c>
      <c r="M10" s="3">
        <f>'C and N Content'!I10</f>
        <v>7.8280000000000002E-2</v>
      </c>
      <c r="N10" s="38">
        <f>'Linearity Correction'!J67</f>
        <v>-3.8757239918671957</v>
      </c>
      <c r="O10" s="3">
        <v>-4.5199999999999996</v>
      </c>
      <c r="P10" s="3">
        <f t="shared" si="5"/>
        <v>0.64427600813280383</v>
      </c>
      <c r="Q10" s="19">
        <f t="shared" si="6"/>
        <v>-4.7180580321598651</v>
      </c>
      <c r="R10" s="10">
        <f t="shared" si="7"/>
        <v>-0.1980580321598655</v>
      </c>
      <c r="T10" s="9" t="str">
        <f>'C and N Content'!L10</f>
        <v>USGS 41</v>
      </c>
      <c r="U10" s="3" t="str">
        <f>'C and N Content'!M10</f>
        <v>B4</v>
      </c>
      <c r="V10" s="3">
        <f>'C and N Content'!N10</f>
        <v>0.377</v>
      </c>
      <c r="W10" s="3">
        <f>'C and N Content'!O10</f>
        <v>5</v>
      </c>
      <c r="X10" s="3">
        <f>'C and N Content'!P10</f>
        <v>29.140999999999998</v>
      </c>
      <c r="Y10" s="3">
        <f>'C and N Content'!Q10</f>
        <v>0.15381599999999998</v>
      </c>
      <c r="Z10" s="38">
        <f>'Linearity Correction'!Q67</f>
        <v>36.689522104730507</v>
      </c>
      <c r="AA10" s="3">
        <v>36.56</v>
      </c>
      <c r="AB10" s="3">
        <f t="shared" ref="AB8:AB15" si="8">Z10-AA10</f>
        <v>0.12952210473050485</v>
      </c>
      <c r="AC10" s="19">
        <f t="shared" ref="AC8:AC15" si="9">$R$23*Z10+$R$24</f>
        <v>36.625081795764729</v>
      </c>
      <c r="AD10" s="3">
        <f t="shared" ref="AD8:AD15" si="10">AC10-AA10</f>
        <v>6.508179576472628E-2</v>
      </c>
      <c r="AE10" s="3">
        <f>'C and N Content'!S10</f>
        <v>28.225000000000001</v>
      </c>
      <c r="AF10" s="3">
        <f>'C and N Content'!T10</f>
        <v>3.5815E-2</v>
      </c>
      <c r="AG10" s="38">
        <f>'Linearity Correction'!S67</f>
        <v>47.789782374720886</v>
      </c>
      <c r="AH10" s="3">
        <v>47.6</v>
      </c>
      <c r="AI10" s="3">
        <f t="shared" ref="AI8:AI15" si="11">AG10-AH10</f>
        <v>0.18978237472088466</v>
      </c>
      <c r="AJ10" s="19">
        <f t="shared" ref="AJ8:AJ15" si="12">$R$27*AG10+$R$28</f>
        <v>48.44894105963153</v>
      </c>
      <c r="AK10" s="10">
        <f t="shared" ref="AK8:AK15" si="13">AJ10-AH10</f>
        <v>0.84894105963152811</v>
      </c>
      <c r="AM10" s="9" t="str">
        <f>'C and N Content'!W10</f>
        <v>BO_C_P_R2</v>
      </c>
      <c r="AN10" s="3" t="str">
        <f>'C and N Content'!X10</f>
        <v>A1</v>
      </c>
      <c r="AO10" s="3">
        <f>'C and N Content'!Y10</f>
        <v>1.6659999999999999</v>
      </c>
      <c r="AP10" s="3">
        <f>'C and N Content'!Z10</f>
        <v>5</v>
      </c>
      <c r="AQ10" s="3">
        <f>'C and N Content'!AA10</f>
        <v>125.85299999999999</v>
      </c>
      <c r="AR10" s="3">
        <f>'C and N Content'!AB10</f>
        <v>0.66064594910006413</v>
      </c>
      <c r="AS10" s="3">
        <f>'C and N Content'!AC10</f>
        <v>39.654618793521259</v>
      </c>
      <c r="AT10" s="40">
        <f>'Linearity Correction'!H117</f>
        <v>-26.241771583061098</v>
      </c>
      <c r="AU10" s="19">
        <f t="shared" si="0"/>
        <v>-26.555439764327264</v>
      </c>
      <c r="AV10" s="3">
        <f>'C and N Content'!AE10</f>
        <v>13.712999999999999</v>
      </c>
      <c r="AW10" s="3">
        <f>'C and N Content'!AF10</f>
        <v>1.8133194514676904E-2</v>
      </c>
      <c r="AX10" s="3">
        <f>'C and N Content'!AG10</f>
        <v>1.0884270416972932</v>
      </c>
      <c r="AY10" s="40">
        <f>'Linearity Correction'!J117</f>
        <v>4.1753681395977429</v>
      </c>
      <c r="AZ10" s="19">
        <f t="shared" si="1"/>
        <v>3.5670133461078102</v>
      </c>
      <c r="BA10" s="10">
        <f>'C and N Content'!AI10</f>
        <v>36.432959926908694</v>
      </c>
    </row>
    <row r="11" spans="1:53">
      <c r="A11" s="9" t="str">
        <f>'C and N Content'!A11</f>
        <v>USGS 40</v>
      </c>
      <c r="B11" s="3" t="str">
        <f>'C and N Content'!B11</f>
        <v>C7</v>
      </c>
      <c r="C11" s="3">
        <f>'C and N Content'!C11</f>
        <v>0.69399999999999995</v>
      </c>
      <c r="D11" s="3">
        <f>'C and N Content'!D11</f>
        <v>5</v>
      </c>
      <c r="E11" s="3">
        <f>'C and N Content'!E11</f>
        <v>53.866999999999997</v>
      </c>
      <c r="F11" s="3">
        <f>'C and N Content'!F11</f>
        <v>0.28315199999999996</v>
      </c>
      <c r="G11" s="38">
        <f>'Linearity Correction'!H68</f>
        <v>-26.102</v>
      </c>
      <c r="H11" s="3">
        <v>-26.388999999999999</v>
      </c>
      <c r="I11" s="3">
        <f t="shared" si="2"/>
        <v>0.28699999999999903</v>
      </c>
      <c r="J11" s="19">
        <f t="shared" si="3"/>
        <v>-26.415114641489481</v>
      </c>
      <c r="K11" s="3">
        <f t="shared" si="4"/>
        <v>-2.6114641489481727E-2</v>
      </c>
      <c r="L11" s="3">
        <f>'C and N Content'!H11</f>
        <v>51.188000000000002</v>
      </c>
      <c r="M11" s="3">
        <f>'C and N Content'!I11</f>
        <v>6.5930000000000002E-2</v>
      </c>
      <c r="N11" s="38">
        <f>'Linearity Correction'!J68</f>
        <v>-4.2759999999999998</v>
      </c>
      <c r="O11" s="3">
        <v>-4.5199999999999996</v>
      </c>
      <c r="P11" s="3">
        <f t="shared" si="5"/>
        <v>0.24399999999999977</v>
      </c>
      <c r="Q11" s="19">
        <f t="shared" si="6"/>
        <v>-5.129966782455698</v>
      </c>
      <c r="R11" s="10">
        <f t="shared" si="7"/>
        <v>-0.60996678245569846</v>
      </c>
      <c r="T11" s="9" t="str">
        <f>'C and N Content'!L11</f>
        <v>USGS 41</v>
      </c>
      <c r="U11" s="3" t="str">
        <f>'C and N Content'!M11</f>
        <v>B11</v>
      </c>
      <c r="V11" s="3">
        <f>'C and N Content'!N11</f>
        <v>0.44400000000000001</v>
      </c>
      <c r="W11" s="3">
        <f>'C and N Content'!O11</f>
        <v>5</v>
      </c>
      <c r="X11" s="3">
        <f>'C and N Content'!P11</f>
        <v>34.704000000000001</v>
      </c>
      <c r="Y11" s="3">
        <f>'C and N Content'!Q11</f>
        <v>0.18115199999999998</v>
      </c>
      <c r="Z11" s="38">
        <f>'Linearity Correction'!Q68</f>
        <v>36.926000000000002</v>
      </c>
      <c r="AA11" s="3">
        <v>36.56</v>
      </c>
      <c r="AB11" s="3">
        <f t="shared" si="8"/>
        <v>0.36599999999999966</v>
      </c>
      <c r="AC11" s="19">
        <f t="shared" si="9"/>
        <v>36.862496218463264</v>
      </c>
      <c r="AD11" s="3">
        <f t="shared" si="10"/>
        <v>0.30249621846326136</v>
      </c>
      <c r="AE11" s="3">
        <f>'C and N Content'!S11</f>
        <v>33.298000000000002</v>
      </c>
      <c r="AF11" s="3">
        <f>'C and N Content'!T11</f>
        <v>4.2180000000000002E-2</v>
      </c>
      <c r="AG11" s="38">
        <f>'Linearity Correction'!S68</f>
        <v>47.227000000000004</v>
      </c>
      <c r="AH11" s="3">
        <v>47.6</v>
      </c>
      <c r="AI11" s="3">
        <f t="shared" si="11"/>
        <v>-0.37299999999999756</v>
      </c>
      <c r="AJ11" s="19">
        <f t="shared" si="12"/>
        <v>47.869803214869954</v>
      </c>
      <c r="AK11" s="10">
        <f t="shared" si="13"/>
        <v>0.26980321486995251</v>
      </c>
      <c r="AM11" s="9" t="str">
        <f>'C and N Content'!W11</f>
        <v>BO_C_P_R2</v>
      </c>
      <c r="AN11" s="3" t="str">
        <f>'C and N Content'!X11</f>
        <v>A2</v>
      </c>
      <c r="AO11" s="3">
        <f>'C and N Content'!Y11</f>
        <v>1.1160000000000001</v>
      </c>
      <c r="AP11" s="3">
        <f>'C and N Content'!Z11</f>
        <v>5</v>
      </c>
      <c r="AQ11" s="3">
        <f>'C and N Content'!AA11</f>
        <v>91.596999999999994</v>
      </c>
      <c r="AR11" s="3">
        <f>'C and N Content'!AB11</f>
        <v>0.48102611754806923</v>
      </c>
      <c r="AS11" s="3">
        <f>'C and N Content'!AC11</f>
        <v>43.102698705024125</v>
      </c>
      <c r="AT11" s="40">
        <f>'Linearity Correction'!H118</f>
        <v>-26.025744991174392</v>
      </c>
      <c r="AU11" s="19">
        <f t="shared" si="0"/>
        <v>-26.338557638655995</v>
      </c>
      <c r="AV11" s="3">
        <f>'C and N Content'!AE11</f>
        <v>10.07</v>
      </c>
      <c r="AW11" s="3">
        <f>'C and N Content'!AF11</f>
        <v>1.3500429375462602E-2</v>
      </c>
      <c r="AX11" s="3">
        <f>'C and N Content'!AG11</f>
        <v>1.2097158938586559</v>
      </c>
      <c r="AY11" s="40">
        <f>'Linearity Correction'!J118</f>
        <v>4.4728261777369767</v>
      </c>
      <c r="AZ11" s="19">
        <f t="shared" si="1"/>
        <v>3.8731160509062708</v>
      </c>
      <c r="BA11" s="10">
        <f>'C and N Content'!AI11</f>
        <v>35.630431015945859</v>
      </c>
    </row>
    <row r="12" spans="1:53">
      <c r="A12" s="9" t="str">
        <f>'C and N Content'!A12</f>
        <v>USGS 40</v>
      </c>
      <c r="B12" s="3" t="str">
        <f>'C and N Content'!B12</f>
        <v>D4</v>
      </c>
      <c r="C12" s="3">
        <f>'C and N Content'!C12</f>
        <v>0.56999999999999995</v>
      </c>
      <c r="D12" s="3">
        <f>'C and N Content'!D12</f>
        <v>5</v>
      </c>
      <c r="E12" s="3">
        <f>'C and N Content'!E12</f>
        <v>43.85</v>
      </c>
      <c r="F12" s="3">
        <f>'C and N Content'!F12</f>
        <v>0.23255999999999996</v>
      </c>
      <c r="G12" s="38">
        <f>'Linearity Correction'!H69</f>
        <v>-26.017264760810065</v>
      </c>
      <c r="H12" s="3">
        <v>-26.388999999999999</v>
      </c>
      <c r="I12" s="3">
        <f t="shared" si="2"/>
        <v>0.37173523918993467</v>
      </c>
      <c r="J12" s="19">
        <f t="shared" si="3"/>
        <v>-26.330043823891181</v>
      </c>
      <c r="K12" s="3">
        <f t="shared" si="4"/>
        <v>5.8956176108818426E-2</v>
      </c>
      <c r="L12" s="3">
        <f>'C and N Content'!H12</f>
        <v>40.246000000000002</v>
      </c>
      <c r="M12" s="3">
        <f>'C and N Content'!I12</f>
        <v>5.4149999999999997E-2</v>
      </c>
      <c r="N12" s="38">
        <f>'Linearity Correction'!J69</f>
        <v>-2.8911189256416572</v>
      </c>
      <c r="O12" s="3">
        <v>-4.5199999999999996</v>
      </c>
      <c r="P12" s="3">
        <f t="shared" si="5"/>
        <v>1.6288810743583424</v>
      </c>
      <c r="Q12" s="19">
        <f t="shared" si="6"/>
        <v>-3.7048385682809624</v>
      </c>
      <c r="R12" s="10">
        <f t="shared" si="7"/>
        <v>0.81516143171903721</v>
      </c>
      <c r="T12" s="9" t="str">
        <f>'C and N Content'!L12</f>
        <v>USGS 41</v>
      </c>
      <c r="U12" s="3" t="str">
        <f>'C and N Content'!M12</f>
        <v>C8</v>
      </c>
      <c r="V12" s="3">
        <f>'C and N Content'!N12</f>
        <v>0.57099999999999995</v>
      </c>
      <c r="W12" s="3">
        <f>'C and N Content'!O12</f>
        <v>5</v>
      </c>
      <c r="X12" s="3">
        <f>'C and N Content'!P12</f>
        <v>44.405000000000001</v>
      </c>
      <c r="Y12" s="3">
        <f>'C and N Content'!Q12</f>
        <v>0.23296799999999995</v>
      </c>
      <c r="Z12" s="38">
        <f>'Linearity Correction'!Q69</f>
        <v>36.634527963690324</v>
      </c>
      <c r="AA12" s="3">
        <v>36.56</v>
      </c>
      <c r="AB12" s="3">
        <f t="shared" si="8"/>
        <v>7.4527963690321997E-2</v>
      </c>
      <c r="AC12" s="19">
        <f t="shared" si="9"/>
        <v>36.569869860492815</v>
      </c>
      <c r="AD12" s="3">
        <f t="shared" si="10"/>
        <v>9.8698604928131317E-3</v>
      </c>
      <c r="AE12" s="3">
        <f>'C and N Content'!S12</f>
        <v>41.16</v>
      </c>
      <c r="AF12" s="3">
        <f>'C and N Content'!T12</f>
        <v>5.4244999999999995E-2</v>
      </c>
      <c r="AG12" s="38">
        <f>'Linearity Correction'!S69</f>
        <v>47.165520593326328</v>
      </c>
      <c r="AH12" s="3">
        <v>47.6</v>
      </c>
      <c r="AI12" s="3">
        <f t="shared" si="11"/>
        <v>-0.43447940667367391</v>
      </c>
      <c r="AJ12" s="19">
        <f t="shared" si="12"/>
        <v>47.806537105841805</v>
      </c>
      <c r="AK12" s="10">
        <f t="shared" si="13"/>
        <v>0.20653710584180374</v>
      </c>
      <c r="AM12" s="9" t="str">
        <f>'C and N Content'!W12</f>
        <v>BO_C_P_R2</v>
      </c>
      <c r="AN12" s="3" t="str">
        <f>'C and N Content'!X12</f>
        <v>A3</v>
      </c>
      <c r="AO12" s="3">
        <f>'C and N Content'!Y12</f>
        <v>1.0680000000000001</v>
      </c>
      <c r="AP12" s="3">
        <f>'C and N Content'!Z12</f>
        <v>5</v>
      </c>
      <c r="AQ12" s="3">
        <f>'C and N Content'!AA12</f>
        <v>86.724000000000004</v>
      </c>
      <c r="AR12" s="3">
        <f>'C and N Content'!AB12</f>
        <v>0.45547475605948706</v>
      </c>
      <c r="AS12" s="3">
        <f>'C and N Content'!AC12</f>
        <v>42.647449069240359</v>
      </c>
      <c r="AT12" s="40">
        <f>'Linearity Correction'!H119</f>
        <v>-25.931198086175275</v>
      </c>
      <c r="AU12" s="19">
        <f t="shared" si="0"/>
        <v>-26.243636297941595</v>
      </c>
      <c r="AV12" s="3">
        <f>'C and N Content'!AE12</f>
        <v>9.1170000000000009</v>
      </c>
      <c r="AW12" s="3">
        <f>'C and N Content'!AF12</f>
        <v>1.2288509205912443E-2</v>
      </c>
      <c r="AX12" s="3">
        <f>'C and N Content'!AG12</f>
        <v>1.1506094762090302</v>
      </c>
      <c r="AY12" s="40">
        <f>'Linearity Correction'!J119</f>
        <v>4.0509595741657316</v>
      </c>
      <c r="AZ12" s="19">
        <f t="shared" si="1"/>
        <v>3.4389892435585638</v>
      </c>
      <c r="BA12" s="10">
        <f>'C and N Content'!AI12</f>
        <v>37.06509458774233</v>
      </c>
    </row>
    <row r="13" spans="1:53" ht="15" thickBot="1">
      <c r="A13" s="16" t="str">
        <f>'C and N Content'!A13</f>
        <v>USGS 40</v>
      </c>
      <c r="B13" s="17" t="str">
        <f>'C and N Content'!B13</f>
        <v>D12</v>
      </c>
      <c r="C13" s="17">
        <f>'C and N Content'!C13</f>
        <v>0.72799999999999998</v>
      </c>
      <c r="D13" s="17">
        <f>'C and N Content'!D13</f>
        <v>5</v>
      </c>
      <c r="E13" s="17">
        <f>'C and N Content'!E13</f>
        <v>56.427999999999997</v>
      </c>
      <c r="F13" s="17">
        <f>'C and N Content'!F13</f>
        <v>0.29702399999999995</v>
      </c>
      <c r="G13" s="39">
        <f>'Linearity Correction'!H70</f>
        <v>-25.862511624994056</v>
      </c>
      <c r="H13" s="17">
        <v>-26.388999999999999</v>
      </c>
      <c r="I13" s="17">
        <f t="shared" si="2"/>
        <v>0.52648837500594325</v>
      </c>
      <c r="J13" s="51">
        <f t="shared" si="3"/>
        <v>-26.174677816600408</v>
      </c>
      <c r="K13" s="17">
        <f t="shared" si="4"/>
        <v>0.21432218339959164</v>
      </c>
      <c r="L13" s="17">
        <f>'C and N Content'!H13</f>
        <v>52.165999999999997</v>
      </c>
      <c r="M13" s="17">
        <f>'C and N Content'!I13</f>
        <v>6.9159999999999999E-2</v>
      </c>
      <c r="N13" s="39">
        <f>'Linearity Correction'!J70</f>
        <v>-2.9424929346300916</v>
      </c>
      <c r="O13" s="17">
        <v>-4.5199999999999996</v>
      </c>
      <c r="P13" s="17">
        <f t="shared" si="5"/>
        <v>1.5775070653699079</v>
      </c>
      <c r="Q13" s="51">
        <f t="shared" si="6"/>
        <v>-3.7577055985554622</v>
      </c>
      <c r="R13" s="18">
        <f t="shared" si="7"/>
        <v>0.76229440144453742</v>
      </c>
      <c r="T13" s="9" t="str">
        <f>'C and N Content'!L13</f>
        <v>USGS 41</v>
      </c>
      <c r="U13" s="3" t="str">
        <f>'C and N Content'!M13</f>
        <v>D3</v>
      </c>
      <c r="V13" s="3">
        <f>'C and N Content'!N13</f>
        <v>0.78800000000000003</v>
      </c>
      <c r="W13" s="3">
        <f>'C and N Content'!O13</f>
        <v>5</v>
      </c>
      <c r="X13" s="3">
        <f>'C and N Content'!P13</f>
        <v>61.674999999999997</v>
      </c>
      <c r="Y13" s="3">
        <f>'C and N Content'!Q13</f>
        <v>0.32150400000000001</v>
      </c>
      <c r="Z13" s="38">
        <f>'Linearity Correction'!Q70</f>
        <v>36.777951521357771</v>
      </c>
      <c r="AA13" s="3">
        <v>36.56</v>
      </c>
      <c r="AB13" s="3">
        <f t="shared" si="8"/>
        <v>0.21795152135776874</v>
      </c>
      <c r="AC13" s="19">
        <f t="shared" si="9"/>
        <v>36.713861420914071</v>
      </c>
      <c r="AD13" s="3">
        <f t="shared" si="10"/>
        <v>0.15386142091406896</v>
      </c>
      <c r="AE13" s="3">
        <f>'C and N Content'!S13</f>
        <v>57.814999999999998</v>
      </c>
      <c r="AF13" s="3">
        <f>'C and N Content'!T13</f>
        <v>7.486000000000001E-2</v>
      </c>
      <c r="AG13" s="38">
        <f>'Linearity Correction'!S70</f>
        <v>46.05962419061072</v>
      </c>
      <c r="AH13" s="3">
        <v>47.6</v>
      </c>
      <c r="AI13" s="3">
        <f t="shared" si="11"/>
        <v>-1.5403758093892819</v>
      </c>
      <c r="AJ13" s="19">
        <f t="shared" si="12"/>
        <v>46.668501360646438</v>
      </c>
      <c r="AK13" s="10">
        <f t="shared" si="13"/>
        <v>-0.93149863935356336</v>
      </c>
      <c r="AM13" s="9" t="str">
        <f>'C and N Content'!W13</f>
        <v>BO_C_P_R2</v>
      </c>
      <c r="AN13" s="3" t="str">
        <f>'C and N Content'!X13</f>
        <v>A4</v>
      </c>
      <c r="AO13" s="3">
        <f>'C and N Content'!Y13</f>
        <v>1.089</v>
      </c>
      <c r="AP13" s="3">
        <f>'C and N Content'!Z13</f>
        <v>5</v>
      </c>
      <c r="AQ13" s="3">
        <f>'C and N Content'!AA13</f>
        <v>87.543999999999997</v>
      </c>
      <c r="AR13" s="3">
        <f>'C and N Content'!AB13</f>
        <v>0.45977439004689469</v>
      </c>
      <c r="AS13" s="3">
        <f>'C and N Content'!AC13</f>
        <v>42.2198705277222</v>
      </c>
      <c r="AT13" s="40">
        <f>'Linearity Correction'!H120</f>
        <v>-26.129823385739105</v>
      </c>
      <c r="AU13" s="19">
        <f t="shared" si="0"/>
        <v>-26.443048216656162</v>
      </c>
      <c r="AV13" s="3">
        <f>'C and N Content'!AE13</f>
        <v>9.2829999999999995</v>
      </c>
      <c r="AW13" s="3">
        <f>'C and N Content'!AF13</f>
        <v>1.2499609676159373E-2</v>
      </c>
      <c r="AX13" s="3">
        <f>'C and N Content'!AG13</f>
        <v>1.1478062145233585</v>
      </c>
      <c r="AY13" s="40">
        <f>'Linearity Correction'!J120</f>
        <v>3.6139873855106361</v>
      </c>
      <c r="AZ13" s="19">
        <f t="shared" si="1"/>
        <v>2.9893178556015889</v>
      </c>
      <c r="BA13" s="10">
        <f>'C and N Content'!AI13</f>
        <v>36.783099789413974</v>
      </c>
    </row>
    <row r="14" spans="1:53" ht="15" thickBot="1">
      <c r="T14" s="9" t="str">
        <f>'C and N Content'!L14</f>
        <v>USGS 41</v>
      </c>
      <c r="U14" s="3" t="str">
        <f>'C and N Content'!M14</f>
        <v>D11</v>
      </c>
      <c r="V14" s="3">
        <f>'C and N Content'!N14</f>
        <v>0.41699999999999998</v>
      </c>
      <c r="W14" s="3">
        <f>'C and N Content'!O14</f>
        <v>5</v>
      </c>
      <c r="X14" s="3">
        <f>'C and N Content'!P14</f>
        <v>32.142000000000003</v>
      </c>
      <c r="Y14" s="3">
        <f>'C and N Content'!Q14</f>
        <v>0.17013599999999998</v>
      </c>
      <c r="Z14" s="38">
        <f>'Linearity Correction'!Q71</f>
        <v>36.416635022886851</v>
      </c>
      <c r="AA14" s="3">
        <v>36.56</v>
      </c>
      <c r="AB14" s="3">
        <f t="shared" si="8"/>
        <v>-0.14336497711315133</v>
      </c>
      <c r="AC14" s="19">
        <f t="shared" si="9"/>
        <v>36.351113994571435</v>
      </c>
      <c r="AD14" s="3">
        <f t="shared" si="10"/>
        <v>-0.2088860054285675</v>
      </c>
      <c r="AE14" s="3">
        <f>'C and N Content'!S14</f>
        <v>30.245000000000001</v>
      </c>
      <c r="AF14" s="3">
        <f>'C and N Content'!T14</f>
        <v>3.9614999999999997E-2</v>
      </c>
      <c r="AG14" s="38">
        <f>'Linearity Correction'!S71</f>
        <v>46.854335617982038</v>
      </c>
      <c r="AH14" s="3">
        <v>47.6</v>
      </c>
      <c r="AI14" s="3">
        <f t="shared" si="11"/>
        <v>-0.74566438201796359</v>
      </c>
      <c r="AJ14" s="19">
        <f t="shared" si="12"/>
        <v>47.48630853430479</v>
      </c>
      <c r="AK14" s="10">
        <f t="shared" si="13"/>
        <v>-0.11369146569521149</v>
      </c>
      <c r="AM14" s="9" t="str">
        <f>'C and N Content'!W14</f>
        <v>BO_C_P_R3</v>
      </c>
      <c r="AN14" s="3" t="str">
        <f>'C and N Content'!X14</f>
        <v>A5</v>
      </c>
      <c r="AO14" s="3">
        <f>'C and N Content'!Y14</f>
        <v>1.7450000000000001</v>
      </c>
      <c r="AP14" s="3">
        <f>'C and N Content'!Z14</f>
        <v>5</v>
      </c>
      <c r="AQ14" s="3">
        <f>'C and N Content'!AA14</f>
        <v>140.84800000000001</v>
      </c>
      <c r="AR14" s="3">
        <f>'C and N Content'!AB14</f>
        <v>0.73927157305271962</v>
      </c>
      <c r="AS14" s="3">
        <f>'C and N Content'!AC14</f>
        <v>42.365133126230347</v>
      </c>
      <c r="AT14" s="40">
        <f>'Linearity Correction'!H121</f>
        <v>-27.516951334848017</v>
      </c>
      <c r="AU14" s="19">
        <f t="shared" si="0"/>
        <v>-27.835669632164795</v>
      </c>
      <c r="AV14" s="3">
        <f>'C and N Content'!AE14</f>
        <v>8.8819999999999997</v>
      </c>
      <c r="AW14" s="3">
        <f>'C and N Content'!AF14</f>
        <v>1.1989662154659254E-2</v>
      </c>
      <c r="AX14" s="3">
        <f>'C and N Content'!AG14</f>
        <v>0.68708665642746447</v>
      </c>
      <c r="AY14" s="40">
        <f>'Linearity Correction'!J121</f>
        <v>4.1575929293699723</v>
      </c>
      <c r="AZ14" s="19">
        <f t="shared" si="1"/>
        <v>3.5487215562368126</v>
      </c>
      <c r="BA14" s="10">
        <f>'C and N Content'!AI14</f>
        <v>61.659082926322014</v>
      </c>
    </row>
    <row r="15" spans="1:53" ht="15" thickBot="1">
      <c r="A15" s="20" t="s">
        <v>19</v>
      </c>
      <c r="B15" s="7"/>
      <c r="C15" s="7"/>
      <c r="D15" s="7"/>
      <c r="E15" s="7"/>
      <c r="F15" s="7"/>
      <c r="G15" s="7">
        <f>AVERAGE(G7:G13)</f>
        <v>-26.074422249499463</v>
      </c>
      <c r="H15" s="7"/>
      <c r="I15" s="7">
        <f>AVERAGE(I5:I13)</f>
        <v>0.31457775050053699</v>
      </c>
      <c r="J15" s="7"/>
      <c r="K15" s="7"/>
      <c r="L15" s="7"/>
      <c r="M15" s="7"/>
      <c r="N15" s="7">
        <f>AVERAGE(N7:N13)</f>
        <v>-3.6611357041828696</v>
      </c>
      <c r="O15" s="7"/>
      <c r="P15" s="8">
        <f>AVERAGE(P5:P13)</f>
        <v>0.85886429581712986</v>
      </c>
      <c r="Q15" s="28"/>
      <c r="R15" s="3"/>
      <c r="T15" s="16" t="str">
        <f>'C and N Content'!L15</f>
        <v>USGS 41</v>
      </c>
      <c r="U15" s="17" t="str">
        <f>'C and N Content'!M15</f>
        <v>E1</v>
      </c>
      <c r="V15" s="17">
        <f>'C and N Content'!N15</f>
        <v>0.23699999999999999</v>
      </c>
      <c r="W15" s="17">
        <f>'C and N Content'!O15</f>
        <v>5</v>
      </c>
      <c r="X15" s="17">
        <f>'C and N Content'!P15</f>
        <v>18.393999999999998</v>
      </c>
      <c r="Y15" s="17">
        <f>'C and N Content'!Q15</f>
        <v>9.669599999999999E-2</v>
      </c>
      <c r="Z15" s="39">
        <f>'Linearity Correction'!Q72</f>
        <v>36.77221203094637</v>
      </c>
      <c r="AA15" s="17">
        <v>36.56</v>
      </c>
      <c r="AB15" s="17">
        <f t="shared" si="8"/>
        <v>0.2122120309463682</v>
      </c>
      <c r="AC15" s="51">
        <f t="shared" si="9"/>
        <v>36.708099200301206</v>
      </c>
      <c r="AD15" s="17">
        <f t="shared" si="10"/>
        <v>0.14809920030120338</v>
      </c>
      <c r="AE15" s="17">
        <f>'C and N Content'!S15</f>
        <v>16.497</v>
      </c>
      <c r="AF15" s="17">
        <f>'C and N Content'!T15</f>
        <v>2.2515E-2</v>
      </c>
      <c r="AG15" s="39">
        <f>'Linearity Correction'!S72</f>
        <v>45.789120772262081</v>
      </c>
      <c r="AH15" s="17">
        <v>47.6</v>
      </c>
      <c r="AI15" s="17">
        <f t="shared" si="11"/>
        <v>-1.8108792277379209</v>
      </c>
      <c r="AJ15" s="51">
        <f t="shared" si="12"/>
        <v>46.390136625466575</v>
      </c>
      <c r="AK15" s="18">
        <f t="shared" si="13"/>
        <v>-1.2098633745334268</v>
      </c>
      <c r="AM15" s="9" t="str">
        <f>'C and N Content'!W15</f>
        <v>BO_C_P_R1</v>
      </c>
      <c r="AN15" s="3" t="str">
        <f>'C and N Content'!X15</f>
        <v>A6</v>
      </c>
      <c r="AO15" s="3">
        <f>'C and N Content'!Y15</f>
        <v>1.444</v>
      </c>
      <c r="AP15" s="3">
        <f>'C and N Content'!Z15</f>
        <v>5</v>
      </c>
      <c r="AQ15" s="3">
        <f>'C and N Content'!AA15</f>
        <v>119.123</v>
      </c>
      <c r="AR15" s="3">
        <f>'C and N Content'!AB15</f>
        <v>0.62535748966682836</v>
      </c>
      <c r="AS15" s="3">
        <f>'C and N Content'!AC15</f>
        <v>43.30730537858922</v>
      </c>
      <c r="AT15" s="40">
        <f>'Linearity Correction'!H122</f>
        <v>-27.016931056260884</v>
      </c>
      <c r="AU15" s="19">
        <f t="shared" si="0"/>
        <v>-27.333669114767417</v>
      </c>
      <c r="AV15" s="3">
        <f>'C and N Content'!AE15</f>
        <v>8.5909999999999993</v>
      </c>
      <c r="AW15" s="3">
        <f>'C and N Content'!AF15</f>
        <v>1.1619600486937222E-2</v>
      </c>
      <c r="AX15" s="3">
        <f>'C and N Content'!AG15</f>
        <v>0.80468147416462765</v>
      </c>
      <c r="AY15" s="40">
        <f>'Linearity Correction'!J122</f>
        <v>3.8834687454809327</v>
      </c>
      <c r="AZ15" s="19">
        <f t="shared" si="1"/>
        <v>3.2666308295447037</v>
      </c>
      <c r="BA15" s="10">
        <f>'C and N Content'!AI15</f>
        <v>53.819190287123597</v>
      </c>
    </row>
    <row r="16" spans="1:53" ht="15" thickBot="1">
      <c r="A16" s="16" t="s">
        <v>20</v>
      </c>
      <c r="B16" s="17"/>
      <c r="C16" s="17"/>
      <c r="D16" s="17"/>
      <c r="E16" s="17"/>
      <c r="F16" s="17"/>
      <c r="G16" s="17">
        <f>STDEV(G7:G13)</f>
        <v>0.14168936554425238</v>
      </c>
      <c r="H16" s="17"/>
      <c r="I16" s="17">
        <f>STDEV(I5:I13)</f>
        <v>0.1416893655442524</v>
      </c>
      <c r="J16" s="17">
        <f>STDEV(J7:J13)</f>
        <v>0.14225050034750927</v>
      </c>
      <c r="K16" s="17"/>
      <c r="L16" s="17"/>
      <c r="M16" s="17"/>
      <c r="N16" s="17">
        <f>STDEV(N7:N13)</f>
        <v>0.70143305580695892</v>
      </c>
      <c r="O16" s="17"/>
      <c r="P16" s="18">
        <f>STDEV(P5:P13)</f>
        <v>0.70143305580696069</v>
      </c>
      <c r="Q16" s="18">
        <f>STDEV(Q7:Q13)</f>
        <v>0.72181796451255409</v>
      </c>
      <c r="R16" s="3"/>
      <c r="AM16" s="9" t="str">
        <f>'C and N Content'!W16</f>
        <v>BO_M_P_R2</v>
      </c>
      <c r="AN16" s="3" t="str">
        <f>'C and N Content'!X16</f>
        <v>A7</v>
      </c>
      <c r="AO16" s="3">
        <f>'C and N Content'!Y16</f>
        <v>1.2370000000000001</v>
      </c>
      <c r="AP16" s="3">
        <f>'C and N Content'!Z16</f>
        <v>5</v>
      </c>
      <c r="AQ16" s="3">
        <f>'C and N Content'!AA16</f>
        <v>87.899000000000001</v>
      </c>
      <c r="AR16" s="3">
        <f>'C and N Content'!AB16</f>
        <v>0.46163581695607725</v>
      </c>
      <c r="AS16" s="3">
        <f>'C and N Content'!AC16</f>
        <v>37.318982777370834</v>
      </c>
      <c r="AT16" s="40">
        <f>'Linearity Correction'!H123</f>
        <v>-20.304322892301766</v>
      </c>
      <c r="AU16" s="19">
        <f t="shared" si="0"/>
        <v>-20.594476894574061</v>
      </c>
      <c r="AV16" s="3">
        <f>'C and N Content'!AE16</f>
        <v>12.013</v>
      </c>
      <c r="AW16" s="3">
        <f>'C and N Content'!AF16</f>
        <v>1.5971322229015549E-2</v>
      </c>
      <c r="AX16" s="3">
        <f>'C and N Content'!AG16</f>
        <v>1.2911335674224371</v>
      </c>
      <c r="AY16" s="40">
        <f>'Linearity Correction'!J123</f>
        <v>2.7419097718532717</v>
      </c>
      <c r="AZ16" s="19">
        <f t="shared" si="1"/>
        <v>2.0918960948564491</v>
      </c>
      <c r="BA16" s="10">
        <f>'C and N Content'!AI16</f>
        <v>28.904045033754972</v>
      </c>
    </row>
    <row r="17" spans="1:53">
      <c r="T17" s="20" t="s">
        <v>19</v>
      </c>
      <c r="U17" s="7"/>
      <c r="V17" s="7"/>
      <c r="W17" s="7"/>
      <c r="X17" s="7"/>
      <c r="Y17" s="7"/>
      <c r="Z17" s="7">
        <f>AVERAGE(Z7:Z15)</f>
        <v>36.62357837728414</v>
      </c>
      <c r="AA17" s="7"/>
      <c r="AB17" s="7">
        <f>AVERAGE(AB7:AB15)</f>
        <v>6.3578377284130738E-2</v>
      </c>
      <c r="AC17" s="7"/>
      <c r="AD17" s="7"/>
      <c r="AE17" s="7"/>
      <c r="AF17" s="7"/>
      <c r="AG17" s="7">
        <f>AVERAGE(AG7:AG15)</f>
        <v>46.949013725885365</v>
      </c>
      <c r="AH17" s="7"/>
      <c r="AI17" s="8">
        <f>AVERAGE(AI7:AI15)</f>
        <v>-0.65098627411464249</v>
      </c>
      <c r="AJ17" s="29"/>
      <c r="AK17" s="3"/>
      <c r="AM17" s="9" t="str">
        <f>'C and N Content'!W17</f>
        <v>BO_M_P_R3</v>
      </c>
      <c r="AN17" s="3" t="str">
        <f>'C and N Content'!X17</f>
        <v>A8</v>
      </c>
      <c r="AO17" s="3">
        <f>'C and N Content'!Y17</f>
        <v>1.101</v>
      </c>
      <c r="AP17" s="3">
        <f>'C and N Content'!Z17</f>
        <v>5</v>
      </c>
      <c r="AQ17" s="3">
        <f>'C and N Content'!AA17</f>
        <v>88.430999999999997</v>
      </c>
      <c r="AR17" s="3">
        <f>'C and N Content'!AB17</f>
        <v>0.46442533559180998</v>
      </c>
      <c r="AS17" s="3">
        <f>'C and N Content'!AC17</f>
        <v>42.182137655931875</v>
      </c>
      <c r="AT17" s="40">
        <f>'Linearity Correction'!H124</f>
        <v>-22.466117394615566</v>
      </c>
      <c r="AU17" s="19">
        <f t="shared" si="0"/>
        <v>-22.764832788408512</v>
      </c>
      <c r="AV17" s="3">
        <f>'C and N Content'!AE17</f>
        <v>17.18</v>
      </c>
      <c r="AW17" s="3">
        <f>'C and N Content'!AF17</f>
        <v>2.2542142287846265E-2</v>
      </c>
      <c r="AX17" s="3">
        <f>'C and N Content'!AG17</f>
        <v>2.0474243676517951</v>
      </c>
      <c r="AY17" s="40">
        <f>'Linearity Correction'!J124</f>
        <v>3.3826221983016067</v>
      </c>
      <c r="AZ17" s="19">
        <f t="shared" si="1"/>
        <v>2.7512287790921284</v>
      </c>
      <c r="BA17" s="10">
        <f>'C and N Content'!AI17</f>
        <v>20.602537667513872</v>
      </c>
    </row>
    <row r="18" spans="1:53" ht="15" thickBot="1">
      <c r="T18" s="16" t="s">
        <v>20</v>
      </c>
      <c r="U18" s="17"/>
      <c r="V18" s="17"/>
      <c r="W18" s="17"/>
      <c r="X18" s="17"/>
      <c r="Y18" s="17"/>
      <c r="Z18" s="17">
        <f>STDEV(Z7:Z15)</f>
        <v>0.26161692514702761</v>
      </c>
      <c r="AA18" s="17"/>
      <c r="AB18" s="17">
        <f>STDEV(AB7:AB15)</f>
        <v>0.261616925147719</v>
      </c>
      <c r="AC18" s="17">
        <f>STDEV(AC7:AC15)</f>
        <v>0.2626530111042461</v>
      </c>
      <c r="AD18" s="17"/>
      <c r="AE18" s="17"/>
      <c r="AF18" s="17"/>
      <c r="AG18" s="17">
        <f>STDEV(AG7:AG15)</f>
        <v>0.77785673767021724</v>
      </c>
      <c r="AH18" s="17"/>
      <c r="AI18" s="18">
        <f>STDEV(AI7:AI15)</f>
        <v>0.77785673767048347</v>
      </c>
      <c r="AJ18" s="30">
        <f>STDEV(AJ7:AJ15)</f>
        <v>0.80046265629916902</v>
      </c>
      <c r="AK18" s="3"/>
      <c r="AM18" s="9" t="str">
        <f>'C and N Content'!W18</f>
        <v>BO_M_P_R1</v>
      </c>
      <c r="AN18" s="3" t="str">
        <f>'C and N Content'!X18</f>
        <v>A9</v>
      </c>
      <c r="AO18" s="3">
        <f>'C and N Content'!Y18</f>
        <v>1.43</v>
      </c>
      <c r="AP18" s="3">
        <f>'C and N Content'!Z18</f>
        <v>5</v>
      </c>
      <c r="AQ18" s="3">
        <f>'C and N Content'!AA18</f>
        <v>75.805000000000007</v>
      </c>
      <c r="AR18" s="3">
        <f>'C and N Content'!AB18</f>
        <v>0.39822145909789697</v>
      </c>
      <c r="AS18" s="3">
        <f>'C and N Content'!AC18</f>
        <v>27.84765448237042</v>
      </c>
      <c r="AT18" s="40">
        <f>'Linearity Correction'!H125</f>
        <v>-22.499331062140023</v>
      </c>
      <c r="AU18" s="19">
        <f t="shared" si="0"/>
        <v>-22.798177992585138</v>
      </c>
      <c r="AV18" s="3">
        <f>'C and N Content'!AE18</f>
        <v>11.285</v>
      </c>
      <c r="AW18" s="3">
        <f>'C and N Content'!AF18</f>
        <v>1.504553221492057E-2</v>
      </c>
      <c r="AX18" s="3">
        <f>'C and N Content'!AG18</f>
        <v>1.0521351199245152</v>
      </c>
      <c r="AY18" s="40">
        <f>'Linearity Correction'!J125</f>
        <v>2.0295948843412606</v>
      </c>
      <c r="AZ18" s="19">
        <f t="shared" si="1"/>
        <v>1.3588800529985483</v>
      </c>
      <c r="BA18" s="10">
        <f>'C and N Content'!AI18</f>
        <v>26.467754906202853</v>
      </c>
    </row>
    <row r="19" spans="1:53">
      <c r="AM19" s="9" t="str">
        <f>'C and N Content'!W19</f>
        <v>B2_C_P_R3</v>
      </c>
      <c r="AN19" s="3" t="str">
        <f>'C and N Content'!X19</f>
        <v>A10</v>
      </c>
      <c r="AO19" s="3">
        <f>'C and N Content'!Y19</f>
        <v>2.3759999999999999</v>
      </c>
      <c r="AP19" s="3">
        <f>'C and N Content'!Z19</f>
        <v>5</v>
      </c>
      <c r="AQ19" s="3">
        <f>'C and N Content'!AA19</f>
        <v>192.483</v>
      </c>
      <c r="AR19" s="3">
        <f>'C and N Content'!AB19</f>
        <v>1.0100174278573453</v>
      </c>
      <c r="AS19" s="3">
        <f>'C and N Content'!AC19</f>
        <v>42.509151004097021</v>
      </c>
      <c r="AT19" s="40">
        <f>'Linearity Correction'!H126</f>
        <v>-27.837193420955948</v>
      </c>
      <c r="AU19" s="19">
        <f t="shared" si="0"/>
        <v>-28.157179978450845</v>
      </c>
      <c r="AV19" s="3">
        <f>'C and N Content'!AE19</f>
        <v>14.893000000000001</v>
      </c>
      <c r="AW19" s="3">
        <f>'C and N Content'!AF19</f>
        <v>1.9633788218841843E-2</v>
      </c>
      <c r="AX19" s="3">
        <f>'C and N Content'!AG19</f>
        <v>0.82633788799839414</v>
      </c>
      <c r="AY19" s="40">
        <f>'Linearity Correction'!J126</f>
        <v>5.1331271621772414</v>
      </c>
      <c r="AZ19" s="19">
        <f t="shared" si="1"/>
        <v>4.5526065719310989</v>
      </c>
      <c r="BA19" s="10">
        <f>'C and N Content'!AI19</f>
        <v>51.442819724828638</v>
      </c>
    </row>
    <row r="20" spans="1:53">
      <c r="AM20" s="9" t="str">
        <f>'C and N Content'!W20</f>
        <v>B2_M_P_R1</v>
      </c>
      <c r="AN20" s="3" t="str">
        <f>'C and N Content'!X20</f>
        <v>A11</v>
      </c>
      <c r="AO20" s="3">
        <f>'C and N Content'!Y20</f>
        <v>1.804</v>
      </c>
      <c r="AP20" s="3">
        <f>'C and N Content'!Z20</f>
        <v>5</v>
      </c>
      <c r="AQ20" s="3">
        <f>'C and N Content'!AA20</f>
        <v>148.85599999999999</v>
      </c>
      <c r="AR20" s="3">
        <f>'C and N Content'!AB20</f>
        <v>0.78126116935901257</v>
      </c>
      <c r="AS20" s="3">
        <f>'C and N Content'!AC20</f>
        <v>43.307160164025085</v>
      </c>
      <c r="AT20" s="40">
        <f>'Linearity Correction'!H127</f>
        <v>-27.023610101775127</v>
      </c>
      <c r="AU20" s="19">
        <f t="shared" si="0"/>
        <v>-27.340374611419165</v>
      </c>
      <c r="AV20" s="3">
        <f>'C and N Content'!AE20</f>
        <v>12.273</v>
      </c>
      <c r="AW20" s="3">
        <f>'C and N Content'!AF20</f>
        <v>1.6301961519763757E-2</v>
      </c>
      <c r="AX20" s="3">
        <f>'C and N Content'!AG20</f>
        <v>0.90365640353457632</v>
      </c>
      <c r="AY20" s="40">
        <f>'Linearity Correction'!J127</f>
        <v>5.7288338556880154</v>
      </c>
      <c r="AZ20" s="19">
        <f t="shared" si="1"/>
        <v>5.1656255755219265</v>
      </c>
      <c r="BA20" s="10">
        <f>'C and N Content'!AI20</f>
        <v>47.924365936690933</v>
      </c>
    </row>
    <row r="21" spans="1:53" ht="15" thickBot="1">
      <c r="AM21" s="9" t="str">
        <f>'C and N Content'!W21</f>
        <v>B2_M_P_R2</v>
      </c>
      <c r="AN21" s="3" t="str">
        <f>'C and N Content'!X21</f>
        <v>A12</v>
      </c>
      <c r="AO21" s="3">
        <f>'C and N Content'!Y21</f>
        <v>1.417</v>
      </c>
      <c r="AP21" s="3">
        <f>'C and N Content'!Z21</f>
        <v>5</v>
      </c>
      <c r="AQ21" s="3">
        <f>'C and N Content'!AA21</f>
        <v>114.873</v>
      </c>
      <c r="AR21" s="3">
        <f>'C and N Content'!AB21</f>
        <v>0.60307280131745955</v>
      </c>
      <c r="AS21" s="3">
        <f>'C and N Content'!AC21</f>
        <v>42.559830721062774</v>
      </c>
      <c r="AT21" s="40">
        <f>'Linearity Correction'!H128</f>
        <v>-28.764091490255769</v>
      </c>
      <c r="AU21" s="19">
        <f t="shared" si="0"/>
        <v>-29.087748857932908</v>
      </c>
      <c r="AV21" s="3">
        <f>'C and N Content'!AE21</f>
        <v>18.71</v>
      </c>
      <c r="AW21" s="3">
        <f>'C and N Content'!AF21</f>
        <v>2.4487827344941485E-2</v>
      </c>
      <c r="AX21" s="3">
        <f>'C and N Content'!AG21</f>
        <v>1.7281458959027158</v>
      </c>
      <c r="AY21" s="40">
        <f>'Linearity Correction'!J128</f>
        <v>4.0014698121867101</v>
      </c>
      <c r="AZ21" s="19">
        <f t="shared" si="1"/>
        <v>3.3880612199073097</v>
      </c>
      <c r="BA21" s="10">
        <f>'C and N Content'!AI21</f>
        <v>24.627452359183586</v>
      </c>
    </row>
    <row r="22" spans="1:53" ht="15" thickBot="1">
      <c r="Q22" s="20" t="s">
        <v>65</v>
      </c>
      <c r="R22" s="8"/>
      <c r="AM22" s="9" t="str">
        <f>'C and N Content'!W22</f>
        <v>B2_C_P_R2</v>
      </c>
      <c r="AN22" s="3" t="str">
        <f>'C and N Content'!X22</f>
        <v>B1</v>
      </c>
      <c r="AO22" s="3">
        <f>'C and N Content'!Y22</f>
        <v>1.498</v>
      </c>
      <c r="AP22" s="3">
        <f>'C and N Content'!Z22</f>
        <v>5</v>
      </c>
      <c r="AQ22" s="3">
        <f>'C and N Content'!AA22</f>
        <v>121.697</v>
      </c>
      <c r="AR22" s="3">
        <f>'C and N Content'!AB22</f>
        <v>0.6388541456224226</v>
      </c>
      <c r="AS22" s="3">
        <f>'C and N Content'!AC22</f>
        <v>42.647139227131014</v>
      </c>
      <c r="AT22" s="40">
        <f>'Linearity Correction'!H129</f>
        <v>-27.384587867353304</v>
      </c>
      <c r="AU22" s="19">
        <f t="shared" si="0"/>
        <v>-27.702781963379422</v>
      </c>
      <c r="AV22" s="3">
        <f>'C and N Content'!AE22</f>
        <v>10.180999999999999</v>
      </c>
      <c r="AW22" s="3">
        <f>'C and N Content'!AF22</f>
        <v>1.3641586918820489E-2</v>
      </c>
      <c r="AX22" s="3">
        <f>'C and N Content'!AG22</f>
        <v>0.91065333236451873</v>
      </c>
      <c r="AY22" s="40">
        <f>'Linearity Correction'!J129</f>
        <v>5.5073566942378909</v>
      </c>
      <c r="AZ22" s="19">
        <f t="shared" si="1"/>
        <v>4.9377118886198588</v>
      </c>
      <c r="BA22" s="10">
        <f>'C and N Content'!AI22</f>
        <v>46.831365692581805</v>
      </c>
    </row>
    <row r="23" spans="1:53">
      <c r="A23" s="20" t="s">
        <v>26</v>
      </c>
      <c r="B23" s="7"/>
      <c r="C23" s="8">
        <f>G15</f>
        <v>-26.074422249499463</v>
      </c>
      <c r="F23" s="20" t="s">
        <v>23</v>
      </c>
      <c r="G23" s="8">
        <f>AVERAGE(I15,AB17)</f>
        <v>0.18907806389233386</v>
      </c>
      <c r="Q23" s="41" t="s">
        <v>67</v>
      </c>
      <c r="R23" s="10">
        <f>SLOPE(Q32:Q47,R32:R47)</f>
        <v>1.0039603170012177</v>
      </c>
      <c r="AM23" s="9" t="str">
        <f>'C and N Content'!W23</f>
        <v>blank</v>
      </c>
      <c r="AN23" s="3" t="str">
        <f>'C and N Content'!X23</f>
        <v>B2</v>
      </c>
      <c r="AO23" s="3">
        <f>'C and N Content'!Y23</f>
        <v>0.999</v>
      </c>
      <c r="AP23" s="3">
        <f>'C and N Content'!Z23</f>
        <v>5</v>
      </c>
      <c r="AQ23" s="3">
        <f>'C and N Content'!AA23</f>
        <v>0</v>
      </c>
      <c r="AR23" s="3">
        <f>'C and N Content'!AB23</f>
        <v>7.4127078639027455E-4</v>
      </c>
      <c r="AS23" s="3">
        <f>'C and N Content'!AC23</f>
        <v>7.42012799189464E-2</v>
      </c>
      <c r="AT23" s="40">
        <f>'Linearity Correction'!H130</f>
        <v>7.3862047463729166E-2</v>
      </c>
      <c r="AU23" s="19">
        <f t="shared" si="0"/>
        <v>-0.13558788253765386</v>
      </c>
      <c r="AV23" s="3">
        <f>'C and N Content'!AE23</f>
        <v>0</v>
      </c>
      <c r="AW23" s="3">
        <f>'C and N Content'!AF23</f>
        <v>6.9451530686857887E-4</v>
      </c>
      <c r="AX23" s="3">
        <f>'C and N Content'!AG23</f>
        <v>6.952105173859649E-2</v>
      </c>
      <c r="AY23" s="40">
        <f>'Linearity Correction'!J130</f>
        <v>-0.70695261979026858</v>
      </c>
      <c r="AZ23" s="19">
        <f t="shared" si="1"/>
        <v>-1.4571964533355799</v>
      </c>
      <c r="BA23" s="10">
        <f>'C and N Content'!AI23</f>
        <v>1.0673210209469768</v>
      </c>
    </row>
    <row r="24" spans="1:53" ht="15" thickBot="1">
      <c r="A24" s="9" t="s">
        <v>25</v>
      </c>
      <c r="B24" s="3"/>
      <c r="C24" s="10">
        <f>N15</f>
        <v>-3.6611357041828696</v>
      </c>
      <c r="F24" s="16" t="s">
        <v>24</v>
      </c>
      <c r="G24" s="18">
        <f>AVERAGE(P15,AI17)</f>
        <v>0.10393901085124368</v>
      </c>
      <c r="Q24" s="42" t="s">
        <v>68</v>
      </c>
      <c r="R24" s="18">
        <f>INTERCEPT(Q32:Q47,R32:R47)</f>
        <v>-0.20974244712369838</v>
      </c>
      <c r="AM24" s="9" t="str">
        <f>'C and N Content'!W24</f>
        <v>B2_C_P_R1</v>
      </c>
      <c r="AN24" s="3" t="str">
        <f>'C and N Content'!X24</f>
        <v>B3</v>
      </c>
      <c r="AO24" s="3">
        <f>'C and N Content'!Y24</f>
        <v>1.8149999999999999</v>
      </c>
      <c r="AP24" s="3">
        <f>'C and N Content'!Z24</f>
        <v>5</v>
      </c>
      <c r="AQ24" s="3">
        <f>'C and N Content'!AA24</f>
        <v>149.60400000000001</v>
      </c>
      <c r="AR24" s="3">
        <f>'C and N Content'!AB24</f>
        <v>0.78518327450850156</v>
      </c>
      <c r="AS24" s="3">
        <f>'C and N Content'!AC24</f>
        <v>43.26078647429761</v>
      </c>
      <c r="AT24" s="40">
        <f>'Linearity Correction'!H131</f>
        <v>-27.851614279127816</v>
      </c>
      <c r="AU24" s="19">
        <f t="shared" si="0"/>
        <v>-28.1716579477925</v>
      </c>
      <c r="AV24" s="3">
        <f>'C and N Content'!AE24</f>
        <v>13.226000000000001</v>
      </c>
      <c r="AW24" s="3">
        <f>'C and N Content'!AF24</f>
        <v>1.7513881689313917E-2</v>
      </c>
      <c r="AX24" s="3">
        <f>'C and N Content'!AG24</f>
        <v>0.96495215919084942</v>
      </c>
      <c r="AY24" s="40">
        <f>'Linearity Correction'!J131</f>
        <v>4.1696525276115226</v>
      </c>
      <c r="AZ24" s="19">
        <f t="shared" si="1"/>
        <v>3.5611316281367476</v>
      </c>
      <c r="BA24" s="10">
        <f>'C and N Content'!AI24</f>
        <v>44.832053135746634</v>
      </c>
    </row>
    <row r="25" spans="1:53" ht="15" thickBot="1">
      <c r="A25" s="9" t="s">
        <v>80</v>
      </c>
      <c r="B25" s="3"/>
      <c r="C25" s="10">
        <f>Z17</f>
        <v>36.62357837728414</v>
      </c>
      <c r="AM25" s="9" t="str">
        <f>'C and N Content'!W25</f>
        <v>B2_M_P_R3</v>
      </c>
      <c r="AN25" s="3" t="str">
        <f>'C and N Content'!X25</f>
        <v>B4</v>
      </c>
      <c r="AO25" s="3">
        <f>'C and N Content'!Y25</f>
        <v>1.82</v>
      </c>
      <c r="AP25" s="3">
        <f>'C and N Content'!Z25</f>
        <v>5</v>
      </c>
      <c r="AQ25" s="3">
        <f>'C and N Content'!AA25</f>
        <v>146.33699999999999</v>
      </c>
      <c r="AR25" s="3">
        <f>'C and N Content'!AB25</f>
        <v>0.76805290348793964</v>
      </c>
      <c r="AS25" s="3">
        <f>'C and N Content'!AC25</f>
        <v>42.200708982853826</v>
      </c>
      <c r="AT25" s="40">
        <f>'Linearity Correction'!H132</f>
        <v>-27.369564871312317</v>
      </c>
      <c r="AU25" s="19">
        <f t="shared" si="0"/>
        <v>-27.687699471511802</v>
      </c>
      <c r="AV25" s="3">
        <f>'C and N Content'!AE25</f>
        <v>12.366</v>
      </c>
      <c r="AW25" s="3">
        <f>'C and N Content'!AF25</f>
        <v>1.642022865068523E-2</v>
      </c>
      <c r="AX25" s="3">
        <f>'C and N Content'!AG25</f>
        <v>0.9022103654222654</v>
      </c>
      <c r="AY25" s="40">
        <f>'Linearity Correction'!J132</f>
        <v>6.781577280958091</v>
      </c>
      <c r="AZ25" s="19">
        <f t="shared" si="1"/>
        <v>6.2489636219563236</v>
      </c>
      <c r="BA25" s="10">
        <f>'C and N Content'!AI25</f>
        <v>46.774799537026432</v>
      </c>
    </row>
    <row r="26" spans="1:53" ht="15" thickBot="1">
      <c r="A26" s="16" t="s">
        <v>81</v>
      </c>
      <c r="B26" s="17"/>
      <c r="C26" s="18">
        <f>AG17</f>
        <v>46.949013725885365</v>
      </c>
      <c r="Q26" s="20" t="s">
        <v>66</v>
      </c>
      <c r="R26" s="8"/>
      <c r="AM26" s="9" t="str">
        <f>'C and N Content'!W26</f>
        <v>B5_C_P_R2</v>
      </c>
      <c r="AN26" s="3" t="str">
        <f>'C and N Content'!X26</f>
        <v>B5</v>
      </c>
      <c r="AO26" s="3">
        <f>'C and N Content'!Y26</f>
        <v>1.6</v>
      </c>
      <c r="AP26" s="3">
        <f>'C and N Content'!Z26</f>
        <v>5</v>
      </c>
      <c r="AQ26" s="3">
        <f>'C and N Content'!AA26</f>
        <v>126.759</v>
      </c>
      <c r="AR26" s="3">
        <f>'C and N Content'!AB26</f>
        <v>0.66539652031054142</v>
      </c>
      <c r="AS26" s="3">
        <f>'C and N Content'!AC26</f>
        <v>41.587282519408838</v>
      </c>
      <c r="AT26" s="40">
        <f>'Linearity Correction'!H133</f>
        <v>-28.006251972932176</v>
      </c>
      <c r="AU26" s="19">
        <f t="shared" si="0"/>
        <v>-28.326908055884665</v>
      </c>
      <c r="AV26" s="3">
        <f>'C and N Content'!AE26</f>
        <v>10.076000000000001</v>
      </c>
      <c r="AW26" s="3">
        <f>'C and N Content'!AF26</f>
        <v>1.3508059512941407E-2</v>
      </c>
      <c r="AX26" s="3">
        <f>'C and N Content'!AG26</f>
        <v>0.84425371955883788</v>
      </c>
      <c r="AY26" s="40">
        <f>'Linearity Correction'!J133</f>
        <v>4.3055781609243571</v>
      </c>
      <c r="AZ26" s="19">
        <f t="shared" si="1"/>
        <v>3.701007505315185</v>
      </c>
      <c r="BA26" s="10">
        <f>'C and N Content'!AI26</f>
        <v>49.259223330564815</v>
      </c>
    </row>
    <row r="27" spans="1:53" ht="15" thickBot="1">
      <c r="Q27" s="41" t="s">
        <v>67</v>
      </c>
      <c r="R27" s="10">
        <f>SLOPE(S32:S47,T32:T47)</f>
        <v>1.029061802173187</v>
      </c>
      <c r="AM27" s="9" t="str">
        <f>'C and N Content'!W27</f>
        <v>B5_M_P_R3</v>
      </c>
      <c r="AN27" s="3" t="str">
        <f>'C and N Content'!X27</f>
        <v>B6</v>
      </c>
      <c r="AO27" s="3">
        <f>'C and N Content'!Y27</f>
        <v>1.4279999999999999</v>
      </c>
      <c r="AP27" s="3">
        <f>'C and N Content'!Z27</f>
        <v>5</v>
      </c>
      <c r="AQ27" s="3">
        <f>'C and N Content'!AA27</f>
        <v>113.651</v>
      </c>
      <c r="AR27" s="3">
        <f>'C and N Content'!AB27</f>
        <v>0.59666529798500567</v>
      </c>
      <c r="AS27" s="3">
        <f>'C and N Content'!AC27</f>
        <v>41.783284172619446</v>
      </c>
      <c r="AT27" s="40">
        <f>'Linearity Correction'!H134</f>
        <v>-28.135826086018977</v>
      </c>
      <c r="AU27" s="19">
        <f t="shared" si="0"/>
        <v>-28.456995323534439</v>
      </c>
      <c r="AV27" s="3">
        <f>'C and N Content'!AE27</f>
        <v>23.414000000000001</v>
      </c>
      <c r="AW27" s="3">
        <f>'C and N Content'!AF27</f>
        <v>3.0469855128324435E-2</v>
      </c>
      <c r="AX27" s="3">
        <f>'C and N Content'!AG27</f>
        <v>2.1337433563252404</v>
      </c>
      <c r="AY27" s="40">
        <f>'Linearity Correction'!J134</f>
        <v>4.7009093238680233</v>
      </c>
      <c r="AZ27" s="19">
        <f t="shared" si="1"/>
        <v>4.1078277043092157</v>
      </c>
      <c r="BA27" s="10">
        <f>'C and N Content'!AI27</f>
        <v>19.58215080026266</v>
      </c>
    </row>
    <row r="28" spans="1:53" ht="15" thickBot="1">
      <c r="A28" s="20" t="s">
        <v>27</v>
      </c>
      <c r="B28" s="7"/>
      <c r="C28" s="8">
        <v>-26.388999999999999</v>
      </c>
      <c r="Q28" s="42" t="s">
        <v>68</v>
      </c>
      <c r="R28" s="18">
        <f>INTERCEPT(S32:S47,T32:T47)</f>
        <v>-0.72969851636315042</v>
      </c>
      <c r="AM28" s="9" t="str">
        <f>'C and N Content'!W28</f>
        <v>B5_C_P_R3</v>
      </c>
      <c r="AN28" s="3" t="str">
        <f>'C and N Content'!X28</f>
        <v>B7</v>
      </c>
      <c r="AO28" s="3">
        <f>'C and N Content'!Y28</f>
        <v>1.556</v>
      </c>
      <c r="AP28" s="3">
        <f>'C and N Content'!Z28</f>
        <v>5</v>
      </c>
      <c r="AQ28" s="3">
        <f>'C and N Content'!AA28</f>
        <v>125.239</v>
      </c>
      <c r="AR28" s="3">
        <f>'C and N Content'!AB28</f>
        <v>0.6574264670655906</v>
      </c>
      <c r="AS28" s="3">
        <f>'C and N Content'!AC28</f>
        <v>42.251058294703761</v>
      </c>
      <c r="AT28" s="40">
        <f>'Linearity Correction'!H135</f>
        <v>-27.110545799366719</v>
      </c>
      <c r="AU28" s="19">
        <f t="shared" si="0"/>
        <v>-27.427654601931941</v>
      </c>
      <c r="AV28" s="3">
        <f>'C and N Content'!AE28</f>
        <v>19.558</v>
      </c>
      <c r="AW28" s="3">
        <f>'C and N Content'!AF28</f>
        <v>2.5566220108612561E-2</v>
      </c>
      <c r="AX28" s="3">
        <f>'C and N Content'!AG28</f>
        <v>1.6430732717617327</v>
      </c>
      <c r="AY28" s="40">
        <f>'Linearity Correction'!J135</f>
        <v>7.1577780732232696</v>
      </c>
      <c r="AZ28" s="19">
        <f t="shared" si="1"/>
        <v>6.6360974872237097</v>
      </c>
      <c r="BA28" s="10">
        <f>'C and N Content'!AI28</f>
        <v>25.714652548270973</v>
      </c>
    </row>
    <row r="29" spans="1:53">
      <c r="A29" s="9" t="s">
        <v>28</v>
      </c>
      <c r="B29" s="3"/>
      <c r="C29" s="10">
        <v>-4.5199999999999996</v>
      </c>
      <c r="AM29" s="9" t="str">
        <f>'C and N Content'!W29</f>
        <v>B5_C_P_R1</v>
      </c>
      <c r="AN29" s="3" t="str">
        <f>'C and N Content'!X29</f>
        <v>B8</v>
      </c>
      <c r="AO29" s="3">
        <f>'C and N Content'!Y29</f>
        <v>1.3979999999999999</v>
      </c>
      <c r="AP29" s="3">
        <f>'C and N Content'!Z29</f>
        <v>5</v>
      </c>
      <c r="AQ29" s="3">
        <f>'C and N Content'!AA29</f>
        <v>116.02500000000001</v>
      </c>
      <c r="AR29" s="3">
        <f>'C and N Content'!AB29</f>
        <v>0.60911326272415911</v>
      </c>
      <c r="AS29" s="3">
        <f>'C and N Content'!AC29</f>
        <v>43.570333528194503</v>
      </c>
      <c r="AT29" s="40">
        <f>'Linearity Correction'!H136</f>
        <v>-27.188835424807479</v>
      </c>
      <c r="AU29" s="19">
        <f t="shared" si="0"/>
        <v>-27.506254279107353</v>
      </c>
      <c r="AV29" s="3">
        <f>'C and N Content'!AE29</f>
        <v>9.0069999999999997</v>
      </c>
      <c r="AW29" s="3">
        <f>'C and N Content'!AF29</f>
        <v>1.2148623352134354E-2</v>
      </c>
      <c r="AX29" s="3">
        <f>'C and N Content'!AG29</f>
        <v>0.86900023978071206</v>
      </c>
      <c r="AY29" s="40">
        <f>'Linearity Correction'!J136</f>
        <v>5.9525969700331638</v>
      </c>
      <c r="AZ29" s="19">
        <f t="shared" si="1"/>
        <v>5.3958916492298297</v>
      </c>
      <c r="BA29" s="10">
        <f>'C and N Content'!AI29</f>
        <v>50.13845973067771</v>
      </c>
    </row>
    <row r="30" spans="1:53">
      <c r="A30" s="9" t="s">
        <v>82</v>
      </c>
      <c r="B30" s="3"/>
      <c r="C30" s="10">
        <v>36.56</v>
      </c>
      <c r="AM30" s="9" t="str">
        <f>'C and N Content'!W30</f>
        <v>B5_M_P_R1</v>
      </c>
      <c r="AN30" s="3" t="str">
        <f>'C and N Content'!X30</f>
        <v>B9</v>
      </c>
      <c r="AO30" s="3">
        <f>'C and N Content'!Y30</f>
        <v>1.696</v>
      </c>
      <c r="AP30" s="3">
        <f>'C and N Content'!Z30</f>
        <v>5</v>
      </c>
      <c r="AQ30" s="3" t="str">
        <f>'C and N Content'!AA30</f>
        <v>pegged detector</v>
      </c>
      <c r="AR30" s="3" t="e">
        <f>'C and N Content'!AB30</f>
        <v>#VALUE!</v>
      </c>
      <c r="AS30" s="3" t="e">
        <f>'C and N Content'!AC30</f>
        <v>#VALUE!</v>
      </c>
      <c r="AT30" s="40" t="e">
        <f>'Linearity Correction'!H137</f>
        <v>#VALUE!</v>
      </c>
      <c r="AU30" s="19" t="e">
        <f t="shared" si="0"/>
        <v>#VALUE!</v>
      </c>
      <c r="AV30" s="3">
        <f>'C and N Content'!AE30</f>
        <v>11.693</v>
      </c>
      <c r="AW30" s="3">
        <f>'C and N Content'!AF30</f>
        <v>1.5564381563479293E-2</v>
      </c>
      <c r="AX30" s="3">
        <f>'C and N Content'!AG30</f>
        <v>0.91771117709193939</v>
      </c>
      <c r="AY30" s="40">
        <f>'Linearity Correction'!J137</f>
        <v>5.0537474883372546</v>
      </c>
      <c r="AZ30" s="19">
        <f t="shared" si="1"/>
        <v>4.4709199817134024</v>
      </c>
      <c r="BA30" s="10" t="e">
        <f>'C and N Content'!AI30</f>
        <v>#VALUE!</v>
      </c>
    </row>
    <row r="31" spans="1:53" ht="15" thickBot="1">
      <c r="A31" s="16" t="s">
        <v>83</v>
      </c>
      <c r="B31" s="17"/>
      <c r="C31" s="18">
        <v>47.6</v>
      </c>
      <c r="Q31" t="s">
        <v>73</v>
      </c>
      <c r="R31" t="s">
        <v>74</v>
      </c>
      <c r="S31" t="s">
        <v>75</v>
      </c>
      <c r="T31" t="s">
        <v>76</v>
      </c>
      <c r="AM31" s="9" t="str">
        <f>'C and N Content'!W31</f>
        <v>B5_M_P_R2</v>
      </c>
      <c r="AN31" s="3" t="str">
        <f>'C and N Content'!X31</f>
        <v>B10</v>
      </c>
      <c r="AO31" s="3">
        <f>'C and N Content'!Y31</f>
        <v>1.76</v>
      </c>
      <c r="AP31" s="3">
        <f>'C and N Content'!Z31</f>
        <v>5</v>
      </c>
      <c r="AQ31" s="3">
        <f>'C and N Content'!AA31</f>
        <v>144.547</v>
      </c>
      <c r="AR31" s="3">
        <f>'C and N Content'!AB31</f>
        <v>0.75866711710079371</v>
      </c>
      <c r="AS31" s="3">
        <f>'C and N Content'!AC31</f>
        <v>43.106086198908734</v>
      </c>
      <c r="AT31" s="40">
        <f>'Linearity Correction'!H138</f>
        <v>-22.567610008374398</v>
      </c>
      <c r="AU31" s="19">
        <f t="shared" si="0"/>
        <v>-22.86672734509111</v>
      </c>
      <c r="AV31" s="3">
        <f>'C and N Content'!AE31</f>
        <v>25.506</v>
      </c>
      <c r="AW31" s="3">
        <f>'C and N Content'!AF31</f>
        <v>3.3130229729267699E-2</v>
      </c>
      <c r="AX31" s="3">
        <f>'C and N Content'!AG31</f>
        <v>1.8823994164356646</v>
      </c>
      <c r="AY31" s="40">
        <f>'Linearity Correction'!J138</f>
        <v>3.9984431310328588</v>
      </c>
      <c r="AZ31" s="19">
        <f t="shared" si="1"/>
        <v>3.3849465779445236</v>
      </c>
      <c r="BA31" s="10">
        <f>'C and N Content'!AI31</f>
        <v>22.899542903880825</v>
      </c>
    </row>
    <row r="32" spans="1:53">
      <c r="R32" s="61"/>
      <c r="T32" s="61"/>
      <c r="AM32" s="9" t="str">
        <f>'C and N Content'!W32</f>
        <v>B10_C_P_R2</v>
      </c>
      <c r="AN32" s="3" t="str">
        <f>'C and N Content'!X32</f>
        <v>B11</v>
      </c>
      <c r="AO32" s="3">
        <f>'C and N Content'!Y32</f>
        <v>1.452</v>
      </c>
      <c r="AP32" s="3">
        <f>'C and N Content'!Z32</f>
        <v>5</v>
      </c>
      <c r="AQ32" s="3" t="str">
        <f>'C and N Content'!AA32</f>
        <v>pegged detector</v>
      </c>
      <c r="AR32" s="3" t="e">
        <f>'C and N Content'!AB32</f>
        <v>#VALUE!</v>
      </c>
      <c r="AS32" s="3" t="e">
        <f>'C and N Content'!AC32</f>
        <v>#VALUE!</v>
      </c>
      <c r="AT32" s="40" t="e">
        <f>'Linearity Correction'!H139</f>
        <v>#VALUE!</v>
      </c>
      <c r="AU32" s="19" t="e">
        <f t="shared" si="0"/>
        <v>#VALUE!</v>
      </c>
      <c r="AV32" s="3">
        <f>'C and N Content'!AE32</f>
        <v>15.176</v>
      </c>
      <c r="AW32" s="3">
        <f>'C and N Content'!AF32</f>
        <v>1.9993676369925471E-2</v>
      </c>
      <c r="AX32" s="3">
        <f>'C and N Content'!AG32</f>
        <v>1.3769749566064373</v>
      </c>
      <c r="AY32" s="40">
        <f>'Linearity Correction'!J139</f>
        <v>3.8400210542635151</v>
      </c>
      <c r="AZ32" s="19">
        <f t="shared" si="1"/>
        <v>3.221920470120244</v>
      </c>
      <c r="BA32" s="10" t="e">
        <f>'C and N Content'!AI32</f>
        <v>#VALUE!</v>
      </c>
    </row>
    <row r="33" spans="9:53">
      <c r="R33" s="61"/>
      <c r="T33" s="61"/>
      <c r="AM33" s="9" t="str">
        <f>'C and N Content'!W33</f>
        <v>B10_M_P_R3</v>
      </c>
      <c r="AN33" s="3" t="str">
        <f>'C and N Content'!X33</f>
        <v>B12</v>
      </c>
      <c r="AO33" s="3">
        <f>'C and N Content'!Y33</f>
        <v>1.321</v>
      </c>
      <c r="AP33" s="3">
        <f>'C and N Content'!Z33</f>
        <v>5</v>
      </c>
      <c r="AQ33" s="3">
        <f>'C and N Content'!AA33</f>
        <v>102.59699999999999</v>
      </c>
      <c r="AR33" s="3">
        <f>'C and N Content'!AB33</f>
        <v>0.53870413445231791</v>
      </c>
      <c r="AS33" s="3">
        <f>'C and N Content'!AC33</f>
        <v>40.780025318116422</v>
      </c>
      <c r="AT33" s="40">
        <f>'Linearity Correction'!H140</f>
        <v>-27.149096310935064</v>
      </c>
      <c r="AU33" s="19">
        <f t="shared" si="0"/>
        <v>-27.466357785746656</v>
      </c>
      <c r="AV33" s="3">
        <f>'C and N Content'!AE33</f>
        <v>23.181999999999999</v>
      </c>
      <c r="AW33" s="3">
        <f>'C and N Content'!AF33</f>
        <v>3.0174823145810645E-2</v>
      </c>
      <c r="AX33" s="3">
        <f>'C and N Content'!AG33</f>
        <v>2.2842409648607607</v>
      </c>
      <c r="AY33" s="40">
        <f>'Linearity Correction'!J140</f>
        <v>4.9919467139841034</v>
      </c>
      <c r="AZ33" s="19">
        <f t="shared" si="1"/>
        <v>4.4073231654818494</v>
      </c>
      <c r="BA33" s="10">
        <f>'C and N Content'!AI33</f>
        <v>17.852768576279445</v>
      </c>
    </row>
    <row r="34" spans="9:53">
      <c r="Q34">
        <f t="shared" ref="Q33:Q38" si="14">H9</f>
        <v>-26.388999999999999</v>
      </c>
      <c r="R34" s="61">
        <f t="shared" ref="R33:R38" si="15">G9</f>
        <v>-26.161917739253987</v>
      </c>
      <c r="S34">
        <f t="shared" ref="S33:S38" si="16">O9</f>
        <v>-4.5199999999999996</v>
      </c>
      <c r="T34" s="61">
        <f t="shared" ref="T33:T38" si="17">N9</f>
        <v>-4.3203426687754041</v>
      </c>
      <c r="AM34" s="9" t="str">
        <f>'C and N Content'!W34</f>
        <v>blank</v>
      </c>
      <c r="AN34" s="3" t="str">
        <f>'C and N Content'!X34</f>
        <v>C1</v>
      </c>
      <c r="AO34" s="3">
        <f>'C and N Content'!Y34</f>
        <v>0.999</v>
      </c>
      <c r="AP34" s="3">
        <f>'C and N Content'!Z34</f>
        <v>5</v>
      </c>
      <c r="AQ34" s="3">
        <f>'C and N Content'!AA34</f>
        <v>0</v>
      </c>
      <c r="AR34" s="3">
        <f>'C and N Content'!AB34</f>
        <v>7.4127078639027455E-4</v>
      </c>
      <c r="AS34" s="3">
        <f>'C and N Content'!AC34</f>
        <v>7.42012799189464E-2</v>
      </c>
      <c r="AT34" s="40">
        <f>'Linearity Correction'!H141</f>
        <v>7.3862047463729166E-2</v>
      </c>
      <c r="AU34" s="19">
        <f t="shared" si="0"/>
        <v>-0.13558788253765386</v>
      </c>
      <c r="AV34" s="3">
        <f>'C and N Content'!AE34</f>
        <v>0</v>
      </c>
      <c r="AW34" s="3">
        <f>'C and N Content'!AF34</f>
        <v>6.9451530686857887E-4</v>
      </c>
      <c r="AX34" s="3">
        <f>'C and N Content'!AG34</f>
        <v>6.952105173859649E-2</v>
      </c>
      <c r="AY34" s="40">
        <f>'Linearity Correction'!J141</f>
        <v>-0.70695261979026858</v>
      </c>
      <c r="AZ34" s="19">
        <f t="shared" si="1"/>
        <v>-1.4571964533355799</v>
      </c>
      <c r="BA34" s="10">
        <f>'C and N Content'!AI34</f>
        <v>1.0673210209469768</v>
      </c>
    </row>
    <row r="35" spans="9:53">
      <c r="Q35">
        <f t="shared" si="14"/>
        <v>-26.388999999999999</v>
      </c>
      <c r="R35" s="61">
        <f t="shared" si="15"/>
        <v>-26.228417122439204</v>
      </c>
      <c r="S35">
        <f t="shared" si="16"/>
        <v>-4.5199999999999996</v>
      </c>
      <c r="T35" s="61">
        <f t="shared" si="17"/>
        <v>-3.8757239918671957</v>
      </c>
      <c r="AM35" s="9" t="str">
        <f>'C and N Content'!W35</f>
        <v>B10_C_P_R3</v>
      </c>
      <c r="AN35" s="3" t="str">
        <f>'C and N Content'!X35</f>
        <v>C2</v>
      </c>
      <c r="AO35" s="3">
        <f>'C and N Content'!Y35</f>
        <v>1.3109999999999999</v>
      </c>
      <c r="AP35" s="3">
        <f>'C and N Content'!Z35</f>
        <v>5</v>
      </c>
      <c r="AQ35" s="3">
        <f>'C and N Content'!AA35</f>
        <v>106.869</v>
      </c>
      <c r="AR35" s="3">
        <f>'C and N Content'!AB35</f>
        <v>0.56110417883549535</v>
      </c>
      <c r="AS35" s="3">
        <f>'C and N Content'!AC35</f>
        <v>42.799708530548848</v>
      </c>
      <c r="AT35" s="40">
        <f>'Linearity Correction'!H142</f>
        <v>-28.052336304253377</v>
      </c>
      <c r="AU35" s="19">
        <f t="shared" si="0"/>
        <v>-28.373174895766685</v>
      </c>
      <c r="AV35" s="3">
        <f>'C and N Content'!AE35</f>
        <v>11.762</v>
      </c>
      <c r="AW35" s="3">
        <f>'C and N Content'!AF35</f>
        <v>1.565212814448555E-2</v>
      </c>
      <c r="AX35" s="3">
        <f>'C and N Content'!AG35</f>
        <v>1.1939075625084326</v>
      </c>
      <c r="AY35" s="40">
        <f>'Linearity Correction'!J142</f>
        <v>7.6134581813821338</v>
      </c>
      <c r="AZ35" s="19">
        <f t="shared" si="1"/>
        <v>7.1050204805401433</v>
      </c>
      <c r="BA35" s="10">
        <f>'C and N Content'!AI35</f>
        <v>35.848427361181535</v>
      </c>
    </row>
    <row r="36" spans="9:53">
      <c r="Q36">
        <f t="shared" si="14"/>
        <v>-26.388999999999999</v>
      </c>
      <c r="R36" s="61">
        <f t="shared" si="15"/>
        <v>-26.102</v>
      </c>
      <c r="S36">
        <f t="shared" si="16"/>
        <v>-4.5199999999999996</v>
      </c>
      <c r="T36" s="61">
        <f t="shared" si="17"/>
        <v>-4.2759999999999998</v>
      </c>
      <c r="AM36" s="9" t="str">
        <f>'C and N Content'!W36</f>
        <v>B10_M_P_R2</v>
      </c>
      <c r="AN36" s="3" t="str">
        <f>'C and N Content'!X36</f>
        <v>C3</v>
      </c>
      <c r="AO36" s="3">
        <f>'C and N Content'!Y36</f>
        <v>1.5049999999999999</v>
      </c>
      <c r="AP36" s="3">
        <f>'C and N Content'!Z36</f>
        <v>5</v>
      </c>
      <c r="AQ36" s="3" t="str">
        <f>'C and N Content'!AA36</f>
        <v>pegged detector</v>
      </c>
      <c r="AR36" s="3" t="e">
        <f>'C and N Content'!AB36</f>
        <v>#VALUE!</v>
      </c>
      <c r="AS36" s="3" t="e">
        <f>'C and N Content'!AC36</f>
        <v>#VALUE!</v>
      </c>
      <c r="AT36" s="40" t="e">
        <f>'Linearity Correction'!H143</f>
        <v>#VALUE!</v>
      </c>
      <c r="AU36" s="19" t="e">
        <f t="shared" ref="AU36:AU39" si="18">$R$23*AT36+$R$24</f>
        <v>#VALUE!</v>
      </c>
      <c r="AV36" s="3">
        <f>'C and N Content'!AE36</f>
        <v>17.236999999999998</v>
      </c>
      <c r="AW36" s="3">
        <f>'C and N Content'!AF36</f>
        <v>2.261462859389491E-2</v>
      </c>
      <c r="AX36" s="3">
        <f>'C and N Content'!AG36</f>
        <v>1.5026331291624526</v>
      </c>
      <c r="AY36" s="40">
        <f>'Linearity Correction'!J143</f>
        <v>4.9650557870810683</v>
      </c>
      <c r="AZ36" s="19">
        <f t="shared" ref="AZ36:AZ39" si="19">$R$27*AY36+$R$28</f>
        <v>4.3796507397809048</v>
      </c>
      <c r="BA36" s="10" t="e">
        <f>'C and N Content'!AI36</f>
        <v>#VALUE!</v>
      </c>
    </row>
    <row r="37" spans="9:53">
      <c r="I37" s="26" t="s">
        <v>38</v>
      </c>
      <c r="Q37">
        <f t="shared" si="14"/>
        <v>-26.388999999999999</v>
      </c>
      <c r="R37" s="61">
        <f t="shared" si="15"/>
        <v>-26.017264760810065</v>
      </c>
      <c r="S37">
        <f t="shared" si="16"/>
        <v>-4.5199999999999996</v>
      </c>
      <c r="T37" s="61">
        <f t="shared" si="17"/>
        <v>-2.8911189256416572</v>
      </c>
      <c r="AM37" s="9" t="str">
        <f>'C and N Content'!W37</f>
        <v>B10_C_P_R1</v>
      </c>
      <c r="AN37" s="3" t="str">
        <f>'C and N Content'!X37</f>
        <v>C4</v>
      </c>
      <c r="AO37" s="3">
        <f>'C and N Content'!Y37</f>
        <v>1.25</v>
      </c>
      <c r="AP37" s="3">
        <f>'C and N Content'!Z37</f>
        <v>5</v>
      </c>
      <c r="AQ37" s="3">
        <f>'C and N Content'!AA37</f>
        <v>100.26900000000001</v>
      </c>
      <c r="AR37" s="3">
        <f>'C and N Content'!AB37</f>
        <v>0.52649736869294606</v>
      </c>
      <c r="AS37" s="3">
        <f>'C and N Content'!AC37</f>
        <v>42.119789495435683</v>
      </c>
      <c r="AT37" s="40">
        <f>'Linearity Correction'!H144</f>
        <v>-27.382790684790493</v>
      </c>
      <c r="AU37" s="19">
        <f t="shared" si="18"/>
        <v>-27.70097766340395</v>
      </c>
      <c r="AV37" s="3">
        <f>'C and N Content'!AE37</f>
        <v>7.7670000000000003</v>
      </c>
      <c r="AW37" s="3">
        <f>'C and N Content'!AF37</f>
        <v>1.0571728273181367E-2</v>
      </c>
      <c r="AX37" s="3">
        <f>'C and N Content'!AG37</f>
        <v>0.84573826185450929</v>
      </c>
      <c r="AY37" s="40">
        <f>'Linearity Correction'!J144</f>
        <v>4.6271917136034908</v>
      </c>
      <c r="AZ37" s="19">
        <f t="shared" si="19"/>
        <v>4.0319677274384951</v>
      </c>
      <c r="BA37" s="10">
        <f>'C and N Content'!AI37</f>
        <v>49.802393240524175</v>
      </c>
    </row>
    <row r="38" spans="9:53">
      <c r="Q38">
        <f t="shared" si="14"/>
        <v>-26.388999999999999</v>
      </c>
      <c r="R38" s="61">
        <f t="shared" si="15"/>
        <v>-25.862511624994056</v>
      </c>
      <c r="S38">
        <f t="shared" si="16"/>
        <v>-4.5199999999999996</v>
      </c>
      <c r="T38" s="61">
        <f t="shared" si="17"/>
        <v>-2.9424929346300916</v>
      </c>
      <c r="AM38" s="9" t="str">
        <f>'C and N Content'!W38</f>
        <v>B10_M_P_R1</v>
      </c>
      <c r="AN38" s="3" t="str">
        <f>'C and N Content'!X38</f>
        <v>C5</v>
      </c>
      <c r="AO38" s="3">
        <f>'C and N Content'!Y38</f>
        <v>1.5369999999999999</v>
      </c>
      <c r="AP38" s="3">
        <f>'C and N Content'!Z38</f>
        <v>5</v>
      </c>
      <c r="AQ38" s="3">
        <f>'C and N Content'!AA38</f>
        <v>115.926</v>
      </c>
      <c r="AR38" s="3">
        <f>'C and N Content'!AB38</f>
        <v>0.60859416057202076</v>
      </c>
      <c r="AS38" s="3">
        <f>'C and N Content'!AC38</f>
        <v>39.596236862200442</v>
      </c>
      <c r="AT38" s="40">
        <f>'Linearity Correction'!H145</f>
        <v>-28.143266524541684</v>
      </c>
      <c r="AU38" s="19">
        <f t="shared" si="18"/>
        <v>-28.464465228552324</v>
      </c>
      <c r="AV38" s="3">
        <f>'C and N Content'!AE38</f>
        <v>14.702999999999999</v>
      </c>
      <c r="AW38" s="3">
        <f>'C and N Content'!AF38</f>
        <v>1.9392167198679693E-2</v>
      </c>
      <c r="AX38" s="3">
        <f>'C and N Content'!AG38</f>
        <v>1.2616894729134478</v>
      </c>
      <c r="AY38" s="40">
        <f>'Linearity Correction'!J145</f>
        <v>4.4097888089476429</v>
      </c>
      <c r="AZ38" s="19">
        <f t="shared" si="19"/>
        <v>3.808246702575663</v>
      </c>
      <c r="BA38" s="10">
        <f>'C and N Content'!AI38</f>
        <v>31.383504192015042</v>
      </c>
    </row>
    <row r="39" spans="9:53">
      <c r="Q39">
        <f>AA7</f>
        <v>36.56</v>
      </c>
      <c r="R39" s="61">
        <f>Z7</f>
        <v>36.148199997377105</v>
      </c>
      <c r="S39">
        <f>AH7</f>
        <v>47.6</v>
      </c>
      <c r="T39" s="61">
        <f>AG7</f>
        <v>47.757712532295457</v>
      </c>
      <c r="AM39" s="9" t="str">
        <f>'C and N Content'!W39</f>
        <v>B20_C_P_R1</v>
      </c>
      <c r="AN39" s="3" t="str">
        <f>'C and N Content'!X39</f>
        <v>C6</v>
      </c>
      <c r="AO39" s="3">
        <f>'C and N Content'!Y39</f>
        <v>1.1579999999999999</v>
      </c>
      <c r="AP39" s="3">
        <f>'C and N Content'!Z39</f>
        <v>5</v>
      </c>
      <c r="AQ39" s="3">
        <f>'C and N Content'!AA39</f>
        <v>93.45</v>
      </c>
      <c r="AR39" s="3">
        <f>'C and N Content'!AB39</f>
        <v>0.49074224166839409</v>
      </c>
      <c r="AS39" s="3">
        <f>'C and N Content'!AC39</f>
        <v>42.378431923004669</v>
      </c>
      <c r="AT39" s="40">
        <f>'Linearity Correction'!H146</f>
        <v>-26.892922622019917</v>
      </c>
      <c r="AU39" s="19">
        <f t="shared" si="18"/>
        <v>-27.209169567816033</v>
      </c>
      <c r="AV39" s="3">
        <f>'C and N Content'!AE39</f>
        <v>9.48</v>
      </c>
      <c r="AW39" s="3">
        <f>'C and N Content'!AF39</f>
        <v>1.2750132523380132E-2</v>
      </c>
      <c r="AX39" s="3">
        <f>'C and N Content'!AG39</f>
        <v>1.1010477135906849</v>
      </c>
      <c r="AY39" s="40">
        <f>'Linearity Correction'!J146</f>
        <v>4.9314962160911113</v>
      </c>
      <c r="AZ39" s="19">
        <f t="shared" si="19"/>
        <v>4.3451158671778209</v>
      </c>
      <c r="BA39" s="10">
        <f>'C and N Content'!AI39</f>
        <v>38.489187525581542</v>
      </c>
    </row>
    <row r="40" spans="9:53">
      <c r="R40" s="61"/>
      <c r="T40" s="61"/>
    </row>
    <row r="41" spans="9:53">
      <c r="R41" s="61"/>
      <c r="T41" s="61"/>
    </row>
    <row r="42" spans="9:53">
      <c r="Q42">
        <f t="shared" ref="Q40:Q47" si="20">AA10</f>
        <v>36.56</v>
      </c>
      <c r="R42" s="61">
        <f t="shared" ref="R40:R47" si="21">Z10</f>
        <v>36.689522104730507</v>
      </c>
      <c r="S42">
        <f t="shared" ref="S40:S47" si="22">AH10</f>
        <v>47.6</v>
      </c>
      <c r="T42" s="61">
        <f t="shared" ref="T40:T47" si="23">AG10</f>
        <v>47.789782374720886</v>
      </c>
    </row>
    <row r="43" spans="9:53">
      <c r="Q43">
        <f t="shared" si="20"/>
        <v>36.56</v>
      </c>
      <c r="R43" s="61">
        <f t="shared" si="21"/>
        <v>36.926000000000002</v>
      </c>
      <c r="S43">
        <f t="shared" si="22"/>
        <v>47.6</v>
      </c>
      <c r="T43" s="61">
        <f t="shared" si="23"/>
        <v>47.227000000000004</v>
      </c>
    </row>
    <row r="44" spans="9:53">
      <c r="Q44">
        <f t="shared" si="20"/>
        <v>36.56</v>
      </c>
      <c r="R44" s="61">
        <f t="shared" si="21"/>
        <v>36.634527963690324</v>
      </c>
      <c r="S44">
        <f t="shared" si="22"/>
        <v>47.6</v>
      </c>
      <c r="T44" s="61">
        <f t="shared" si="23"/>
        <v>47.165520593326328</v>
      </c>
    </row>
    <row r="45" spans="9:53">
      <c r="Q45">
        <f t="shared" si="20"/>
        <v>36.56</v>
      </c>
      <c r="R45" s="61">
        <f t="shared" si="21"/>
        <v>36.777951521357771</v>
      </c>
      <c r="S45">
        <f t="shared" si="22"/>
        <v>47.6</v>
      </c>
      <c r="T45" s="61">
        <f t="shared" si="23"/>
        <v>46.05962419061072</v>
      </c>
    </row>
    <row r="46" spans="9:53">
      <c r="Q46">
        <f t="shared" si="20"/>
        <v>36.56</v>
      </c>
      <c r="R46" s="61">
        <f t="shared" si="21"/>
        <v>36.416635022886851</v>
      </c>
      <c r="S46">
        <f t="shared" si="22"/>
        <v>47.6</v>
      </c>
      <c r="T46" s="61">
        <f t="shared" si="23"/>
        <v>46.854335617982038</v>
      </c>
    </row>
    <row r="47" spans="9:53">
      <c r="Q47">
        <f t="shared" si="20"/>
        <v>36.56</v>
      </c>
      <c r="R47" s="61">
        <f t="shared" si="21"/>
        <v>36.77221203094637</v>
      </c>
      <c r="S47">
        <f t="shared" si="22"/>
        <v>47.6</v>
      </c>
      <c r="T47" s="61">
        <f t="shared" si="23"/>
        <v>45.789120772262081</v>
      </c>
    </row>
    <row r="54" spans="9:9">
      <c r="I54" s="26" t="s">
        <v>37</v>
      </c>
    </row>
    <row r="55" spans="9:9">
      <c r="I55" t="s">
        <v>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4:O39"/>
  <sheetViews>
    <sheetView tabSelected="1" zoomScale="70" zoomScaleNormal="70" workbookViewId="0">
      <selection activeCell="J34" sqref="D34:J34"/>
    </sheetView>
  </sheetViews>
  <sheetFormatPr defaultRowHeight="14.4"/>
  <cols>
    <col min="1" max="1" width="12" bestFit="1" customWidth="1"/>
    <col min="2" max="2" width="12.44140625" bestFit="1" customWidth="1"/>
    <col min="3" max="3" width="17.33203125" bestFit="1" customWidth="1"/>
    <col min="4" max="4" width="19.6640625" bestFit="1" customWidth="1"/>
    <col min="5" max="5" width="18.5546875" bestFit="1" customWidth="1"/>
    <col min="6" max="6" width="14.5546875" bestFit="1" customWidth="1"/>
    <col min="7" max="7" width="21.44140625" bestFit="1" customWidth="1"/>
    <col min="8" max="8" width="20.109375" bestFit="1" customWidth="1"/>
    <col min="9" max="9" width="14.88671875" bestFit="1" customWidth="1"/>
    <col min="10" max="10" width="12" bestFit="1" customWidth="1"/>
    <col min="14" max="14" width="14.44140625" customWidth="1"/>
  </cols>
  <sheetData>
    <row r="4" spans="1:15" ht="15" thickBot="1"/>
    <row r="5" spans="1:15">
      <c r="A5" s="5" t="str">
        <f>'2 Point Normalization'!AM5</f>
        <v>Sample Data</v>
      </c>
      <c r="B5" s="7"/>
      <c r="C5" s="7"/>
      <c r="D5" s="7"/>
      <c r="E5" s="7"/>
      <c r="F5" s="7"/>
      <c r="G5" s="7"/>
      <c r="H5" s="7"/>
      <c r="I5" s="7"/>
      <c r="J5" s="8"/>
      <c r="L5" s="20" t="s">
        <v>33</v>
      </c>
      <c r="M5" s="7"/>
      <c r="N5" s="7"/>
      <c r="O5" s="8">
        <f>'2 Point Normalization'!J16</f>
        <v>0.14225050034750927</v>
      </c>
    </row>
    <row r="6" spans="1:15">
      <c r="A6" s="21" t="str">
        <f>'2 Point Normalization'!AM6</f>
        <v>Sample ID</v>
      </c>
      <c r="B6" s="22" t="str">
        <f>'2 Point Normalization'!AN6</f>
        <v>Tray Position</v>
      </c>
      <c r="C6" s="22" t="str">
        <f>'2 Point Normalization'!AO6</f>
        <v>Sample Mass (mg)</v>
      </c>
      <c r="D6" s="22" t="str">
        <f>'2 Point Normalization'!AR6</f>
        <v>Carbon Content (mg)</v>
      </c>
      <c r="E6" s="22" t="str">
        <f>'2 Point Normalization'!AS6</f>
        <v>Carbon Content (%)</v>
      </c>
      <c r="F6" s="22" t="s">
        <v>31</v>
      </c>
      <c r="G6" s="22" t="str">
        <f>'2 Point Normalization'!AW6</f>
        <v>Nitrogen Content (mg)</v>
      </c>
      <c r="H6" s="22" t="str">
        <f>'2 Point Normalization'!AX6</f>
        <v>Nitrogen Content (%)</v>
      </c>
      <c r="I6" s="22" t="s">
        <v>32</v>
      </c>
      <c r="J6" s="23" t="str">
        <f>'2 Point Normalization'!BA6</f>
        <v>C/N Ratio</v>
      </c>
      <c r="L6" s="9" t="s">
        <v>34</v>
      </c>
      <c r="M6" s="3"/>
      <c r="N6" s="3"/>
      <c r="O6" s="10">
        <f>'2 Point Normalization'!Q16</f>
        <v>0.72181796451255409</v>
      </c>
    </row>
    <row r="7" spans="1:15">
      <c r="A7" s="9" t="str">
        <f>'2 Point Normalization'!AM7</f>
        <v>Acetanalide 1</v>
      </c>
      <c r="B7" s="3" t="str">
        <f>'2 Point Normalization'!AN7</f>
        <v>A1</v>
      </c>
      <c r="C7" s="3">
        <f>'2 Point Normalization'!AO7</f>
        <v>0.75700000000000001</v>
      </c>
      <c r="D7" s="3">
        <f>'2 Point Normalization'!AR7</f>
        <v>0.53630263156666835</v>
      </c>
      <c r="E7" s="3">
        <f>'2 Point Normalization'!AS7</f>
        <v>70.845790167327394</v>
      </c>
      <c r="F7" s="3">
        <f>'2 Point Normalization'!AU7</f>
        <v>-30.157505899298364</v>
      </c>
      <c r="G7" s="3">
        <f>'2 Point Normalization'!AW7</f>
        <v>8.1092002231454741E-2</v>
      </c>
      <c r="H7" s="3">
        <f>'2 Point Normalization'!AX7</f>
        <v>10.712285631632067</v>
      </c>
      <c r="I7" s="3">
        <f>'2 Point Normalization'!AZ7</f>
        <v>0.12569844192901181</v>
      </c>
      <c r="J7" s="10">
        <f>'2 Point Normalization'!BA7</f>
        <v>6.6135083215227626</v>
      </c>
      <c r="L7" s="9" t="s">
        <v>78</v>
      </c>
      <c r="M7" s="3"/>
      <c r="N7" s="3"/>
      <c r="O7" s="10">
        <f>'2 Point Normalization'!AC18</f>
        <v>0.2626530111042461</v>
      </c>
    </row>
    <row r="8" spans="1:15" ht="15" thickBot="1">
      <c r="A8" s="9" t="str">
        <f>'2 Point Normalization'!AM8</f>
        <v>Acetanalide 2</v>
      </c>
      <c r="B8" s="3" t="str">
        <f>'2 Point Normalization'!AN8</f>
        <v>A2</v>
      </c>
      <c r="C8" s="3">
        <f>'2 Point Normalization'!AO8</f>
        <v>0.624</v>
      </c>
      <c r="D8" s="3"/>
      <c r="E8" s="3"/>
      <c r="F8" s="3"/>
      <c r="G8" s="3"/>
      <c r="H8" s="3"/>
      <c r="I8" s="3"/>
      <c r="J8" s="10"/>
      <c r="L8" s="16" t="s">
        <v>79</v>
      </c>
      <c r="M8" s="17"/>
      <c r="N8" s="17"/>
      <c r="O8" s="18">
        <f>'2 Point Normalization'!AJ18</f>
        <v>0.80046265629916902</v>
      </c>
    </row>
    <row r="9" spans="1:15">
      <c r="A9" s="9" t="str">
        <f>'2 Point Normalization'!AM9</f>
        <v>cup blank</v>
      </c>
      <c r="B9" s="3" t="str">
        <f>'2 Point Normalization'!AN9</f>
        <v>A4</v>
      </c>
      <c r="C9" s="3">
        <f>'2 Point Normalization'!AO9</f>
        <v>0.999</v>
      </c>
      <c r="D9" s="3"/>
      <c r="E9" s="3"/>
      <c r="F9" s="3"/>
      <c r="G9" s="3"/>
      <c r="H9" s="3"/>
      <c r="I9" s="3"/>
      <c r="J9" s="10"/>
    </row>
    <row r="10" spans="1:15">
      <c r="A10" s="9" t="str">
        <f>'2 Point Normalization'!AM10</f>
        <v>BO_C_P_R2</v>
      </c>
      <c r="B10" s="3" t="str">
        <f>'2 Point Normalization'!AN10</f>
        <v>A1</v>
      </c>
      <c r="C10" s="3">
        <f>'2 Point Normalization'!AO10</f>
        <v>1.6659999999999999</v>
      </c>
      <c r="D10" s="3">
        <f>'2 Point Normalization'!AR10</f>
        <v>0.66064594910006413</v>
      </c>
      <c r="E10" s="3">
        <f>'2 Point Normalization'!AS10</f>
        <v>39.654618793521259</v>
      </c>
      <c r="F10" s="3">
        <f>'2 Point Normalization'!AU10</f>
        <v>-26.555439764327264</v>
      </c>
      <c r="G10" s="3">
        <f>'2 Point Normalization'!AW10</f>
        <v>1.8133194514676904E-2</v>
      </c>
      <c r="H10" s="3">
        <f>'2 Point Normalization'!AX10</f>
        <v>1.0884270416972932</v>
      </c>
      <c r="I10" s="3">
        <f>'2 Point Normalization'!AZ10</f>
        <v>3.5670133461078102</v>
      </c>
      <c r="J10" s="10">
        <f>'2 Point Normalization'!BA10</f>
        <v>36.432959926908694</v>
      </c>
    </row>
    <row r="11" spans="1:15">
      <c r="A11" s="9" t="str">
        <f>'2 Point Normalization'!AM11</f>
        <v>BO_C_P_R2</v>
      </c>
      <c r="B11" s="3" t="str">
        <f>'2 Point Normalization'!AN11</f>
        <v>A2</v>
      </c>
      <c r="C11" s="3">
        <f>'2 Point Normalization'!AO11</f>
        <v>1.1160000000000001</v>
      </c>
      <c r="D11" s="3">
        <f>'2 Point Normalization'!AR11</f>
        <v>0.48102611754806923</v>
      </c>
      <c r="E11" s="3">
        <f>'2 Point Normalization'!AS11</f>
        <v>43.102698705024125</v>
      </c>
      <c r="F11" s="3">
        <f>'2 Point Normalization'!AU11</f>
        <v>-26.338557638655995</v>
      </c>
      <c r="G11" s="3">
        <f>'2 Point Normalization'!AW11</f>
        <v>1.3500429375462602E-2</v>
      </c>
      <c r="H11" s="3">
        <f>'2 Point Normalization'!AX11</f>
        <v>1.2097158938586559</v>
      </c>
      <c r="I11" s="3">
        <f>'2 Point Normalization'!AZ11</f>
        <v>3.8731160509062708</v>
      </c>
      <c r="J11" s="10">
        <f>'2 Point Normalization'!BA11</f>
        <v>35.630431015945859</v>
      </c>
    </row>
    <row r="12" spans="1:15">
      <c r="A12" s="9" t="str">
        <f>'2 Point Normalization'!AM12</f>
        <v>BO_C_P_R2</v>
      </c>
      <c r="B12" s="3" t="str">
        <f>'2 Point Normalization'!AN12</f>
        <v>A3</v>
      </c>
      <c r="C12" s="3">
        <f>'2 Point Normalization'!AO12</f>
        <v>1.0680000000000001</v>
      </c>
      <c r="D12" s="3">
        <f>'2 Point Normalization'!AR12</f>
        <v>0.45547475605948706</v>
      </c>
      <c r="E12" s="3">
        <f>'2 Point Normalization'!AS12</f>
        <v>42.647449069240359</v>
      </c>
      <c r="F12" s="3">
        <f>'2 Point Normalization'!AU12</f>
        <v>-26.243636297941595</v>
      </c>
      <c r="G12" s="3">
        <f>'2 Point Normalization'!AW12</f>
        <v>1.2288509205912443E-2</v>
      </c>
      <c r="H12" s="3">
        <f>'2 Point Normalization'!AX12</f>
        <v>1.1506094762090302</v>
      </c>
      <c r="I12" s="3">
        <f>'2 Point Normalization'!AZ12</f>
        <v>3.4389892435585638</v>
      </c>
      <c r="J12" s="10">
        <f>'2 Point Normalization'!BA12</f>
        <v>37.06509458774233</v>
      </c>
    </row>
    <row r="13" spans="1:15">
      <c r="A13" s="9" t="str">
        <f>'2 Point Normalization'!AM13</f>
        <v>BO_C_P_R2</v>
      </c>
      <c r="B13" s="3" t="str">
        <f>'2 Point Normalization'!AN13</f>
        <v>A4</v>
      </c>
      <c r="C13" s="3">
        <f>'2 Point Normalization'!AO13</f>
        <v>1.089</v>
      </c>
      <c r="D13" s="3">
        <f>'2 Point Normalization'!AR13</f>
        <v>0.45977439004689469</v>
      </c>
      <c r="E13" s="3">
        <f>'2 Point Normalization'!AS13</f>
        <v>42.2198705277222</v>
      </c>
      <c r="F13" s="3">
        <f>'2 Point Normalization'!AU13</f>
        <v>-26.443048216656162</v>
      </c>
      <c r="G13" s="3">
        <f>'2 Point Normalization'!AW13</f>
        <v>1.2499609676159373E-2</v>
      </c>
      <c r="H13" s="3">
        <f>'2 Point Normalization'!AX13</f>
        <v>1.1478062145233585</v>
      </c>
      <c r="I13" s="3">
        <f>'2 Point Normalization'!AZ13</f>
        <v>2.9893178556015889</v>
      </c>
      <c r="J13" s="10">
        <f>'2 Point Normalization'!BA13</f>
        <v>36.783099789413974</v>
      </c>
    </row>
    <row r="14" spans="1:15">
      <c r="A14" s="9" t="str">
        <f>'2 Point Normalization'!AM14</f>
        <v>BO_C_P_R3</v>
      </c>
      <c r="B14" s="3" t="str">
        <f>'2 Point Normalization'!AN14</f>
        <v>A5</v>
      </c>
      <c r="C14" s="3">
        <f>'2 Point Normalization'!AO14</f>
        <v>1.7450000000000001</v>
      </c>
      <c r="D14" s="3">
        <f>'2 Point Normalization'!AR14</f>
        <v>0.73927157305271962</v>
      </c>
      <c r="E14" s="3">
        <f>'2 Point Normalization'!AS14</f>
        <v>42.365133126230347</v>
      </c>
      <c r="F14" s="3">
        <f>'2 Point Normalization'!AU14</f>
        <v>-27.835669632164795</v>
      </c>
      <c r="G14" s="3">
        <f>'2 Point Normalization'!AW14</f>
        <v>1.1989662154659254E-2</v>
      </c>
      <c r="H14" s="3">
        <f>'2 Point Normalization'!AX14</f>
        <v>0.68708665642746447</v>
      </c>
      <c r="I14" s="3">
        <f>'2 Point Normalization'!AZ14</f>
        <v>3.5487215562368126</v>
      </c>
      <c r="J14" s="10">
        <f>'2 Point Normalization'!BA14</f>
        <v>61.659082926322014</v>
      </c>
    </row>
    <row r="15" spans="1:15">
      <c r="A15" s="9" t="str">
        <f>'2 Point Normalization'!AM15</f>
        <v>BO_C_P_R1</v>
      </c>
      <c r="B15" s="3" t="str">
        <f>'2 Point Normalization'!AN15</f>
        <v>A6</v>
      </c>
      <c r="C15" s="3">
        <f>'2 Point Normalization'!AO15</f>
        <v>1.444</v>
      </c>
      <c r="D15" s="3">
        <f>'2 Point Normalization'!AR15</f>
        <v>0.62535748966682836</v>
      </c>
      <c r="E15" s="3">
        <f>'2 Point Normalization'!AS15</f>
        <v>43.30730537858922</v>
      </c>
      <c r="F15" s="3">
        <f>'2 Point Normalization'!AU15</f>
        <v>-27.333669114767417</v>
      </c>
      <c r="G15" s="3">
        <f>'2 Point Normalization'!AW15</f>
        <v>1.1619600486937222E-2</v>
      </c>
      <c r="H15" s="3">
        <f>'2 Point Normalization'!AX15</f>
        <v>0.80468147416462765</v>
      </c>
      <c r="I15" s="3">
        <f>'2 Point Normalization'!AZ15</f>
        <v>3.2666308295447037</v>
      </c>
      <c r="J15" s="10">
        <f>'2 Point Normalization'!BA15</f>
        <v>53.819190287123597</v>
      </c>
    </row>
    <row r="16" spans="1:15">
      <c r="A16" s="9" t="str">
        <f>'2 Point Normalization'!AM16</f>
        <v>BO_M_P_R2</v>
      </c>
      <c r="B16" s="3" t="str">
        <f>'2 Point Normalization'!AN16</f>
        <v>A7</v>
      </c>
      <c r="C16" s="3">
        <f>'2 Point Normalization'!AO16</f>
        <v>1.2370000000000001</v>
      </c>
      <c r="D16" s="3">
        <f>'2 Point Normalization'!AR16</f>
        <v>0.46163581695607725</v>
      </c>
      <c r="E16" s="3">
        <f>'2 Point Normalization'!AS16</f>
        <v>37.318982777370834</v>
      </c>
      <c r="F16" s="3">
        <f>'2 Point Normalization'!AU16</f>
        <v>-20.594476894574061</v>
      </c>
      <c r="G16" s="3">
        <f>'2 Point Normalization'!AW16</f>
        <v>1.5971322229015549E-2</v>
      </c>
      <c r="H16" s="3">
        <f>'2 Point Normalization'!AX16</f>
        <v>1.2911335674224371</v>
      </c>
      <c r="I16" s="3">
        <f>'2 Point Normalization'!AZ16</f>
        <v>2.0918960948564491</v>
      </c>
      <c r="J16" s="10">
        <f>'2 Point Normalization'!BA16</f>
        <v>28.904045033754972</v>
      </c>
    </row>
    <row r="17" spans="1:10">
      <c r="A17" s="9" t="str">
        <f>'2 Point Normalization'!AM17</f>
        <v>BO_M_P_R3</v>
      </c>
      <c r="B17" s="3" t="str">
        <f>'2 Point Normalization'!AN17</f>
        <v>A8</v>
      </c>
      <c r="C17" s="3">
        <f>'2 Point Normalization'!AO17</f>
        <v>1.101</v>
      </c>
      <c r="D17" s="3">
        <f>'2 Point Normalization'!AR17</f>
        <v>0.46442533559180998</v>
      </c>
      <c r="E17" s="3">
        <f>'2 Point Normalization'!AS17</f>
        <v>42.182137655931875</v>
      </c>
      <c r="F17" s="3">
        <f>'2 Point Normalization'!AU17</f>
        <v>-22.764832788408512</v>
      </c>
      <c r="G17" s="3">
        <f>'2 Point Normalization'!AW17</f>
        <v>2.2542142287846265E-2</v>
      </c>
      <c r="H17" s="3">
        <f>'2 Point Normalization'!AX17</f>
        <v>2.0474243676517951</v>
      </c>
      <c r="I17" s="3">
        <f>'2 Point Normalization'!AZ17</f>
        <v>2.7512287790921284</v>
      </c>
      <c r="J17" s="10">
        <f>'2 Point Normalization'!BA17</f>
        <v>20.602537667513872</v>
      </c>
    </row>
    <row r="18" spans="1:10">
      <c r="A18" s="9" t="str">
        <f>'2 Point Normalization'!AM18</f>
        <v>BO_M_P_R1</v>
      </c>
      <c r="B18" s="3" t="str">
        <f>'2 Point Normalization'!AN18</f>
        <v>A9</v>
      </c>
      <c r="C18" s="3">
        <f>'2 Point Normalization'!AO18</f>
        <v>1.43</v>
      </c>
      <c r="D18" s="3">
        <f>'2 Point Normalization'!AR18</f>
        <v>0.39822145909789697</v>
      </c>
      <c r="E18" s="3">
        <f>'2 Point Normalization'!AS18</f>
        <v>27.84765448237042</v>
      </c>
      <c r="F18" s="3">
        <f>'2 Point Normalization'!AU18</f>
        <v>-22.798177992585138</v>
      </c>
      <c r="G18" s="3">
        <f>'2 Point Normalization'!AW18</f>
        <v>1.504553221492057E-2</v>
      </c>
      <c r="H18" s="3">
        <f>'2 Point Normalization'!AX18</f>
        <v>1.0521351199245152</v>
      </c>
      <c r="I18" s="3">
        <f>'2 Point Normalization'!AZ18</f>
        <v>1.3588800529985483</v>
      </c>
      <c r="J18" s="10">
        <f>'2 Point Normalization'!BA18</f>
        <v>26.467754906202853</v>
      </c>
    </row>
    <row r="19" spans="1:10">
      <c r="A19" s="9" t="str">
        <f>'2 Point Normalization'!AM19</f>
        <v>B2_C_P_R3</v>
      </c>
      <c r="B19" s="3" t="str">
        <f>'2 Point Normalization'!AN19</f>
        <v>A10</v>
      </c>
      <c r="C19" s="3">
        <f>'2 Point Normalization'!AO19</f>
        <v>2.3759999999999999</v>
      </c>
      <c r="D19" s="3">
        <f>'2 Point Normalization'!AR19</f>
        <v>1.0100174278573453</v>
      </c>
      <c r="E19" s="3">
        <f>'2 Point Normalization'!AS19</f>
        <v>42.509151004097021</v>
      </c>
      <c r="F19" s="3">
        <f>'2 Point Normalization'!AU19</f>
        <v>-28.157179978450845</v>
      </c>
      <c r="G19" s="3">
        <f>'2 Point Normalization'!AW19</f>
        <v>1.9633788218841843E-2</v>
      </c>
      <c r="H19" s="3">
        <f>'2 Point Normalization'!AX19</f>
        <v>0.82633788799839414</v>
      </c>
      <c r="I19" s="3">
        <f>'2 Point Normalization'!AZ19</f>
        <v>4.5526065719310989</v>
      </c>
      <c r="J19" s="10">
        <f>'2 Point Normalization'!BA19</f>
        <v>51.442819724828638</v>
      </c>
    </row>
    <row r="20" spans="1:10">
      <c r="A20" s="9" t="str">
        <f>'2 Point Normalization'!AM20</f>
        <v>B2_M_P_R1</v>
      </c>
      <c r="B20" s="3" t="str">
        <f>'2 Point Normalization'!AN20</f>
        <v>A11</v>
      </c>
      <c r="C20" s="3">
        <f>'2 Point Normalization'!AO20</f>
        <v>1.804</v>
      </c>
      <c r="D20" s="3">
        <f>'2 Point Normalization'!AR20</f>
        <v>0.78126116935901257</v>
      </c>
      <c r="E20" s="3">
        <f>'2 Point Normalization'!AS20</f>
        <v>43.307160164025085</v>
      </c>
      <c r="F20" s="3">
        <f>'2 Point Normalization'!AU20</f>
        <v>-27.340374611419165</v>
      </c>
      <c r="G20" s="3">
        <f>'2 Point Normalization'!AW20</f>
        <v>1.6301961519763757E-2</v>
      </c>
      <c r="H20" s="3">
        <f>'2 Point Normalization'!AX20</f>
        <v>0.90365640353457632</v>
      </c>
      <c r="I20" s="3">
        <f>'2 Point Normalization'!AZ20</f>
        <v>5.1656255755219265</v>
      </c>
      <c r="J20" s="10">
        <f>'2 Point Normalization'!BA20</f>
        <v>47.924365936690933</v>
      </c>
    </row>
    <row r="21" spans="1:10">
      <c r="A21" s="9" t="str">
        <f>'2 Point Normalization'!AM21</f>
        <v>B2_M_P_R2</v>
      </c>
      <c r="B21" s="3" t="str">
        <f>'2 Point Normalization'!AN21</f>
        <v>A12</v>
      </c>
      <c r="C21" s="3">
        <f>'2 Point Normalization'!AO21</f>
        <v>1.417</v>
      </c>
      <c r="D21" s="3">
        <f>'2 Point Normalization'!AR21</f>
        <v>0.60307280131745955</v>
      </c>
      <c r="E21" s="3">
        <f>'2 Point Normalization'!AS21</f>
        <v>42.559830721062774</v>
      </c>
      <c r="F21" s="3">
        <f>'2 Point Normalization'!AU21</f>
        <v>-29.087748857932908</v>
      </c>
      <c r="G21" s="3">
        <f>'2 Point Normalization'!AW21</f>
        <v>2.4487827344941485E-2</v>
      </c>
      <c r="H21" s="3">
        <f>'2 Point Normalization'!AX21</f>
        <v>1.7281458959027158</v>
      </c>
      <c r="I21" s="3">
        <f>'2 Point Normalization'!AZ21</f>
        <v>3.3880612199073097</v>
      </c>
      <c r="J21" s="10">
        <f>'2 Point Normalization'!BA21</f>
        <v>24.627452359183586</v>
      </c>
    </row>
    <row r="22" spans="1:10">
      <c r="A22" s="9" t="str">
        <f>'2 Point Normalization'!AM22</f>
        <v>B2_C_P_R2</v>
      </c>
      <c r="B22" s="3" t="str">
        <f>'2 Point Normalization'!AN22</f>
        <v>B1</v>
      </c>
      <c r="C22" s="3">
        <f>'2 Point Normalization'!AO22</f>
        <v>1.498</v>
      </c>
      <c r="D22" s="3">
        <f>'2 Point Normalization'!AR22</f>
        <v>0.6388541456224226</v>
      </c>
      <c r="E22" s="3">
        <f>'2 Point Normalization'!AS22</f>
        <v>42.647139227131014</v>
      </c>
      <c r="F22" s="3">
        <f>'2 Point Normalization'!AU22</f>
        <v>-27.702781963379422</v>
      </c>
      <c r="G22" s="3">
        <f>'2 Point Normalization'!AW22</f>
        <v>1.3641586918820489E-2</v>
      </c>
      <c r="H22" s="3">
        <f>'2 Point Normalization'!AX22</f>
        <v>0.91065333236451873</v>
      </c>
      <c r="I22" s="3">
        <f>'2 Point Normalization'!AZ22</f>
        <v>4.9377118886198588</v>
      </c>
      <c r="J22" s="10">
        <f>'2 Point Normalization'!BA22</f>
        <v>46.831365692581805</v>
      </c>
    </row>
    <row r="23" spans="1:10">
      <c r="A23" s="9" t="str">
        <f>'2 Point Normalization'!AM23</f>
        <v>blank</v>
      </c>
      <c r="B23" s="3" t="str">
        <f>'2 Point Normalization'!AN23</f>
        <v>B2</v>
      </c>
      <c r="C23" s="3">
        <f>'2 Point Normalization'!AO23</f>
        <v>0.999</v>
      </c>
      <c r="D23" s="3"/>
      <c r="E23" s="3"/>
      <c r="F23" s="3"/>
      <c r="G23" s="3"/>
      <c r="H23" s="3"/>
      <c r="I23" s="3"/>
      <c r="J23" s="10"/>
    </row>
    <row r="24" spans="1:10">
      <c r="A24" s="9" t="str">
        <f>'2 Point Normalization'!AM24</f>
        <v>B2_C_P_R1</v>
      </c>
      <c r="B24" s="3" t="str">
        <f>'2 Point Normalization'!AN24</f>
        <v>B3</v>
      </c>
      <c r="C24" s="3">
        <f>'2 Point Normalization'!AO24</f>
        <v>1.8149999999999999</v>
      </c>
      <c r="D24" s="3">
        <f>'2 Point Normalization'!AR24</f>
        <v>0.78518327450850156</v>
      </c>
      <c r="E24" s="3">
        <f>'2 Point Normalization'!AS24</f>
        <v>43.26078647429761</v>
      </c>
      <c r="F24" s="3">
        <f>'2 Point Normalization'!AU24</f>
        <v>-28.1716579477925</v>
      </c>
      <c r="G24" s="3">
        <f>'2 Point Normalization'!AW24</f>
        <v>1.7513881689313917E-2</v>
      </c>
      <c r="H24" s="3">
        <f>'2 Point Normalization'!AX24</f>
        <v>0.96495215919084942</v>
      </c>
      <c r="I24" s="3">
        <f>'2 Point Normalization'!AZ24</f>
        <v>3.5611316281367476</v>
      </c>
      <c r="J24" s="10">
        <f>'2 Point Normalization'!BA24</f>
        <v>44.832053135746634</v>
      </c>
    </row>
    <row r="25" spans="1:10">
      <c r="A25" s="9" t="str">
        <f>'2 Point Normalization'!AM25</f>
        <v>B2_M_P_R3</v>
      </c>
      <c r="B25" s="3" t="str">
        <f>'2 Point Normalization'!AN25</f>
        <v>B4</v>
      </c>
      <c r="C25" s="3">
        <f>'2 Point Normalization'!AO25</f>
        <v>1.82</v>
      </c>
      <c r="D25" s="3">
        <f>'2 Point Normalization'!AR25</f>
        <v>0.76805290348793964</v>
      </c>
      <c r="E25" s="3">
        <f>'2 Point Normalization'!AS25</f>
        <v>42.200708982853826</v>
      </c>
      <c r="F25" s="3">
        <f>'2 Point Normalization'!AU25</f>
        <v>-27.687699471511802</v>
      </c>
      <c r="G25" s="3">
        <f>'2 Point Normalization'!AW25</f>
        <v>1.642022865068523E-2</v>
      </c>
      <c r="H25" s="3">
        <f>'2 Point Normalization'!AX25</f>
        <v>0.9022103654222654</v>
      </c>
      <c r="I25" s="3">
        <f>'2 Point Normalization'!AZ25</f>
        <v>6.2489636219563236</v>
      </c>
      <c r="J25" s="10">
        <f>'2 Point Normalization'!BA25</f>
        <v>46.774799537026432</v>
      </c>
    </row>
    <row r="26" spans="1:10">
      <c r="A26" s="9" t="str">
        <f>'2 Point Normalization'!AM26</f>
        <v>B5_C_P_R2</v>
      </c>
      <c r="B26" s="3" t="str">
        <f>'2 Point Normalization'!AN26</f>
        <v>B5</v>
      </c>
      <c r="C26" s="3">
        <f>'2 Point Normalization'!AO26</f>
        <v>1.6</v>
      </c>
      <c r="D26" s="3">
        <f>'2 Point Normalization'!AR26</f>
        <v>0.66539652031054142</v>
      </c>
      <c r="E26" s="3">
        <f>'2 Point Normalization'!AS26</f>
        <v>41.587282519408838</v>
      </c>
      <c r="F26" s="3">
        <f>'2 Point Normalization'!AU26</f>
        <v>-28.326908055884665</v>
      </c>
      <c r="G26" s="3">
        <f>'2 Point Normalization'!AW26</f>
        <v>1.3508059512941407E-2</v>
      </c>
      <c r="H26" s="3">
        <f>'2 Point Normalization'!AX26</f>
        <v>0.84425371955883788</v>
      </c>
      <c r="I26" s="3">
        <f>'2 Point Normalization'!AZ26</f>
        <v>3.701007505315185</v>
      </c>
      <c r="J26" s="10">
        <f>'2 Point Normalization'!BA26</f>
        <v>49.259223330564815</v>
      </c>
    </row>
    <row r="27" spans="1:10">
      <c r="A27" s="9" t="str">
        <f>'2 Point Normalization'!AM27</f>
        <v>B5_M_P_R3</v>
      </c>
      <c r="B27" s="3" t="str">
        <f>'2 Point Normalization'!AN27</f>
        <v>B6</v>
      </c>
      <c r="C27" s="3">
        <f>'2 Point Normalization'!AO27</f>
        <v>1.4279999999999999</v>
      </c>
      <c r="D27" s="3">
        <f>'2 Point Normalization'!AR27</f>
        <v>0.59666529798500567</v>
      </c>
      <c r="E27" s="3">
        <f>'2 Point Normalization'!AS27</f>
        <v>41.783284172619446</v>
      </c>
      <c r="F27" s="3">
        <f>'2 Point Normalization'!AU27</f>
        <v>-28.456995323534439</v>
      </c>
      <c r="G27" s="3">
        <f>'2 Point Normalization'!AW27</f>
        <v>3.0469855128324435E-2</v>
      </c>
      <c r="H27" s="3">
        <f>'2 Point Normalization'!AX27</f>
        <v>2.1337433563252404</v>
      </c>
      <c r="I27" s="3">
        <f>'2 Point Normalization'!AZ27</f>
        <v>4.1078277043092157</v>
      </c>
      <c r="J27" s="10">
        <f>'2 Point Normalization'!BA27</f>
        <v>19.58215080026266</v>
      </c>
    </row>
    <row r="28" spans="1:10">
      <c r="A28" s="9" t="str">
        <f>'2 Point Normalization'!AM28</f>
        <v>B5_C_P_R3</v>
      </c>
      <c r="B28" s="3" t="str">
        <f>'2 Point Normalization'!AN28</f>
        <v>B7</v>
      </c>
      <c r="C28" s="3">
        <f>'2 Point Normalization'!AO28</f>
        <v>1.556</v>
      </c>
      <c r="D28" s="3">
        <f>'2 Point Normalization'!AR28</f>
        <v>0.6574264670655906</v>
      </c>
      <c r="E28" s="3">
        <f>'2 Point Normalization'!AS28</f>
        <v>42.251058294703761</v>
      </c>
      <c r="F28" s="3">
        <f>'2 Point Normalization'!AU28</f>
        <v>-27.427654601931941</v>
      </c>
      <c r="G28" s="3">
        <f>'2 Point Normalization'!AW28</f>
        <v>2.5566220108612561E-2</v>
      </c>
      <c r="H28" s="3">
        <f>'2 Point Normalization'!AX28</f>
        <v>1.6430732717617327</v>
      </c>
      <c r="I28" s="3">
        <f>'2 Point Normalization'!AZ28</f>
        <v>6.6360974872237097</v>
      </c>
      <c r="J28" s="10">
        <f>'2 Point Normalization'!BA28</f>
        <v>25.714652548270973</v>
      </c>
    </row>
    <row r="29" spans="1:10">
      <c r="A29" s="9" t="str">
        <f>'2 Point Normalization'!AM29</f>
        <v>B5_C_P_R1</v>
      </c>
      <c r="B29" s="3" t="str">
        <f>'2 Point Normalization'!AN29</f>
        <v>B8</v>
      </c>
      <c r="C29" s="3">
        <f>'2 Point Normalization'!AO29</f>
        <v>1.3979999999999999</v>
      </c>
      <c r="D29" s="3">
        <f>'2 Point Normalization'!AR29</f>
        <v>0.60911326272415911</v>
      </c>
      <c r="E29" s="3">
        <f>'2 Point Normalization'!AS29</f>
        <v>43.570333528194503</v>
      </c>
      <c r="F29" s="3">
        <f>'2 Point Normalization'!AU29</f>
        <v>-27.506254279107353</v>
      </c>
      <c r="G29" s="3">
        <f>'2 Point Normalization'!AW29</f>
        <v>1.2148623352134354E-2</v>
      </c>
      <c r="H29" s="3">
        <f>'2 Point Normalization'!AX29</f>
        <v>0.86900023978071206</v>
      </c>
      <c r="I29" s="3">
        <f>'2 Point Normalization'!AZ29</f>
        <v>5.3958916492298297</v>
      </c>
      <c r="J29" s="10">
        <f>'2 Point Normalization'!BA29</f>
        <v>50.13845973067771</v>
      </c>
    </row>
    <row r="30" spans="1:10">
      <c r="A30" s="9" t="str">
        <f>'2 Point Normalization'!AM30</f>
        <v>B5_M_P_R1</v>
      </c>
      <c r="B30" s="3" t="str">
        <f>'2 Point Normalization'!AN30</f>
        <v>B9</v>
      </c>
      <c r="C30" s="3">
        <f>'2 Point Normalization'!AO30</f>
        <v>1.696</v>
      </c>
      <c r="D30" s="3" t="e">
        <f>'2 Point Normalization'!AR30</f>
        <v>#VALUE!</v>
      </c>
      <c r="E30" s="3" t="e">
        <f>'2 Point Normalization'!AS30</f>
        <v>#VALUE!</v>
      </c>
      <c r="F30" s="3" t="e">
        <f>'2 Point Normalization'!AU30</f>
        <v>#VALUE!</v>
      </c>
      <c r="G30" s="3">
        <f>'2 Point Normalization'!AW30</f>
        <v>1.5564381563479293E-2</v>
      </c>
      <c r="H30" s="3">
        <f>'2 Point Normalization'!AX30</f>
        <v>0.91771117709193939</v>
      </c>
      <c r="I30" s="3">
        <f>'2 Point Normalization'!AZ30</f>
        <v>4.4709199817134024</v>
      </c>
      <c r="J30" s="10" t="e">
        <f>'2 Point Normalization'!BA30</f>
        <v>#VALUE!</v>
      </c>
    </row>
    <row r="31" spans="1:10">
      <c r="A31" s="9" t="str">
        <f>'2 Point Normalization'!AM31</f>
        <v>B5_M_P_R2</v>
      </c>
      <c r="B31" s="3" t="str">
        <f>'2 Point Normalization'!AN31</f>
        <v>B10</v>
      </c>
      <c r="C31" s="3">
        <f>'2 Point Normalization'!AO31</f>
        <v>1.76</v>
      </c>
      <c r="D31" s="3">
        <f>'2 Point Normalization'!AR31</f>
        <v>0.75866711710079371</v>
      </c>
      <c r="E31" s="3">
        <f>'2 Point Normalization'!AS31</f>
        <v>43.106086198908734</v>
      </c>
      <c r="F31" s="3">
        <f>'2 Point Normalization'!AU31</f>
        <v>-22.86672734509111</v>
      </c>
      <c r="G31" s="3">
        <f>'2 Point Normalization'!AW31</f>
        <v>3.3130229729267699E-2</v>
      </c>
      <c r="H31" s="3">
        <f>'2 Point Normalization'!AX31</f>
        <v>1.8823994164356646</v>
      </c>
      <c r="I31" s="3">
        <f>'2 Point Normalization'!AZ31</f>
        <v>3.3849465779445236</v>
      </c>
      <c r="J31" s="10">
        <f>'2 Point Normalization'!BA31</f>
        <v>22.899542903880825</v>
      </c>
    </row>
    <row r="32" spans="1:10">
      <c r="A32" s="9" t="str">
        <f>'2 Point Normalization'!AM32</f>
        <v>B10_C_P_R2</v>
      </c>
      <c r="B32" s="3" t="str">
        <f>'2 Point Normalization'!AN32</f>
        <v>B11</v>
      </c>
      <c r="C32" s="3">
        <f>'2 Point Normalization'!AO32</f>
        <v>1.452</v>
      </c>
      <c r="D32" s="3" t="e">
        <f>'2 Point Normalization'!AR32</f>
        <v>#VALUE!</v>
      </c>
      <c r="E32" s="3" t="e">
        <f>'2 Point Normalization'!AS32</f>
        <v>#VALUE!</v>
      </c>
      <c r="F32" s="3" t="e">
        <f>'2 Point Normalization'!AU32</f>
        <v>#VALUE!</v>
      </c>
      <c r="G32" s="3">
        <f>'2 Point Normalization'!AW32</f>
        <v>1.9993676369925471E-2</v>
      </c>
      <c r="H32" s="3">
        <f>'2 Point Normalization'!AX32</f>
        <v>1.3769749566064373</v>
      </c>
      <c r="I32" s="3">
        <f>'2 Point Normalization'!AZ32</f>
        <v>3.221920470120244</v>
      </c>
      <c r="J32" s="10" t="e">
        <f>'2 Point Normalization'!BA32</f>
        <v>#VALUE!</v>
      </c>
    </row>
    <row r="33" spans="1:10">
      <c r="A33" s="9" t="str">
        <f>'2 Point Normalization'!AM33</f>
        <v>B10_M_P_R3</v>
      </c>
      <c r="B33" s="3" t="str">
        <f>'2 Point Normalization'!AN33</f>
        <v>B12</v>
      </c>
      <c r="C33" s="3">
        <f>'2 Point Normalization'!AO33</f>
        <v>1.321</v>
      </c>
      <c r="D33" s="3">
        <f>'2 Point Normalization'!AR33</f>
        <v>0.53870413445231791</v>
      </c>
      <c r="E33" s="3">
        <f>'2 Point Normalization'!AS33</f>
        <v>40.780025318116422</v>
      </c>
      <c r="F33" s="3">
        <f>'2 Point Normalization'!AU33</f>
        <v>-27.466357785746656</v>
      </c>
      <c r="G33" s="3">
        <f>'2 Point Normalization'!AW33</f>
        <v>3.0174823145810645E-2</v>
      </c>
      <c r="H33" s="3">
        <f>'2 Point Normalization'!AX33</f>
        <v>2.2842409648607607</v>
      </c>
      <c r="I33" s="3">
        <f>'2 Point Normalization'!AZ33</f>
        <v>4.4073231654818494</v>
      </c>
      <c r="J33" s="10">
        <f>'2 Point Normalization'!BA33</f>
        <v>17.852768576279445</v>
      </c>
    </row>
    <row r="34" spans="1:10">
      <c r="A34" s="9" t="str">
        <f>'2 Point Normalization'!AM34</f>
        <v>blank</v>
      </c>
      <c r="B34" s="3" t="str">
        <f>'2 Point Normalization'!AN34</f>
        <v>C1</v>
      </c>
      <c r="C34" s="3">
        <f>'2 Point Normalization'!AO34</f>
        <v>0.999</v>
      </c>
      <c r="D34" s="3"/>
      <c r="E34" s="3"/>
      <c r="F34" s="3"/>
      <c r="G34" s="3"/>
      <c r="H34" s="3"/>
      <c r="I34" s="3"/>
      <c r="J34" s="10"/>
    </row>
    <row r="35" spans="1:10">
      <c r="A35" s="9" t="str">
        <f>'2 Point Normalization'!AM35</f>
        <v>B10_C_P_R3</v>
      </c>
      <c r="B35" s="3" t="str">
        <f>'2 Point Normalization'!AN35</f>
        <v>C2</v>
      </c>
      <c r="C35" s="3">
        <f>'2 Point Normalization'!AO35</f>
        <v>1.3109999999999999</v>
      </c>
      <c r="D35" s="3">
        <f>'2 Point Normalization'!AR35</f>
        <v>0.56110417883549535</v>
      </c>
      <c r="E35" s="3">
        <f>'2 Point Normalization'!AS35</f>
        <v>42.799708530548848</v>
      </c>
      <c r="F35" s="3">
        <f>'2 Point Normalization'!AU35</f>
        <v>-28.373174895766685</v>
      </c>
      <c r="G35" s="3">
        <f>'2 Point Normalization'!AW35</f>
        <v>1.565212814448555E-2</v>
      </c>
      <c r="H35" s="3">
        <f>'2 Point Normalization'!AX35</f>
        <v>1.1939075625084326</v>
      </c>
      <c r="I35" s="3">
        <f>'2 Point Normalization'!AZ35</f>
        <v>7.1050204805401433</v>
      </c>
      <c r="J35" s="10">
        <f>'2 Point Normalization'!BA35</f>
        <v>35.848427361181535</v>
      </c>
    </row>
    <row r="36" spans="1:10">
      <c r="A36" s="9" t="str">
        <f>'2 Point Normalization'!AM36</f>
        <v>B10_M_P_R2</v>
      </c>
      <c r="B36" s="3" t="str">
        <f>'2 Point Normalization'!AN36</f>
        <v>C3</v>
      </c>
      <c r="C36" s="3">
        <f>'2 Point Normalization'!AO36</f>
        <v>1.5049999999999999</v>
      </c>
      <c r="D36" s="3" t="e">
        <f>'2 Point Normalization'!AR36</f>
        <v>#VALUE!</v>
      </c>
      <c r="E36" s="3" t="e">
        <f>'2 Point Normalization'!AS36</f>
        <v>#VALUE!</v>
      </c>
      <c r="F36" s="3" t="e">
        <f>'2 Point Normalization'!AU36</f>
        <v>#VALUE!</v>
      </c>
      <c r="G36" s="3">
        <f>'2 Point Normalization'!AW36</f>
        <v>2.261462859389491E-2</v>
      </c>
      <c r="H36" s="3">
        <f>'2 Point Normalization'!AX36</f>
        <v>1.5026331291624526</v>
      </c>
      <c r="I36" s="3">
        <f>'2 Point Normalization'!AZ36</f>
        <v>4.3796507397809048</v>
      </c>
      <c r="J36" s="10" t="e">
        <f>'2 Point Normalization'!BA36</f>
        <v>#VALUE!</v>
      </c>
    </row>
    <row r="37" spans="1:10">
      <c r="A37" s="9" t="str">
        <f>'2 Point Normalization'!AM37</f>
        <v>B10_C_P_R1</v>
      </c>
      <c r="B37" s="3" t="str">
        <f>'2 Point Normalization'!AN37</f>
        <v>C4</v>
      </c>
      <c r="C37" s="3">
        <f>'2 Point Normalization'!AO37</f>
        <v>1.25</v>
      </c>
      <c r="D37" s="3">
        <f>'2 Point Normalization'!AR37</f>
        <v>0.52649736869294606</v>
      </c>
      <c r="E37" s="3">
        <f>'2 Point Normalization'!AS37</f>
        <v>42.119789495435683</v>
      </c>
      <c r="F37" s="3">
        <f>'2 Point Normalization'!AU37</f>
        <v>-27.70097766340395</v>
      </c>
      <c r="G37" s="3">
        <f>'2 Point Normalization'!AW37</f>
        <v>1.0571728273181367E-2</v>
      </c>
      <c r="H37" s="3">
        <f>'2 Point Normalization'!AX37</f>
        <v>0.84573826185450929</v>
      </c>
      <c r="I37" s="3">
        <f>'2 Point Normalization'!AZ37</f>
        <v>4.0319677274384951</v>
      </c>
      <c r="J37" s="10">
        <f>'2 Point Normalization'!BA37</f>
        <v>49.802393240524175</v>
      </c>
    </row>
    <row r="38" spans="1:10">
      <c r="A38" s="9" t="str">
        <f>'2 Point Normalization'!AM38</f>
        <v>B10_M_P_R1</v>
      </c>
      <c r="B38" s="3" t="str">
        <f>'2 Point Normalization'!AN38</f>
        <v>C5</v>
      </c>
      <c r="C38" s="3">
        <f>'2 Point Normalization'!AO38</f>
        <v>1.5369999999999999</v>
      </c>
      <c r="D38" s="3">
        <f>'2 Point Normalization'!AR38</f>
        <v>0.60859416057202076</v>
      </c>
      <c r="E38" s="3">
        <f>'2 Point Normalization'!AS38</f>
        <v>39.596236862200442</v>
      </c>
      <c r="F38" s="3">
        <f>'2 Point Normalization'!AU38</f>
        <v>-28.464465228552324</v>
      </c>
      <c r="G38" s="3">
        <f>'2 Point Normalization'!AW38</f>
        <v>1.9392167198679693E-2</v>
      </c>
      <c r="H38" s="3">
        <f>'2 Point Normalization'!AX38</f>
        <v>1.2616894729134478</v>
      </c>
      <c r="I38" s="3">
        <f>'2 Point Normalization'!AZ38</f>
        <v>3.808246702575663</v>
      </c>
      <c r="J38" s="10">
        <f>'2 Point Normalization'!BA38</f>
        <v>31.383504192015042</v>
      </c>
    </row>
    <row r="39" spans="1:10">
      <c r="A39" s="9" t="str">
        <f>'2 Point Normalization'!AM39</f>
        <v>B20_C_P_R1</v>
      </c>
      <c r="B39" s="3" t="str">
        <f>'2 Point Normalization'!AN39</f>
        <v>C6</v>
      </c>
      <c r="C39" s="3">
        <f>'2 Point Normalization'!AO39</f>
        <v>1.1579999999999999</v>
      </c>
      <c r="D39" s="3">
        <f>'2 Point Normalization'!AR39</f>
        <v>0.49074224166839409</v>
      </c>
      <c r="E39" s="3">
        <f>'2 Point Normalization'!AS39</f>
        <v>42.378431923004669</v>
      </c>
      <c r="F39" s="3">
        <f>'2 Point Normalization'!AU39</f>
        <v>-27.209169567816033</v>
      </c>
      <c r="G39" s="3">
        <f>'2 Point Normalization'!AW39</f>
        <v>1.2750132523380132E-2</v>
      </c>
      <c r="H39" s="3">
        <f>'2 Point Normalization'!AX39</f>
        <v>1.1010477135906849</v>
      </c>
      <c r="I39" s="3">
        <f>'2 Point Normalization'!AZ39</f>
        <v>4.3451158671778209</v>
      </c>
      <c r="J39" s="10">
        <f>'2 Point Normalization'!BA39</f>
        <v>38.489187525581542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Import</vt:lpstr>
      <vt:lpstr>C and N Content</vt:lpstr>
      <vt:lpstr>Linearity Correction</vt:lpstr>
      <vt:lpstr>2 Point Normalization</vt:lpstr>
      <vt:lpstr>Important Data 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Lane</dc:creator>
  <cp:lastModifiedBy>IRMS</cp:lastModifiedBy>
  <dcterms:created xsi:type="dcterms:W3CDTF">2012-01-19T15:05:52Z</dcterms:created>
  <dcterms:modified xsi:type="dcterms:W3CDTF">2017-05-22T13:48:27Z</dcterms:modified>
</cp:coreProperties>
</file>