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128" yWindow="264" windowWidth="14736" windowHeight="9768"/>
  </bookViews>
  <sheets>
    <sheet name="Data Import" sheetId="1" r:id="rId1"/>
    <sheet name="C and N Content" sheetId="2" r:id="rId2"/>
    <sheet name="Linearity Correction" sheetId="5" r:id="rId3"/>
    <sheet name="2 Point Normalization" sheetId="3" r:id="rId4"/>
    <sheet name="Important Data Summary" sheetId="4" r:id="rId5"/>
  </sheets>
  <calcPr calcId="124519"/>
</workbook>
</file>

<file path=xl/calcChain.xml><?xml version="1.0" encoding="utf-8"?>
<calcChain xmlns="http://schemas.openxmlformats.org/spreadsheetml/2006/main">
  <c r="AM36" i="3"/>
  <c r="AN36"/>
  <c r="B36" i="4" s="1"/>
  <c r="AO36" i="3"/>
  <c r="AP36"/>
  <c r="AQ36"/>
  <c r="AR36"/>
  <c r="AS36"/>
  <c r="AT36"/>
  <c r="AV36"/>
  <c r="AW36"/>
  <c r="AX36"/>
  <c r="AY36"/>
  <c r="BA36"/>
  <c r="AM37"/>
  <c r="AN37"/>
  <c r="AO37"/>
  <c r="AP37"/>
  <c r="AQ37"/>
  <c r="AR37"/>
  <c r="AS37"/>
  <c r="AT37"/>
  <c r="AV37"/>
  <c r="AW37"/>
  <c r="AX37"/>
  <c r="AY37"/>
  <c r="BA37"/>
  <c r="AM38"/>
  <c r="AN38"/>
  <c r="AO38"/>
  <c r="AP38"/>
  <c r="AQ38"/>
  <c r="AR38"/>
  <c r="AS38"/>
  <c r="AT38"/>
  <c r="AV38"/>
  <c r="AW38"/>
  <c r="AX38"/>
  <c r="AY38"/>
  <c r="BA38"/>
  <c r="AM39"/>
  <c r="AN39"/>
  <c r="AO39"/>
  <c r="AP39"/>
  <c r="AQ39"/>
  <c r="AR39"/>
  <c r="AS39"/>
  <c r="AT39"/>
  <c r="AV39"/>
  <c r="AW39"/>
  <c r="AX39"/>
  <c r="AY39"/>
  <c r="BA39"/>
  <c r="C142" i="5"/>
  <c r="D142"/>
  <c r="E142"/>
  <c r="F142"/>
  <c r="G142"/>
  <c r="H142"/>
  <c r="I142"/>
  <c r="J142"/>
  <c r="C143"/>
  <c r="D143"/>
  <c r="E143"/>
  <c r="F143"/>
  <c r="G143"/>
  <c r="H143"/>
  <c r="I143"/>
  <c r="J143"/>
  <c r="C144"/>
  <c r="D144"/>
  <c r="E144"/>
  <c r="F144"/>
  <c r="G144"/>
  <c r="H144"/>
  <c r="I144"/>
  <c r="J144"/>
  <c r="C145"/>
  <c r="D145"/>
  <c r="E145"/>
  <c r="F145"/>
  <c r="G145"/>
  <c r="H145"/>
  <c r="I145"/>
  <c r="J145"/>
  <c r="C146"/>
  <c r="D146"/>
  <c r="E146"/>
  <c r="F146"/>
  <c r="G146"/>
  <c r="H146"/>
  <c r="I146"/>
  <c r="J146"/>
  <c r="C147"/>
  <c r="D147"/>
  <c r="E147"/>
  <c r="F147"/>
  <c r="G147"/>
  <c r="H147"/>
  <c r="I147"/>
  <c r="J147"/>
  <c r="C103"/>
  <c r="D103"/>
  <c r="E103" s="1"/>
  <c r="F103" s="1"/>
  <c r="G103"/>
  <c r="H103"/>
  <c r="I103" s="1"/>
  <c r="C104"/>
  <c r="D104"/>
  <c r="E104"/>
  <c r="F104" s="1"/>
  <c r="G104"/>
  <c r="H104" s="1"/>
  <c r="I104" s="1"/>
  <c r="C105"/>
  <c r="D105"/>
  <c r="E105" s="1"/>
  <c r="F105" s="1"/>
  <c r="G105"/>
  <c r="H105" s="1"/>
  <c r="I105" s="1"/>
  <c r="C106"/>
  <c r="D106"/>
  <c r="E106" s="1"/>
  <c r="F106" s="1"/>
  <c r="G106"/>
  <c r="H106" s="1"/>
  <c r="I106" s="1"/>
  <c r="C107"/>
  <c r="D107"/>
  <c r="E107" s="1"/>
  <c r="F107" s="1"/>
  <c r="G107"/>
  <c r="H107"/>
  <c r="I107" s="1"/>
  <c r="C108"/>
  <c r="D108"/>
  <c r="E108"/>
  <c r="F108" s="1"/>
  <c r="G108"/>
  <c r="H108" s="1"/>
  <c r="I108" s="1"/>
  <c r="C109"/>
  <c r="D109"/>
  <c r="E109" s="1"/>
  <c r="F109" s="1"/>
  <c r="G109"/>
  <c r="H109" s="1"/>
  <c r="I109" s="1"/>
  <c r="Z95"/>
  <c r="L15"/>
  <c r="M15"/>
  <c r="M72" s="1"/>
  <c r="N15"/>
  <c r="O15"/>
  <c r="P15"/>
  <c r="Q15"/>
  <c r="R15"/>
  <c r="S15"/>
  <c r="U36"/>
  <c r="V36"/>
  <c r="W36"/>
  <c r="X36"/>
  <c r="Y36"/>
  <c r="Z36"/>
  <c r="AA36"/>
  <c r="AB36"/>
  <c r="U37"/>
  <c r="U94" s="1"/>
  <c r="V37"/>
  <c r="W37"/>
  <c r="X37"/>
  <c r="Y37"/>
  <c r="V94" s="1"/>
  <c r="Z37"/>
  <c r="W94" s="1"/>
  <c r="AA37"/>
  <c r="Z94" s="1"/>
  <c r="AB37"/>
  <c r="AA94" s="1"/>
  <c r="U38"/>
  <c r="U95" s="1"/>
  <c r="V38"/>
  <c r="W38"/>
  <c r="X38"/>
  <c r="Y38"/>
  <c r="V95" s="1"/>
  <c r="Z38"/>
  <c r="W95" s="1"/>
  <c r="AA38"/>
  <c r="AB38"/>
  <c r="AA95" s="1"/>
  <c r="U39"/>
  <c r="U96" s="1"/>
  <c r="V39"/>
  <c r="W39"/>
  <c r="X39"/>
  <c r="Y39"/>
  <c r="V96" s="1"/>
  <c r="Z39"/>
  <c r="W96" s="1"/>
  <c r="AA39"/>
  <c r="Z96" s="1"/>
  <c r="AB39"/>
  <c r="AA96" s="1"/>
  <c r="W36" i="2"/>
  <c r="X36"/>
  <c r="Y36"/>
  <c r="Z36"/>
  <c r="AA36"/>
  <c r="AB36"/>
  <c r="AC36" s="1"/>
  <c r="AD36"/>
  <c r="AE36"/>
  <c r="AF36"/>
  <c r="AG36" s="1"/>
  <c r="AH36"/>
  <c r="W37"/>
  <c r="X37"/>
  <c r="Y37"/>
  <c r="Z37"/>
  <c r="AA37"/>
  <c r="AB37" s="1"/>
  <c r="AD37"/>
  <c r="AE37"/>
  <c r="AF37" s="1"/>
  <c r="AG37" s="1"/>
  <c r="AH37"/>
  <c r="W38"/>
  <c r="X38"/>
  <c r="Y38"/>
  <c r="Z38"/>
  <c r="AA38"/>
  <c r="AB38" s="1"/>
  <c r="AD38"/>
  <c r="AE38"/>
  <c r="AF38" s="1"/>
  <c r="AG38" s="1"/>
  <c r="AH38"/>
  <c r="W39"/>
  <c r="X39"/>
  <c r="Y39"/>
  <c r="Z39"/>
  <c r="AA39"/>
  <c r="AB39" s="1"/>
  <c r="AD39"/>
  <c r="AE39"/>
  <c r="AF39" s="1"/>
  <c r="AG39" s="1"/>
  <c r="AH39"/>
  <c r="L13"/>
  <c r="M13"/>
  <c r="N13"/>
  <c r="O13"/>
  <c r="W13" i="3" s="1"/>
  <c r="P13" i="2"/>
  <c r="Q13"/>
  <c r="R13"/>
  <c r="S13"/>
  <c r="T13"/>
  <c r="U13"/>
  <c r="S40" i="3"/>
  <c r="S41"/>
  <c r="S42"/>
  <c r="S43"/>
  <c r="S44"/>
  <c r="S45"/>
  <c r="S47"/>
  <c r="S39"/>
  <c r="Q40"/>
  <c r="Q41"/>
  <c r="Q42"/>
  <c r="Q43"/>
  <c r="Q44"/>
  <c r="Q45"/>
  <c r="Q47"/>
  <c r="Q39"/>
  <c r="S33"/>
  <c r="S34"/>
  <c r="S35"/>
  <c r="S36"/>
  <c r="S37"/>
  <c r="S38"/>
  <c r="S32"/>
  <c r="Q33"/>
  <c r="Q34"/>
  <c r="Q35"/>
  <c r="Q36"/>
  <c r="Q37"/>
  <c r="Q38"/>
  <c r="Q32"/>
  <c r="U8" i="5"/>
  <c r="V8"/>
  <c r="D115" s="1"/>
  <c r="W8"/>
  <c r="E115" s="1"/>
  <c r="X8"/>
  <c r="F115" s="1"/>
  <c r="Y8"/>
  <c r="Z8"/>
  <c r="D78" s="1"/>
  <c r="AA8"/>
  <c r="I115" s="1"/>
  <c r="AB8"/>
  <c r="G78" s="1"/>
  <c r="U9"/>
  <c r="V9"/>
  <c r="D116" s="1"/>
  <c r="W9"/>
  <c r="E116" s="1"/>
  <c r="X9"/>
  <c r="F116" s="1"/>
  <c r="Y9"/>
  <c r="G116" s="1"/>
  <c r="Z9"/>
  <c r="W66" s="1"/>
  <c r="AA9"/>
  <c r="AB9"/>
  <c r="AA66" s="1"/>
  <c r="U10"/>
  <c r="C80" s="1"/>
  <c r="V10"/>
  <c r="D117" s="1"/>
  <c r="W10"/>
  <c r="E117" s="1"/>
  <c r="X10"/>
  <c r="F117" s="1"/>
  <c r="Y10"/>
  <c r="V67" s="1"/>
  <c r="Z10"/>
  <c r="W67" s="1"/>
  <c r="AA10"/>
  <c r="I117" s="1"/>
  <c r="AB10"/>
  <c r="AA67" s="1"/>
  <c r="U11"/>
  <c r="C118" s="1"/>
  <c r="V11"/>
  <c r="D118" s="1"/>
  <c r="W11"/>
  <c r="E118" s="1"/>
  <c r="X11"/>
  <c r="F118" s="1"/>
  <c r="Y11"/>
  <c r="V68" s="1"/>
  <c r="Z11"/>
  <c r="AA11"/>
  <c r="I118" s="1"/>
  <c r="AB11"/>
  <c r="AA68" s="1"/>
  <c r="U12"/>
  <c r="C119" s="1"/>
  <c r="V12"/>
  <c r="D119" s="1"/>
  <c r="W12"/>
  <c r="E119" s="1"/>
  <c r="X12"/>
  <c r="F119" s="1"/>
  <c r="Y12"/>
  <c r="V69" s="1"/>
  <c r="Z12"/>
  <c r="D82" s="1"/>
  <c r="AA12"/>
  <c r="Z69" s="1"/>
  <c r="AB12"/>
  <c r="AA69" s="1"/>
  <c r="U13"/>
  <c r="V13"/>
  <c r="D120" s="1"/>
  <c r="W13"/>
  <c r="E120" s="1"/>
  <c r="X13"/>
  <c r="F120" s="1"/>
  <c r="Y13"/>
  <c r="Z13"/>
  <c r="AA13"/>
  <c r="I120" s="1"/>
  <c r="AB13"/>
  <c r="AA70" s="1"/>
  <c r="U14"/>
  <c r="V14"/>
  <c r="D121" s="1"/>
  <c r="W14"/>
  <c r="E121" s="1"/>
  <c r="X14"/>
  <c r="F121" s="1"/>
  <c r="Y14"/>
  <c r="G121" s="1"/>
  <c r="Z14"/>
  <c r="AA14"/>
  <c r="Z71" s="1"/>
  <c r="AB14"/>
  <c r="G84" s="1"/>
  <c r="U15"/>
  <c r="U72" s="1"/>
  <c r="V15"/>
  <c r="D122" s="1"/>
  <c r="W15"/>
  <c r="E122" s="1"/>
  <c r="X15"/>
  <c r="F122" s="1"/>
  <c r="Y15"/>
  <c r="G122" s="1"/>
  <c r="Z15"/>
  <c r="AA15"/>
  <c r="I122" s="1"/>
  <c r="AB15"/>
  <c r="AA72" s="1"/>
  <c r="U16"/>
  <c r="U73" s="1"/>
  <c r="V16"/>
  <c r="D123" s="1"/>
  <c r="W16"/>
  <c r="E123" s="1"/>
  <c r="X16"/>
  <c r="F123" s="1"/>
  <c r="Y16"/>
  <c r="G123" s="1"/>
  <c r="Z16"/>
  <c r="AA16"/>
  <c r="Z73" s="1"/>
  <c r="AB16"/>
  <c r="AA73" s="1"/>
  <c r="U17"/>
  <c r="C87" s="1"/>
  <c r="V17"/>
  <c r="D124" s="1"/>
  <c r="W17"/>
  <c r="E124" s="1"/>
  <c r="X17"/>
  <c r="F124" s="1"/>
  <c r="Y17"/>
  <c r="G124" s="1"/>
  <c r="Z17"/>
  <c r="W74" s="1"/>
  <c r="AA17"/>
  <c r="I124" s="1"/>
  <c r="AB17"/>
  <c r="AA74" s="1"/>
  <c r="U18"/>
  <c r="V18"/>
  <c r="D125" s="1"/>
  <c r="W18"/>
  <c r="E125" s="1"/>
  <c r="X18"/>
  <c r="F125" s="1"/>
  <c r="Y18"/>
  <c r="Z18"/>
  <c r="AA18"/>
  <c r="Z75" s="1"/>
  <c r="AB18"/>
  <c r="G88" s="1"/>
  <c r="U19"/>
  <c r="V19"/>
  <c r="D126" s="1"/>
  <c r="W19"/>
  <c r="E126" s="1"/>
  <c r="X19"/>
  <c r="F126" s="1"/>
  <c r="Y19"/>
  <c r="G126" s="1"/>
  <c r="Z19"/>
  <c r="AA19"/>
  <c r="I126" s="1"/>
  <c r="AB19"/>
  <c r="G89" s="1"/>
  <c r="U20"/>
  <c r="U77" s="1"/>
  <c r="V20"/>
  <c r="D127" s="1"/>
  <c r="W20"/>
  <c r="E127" s="1"/>
  <c r="X20"/>
  <c r="F127" s="1"/>
  <c r="Y20"/>
  <c r="G127" s="1"/>
  <c r="Z20"/>
  <c r="AA20"/>
  <c r="Z77" s="1"/>
  <c r="AB20"/>
  <c r="G90" s="1"/>
  <c r="U21"/>
  <c r="C91" s="1"/>
  <c r="V21"/>
  <c r="D128" s="1"/>
  <c r="W21"/>
  <c r="E128" s="1"/>
  <c r="X21"/>
  <c r="F128" s="1"/>
  <c r="Y21"/>
  <c r="V78" s="1"/>
  <c r="Z21"/>
  <c r="AA21"/>
  <c r="I128" s="1"/>
  <c r="AB21"/>
  <c r="G91" s="1"/>
  <c r="U22"/>
  <c r="C129" s="1"/>
  <c r="V22"/>
  <c r="D129" s="1"/>
  <c r="W22"/>
  <c r="E129" s="1"/>
  <c r="X22"/>
  <c r="F129" s="1"/>
  <c r="Y22"/>
  <c r="G129" s="1"/>
  <c r="Z22"/>
  <c r="W79" s="1"/>
  <c r="AA22"/>
  <c r="Z79" s="1"/>
  <c r="AB22"/>
  <c r="AA79" s="1"/>
  <c r="U23"/>
  <c r="V23"/>
  <c r="D130" s="1"/>
  <c r="W23"/>
  <c r="E130" s="1"/>
  <c r="X23"/>
  <c r="F130" s="1"/>
  <c r="Y23"/>
  <c r="Z23"/>
  <c r="AA23"/>
  <c r="I130" s="1"/>
  <c r="AB23"/>
  <c r="AA80" s="1"/>
  <c r="U24"/>
  <c r="V24"/>
  <c r="D131" s="1"/>
  <c r="W24"/>
  <c r="E131" s="1"/>
  <c r="X24"/>
  <c r="F131" s="1"/>
  <c r="Y24"/>
  <c r="G131" s="1"/>
  <c r="Z24"/>
  <c r="AA24"/>
  <c r="Z81" s="1"/>
  <c r="AB24"/>
  <c r="AA81" s="1"/>
  <c r="U25"/>
  <c r="C95" s="1"/>
  <c r="V25"/>
  <c r="D132" s="1"/>
  <c r="W25"/>
  <c r="E132" s="1"/>
  <c r="X25"/>
  <c r="F132" s="1"/>
  <c r="Y25"/>
  <c r="V82" s="1"/>
  <c r="Z25"/>
  <c r="AA25"/>
  <c r="I132" s="1"/>
  <c r="AB25"/>
  <c r="G95" s="1"/>
  <c r="U26"/>
  <c r="C133" s="1"/>
  <c r="V26"/>
  <c r="D133" s="1"/>
  <c r="W26"/>
  <c r="E133" s="1"/>
  <c r="X26"/>
  <c r="F133" s="1"/>
  <c r="Y26"/>
  <c r="G133" s="1"/>
  <c r="Z26"/>
  <c r="AA26"/>
  <c r="Z83" s="1"/>
  <c r="AB26"/>
  <c r="G96" s="1"/>
  <c r="U27"/>
  <c r="U84" s="1"/>
  <c r="V27"/>
  <c r="D134" s="1"/>
  <c r="W27"/>
  <c r="E134" s="1"/>
  <c r="X27"/>
  <c r="F134" s="1"/>
  <c r="Y27"/>
  <c r="V84" s="1"/>
  <c r="Z27"/>
  <c r="D97" s="1"/>
  <c r="AA27"/>
  <c r="I134" s="1"/>
  <c r="AB27"/>
  <c r="G97" s="1"/>
  <c r="U28"/>
  <c r="U85" s="1"/>
  <c r="V28"/>
  <c r="D135" s="1"/>
  <c r="W28"/>
  <c r="E135" s="1"/>
  <c r="X28"/>
  <c r="F135" s="1"/>
  <c r="Y28"/>
  <c r="Z28"/>
  <c r="D98" s="1"/>
  <c r="AA28"/>
  <c r="Z85" s="1"/>
  <c r="AB28"/>
  <c r="AA85" s="1"/>
  <c r="U29"/>
  <c r="V29"/>
  <c r="D136" s="1"/>
  <c r="W29"/>
  <c r="E136" s="1"/>
  <c r="X29"/>
  <c r="F136" s="1"/>
  <c r="Y29"/>
  <c r="Z29"/>
  <c r="W86" s="1"/>
  <c r="AA29"/>
  <c r="Z86" s="1"/>
  <c r="AB29"/>
  <c r="AA86" s="1"/>
  <c r="U30"/>
  <c r="V30"/>
  <c r="D137" s="1"/>
  <c r="W30"/>
  <c r="E137" s="1"/>
  <c r="X30"/>
  <c r="F137" s="1"/>
  <c r="Y30"/>
  <c r="Z30"/>
  <c r="D100" s="1"/>
  <c r="AA30"/>
  <c r="I137" s="1"/>
  <c r="AB30"/>
  <c r="AA87" s="1"/>
  <c r="U31"/>
  <c r="C101" s="1"/>
  <c r="V31"/>
  <c r="D138" s="1"/>
  <c r="W31"/>
  <c r="E138" s="1"/>
  <c r="X31"/>
  <c r="F138" s="1"/>
  <c r="Y31"/>
  <c r="Z31"/>
  <c r="D101" s="1"/>
  <c r="AA31"/>
  <c r="Z88" s="1"/>
  <c r="AB31"/>
  <c r="G101" s="1"/>
  <c r="U32"/>
  <c r="U89" s="1"/>
  <c r="V32"/>
  <c r="D139" s="1"/>
  <c r="W32"/>
  <c r="E139" s="1"/>
  <c r="X32"/>
  <c r="F139" s="1"/>
  <c r="Y32"/>
  <c r="Z32"/>
  <c r="W89" s="1"/>
  <c r="AA32"/>
  <c r="Z89" s="1"/>
  <c r="AB32"/>
  <c r="AA89" s="1"/>
  <c r="U33"/>
  <c r="U90" s="1"/>
  <c r="V33"/>
  <c r="D140" s="1"/>
  <c r="W33"/>
  <c r="E140" s="1"/>
  <c r="X33"/>
  <c r="F140" s="1"/>
  <c r="Y33"/>
  <c r="V90" s="1"/>
  <c r="Z33"/>
  <c r="AA33"/>
  <c r="AB33"/>
  <c r="AA90" s="1"/>
  <c r="U34"/>
  <c r="C141" s="1"/>
  <c r="V34"/>
  <c r="D141" s="1"/>
  <c r="W34"/>
  <c r="E141" s="1"/>
  <c r="X34"/>
  <c r="F141" s="1"/>
  <c r="Y34"/>
  <c r="G141" s="1"/>
  <c r="Z34"/>
  <c r="AA34"/>
  <c r="AB34"/>
  <c r="AA91" s="1"/>
  <c r="U35"/>
  <c r="V35"/>
  <c r="W35"/>
  <c r="X35"/>
  <c r="Y35"/>
  <c r="Z35"/>
  <c r="W92" s="1"/>
  <c r="AA35"/>
  <c r="AB35"/>
  <c r="W93"/>
  <c r="AA93"/>
  <c r="L8"/>
  <c r="L65" s="1"/>
  <c r="M8"/>
  <c r="M65" s="1"/>
  <c r="N8"/>
  <c r="N65" s="1"/>
  <c r="O8"/>
  <c r="O65" s="1"/>
  <c r="P8"/>
  <c r="P65" s="1"/>
  <c r="Q8"/>
  <c r="R8"/>
  <c r="S8"/>
  <c r="L9"/>
  <c r="L66" s="1"/>
  <c r="M9"/>
  <c r="M66" s="1"/>
  <c r="N9"/>
  <c r="N66" s="1"/>
  <c r="O9"/>
  <c r="O66" s="1"/>
  <c r="P9"/>
  <c r="Q9"/>
  <c r="R9"/>
  <c r="P38" s="1"/>
  <c r="S9"/>
  <c r="L10"/>
  <c r="L67" s="1"/>
  <c r="M10"/>
  <c r="M67" s="1"/>
  <c r="N10"/>
  <c r="N67" s="1"/>
  <c r="O10"/>
  <c r="O67" s="1"/>
  <c r="P10"/>
  <c r="L39" s="1"/>
  <c r="Q10"/>
  <c r="R10"/>
  <c r="R67" s="1"/>
  <c r="S10"/>
  <c r="L11"/>
  <c r="L68" s="1"/>
  <c r="M11"/>
  <c r="M68" s="1"/>
  <c r="N11"/>
  <c r="N68" s="1"/>
  <c r="O11"/>
  <c r="O68" s="1"/>
  <c r="P11"/>
  <c r="P68" s="1"/>
  <c r="Q11"/>
  <c r="R11"/>
  <c r="R68" s="1"/>
  <c r="S11"/>
  <c r="L12"/>
  <c r="L69" s="1"/>
  <c r="M12"/>
  <c r="M69" s="1"/>
  <c r="N12"/>
  <c r="N69" s="1"/>
  <c r="O12"/>
  <c r="O69" s="1"/>
  <c r="P12"/>
  <c r="P69" s="1"/>
  <c r="Q12"/>
  <c r="R12"/>
  <c r="P41" s="1"/>
  <c r="S12"/>
  <c r="L13"/>
  <c r="L70" s="1"/>
  <c r="M13"/>
  <c r="M70" s="1"/>
  <c r="N13"/>
  <c r="N70" s="1"/>
  <c r="O13"/>
  <c r="O70" s="1"/>
  <c r="P13"/>
  <c r="L42" s="1"/>
  <c r="Q13"/>
  <c r="R13"/>
  <c r="P42" s="1"/>
  <c r="S13"/>
  <c r="L72"/>
  <c r="N72"/>
  <c r="O72"/>
  <c r="P72"/>
  <c r="R72"/>
  <c r="AB7"/>
  <c r="AA64" s="1"/>
  <c r="AA7"/>
  <c r="Z64" s="1"/>
  <c r="Z7"/>
  <c r="W64" s="1"/>
  <c r="Y7"/>
  <c r="G114" s="1"/>
  <c r="X7"/>
  <c r="F114" s="1"/>
  <c r="W7"/>
  <c r="E114" s="1"/>
  <c r="V7"/>
  <c r="D114" s="1"/>
  <c r="U7"/>
  <c r="C114" s="1"/>
  <c r="S7"/>
  <c r="R7"/>
  <c r="P36" s="1"/>
  <c r="Q7"/>
  <c r="P7"/>
  <c r="P64" s="1"/>
  <c r="O7"/>
  <c r="O64" s="1"/>
  <c r="N7"/>
  <c r="N64" s="1"/>
  <c r="M7"/>
  <c r="M64" s="1"/>
  <c r="L7"/>
  <c r="L64" s="1"/>
  <c r="C8"/>
  <c r="C65" s="1"/>
  <c r="D8"/>
  <c r="D65" s="1"/>
  <c r="E8"/>
  <c r="E65" s="1"/>
  <c r="F8"/>
  <c r="F65" s="1"/>
  <c r="G8"/>
  <c r="G65" s="1"/>
  <c r="H8"/>
  <c r="I8"/>
  <c r="J8"/>
  <c r="C9"/>
  <c r="C66" s="1"/>
  <c r="D9"/>
  <c r="D66" s="1"/>
  <c r="E9"/>
  <c r="E66" s="1"/>
  <c r="F9"/>
  <c r="F66" s="1"/>
  <c r="G9"/>
  <c r="B38" s="1"/>
  <c r="H9"/>
  <c r="I9"/>
  <c r="I66" s="1"/>
  <c r="J9"/>
  <c r="C10"/>
  <c r="C67" s="1"/>
  <c r="D10"/>
  <c r="D67" s="1"/>
  <c r="E10"/>
  <c r="E67" s="1"/>
  <c r="F10"/>
  <c r="F67" s="1"/>
  <c r="G10"/>
  <c r="G67" s="1"/>
  <c r="H10"/>
  <c r="I10"/>
  <c r="I67" s="1"/>
  <c r="J10"/>
  <c r="C11"/>
  <c r="C68" s="1"/>
  <c r="D11"/>
  <c r="D68" s="1"/>
  <c r="E11"/>
  <c r="E68" s="1"/>
  <c r="F11"/>
  <c r="F68" s="1"/>
  <c r="G11"/>
  <c r="G68" s="1"/>
  <c r="H11"/>
  <c r="I11"/>
  <c r="I68" s="1"/>
  <c r="J11"/>
  <c r="C12"/>
  <c r="C69" s="1"/>
  <c r="D12"/>
  <c r="D69" s="1"/>
  <c r="E12"/>
  <c r="E69" s="1"/>
  <c r="F12"/>
  <c r="F69" s="1"/>
  <c r="G12"/>
  <c r="G69" s="1"/>
  <c r="H12"/>
  <c r="I12"/>
  <c r="I69" s="1"/>
  <c r="J12"/>
  <c r="C13"/>
  <c r="C70" s="1"/>
  <c r="D13"/>
  <c r="D70" s="1"/>
  <c r="E13"/>
  <c r="E70" s="1"/>
  <c r="F13"/>
  <c r="F70" s="1"/>
  <c r="G13"/>
  <c r="B42" s="1"/>
  <c r="H13"/>
  <c r="I13"/>
  <c r="I70" s="1"/>
  <c r="J13"/>
  <c r="D7"/>
  <c r="D64" s="1"/>
  <c r="E7"/>
  <c r="E64" s="1"/>
  <c r="F7"/>
  <c r="F64" s="1"/>
  <c r="G7"/>
  <c r="G64" s="1"/>
  <c r="H7"/>
  <c r="I7"/>
  <c r="I64" s="1"/>
  <c r="J7"/>
  <c r="C7"/>
  <c r="C64" s="1"/>
  <c r="B6" i="4"/>
  <c r="C6"/>
  <c r="D6"/>
  <c r="E6"/>
  <c r="G6"/>
  <c r="H6"/>
  <c r="J6"/>
  <c r="A6"/>
  <c r="A5"/>
  <c r="W35" i="2"/>
  <c r="AM35" i="3" s="1"/>
  <c r="A35" i="4" s="1"/>
  <c r="X35" i="2"/>
  <c r="AN35" i="3" s="1"/>
  <c r="B35" i="4" s="1"/>
  <c r="Y35" i="2"/>
  <c r="AO35" i="3" s="1"/>
  <c r="C35" i="4" s="1"/>
  <c r="Z35" i="2"/>
  <c r="AP35" i="3" s="1"/>
  <c r="AA35" i="2"/>
  <c r="AQ35" i="3" s="1"/>
  <c r="AD35" i="2"/>
  <c r="AE35"/>
  <c r="AV35" i="3" s="1"/>
  <c r="AH35" i="2"/>
  <c r="A36" i="4"/>
  <c r="C36"/>
  <c r="W30" i="2"/>
  <c r="AM30" i="3" s="1"/>
  <c r="A30" i="4" s="1"/>
  <c r="X30" i="2"/>
  <c r="AN30" i="3" s="1"/>
  <c r="B30" i="4" s="1"/>
  <c r="Y30" i="2"/>
  <c r="AO30" i="3" s="1"/>
  <c r="C30" i="4" s="1"/>
  <c r="Z30" i="2"/>
  <c r="AP30" i="3" s="1"/>
  <c r="AA30" i="2"/>
  <c r="AQ30" i="3" s="1"/>
  <c r="AD30" i="2"/>
  <c r="AE30"/>
  <c r="AV30" i="3" s="1"/>
  <c r="AH30" i="2"/>
  <c r="W31"/>
  <c r="AM31" i="3" s="1"/>
  <c r="A31" i="4" s="1"/>
  <c r="X31" i="2"/>
  <c r="AN31" i="3" s="1"/>
  <c r="B31" i="4" s="1"/>
  <c r="Y31" i="2"/>
  <c r="AO31" i="3" s="1"/>
  <c r="C31" i="4" s="1"/>
  <c r="Z31" i="2"/>
  <c r="AP31" i="3" s="1"/>
  <c r="AA31" i="2"/>
  <c r="AQ31" i="3" s="1"/>
  <c r="AD31" i="2"/>
  <c r="AE31"/>
  <c r="AV31" i="3" s="1"/>
  <c r="AH31" i="2"/>
  <c r="W32"/>
  <c r="AM32" i="3" s="1"/>
  <c r="A32" i="4" s="1"/>
  <c r="X32" i="2"/>
  <c r="AN32" i="3" s="1"/>
  <c r="B32" i="4" s="1"/>
  <c r="Y32" i="2"/>
  <c r="AO32" i="3" s="1"/>
  <c r="C32" i="4" s="1"/>
  <c r="Z32" i="2"/>
  <c r="AP32" i="3" s="1"/>
  <c r="AA32" i="2"/>
  <c r="AQ32" i="3" s="1"/>
  <c r="AD32" i="2"/>
  <c r="AE32"/>
  <c r="AV32" i="3" s="1"/>
  <c r="AH32" i="2"/>
  <c r="W33"/>
  <c r="AM33" i="3" s="1"/>
  <c r="A33" i="4" s="1"/>
  <c r="X33" i="2"/>
  <c r="AN33" i="3" s="1"/>
  <c r="B33" i="4" s="1"/>
  <c r="Y33" i="2"/>
  <c r="AO33" i="3" s="1"/>
  <c r="C33" i="4" s="1"/>
  <c r="Z33" i="2"/>
  <c r="AP33" i="3" s="1"/>
  <c r="AA33" i="2"/>
  <c r="AQ33" i="3" s="1"/>
  <c r="AD33" i="2"/>
  <c r="AE33"/>
  <c r="AV33" i="3" s="1"/>
  <c r="AH33" i="2"/>
  <c r="W34"/>
  <c r="AM34" i="3" s="1"/>
  <c r="A34" i="4" s="1"/>
  <c r="X34" i="2"/>
  <c r="AN34" i="3" s="1"/>
  <c r="B34" i="4" s="1"/>
  <c r="Y34" i="2"/>
  <c r="AO34" i="3" s="1"/>
  <c r="C34" i="4" s="1"/>
  <c r="Z34" i="2"/>
  <c r="AP34" i="3" s="1"/>
  <c r="AA34" i="2"/>
  <c r="AQ34" i="3" s="1"/>
  <c r="AD34" i="2"/>
  <c r="AE34"/>
  <c r="AV34" i="3" s="1"/>
  <c r="AH34" i="2"/>
  <c r="W8"/>
  <c r="AM8" i="3" s="1"/>
  <c r="A8" i="4" s="1"/>
  <c r="X8" i="2"/>
  <c r="AN8" i="3" s="1"/>
  <c r="B8" i="4" s="1"/>
  <c r="Y8" i="2"/>
  <c r="AO8" i="3" s="1"/>
  <c r="C8" i="4" s="1"/>
  <c r="Z8" i="2"/>
  <c r="AP8" i="3" s="1"/>
  <c r="AA8" i="2"/>
  <c r="AQ8" i="3" s="1"/>
  <c r="AD8" i="2"/>
  <c r="AE8"/>
  <c r="AV8" i="3" s="1"/>
  <c r="AH8" i="2"/>
  <c r="W9"/>
  <c r="AM9" i="3" s="1"/>
  <c r="A9" i="4" s="1"/>
  <c r="X9" i="2"/>
  <c r="AN9" i="3" s="1"/>
  <c r="B9" i="4" s="1"/>
  <c r="Y9" i="2"/>
  <c r="AO9" i="3" s="1"/>
  <c r="C9" i="4" s="1"/>
  <c r="Z9" i="2"/>
  <c r="AP9" i="3" s="1"/>
  <c r="AA9" i="2"/>
  <c r="AQ9" i="3" s="1"/>
  <c r="AD9" i="2"/>
  <c r="AE9"/>
  <c r="AV9" i="3" s="1"/>
  <c r="AH9" i="2"/>
  <c r="W10"/>
  <c r="AM10" i="3" s="1"/>
  <c r="A10" i="4" s="1"/>
  <c r="X10" i="2"/>
  <c r="AN10" i="3" s="1"/>
  <c r="B10" i="4" s="1"/>
  <c r="Y10" i="2"/>
  <c r="AO10" i="3" s="1"/>
  <c r="C10" i="4" s="1"/>
  <c r="Z10" i="2"/>
  <c r="AP10" i="3" s="1"/>
  <c r="AA10" i="2"/>
  <c r="AQ10" i="3" s="1"/>
  <c r="AD10" i="2"/>
  <c r="AE10"/>
  <c r="AV10" i="3" s="1"/>
  <c r="AH10" i="2"/>
  <c r="W11"/>
  <c r="AM11" i="3" s="1"/>
  <c r="A11" i="4" s="1"/>
  <c r="X11" i="2"/>
  <c r="AN11" i="3" s="1"/>
  <c r="B11" i="4" s="1"/>
  <c r="Y11" i="2"/>
  <c r="AO11" i="3" s="1"/>
  <c r="C11" i="4" s="1"/>
  <c r="Z11" i="2"/>
  <c r="AP11" i="3" s="1"/>
  <c r="AA11" i="2"/>
  <c r="AQ11" i="3" s="1"/>
  <c r="AD11" i="2"/>
  <c r="AE11"/>
  <c r="AV11" i="3" s="1"/>
  <c r="AH11" i="2"/>
  <c r="W12"/>
  <c r="AM12" i="3" s="1"/>
  <c r="A12" i="4" s="1"/>
  <c r="X12" i="2"/>
  <c r="AN12" i="3" s="1"/>
  <c r="B12" i="4" s="1"/>
  <c r="Y12" i="2"/>
  <c r="AO12" i="3" s="1"/>
  <c r="C12" i="4" s="1"/>
  <c r="Z12" i="2"/>
  <c r="AP12" i="3" s="1"/>
  <c r="AA12" i="2"/>
  <c r="AQ12" i="3" s="1"/>
  <c r="AD12" i="2"/>
  <c r="AE12"/>
  <c r="AV12" i="3" s="1"/>
  <c r="AH12" i="2"/>
  <c r="W13"/>
  <c r="AM13" i="3" s="1"/>
  <c r="A13" i="4" s="1"/>
  <c r="X13" i="2"/>
  <c r="AN13" i="3" s="1"/>
  <c r="B13" i="4" s="1"/>
  <c r="Y13" i="2"/>
  <c r="AO13" i="3" s="1"/>
  <c r="C13" i="4" s="1"/>
  <c r="Z13" i="2"/>
  <c r="AP13" i="3" s="1"/>
  <c r="AA13" i="2"/>
  <c r="AQ13" i="3" s="1"/>
  <c r="AD13" i="2"/>
  <c r="AE13"/>
  <c r="AV13" i="3" s="1"/>
  <c r="AH13" i="2"/>
  <c r="W14"/>
  <c r="AM14" i="3" s="1"/>
  <c r="A14" i="4" s="1"/>
  <c r="X14" i="2"/>
  <c r="AN14" i="3" s="1"/>
  <c r="B14" i="4" s="1"/>
  <c r="Y14" i="2"/>
  <c r="AO14" i="3" s="1"/>
  <c r="C14" i="4" s="1"/>
  <c r="Z14" i="2"/>
  <c r="AP14" i="3" s="1"/>
  <c r="AA14" i="2"/>
  <c r="AQ14" i="3" s="1"/>
  <c r="AD14" i="2"/>
  <c r="AE14"/>
  <c r="AV14" i="3" s="1"/>
  <c r="AH14" i="2"/>
  <c r="W15"/>
  <c r="AM15" i="3" s="1"/>
  <c r="A15" i="4" s="1"/>
  <c r="X15" i="2"/>
  <c r="AN15" i="3" s="1"/>
  <c r="B15" i="4" s="1"/>
  <c r="Y15" i="2"/>
  <c r="AO15" i="3" s="1"/>
  <c r="C15" i="4" s="1"/>
  <c r="Z15" i="2"/>
  <c r="AP15" i="3" s="1"/>
  <c r="AA15" i="2"/>
  <c r="AQ15" i="3" s="1"/>
  <c r="AD15" i="2"/>
  <c r="AE15"/>
  <c r="AV15" i="3" s="1"/>
  <c r="AH15" i="2"/>
  <c r="W16"/>
  <c r="AM16" i="3" s="1"/>
  <c r="A16" i="4" s="1"/>
  <c r="X16" i="2"/>
  <c r="AN16" i="3" s="1"/>
  <c r="B16" i="4" s="1"/>
  <c r="Y16" i="2"/>
  <c r="AO16" i="3" s="1"/>
  <c r="C16" i="4" s="1"/>
  <c r="Z16" i="2"/>
  <c r="AP16" i="3" s="1"/>
  <c r="AA16" i="2"/>
  <c r="AQ16" i="3" s="1"/>
  <c r="AD16" i="2"/>
  <c r="AE16"/>
  <c r="AV16" i="3" s="1"/>
  <c r="AH16" i="2"/>
  <c r="W17"/>
  <c r="AM17" i="3" s="1"/>
  <c r="A17" i="4" s="1"/>
  <c r="X17" i="2"/>
  <c r="AN17" i="3" s="1"/>
  <c r="B17" i="4" s="1"/>
  <c r="Y17" i="2"/>
  <c r="AO17" i="3" s="1"/>
  <c r="C17" i="4" s="1"/>
  <c r="Z17" i="2"/>
  <c r="AP17" i="3" s="1"/>
  <c r="AA17" i="2"/>
  <c r="AQ17" i="3" s="1"/>
  <c r="AD17" i="2"/>
  <c r="AE17"/>
  <c r="AV17" i="3" s="1"/>
  <c r="AH17" i="2"/>
  <c r="W18"/>
  <c r="AM18" i="3" s="1"/>
  <c r="A18" i="4" s="1"/>
  <c r="X18" i="2"/>
  <c r="AN18" i="3" s="1"/>
  <c r="B18" i="4" s="1"/>
  <c r="Y18" i="2"/>
  <c r="AO18" i="3" s="1"/>
  <c r="C18" i="4" s="1"/>
  <c r="Z18" i="2"/>
  <c r="AP18" i="3" s="1"/>
  <c r="AA18" i="2"/>
  <c r="AQ18" i="3" s="1"/>
  <c r="AD18" i="2"/>
  <c r="AE18"/>
  <c r="AV18" i="3" s="1"/>
  <c r="AH18" i="2"/>
  <c r="W19"/>
  <c r="AM19" i="3" s="1"/>
  <c r="A19" i="4" s="1"/>
  <c r="X19" i="2"/>
  <c r="AN19" i="3" s="1"/>
  <c r="B19" i="4" s="1"/>
  <c r="Y19" i="2"/>
  <c r="AO19" i="3" s="1"/>
  <c r="C19" i="4" s="1"/>
  <c r="Z19" i="2"/>
  <c r="AP19" i="3" s="1"/>
  <c r="AA19" i="2"/>
  <c r="AQ19" i="3" s="1"/>
  <c r="AD19" i="2"/>
  <c r="AE19"/>
  <c r="AV19" i="3" s="1"/>
  <c r="AH19" i="2"/>
  <c r="W20"/>
  <c r="AM20" i="3" s="1"/>
  <c r="A20" i="4" s="1"/>
  <c r="X20" i="2"/>
  <c r="AN20" i="3" s="1"/>
  <c r="B20" i="4" s="1"/>
  <c r="Y20" i="2"/>
  <c r="AO20" i="3" s="1"/>
  <c r="C20" i="4" s="1"/>
  <c r="Z20" i="2"/>
  <c r="AP20" i="3" s="1"/>
  <c r="AA20" i="2"/>
  <c r="AQ20" i="3" s="1"/>
  <c r="AD20" i="2"/>
  <c r="AE20"/>
  <c r="AV20" i="3" s="1"/>
  <c r="AH20" i="2"/>
  <c r="W21"/>
  <c r="AM21" i="3" s="1"/>
  <c r="A21" i="4" s="1"/>
  <c r="X21" i="2"/>
  <c r="AN21" i="3" s="1"/>
  <c r="B21" i="4" s="1"/>
  <c r="Y21" i="2"/>
  <c r="AO21" i="3" s="1"/>
  <c r="C21" i="4" s="1"/>
  <c r="Z21" i="2"/>
  <c r="AP21" i="3" s="1"/>
  <c r="AA21" i="2"/>
  <c r="AQ21" i="3" s="1"/>
  <c r="AD21" i="2"/>
  <c r="AE21"/>
  <c r="AV21" i="3" s="1"/>
  <c r="AH21" i="2"/>
  <c r="W22"/>
  <c r="AM22" i="3" s="1"/>
  <c r="A22" i="4" s="1"/>
  <c r="X22" i="2"/>
  <c r="AN22" i="3" s="1"/>
  <c r="B22" i="4" s="1"/>
  <c r="Y22" i="2"/>
  <c r="AO22" i="3" s="1"/>
  <c r="C22" i="4" s="1"/>
  <c r="Z22" i="2"/>
  <c r="AP22" i="3" s="1"/>
  <c r="AA22" i="2"/>
  <c r="AQ22" i="3" s="1"/>
  <c r="AD22" i="2"/>
  <c r="AE22"/>
  <c r="AV22" i="3" s="1"/>
  <c r="AH22" i="2"/>
  <c r="W23"/>
  <c r="AM23" i="3" s="1"/>
  <c r="A23" i="4" s="1"/>
  <c r="X23" i="2"/>
  <c r="AN23" i="3" s="1"/>
  <c r="B23" i="4" s="1"/>
  <c r="Y23" i="2"/>
  <c r="AO23" i="3" s="1"/>
  <c r="C23" i="4" s="1"/>
  <c r="Z23" i="2"/>
  <c r="AP23" i="3" s="1"/>
  <c r="AA23" i="2"/>
  <c r="AQ23" i="3" s="1"/>
  <c r="AD23" i="2"/>
  <c r="AE23"/>
  <c r="AV23" i="3" s="1"/>
  <c r="AH23" i="2"/>
  <c r="W24"/>
  <c r="AM24" i="3" s="1"/>
  <c r="A24" i="4" s="1"/>
  <c r="X24" i="2"/>
  <c r="AN24" i="3" s="1"/>
  <c r="B24" i="4" s="1"/>
  <c r="Y24" i="2"/>
  <c r="AO24" i="3" s="1"/>
  <c r="C24" i="4" s="1"/>
  <c r="Z24" i="2"/>
  <c r="AP24" i="3" s="1"/>
  <c r="AA24" i="2"/>
  <c r="AQ24" i="3" s="1"/>
  <c r="AD24" i="2"/>
  <c r="AE24"/>
  <c r="AV24" i="3" s="1"/>
  <c r="AH24" i="2"/>
  <c r="W25"/>
  <c r="AM25" i="3" s="1"/>
  <c r="A25" i="4" s="1"/>
  <c r="X25" i="2"/>
  <c r="AN25" i="3" s="1"/>
  <c r="B25" i="4" s="1"/>
  <c r="Y25" i="2"/>
  <c r="AO25" i="3" s="1"/>
  <c r="C25" i="4" s="1"/>
  <c r="Z25" i="2"/>
  <c r="AP25" i="3" s="1"/>
  <c r="AA25" i="2"/>
  <c r="AQ25" i="3" s="1"/>
  <c r="AD25" i="2"/>
  <c r="AE25"/>
  <c r="AV25" i="3" s="1"/>
  <c r="AH25" i="2"/>
  <c r="W26"/>
  <c r="AM26" i="3" s="1"/>
  <c r="A26" i="4" s="1"/>
  <c r="X26" i="2"/>
  <c r="AN26" i="3" s="1"/>
  <c r="B26" i="4" s="1"/>
  <c r="Y26" i="2"/>
  <c r="AO26" i="3" s="1"/>
  <c r="C26" i="4" s="1"/>
  <c r="Z26" i="2"/>
  <c r="AP26" i="3" s="1"/>
  <c r="AA26" i="2"/>
  <c r="AQ26" i="3" s="1"/>
  <c r="AD26" i="2"/>
  <c r="AE26"/>
  <c r="AV26" i="3" s="1"/>
  <c r="AH26" i="2"/>
  <c r="W27"/>
  <c r="AM27" i="3" s="1"/>
  <c r="A27" i="4" s="1"/>
  <c r="X27" i="2"/>
  <c r="AN27" i="3" s="1"/>
  <c r="B27" i="4" s="1"/>
  <c r="Y27" i="2"/>
  <c r="AO27" i="3" s="1"/>
  <c r="C27" i="4" s="1"/>
  <c r="Z27" i="2"/>
  <c r="AP27" i="3" s="1"/>
  <c r="AA27" i="2"/>
  <c r="AQ27" i="3" s="1"/>
  <c r="AD27" i="2"/>
  <c r="AE27"/>
  <c r="AV27" i="3" s="1"/>
  <c r="AH27" i="2"/>
  <c r="W28"/>
  <c r="AM28" i="3" s="1"/>
  <c r="A28" i="4" s="1"/>
  <c r="X28" i="2"/>
  <c r="AN28" i="3" s="1"/>
  <c r="B28" i="4" s="1"/>
  <c r="Y28" i="2"/>
  <c r="AO28" i="3" s="1"/>
  <c r="C28" i="4" s="1"/>
  <c r="Z28" i="2"/>
  <c r="AP28" i="3" s="1"/>
  <c r="AA28" i="2"/>
  <c r="AQ28" i="3" s="1"/>
  <c r="AD28" i="2"/>
  <c r="AE28"/>
  <c r="AV28" i="3" s="1"/>
  <c r="AH28" i="2"/>
  <c r="W29"/>
  <c r="AM29" i="3" s="1"/>
  <c r="A29" i="4" s="1"/>
  <c r="X29" i="2"/>
  <c r="AN29" i="3" s="1"/>
  <c r="B29" i="4" s="1"/>
  <c r="Y29" i="2"/>
  <c r="AO29" i="3" s="1"/>
  <c r="C29" i="4" s="1"/>
  <c r="Z29" i="2"/>
  <c r="AP29" i="3" s="1"/>
  <c r="AA29" i="2"/>
  <c r="AQ29" i="3" s="1"/>
  <c r="AD29" i="2"/>
  <c r="AE29"/>
  <c r="AV29" i="3" s="1"/>
  <c r="AH29" i="2"/>
  <c r="AH7"/>
  <c r="AE7"/>
  <c r="AV7" i="3" s="1"/>
  <c r="AD7" i="2"/>
  <c r="AA7"/>
  <c r="AQ7" i="3" s="1"/>
  <c r="Z7" i="2"/>
  <c r="AP7" i="3" s="1"/>
  <c r="Y7" i="2"/>
  <c r="AO7" i="3" s="1"/>
  <c r="C7" i="4" s="1"/>
  <c r="X7" i="2"/>
  <c r="AN7" i="3" s="1"/>
  <c r="B7" i="4" s="1"/>
  <c r="W7" i="2"/>
  <c r="AM7" i="3" s="1"/>
  <c r="A7" i="4" s="1"/>
  <c r="L8" i="2"/>
  <c r="T8" i="3" s="1"/>
  <c r="M8" i="2"/>
  <c r="U8" i="3" s="1"/>
  <c r="N8" i="2"/>
  <c r="T8" s="1"/>
  <c r="D45" s="1"/>
  <c r="O8"/>
  <c r="W8" i="3" s="1"/>
  <c r="P8" i="2"/>
  <c r="X8" i="3" s="1"/>
  <c r="R8" i="2"/>
  <c r="S8"/>
  <c r="AE8" i="3" s="1"/>
  <c r="U8" i="2"/>
  <c r="L9"/>
  <c r="T9" i="3" s="1"/>
  <c r="M9" i="2"/>
  <c r="U9" i="3" s="1"/>
  <c r="N9" i="2"/>
  <c r="T9" s="1"/>
  <c r="O9"/>
  <c r="W9" i="3" s="1"/>
  <c r="P9" i="2"/>
  <c r="B46" s="1"/>
  <c r="R9"/>
  <c r="S9"/>
  <c r="E46" s="1"/>
  <c r="U9"/>
  <c r="L10"/>
  <c r="T10" i="3" s="1"/>
  <c r="M10" i="2"/>
  <c r="U10" i="3" s="1"/>
  <c r="N10" i="2"/>
  <c r="Q10" s="1"/>
  <c r="O10"/>
  <c r="W10" i="3"/>
  <c r="P10" i="2"/>
  <c r="X10" i="3" s="1"/>
  <c r="R10" i="2"/>
  <c r="S10"/>
  <c r="E47" s="1"/>
  <c r="U10"/>
  <c r="L11"/>
  <c r="T11" i="3" s="1"/>
  <c r="M11" i="2"/>
  <c r="U11" i="3" s="1"/>
  <c r="N11" i="2"/>
  <c r="T11" s="1"/>
  <c r="O11"/>
  <c r="W11" i="3" s="1"/>
  <c r="P11" i="2"/>
  <c r="B48" s="1"/>
  <c r="R11"/>
  <c r="S11"/>
  <c r="E48" s="1"/>
  <c r="U11"/>
  <c r="T12" i="3"/>
  <c r="U12"/>
  <c r="W12"/>
  <c r="AE12"/>
  <c r="T13"/>
  <c r="U13"/>
  <c r="V13"/>
  <c r="X13"/>
  <c r="E50" i="2"/>
  <c r="T15" i="3"/>
  <c r="U15"/>
  <c r="AF15"/>
  <c r="W15"/>
  <c r="U7" i="2"/>
  <c r="S7"/>
  <c r="E44" s="1"/>
  <c r="R7"/>
  <c r="P7"/>
  <c r="X7" i="3" s="1"/>
  <c r="O7" i="2"/>
  <c r="W7" i="3" s="1"/>
  <c r="N7" i="2"/>
  <c r="V7" i="3" s="1"/>
  <c r="M7" i="2"/>
  <c r="U7" i="3" s="1"/>
  <c r="L7" i="2"/>
  <c r="T7" i="3" s="1"/>
  <c r="A8"/>
  <c r="B8"/>
  <c r="D8"/>
  <c r="L8"/>
  <c r="A9" i="2"/>
  <c r="A9" i="3" s="1"/>
  <c r="B9" i="2"/>
  <c r="B9" i="3" s="1"/>
  <c r="C9" i="2"/>
  <c r="C9" i="3" s="1"/>
  <c r="D9" i="2"/>
  <c r="D9" i="3" s="1"/>
  <c r="E9" i="2"/>
  <c r="B39" s="1"/>
  <c r="G9"/>
  <c r="H9"/>
  <c r="E39" s="1"/>
  <c r="J9"/>
  <c r="A10"/>
  <c r="A10" i="3" s="1"/>
  <c r="B10" i="2"/>
  <c r="B10" i="3" s="1"/>
  <c r="C10" i="2"/>
  <c r="C10" i="3" s="1"/>
  <c r="D10" i="2"/>
  <c r="D10" i="3" s="1"/>
  <c r="E10" i="2"/>
  <c r="B40" s="1"/>
  <c r="G10"/>
  <c r="H10"/>
  <c r="E40" s="1"/>
  <c r="J10"/>
  <c r="A11"/>
  <c r="A11" i="3" s="1"/>
  <c r="B11" i="2"/>
  <c r="B11" i="3" s="1"/>
  <c r="C11" i="2"/>
  <c r="I11" s="1"/>
  <c r="D11"/>
  <c r="D11" i="3" s="1"/>
  <c r="E11" i="2"/>
  <c r="B41" s="1"/>
  <c r="G11"/>
  <c r="H11"/>
  <c r="E41" s="1"/>
  <c r="J11"/>
  <c r="A12"/>
  <c r="A12" i="3" s="1"/>
  <c r="B12" i="2"/>
  <c r="B12" i="3" s="1"/>
  <c r="C12" i="2"/>
  <c r="F12" s="1"/>
  <c r="D12"/>
  <c r="D12" i="3" s="1"/>
  <c r="E12" i="2"/>
  <c r="E12" i="3" s="1"/>
  <c r="G12" i="2"/>
  <c r="H12"/>
  <c r="L12" i="3" s="1"/>
  <c r="J12" i="2"/>
  <c r="A13"/>
  <c r="A13" i="3" s="1"/>
  <c r="B13" i="2"/>
  <c r="B13" i="3" s="1"/>
  <c r="C13"/>
  <c r="D13" i="2"/>
  <c r="D13" i="3" s="1"/>
  <c r="E13" i="2"/>
  <c r="B43" s="1"/>
  <c r="G13"/>
  <c r="H13"/>
  <c r="E43" s="1"/>
  <c r="J13"/>
  <c r="B7"/>
  <c r="B7" i="3" s="1"/>
  <c r="C7" i="2"/>
  <c r="I7" s="1"/>
  <c r="M7" i="3" s="1"/>
  <c r="D7" i="2"/>
  <c r="D7" i="3" s="1"/>
  <c r="E7" i="2"/>
  <c r="B37" s="1"/>
  <c r="G7"/>
  <c r="H7"/>
  <c r="E37" s="1"/>
  <c r="J7"/>
  <c r="A7"/>
  <c r="A7" i="3" s="1"/>
  <c r="V12"/>
  <c r="Y12"/>
  <c r="Q8" i="2"/>
  <c r="Y8" i="3" s="1"/>
  <c r="G77" i="5"/>
  <c r="W91"/>
  <c r="D102"/>
  <c r="W84"/>
  <c r="W83"/>
  <c r="D96"/>
  <c r="D95"/>
  <c r="W82"/>
  <c r="D94"/>
  <c r="W81"/>
  <c r="W80"/>
  <c r="D93"/>
  <c r="D92"/>
  <c r="D91"/>
  <c r="W78"/>
  <c r="D90"/>
  <c r="W77"/>
  <c r="W76"/>
  <c r="D89"/>
  <c r="W75"/>
  <c r="D88"/>
  <c r="D87"/>
  <c r="D86"/>
  <c r="W73"/>
  <c r="W72"/>
  <c r="D85"/>
  <c r="W71"/>
  <c r="D84"/>
  <c r="D83"/>
  <c r="W70"/>
  <c r="W69"/>
  <c r="W68"/>
  <c r="D81"/>
  <c r="D80"/>
  <c r="W65"/>
  <c r="U92"/>
  <c r="G140"/>
  <c r="V89"/>
  <c r="G139"/>
  <c r="C139"/>
  <c r="G138"/>
  <c r="V88"/>
  <c r="C138"/>
  <c r="G137"/>
  <c r="V87"/>
  <c r="U87"/>
  <c r="C137"/>
  <c r="V86"/>
  <c r="G136"/>
  <c r="C136"/>
  <c r="U86"/>
  <c r="C99"/>
  <c r="V85"/>
  <c r="G135"/>
  <c r="C135"/>
  <c r="C134"/>
  <c r="C132"/>
  <c r="V81"/>
  <c r="C131"/>
  <c r="U81"/>
  <c r="G130"/>
  <c r="V80"/>
  <c r="C130"/>
  <c r="U80"/>
  <c r="V79"/>
  <c r="C128"/>
  <c r="V77"/>
  <c r="V76"/>
  <c r="U76"/>
  <c r="C126"/>
  <c r="G125"/>
  <c r="V75"/>
  <c r="U75"/>
  <c r="C125"/>
  <c r="V74"/>
  <c r="V73"/>
  <c r="V72"/>
  <c r="V71"/>
  <c r="U71"/>
  <c r="C121"/>
  <c r="G120"/>
  <c r="V70"/>
  <c r="C120"/>
  <c r="U70"/>
  <c r="C83"/>
  <c r="G119"/>
  <c r="G118"/>
  <c r="C117"/>
  <c r="C116"/>
  <c r="U66"/>
  <c r="C79"/>
  <c r="G115"/>
  <c r="V65"/>
  <c r="C115"/>
  <c r="U65"/>
  <c r="C78"/>
  <c r="C100"/>
  <c r="C94"/>
  <c r="C89"/>
  <c r="C84"/>
  <c r="G99"/>
  <c r="G94"/>
  <c r="G87"/>
  <c r="G83"/>
  <c r="G79"/>
  <c r="C98"/>
  <c r="C93"/>
  <c r="C88"/>
  <c r="Z93"/>
  <c r="Z92"/>
  <c r="I141"/>
  <c r="Z91"/>
  <c r="I140"/>
  <c r="Z90"/>
  <c r="I139"/>
  <c r="I135"/>
  <c r="I133"/>
  <c r="Z82"/>
  <c r="I131"/>
  <c r="Z80"/>
  <c r="I129"/>
  <c r="Z78"/>
  <c r="I127"/>
  <c r="Z76"/>
  <c r="I125"/>
  <c r="Z74"/>
  <c r="I123"/>
  <c r="Z72"/>
  <c r="I121"/>
  <c r="Z70"/>
  <c r="I119"/>
  <c r="Z68"/>
  <c r="C102"/>
  <c r="C97"/>
  <c r="C92"/>
  <c r="C86"/>
  <c r="I116"/>
  <c r="Z66"/>
  <c r="Z65"/>
  <c r="Z67"/>
  <c r="L41"/>
  <c r="P40"/>
  <c r="P67"/>
  <c r="L44"/>
  <c r="L40"/>
  <c r="P39"/>
  <c r="P70"/>
  <c r="R69"/>
  <c r="P66"/>
  <c r="B41"/>
  <c r="B37"/>
  <c r="F40"/>
  <c r="G66"/>
  <c r="B40"/>
  <c r="F39"/>
  <c r="F42"/>
  <c r="F38"/>
  <c r="F41"/>
  <c r="V93"/>
  <c r="C96"/>
  <c r="U83"/>
  <c r="V92"/>
  <c r="AE10" i="3"/>
  <c r="R66" i="5"/>
  <c r="R65"/>
  <c r="P37"/>
  <c r="L38"/>
  <c r="L10" i="3"/>
  <c r="E7"/>
  <c r="Q11" i="2"/>
  <c r="Y11" i="3" s="1"/>
  <c r="AI39" i="2" l="1"/>
  <c r="AC39"/>
  <c r="AI38"/>
  <c r="AC38"/>
  <c r="AC37"/>
  <c r="AI37"/>
  <c r="AI36"/>
  <c r="AE11" i="3"/>
  <c r="F36" i="5"/>
  <c r="G70"/>
  <c r="R64"/>
  <c r="W87"/>
  <c r="G102"/>
  <c r="G81"/>
  <c r="AA77"/>
  <c r="T7" i="2"/>
  <c r="AF7" i="3" s="1"/>
  <c r="B36" i="5"/>
  <c r="G85"/>
  <c r="AA83"/>
  <c r="V8" i="3"/>
  <c r="W90" i="5"/>
  <c r="W85"/>
  <c r="L11" i="3"/>
  <c r="AA65" i="5"/>
  <c r="G80"/>
  <c r="G82"/>
  <c r="AA71"/>
  <c r="G86"/>
  <c r="G93"/>
  <c r="AA82"/>
  <c r="AA84"/>
  <c r="AA88"/>
  <c r="AA92"/>
  <c r="B44" i="2"/>
  <c r="G98" i="5"/>
  <c r="G100"/>
  <c r="AA76"/>
  <c r="AA78"/>
  <c r="F13" i="2"/>
  <c r="F13" i="3" s="1"/>
  <c r="I9" i="2"/>
  <c r="D39" s="1"/>
  <c r="L36" i="5"/>
  <c r="U64"/>
  <c r="F9" i="2"/>
  <c r="F9" i="3" s="1"/>
  <c r="E39" i="5"/>
  <c r="U88"/>
  <c r="U93"/>
  <c r="E37"/>
  <c r="C38" s="1"/>
  <c r="D38" s="1"/>
  <c r="S37"/>
  <c r="Q41" s="1"/>
  <c r="R41" s="1"/>
  <c r="E11" i="3"/>
  <c r="O39" i="5"/>
  <c r="X15" i="3"/>
  <c r="S39" i="5"/>
  <c r="R70"/>
  <c r="L37"/>
  <c r="D50" i="2"/>
  <c r="D44"/>
  <c r="B45"/>
  <c r="V15" i="3"/>
  <c r="AF12"/>
  <c r="P44" i="5"/>
  <c r="Y13" i="3"/>
  <c r="O37" i="5"/>
  <c r="AE15" i="3"/>
  <c r="E10"/>
  <c r="E8"/>
  <c r="Z84" i="5"/>
  <c r="Z87"/>
  <c r="I138"/>
  <c r="V66"/>
  <c r="U67"/>
  <c r="C140"/>
  <c r="U91"/>
  <c r="D99"/>
  <c r="W88"/>
  <c r="C81"/>
  <c r="G117"/>
  <c r="V91"/>
  <c r="L13" i="3"/>
  <c r="I13" i="2"/>
  <c r="D43" s="1"/>
  <c r="V10" i="3"/>
  <c r="Y15"/>
  <c r="Q9" i="2"/>
  <c r="A46" s="1"/>
  <c r="V9" i="3"/>
  <c r="Q7" i="2"/>
  <c r="A44" s="1"/>
  <c r="D77" i="5"/>
  <c r="T10" i="2"/>
  <c r="L7" i="3"/>
  <c r="X12"/>
  <c r="I136" i="5"/>
  <c r="I114"/>
  <c r="AA75"/>
  <c r="G92"/>
  <c r="U68"/>
  <c r="C122"/>
  <c r="C123"/>
  <c r="C124"/>
  <c r="C127"/>
  <c r="U78"/>
  <c r="U79"/>
  <c r="U82"/>
  <c r="V83"/>
  <c r="D79"/>
  <c r="V64"/>
  <c r="C77"/>
  <c r="C90"/>
  <c r="C85"/>
  <c r="U69"/>
  <c r="U74"/>
  <c r="G134"/>
  <c r="C82"/>
  <c r="G128"/>
  <c r="G132"/>
  <c r="I37"/>
  <c r="B50" i="2"/>
  <c r="D37"/>
  <c r="E9" i="3"/>
  <c r="E13"/>
  <c r="I39" i="5"/>
  <c r="X9" i="3"/>
  <c r="AE7"/>
  <c r="F37" i="5"/>
  <c r="B39"/>
  <c r="I10" i="2"/>
  <c r="F7"/>
  <c r="C7" i="3"/>
  <c r="E42" i="2"/>
  <c r="B47"/>
  <c r="AE9" i="3"/>
  <c r="E45" i="2"/>
  <c r="I65" i="5"/>
  <c r="X11" i="3"/>
  <c r="AF8"/>
  <c r="L9"/>
  <c r="A48" i="2"/>
  <c r="A45"/>
  <c r="D48"/>
  <c r="AF11" i="3"/>
  <c r="Y10"/>
  <c r="A47" i="2"/>
  <c r="AF9" i="3"/>
  <c r="D46" i="2"/>
  <c r="AE13" i="3"/>
  <c r="V11"/>
  <c r="F12"/>
  <c r="A42" i="2"/>
  <c r="D41"/>
  <c r="M11" i="3"/>
  <c r="A43" i="2"/>
  <c r="F8" i="3"/>
  <c r="I12" i="2"/>
  <c r="B42"/>
  <c r="C12" i="3"/>
  <c r="C11"/>
  <c r="F11" i="2"/>
  <c r="C8" i="3"/>
  <c r="F10" i="2"/>
  <c r="M9" i="3" l="1"/>
  <c r="A39" i="2"/>
  <c r="C42" i="5"/>
  <c r="D42" s="1"/>
  <c r="M36"/>
  <c r="C41"/>
  <c r="D41" s="1"/>
  <c r="C39"/>
  <c r="D39" s="1"/>
  <c r="C37"/>
  <c r="D37" s="1"/>
  <c r="AF13" i="3"/>
  <c r="A50" i="2"/>
  <c r="Q38" i="5"/>
  <c r="R38" s="1"/>
  <c r="C36"/>
  <c r="D36" s="1"/>
  <c r="C40"/>
  <c r="D40" s="1"/>
  <c r="Q42"/>
  <c r="R42" s="1"/>
  <c r="M13" i="3"/>
  <c r="M41" i="5"/>
  <c r="N41" s="1"/>
  <c r="M44"/>
  <c r="N44" s="1"/>
  <c r="M38"/>
  <c r="N38" s="1"/>
  <c r="Q40"/>
  <c r="R40" s="1"/>
  <c r="M37"/>
  <c r="N37" s="1"/>
  <c r="M40"/>
  <c r="N40" s="1"/>
  <c r="Q36"/>
  <c r="Q37"/>
  <c r="R37" s="1"/>
  <c r="M42"/>
  <c r="N42" s="1"/>
  <c r="M39"/>
  <c r="N39" s="1"/>
  <c r="Q39"/>
  <c r="R39" s="1"/>
  <c r="Y7" i="3"/>
  <c r="Q44" i="5"/>
  <c r="R44" s="1"/>
  <c r="Y9" i="3"/>
  <c r="G41" i="5"/>
  <c r="H41" s="1"/>
  <c r="D47" i="2"/>
  <c r="AF10" i="3"/>
  <c r="M8"/>
  <c r="D40" i="2"/>
  <c r="M10" i="3"/>
  <c r="G39" i="5"/>
  <c r="H39" s="1"/>
  <c r="G38"/>
  <c r="H38" s="1"/>
  <c r="G40"/>
  <c r="H40" s="1"/>
  <c r="G36"/>
  <c r="G37"/>
  <c r="H37" s="1"/>
  <c r="G42"/>
  <c r="H42" s="1"/>
  <c r="A37" i="2"/>
  <c r="F7" i="3"/>
  <c r="F11"/>
  <c r="A41" i="2"/>
  <c r="D42"/>
  <c r="M12" i="3"/>
  <c r="A40" i="2"/>
  <c r="F10" i="3"/>
  <c r="R36" i="5" l="1"/>
  <c r="N36"/>
  <c r="Q74" s="1"/>
  <c r="E98"/>
  <c r="E102"/>
  <c r="F102" s="1"/>
  <c r="E86"/>
  <c r="F86" s="1"/>
  <c r="E83"/>
  <c r="F83" s="1"/>
  <c r="E88"/>
  <c r="E81"/>
  <c r="F81" s="1"/>
  <c r="E100"/>
  <c r="F100" s="1"/>
  <c r="E97"/>
  <c r="F97" s="1"/>
  <c r="E85"/>
  <c r="F85" s="1"/>
  <c r="E84"/>
  <c r="F84" s="1"/>
  <c r="E101"/>
  <c r="F101" s="1"/>
  <c r="E80"/>
  <c r="F80" s="1"/>
  <c r="E95"/>
  <c r="F95" s="1"/>
  <c r="E99"/>
  <c r="F99" s="1"/>
  <c r="E87"/>
  <c r="F87" s="1"/>
  <c r="E92"/>
  <c r="F92" s="1"/>
  <c r="E89"/>
  <c r="F89" s="1"/>
  <c r="E77"/>
  <c r="F77" s="1"/>
  <c r="E90"/>
  <c r="F90" s="1"/>
  <c r="E96"/>
  <c r="F96" s="1"/>
  <c r="E91"/>
  <c r="F91" s="1"/>
  <c r="E94"/>
  <c r="F94" s="1"/>
  <c r="E82"/>
  <c r="F82" s="1"/>
  <c r="E78"/>
  <c r="F78" s="1"/>
  <c r="E93"/>
  <c r="F93" s="1"/>
  <c r="E79"/>
  <c r="F79" s="1"/>
  <c r="S76"/>
  <c r="C18" i="2"/>
  <c r="Q76" i="5"/>
  <c r="S74"/>
  <c r="C19" i="2"/>
  <c r="C23"/>
  <c r="H102" i="5"/>
  <c r="I102" s="1"/>
  <c r="H36"/>
  <c r="H101"/>
  <c r="I101" s="1"/>
  <c r="H93"/>
  <c r="I93" s="1"/>
  <c r="H98"/>
  <c r="I98" s="1"/>
  <c r="H92"/>
  <c r="I92" s="1"/>
  <c r="H96"/>
  <c r="I96" s="1"/>
  <c r="H77"/>
  <c r="I77" s="1"/>
  <c r="H94"/>
  <c r="I94" s="1"/>
  <c r="H82"/>
  <c r="I82" s="1"/>
  <c r="H100"/>
  <c r="I100" s="1"/>
  <c r="H78"/>
  <c r="I78" s="1"/>
  <c r="H79"/>
  <c r="I79" s="1"/>
  <c r="H86"/>
  <c r="I86" s="1"/>
  <c r="H81"/>
  <c r="I81" s="1"/>
  <c r="H99"/>
  <c r="I99" s="1"/>
  <c r="H85"/>
  <c r="I85" s="1"/>
  <c r="H83"/>
  <c r="I83" s="1"/>
  <c r="H95"/>
  <c r="I95" s="1"/>
  <c r="H88"/>
  <c r="I88" s="1"/>
  <c r="H90"/>
  <c r="I90" s="1"/>
  <c r="H97"/>
  <c r="I97" s="1"/>
  <c r="H84"/>
  <c r="I84" s="1"/>
  <c r="H89"/>
  <c r="I89" s="1"/>
  <c r="H80"/>
  <c r="I80" s="1"/>
  <c r="C22" i="2"/>
  <c r="H87" i="5"/>
  <c r="I87" s="1"/>
  <c r="H91"/>
  <c r="I91" s="1"/>
  <c r="H72"/>
  <c r="H74"/>
  <c r="F88"/>
  <c r="F98"/>
  <c r="Y84" l="1"/>
  <c r="Y95"/>
  <c r="Y94"/>
  <c r="Y96"/>
  <c r="X95"/>
  <c r="X96"/>
  <c r="X94"/>
  <c r="AC96"/>
  <c r="AC94"/>
  <c r="AC95"/>
  <c r="AC85"/>
  <c r="AC64"/>
  <c r="AC87"/>
  <c r="Q67"/>
  <c r="Z10" i="3" s="1"/>
  <c r="R42" s="1"/>
  <c r="AC67" i="5"/>
  <c r="Y65"/>
  <c r="Q70"/>
  <c r="Z13" i="3" s="1"/>
  <c r="AB13" s="1"/>
  <c r="Y74" i="5"/>
  <c r="Y86"/>
  <c r="Y92"/>
  <c r="AC86"/>
  <c r="AC69"/>
  <c r="AC82"/>
  <c r="AC81"/>
  <c r="AC66"/>
  <c r="AC79"/>
  <c r="AC93"/>
  <c r="S65"/>
  <c r="AG8" i="3" s="1"/>
  <c r="AI8" s="1"/>
  <c r="AC74" i="5"/>
  <c r="S64"/>
  <c r="AG7" i="3" s="1"/>
  <c r="T39" s="1"/>
  <c r="AC88" i="5"/>
  <c r="Y87"/>
  <c r="Y79"/>
  <c r="Y90"/>
  <c r="Y73"/>
  <c r="Y75"/>
  <c r="Y78"/>
  <c r="Y70"/>
  <c r="Y71"/>
  <c r="Y67"/>
  <c r="Y88"/>
  <c r="Y81"/>
  <c r="Y76"/>
  <c r="Y66"/>
  <c r="Q69"/>
  <c r="Z12" i="3" s="1"/>
  <c r="AB12" s="1"/>
  <c r="Y93" i="5"/>
  <c r="Y89"/>
  <c r="Y77"/>
  <c r="Y72"/>
  <c r="Y85"/>
  <c r="Y80"/>
  <c r="Q65"/>
  <c r="Z8" i="3" s="1"/>
  <c r="AB23" i="2"/>
  <c r="AR23" i="3" s="1"/>
  <c r="D23" i="4" s="1"/>
  <c r="Y68" i="5"/>
  <c r="Q72"/>
  <c r="Z15" i="3" s="1"/>
  <c r="AB15" s="1"/>
  <c r="Q68" i="5"/>
  <c r="Z11" i="3" s="1"/>
  <c r="R43" s="1"/>
  <c r="Y64" i="5"/>
  <c r="Y91"/>
  <c r="Y83"/>
  <c r="AC83"/>
  <c r="AC72"/>
  <c r="S70"/>
  <c r="AG13" i="3" s="1"/>
  <c r="AI13" s="1"/>
  <c r="AC84" i="5"/>
  <c r="S66"/>
  <c r="AG9" i="3" s="1"/>
  <c r="AI9" s="1"/>
  <c r="Q66" i="5"/>
  <c r="Z9" i="3" s="1"/>
  <c r="R41" s="1"/>
  <c r="Y69" i="5"/>
  <c r="Y82"/>
  <c r="Q64"/>
  <c r="Z7" i="3" s="1"/>
  <c r="AB7" s="1"/>
  <c r="S72" i="5"/>
  <c r="AG15" i="3" s="1"/>
  <c r="AI15" s="1"/>
  <c r="AC71" i="5"/>
  <c r="AC76"/>
  <c r="AC91"/>
  <c r="AC68"/>
  <c r="AC92"/>
  <c r="AC80"/>
  <c r="AC90"/>
  <c r="S69"/>
  <c r="AG12" i="3" s="1"/>
  <c r="T44" s="1"/>
  <c r="S68" i="5"/>
  <c r="AG11" i="3" s="1"/>
  <c r="T43" s="1"/>
  <c r="AC75" i="5"/>
  <c r="AC77"/>
  <c r="AC73"/>
  <c r="AC65"/>
  <c r="AC70"/>
  <c r="AC89"/>
  <c r="AC78"/>
  <c r="S67"/>
  <c r="AG10" i="3" s="1"/>
  <c r="T42" s="1"/>
  <c r="AB11"/>
  <c r="AB17" i="2"/>
  <c r="AR17" i="3" s="1"/>
  <c r="D17" i="4" s="1"/>
  <c r="AB14" i="2"/>
  <c r="AR14" i="3" s="1"/>
  <c r="D14" i="4" s="1"/>
  <c r="AB12" i="2"/>
  <c r="AC12" s="1"/>
  <c r="AS12" i="3" s="1"/>
  <c r="E12" i="4" s="1"/>
  <c r="AB30" i="2"/>
  <c r="AR30" i="3" s="1"/>
  <c r="D30" i="4" s="1"/>
  <c r="AB7" i="2"/>
  <c r="AR7" i="3" s="1"/>
  <c r="D7" i="4" s="1"/>
  <c r="AB28" i="2"/>
  <c r="AR28" i="3" s="1"/>
  <c r="D28" i="4" s="1"/>
  <c r="AB10" i="2"/>
  <c r="AC10" s="1"/>
  <c r="AS10" i="3" s="1"/>
  <c r="E10" i="4" s="1"/>
  <c r="AB15" i="2"/>
  <c r="AC15" s="1"/>
  <c r="AS15" i="3" s="1"/>
  <c r="E15" i="4" s="1"/>
  <c r="AB9" i="2"/>
  <c r="AR9" i="3" s="1"/>
  <c r="D9" i="4" s="1"/>
  <c r="AB16" i="2"/>
  <c r="AC16" s="1"/>
  <c r="AS16" i="3" s="1"/>
  <c r="E16" i="4" s="1"/>
  <c r="AB32" i="2"/>
  <c r="AC32" s="1"/>
  <c r="AS32" i="3" s="1"/>
  <c r="E32" i="4" s="1"/>
  <c r="AB20" i="2"/>
  <c r="AR20" i="3" s="1"/>
  <c r="D20" i="4" s="1"/>
  <c r="AB21" i="2"/>
  <c r="AC21" s="1"/>
  <c r="AS21" i="3" s="1"/>
  <c r="E21" i="4" s="1"/>
  <c r="AB34" i="2"/>
  <c r="AC34" s="1"/>
  <c r="AS34" i="3" s="1"/>
  <c r="E34" i="4" s="1"/>
  <c r="AB35" i="2"/>
  <c r="AC35" s="1"/>
  <c r="AS35" i="3" s="1"/>
  <c r="E35" i="4" s="1"/>
  <c r="AB29" i="2"/>
  <c r="AC29" s="1"/>
  <c r="AS29" i="3" s="1"/>
  <c r="E29" i="4" s="1"/>
  <c r="AB13" i="2"/>
  <c r="AC13" s="1"/>
  <c r="AS13" i="3" s="1"/>
  <c r="E13" i="4" s="1"/>
  <c r="AB33" i="2"/>
  <c r="AR33" i="3" s="1"/>
  <c r="D33" i="4" s="1"/>
  <c r="AB11" i="2"/>
  <c r="AR11" i="3" s="1"/>
  <c r="D11" i="4" s="1"/>
  <c r="AB8" i="2"/>
  <c r="AR8" i="3" s="1"/>
  <c r="D8" i="4" s="1"/>
  <c r="AB25" i="2"/>
  <c r="AC25" s="1"/>
  <c r="AS25" i="3" s="1"/>
  <c r="E25" i="4" s="1"/>
  <c r="AF30" i="2"/>
  <c r="AW30" i="3" s="1"/>
  <c r="G30" i="4" s="1"/>
  <c r="AB24" i="2"/>
  <c r="AR24" i="3" s="1"/>
  <c r="D24" i="4" s="1"/>
  <c r="AB26" i="2"/>
  <c r="AF26"/>
  <c r="AG26" s="1"/>
  <c r="AX26" i="3" s="1"/>
  <c r="H26" i="4" s="1"/>
  <c r="D36"/>
  <c r="AB18" i="2"/>
  <c r="AR18" i="3" s="1"/>
  <c r="D18" i="4" s="1"/>
  <c r="AB22" i="2"/>
  <c r="AR22" i="3" s="1"/>
  <c r="D22" i="4" s="1"/>
  <c r="AB31" i="2"/>
  <c r="AC31" s="1"/>
  <c r="AS31" i="3" s="1"/>
  <c r="E31" i="4" s="1"/>
  <c r="AB27" i="2"/>
  <c r="AC27" s="1"/>
  <c r="AS27" i="3" s="1"/>
  <c r="E27" i="4" s="1"/>
  <c r="AB19" i="2"/>
  <c r="AR19" i="3" s="1"/>
  <c r="D19" i="4" s="1"/>
  <c r="AF21" i="2"/>
  <c r="AF11"/>
  <c r="AW11" i="3" s="1"/>
  <c r="G11" i="4" s="1"/>
  <c r="AF10" i="2"/>
  <c r="AG10" s="1"/>
  <c r="AX10" i="3" s="1"/>
  <c r="H10" i="4" s="1"/>
  <c r="AF23" i="2"/>
  <c r="AG23" s="1"/>
  <c r="AX23" i="3" s="1"/>
  <c r="H23" i="4" s="1"/>
  <c r="AF12" i="2"/>
  <c r="AG12" s="1"/>
  <c r="AX12" i="3" s="1"/>
  <c r="H12" i="4" s="1"/>
  <c r="AF9" i="2"/>
  <c r="AG9" s="1"/>
  <c r="AX9" i="3" s="1"/>
  <c r="H9" i="4" s="1"/>
  <c r="AF13" i="2"/>
  <c r="AW13" i="3" s="1"/>
  <c r="G13" i="4" s="1"/>
  <c r="AF31" i="2"/>
  <c r="AG31" s="1"/>
  <c r="AX31" i="3" s="1"/>
  <c r="H31" i="4" s="1"/>
  <c r="H36"/>
  <c r="AF8" i="2"/>
  <c r="AG8" s="1"/>
  <c r="AX8" i="3" s="1"/>
  <c r="H8" i="4" s="1"/>
  <c r="AF32" i="2"/>
  <c r="AF33"/>
  <c r="AW33" i="3" s="1"/>
  <c r="G33" i="4" s="1"/>
  <c r="AF19" i="2"/>
  <c r="AW19" i="3" s="1"/>
  <c r="G19" i="4" s="1"/>
  <c r="AF15" i="2"/>
  <c r="AG15" s="1"/>
  <c r="AX15" i="3" s="1"/>
  <c r="H15" i="4" s="1"/>
  <c r="AF35" i="2"/>
  <c r="AW35" i="3" s="1"/>
  <c r="G35" i="4" s="1"/>
  <c r="AF24" i="2"/>
  <c r="AG24" s="1"/>
  <c r="AX24" i="3" s="1"/>
  <c r="H24" i="4" s="1"/>
  <c r="AF16" i="2"/>
  <c r="AG16" s="1"/>
  <c r="AX16" i="3" s="1"/>
  <c r="H16" i="4" s="1"/>
  <c r="AF27" i="2"/>
  <c r="AG27" s="1"/>
  <c r="AX27" i="3" s="1"/>
  <c r="H27" i="4" s="1"/>
  <c r="AF7" i="2"/>
  <c r="AG7" s="1"/>
  <c r="AX7" i="3" s="1"/>
  <c r="H7" i="4" s="1"/>
  <c r="AF17" i="2"/>
  <c r="AF20"/>
  <c r="AW20" i="3" s="1"/>
  <c r="G20" i="4" s="1"/>
  <c r="J72" i="5"/>
  <c r="J74"/>
  <c r="AF28" i="2"/>
  <c r="AW28" i="3" s="1"/>
  <c r="G28" i="4" s="1"/>
  <c r="AF25" i="2"/>
  <c r="AG25" s="1"/>
  <c r="AX25" i="3" s="1"/>
  <c r="H25" i="4" s="1"/>
  <c r="AF22" i="2"/>
  <c r="AW22" i="3" s="1"/>
  <c r="G22" i="4" s="1"/>
  <c r="AF34" i="2"/>
  <c r="AW34" i="3" s="1"/>
  <c r="G34" i="4" s="1"/>
  <c r="AF14" i="2"/>
  <c r="AW14" i="3" s="1"/>
  <c r="G14" i="4" s="1"/>
  <c r="AF18" i="2"/>
  <c r="AF29"/>
  <c r="AW29" i="3" s="1"/>
  <c r="G29" i="4" s="1"/>
  <c r="T45" i="3"/>
  <c r="X67" i="5"/>
  <c r="X73"/>
  <c r="X86"/>
  <c r="H136" s="1"/>
  <c r="AT29" i="3" s="1"/>
  <c r="X81" i="5"/>
  <c r="H131" s="1"/>
  <c r="AT24" i="3" s="1"/>
  <c r="X80" i="5"/>
  <c r="X91"/>
  <c r="X85"/>
  <c r="H70"/>
  <c r="G13" i="3" s="1"/>
  <c r="X66" i="5"/>
  <c r="X89"/>
  <c r="X68"/>
  <c r="H67"/>
  <c r="G10" i="3" s="1"/>
  <c r="X64" i="5"/>
  <c r="X71"/>
  <c r="H65"/>
  <c r="G8" i="3" s="1"/>
  <c r="X79" i="5"/>
  <c r="H129" s="1"/>
  <c r="AT22" i="3" s="1"/>
  <c r="X83" i="5"/>
  <c r="X88"/>
  <c r="H66"/>
  <c r="G9" i="3" s="1"/>
  <c r="X69" i="5"/>
  <c r="H119" s="1"/>
  <c r="AT12" i="3" s="1"/>
  <c r="H68" i="5"/>
  <c r="G11" i="3" s="1"/>
  <c r="X77" i="5"/>
  <c r="X76"/>
  <c r="X82"/>
  <c r="H69"/>
  <c r="G12" i="3" s="1"/>
  <c r="X75" i="5"/>
  <c r="X92"/>
  <c r="X74"/>
  <c r="X87"/>
  <c r="X78"/>
  <c r="X84"/>
  <c r="H134" s="1"/>
  <c r="AT27" i="3" s="1"/>
  <c r="X70" i="5"/>
  <c r="X65"/>
  <c r="X72"/>
  <c r="X93"/>
  <c r="H64"/>
  <c r="G7" i="3" s="1"/>
  <c r="X90" i="5"/>
  <c r="H120" l="1"/>
  <c r="AT13" i="3" s="1"/>
  <c r="H124" i="5"/>
  <c r="AT17" i="3" s="1"/>
  <c r="AB96" i="5"/>
  <c r="AB94"/>
  <c r="AB95"/>
  <c r="AB10" i="3"/>
  <c r="H122" i="5"/>
  <c r="AT15" i="3" s="1"/>
  <c r="H128" i="5"/>
  <c r="AT21" i="3" s="1"/>
  <c r="H127" i="5"/>
  <c r="AT20" i="3" s="1"/>
  <c r="H138" i="5"/>
  <c r="AT31" i="3" s="1"/>
  <c r="AI7"/>
  <c r="R44"/>
  <c r="T41"/>
  <c r="H115" i="5"/>
  <c r="AT8" i="3" s="1"/>
  <c r="Z17"/>
  <c r="C25" s="1"/>
  <c r="AR15"/>
  <c r="D15" i="4" s="1"/>
  <c r="AR29" i="3"/>
  <c r="D29" i="4" s="1"/>
  <c r="AR31" i="3"/>
  <c r="D31" i="4" s="1"/>
  <c r="AC23" i="2"/>
  <c r="AS23" i="3" s="1"/>
  <c r="E23" i="4" s="1"/>
  <c r="AI10" i="3"/>
  <c r="AC17" i="2"/>
  <c r="AS17" i="3" s="1"/>
  <c r="E17" i="4" s="1"/>
  <c r="H116" i="5"/>
  <c r="AT9" i="3" s="1"/>
  <c r="H117" i="5"/>
  <c r="AT10" i="3" s="1"/>
  <c r="H132" i="5"/>
  <c r="AT25" i="3" s="1"/>
  <c r="AI32" i="2"/>
  <c r="BA32" i="3" s="1"/>
  <c r="J32" i="4" s="1"/>
  <c r="H125" i="5"/>
  <c r="AT18" i="3" s="1"/>
  <c r="H121" i="5"/>
  <c r="AT14" i="3" s="1"/>
  <c r="H139" i="5"/>
  <c r="AT32" i="3" s="1"/>
  <c r="R47"/>
  <c r="R45"/>
  <c r="AC24" i="2"/>
  <c r="AS24" i="3" s="1"/>
  <c r="E24" i="4" s="1"/>
  <c r="AR34" i="3"/>
  <c r="D34" i="4" s="1"/>
  <c r="AC28" i="2"/>
  <c r="AS28" i="3" s="1"/>
  <c r="E28" i="4" s="1"/>
  <c r="AC14" i="2"/>
  <c r="AS14" i="3" s="1"/>
  <c r="E14" i="4" s="1"/>
  <c r="Z18" i="3"/>
  <c r="H141" i="5"/>
  <c r="AT34" i="3" s="1"/>
  <c r="H123" i="5"/>
  <c r="AT16" i="3" s="1"/>
  <c r="AI11"/>
  <c r="AT35"/>
  <c r="H126" i="5"/>
  <c r="AT19" i="3" s="1"/>
  <c r="H118" i="5"/>
  <c r="AT11" i="3" s="1"/>
  <c r="H135" i="5"/>
  <c r="AT28" i="3" s="1"/>
  <c r="AI12"/>
  <c r="AI21" i="2"/>
  <c r="BA21" i="3" s="1"/>
  <c r="J21" i="4" s="1"/>
  <c r="R39" i="3"/>
  <c r="AG17"/>
  <c r="C26" s="1"/>
  <c r="AR25"/>
  <c r="D25" i="4" s="1"/>
  <c r="AC8" i="2"/>
  <c r="AS8" i="3" s="1"/>
  <c r="E8" i="4" s="1"/>
  <c r="AC7" i="2"/>
  <c r="AS7" i="3" s="1"/>
  <c r="E7" i="4" s="1"/>
  <c r="AC20" i="2"/>
  <c r="AS20" i="3" s="1"/>
  <c r="E20" i="4" s="1"/>
  <c r="AC9" i="2"/>
  <c r="AS9" i="3" s="1"/>
  <c r="E9" i="4" s="1"/>
  <c r="H140" i="5"/>
  <c r="AT33" i="3" s="1"/>
  <c r="H137" i="5"/>
  <c r="AT30" i="3" s="1"/>
  <c r="H133" i="5"/>
  <c r="AT26" i="3" s="1"/>
  <c r="H114" i="5"/>
  <c r="AT7" i="3" s="1"/>
  <c r="H130" i="5"/>
  <c r="AT23" i="3" s="1"/>
  <c r="AW26"/>
  <c r="G26" i="4" s="1"/>
  <c r="T40" i="3"/>
  <c r="AI30" i="2"/>
  <c r="BA30" i="3" s="1"/>
  <c r="J30" i="4" s="1"/>
  <c r="AC33" i="2"/>
  <c r="AS33" i="3" s="1"/>
  <c r="E33" i="4" s="1"/>
  <c r="AG30" i="2"/>
  <c r="AX30" i="3" s="1"/>
  <c r="H30" i="4" s="1"/>
  <c r="AI7" i="2"/>
  <c r="BA7" i="3" s="1"/>
  <c r="J7" i="4" s="1"/>
  <c r="AB9" i="3"/>
  <c r="AB8"/>
  <c r="R40"/>
  <c r="AI8" i="2"/>
  <c r="BA8" i="3" s="1"/>
  <c r="J8" i="4" s="1"/>
  <c r="AW15" i="3"/>
  <c r="G15" i="4" s="1"/>
  <c r="AC30" i="2"/>
  <c r="AS30" i="3" s="1"/>
  <c r="E30" i="4" s="1"/>
  <c r="AR16" i="3"/>
  <c r="D16" i="4" s="1"/>
  <c r="AR13" i="3"/>
  <c r="D13" i="4" s="1"/>
  <c r="AR21" i="3"/>
  <c r="D21" i="4" s="1"/>
  <c r="T47" i="3"/>
  <c r="AI15" i="2"/>
  <c r="BA15" i="3" s="1"/>
  <c r="J15" i="4" s="1"/>
  <c r="AR27" i="3"/>
  <c r="D27" i="4" s="1"/>
  <c r="AW8" i="3"/>
  <c r="G8" i="4" s="1"/>
  <c r="AW25" i="3"/>
  <c r="G25" i="4" s="1"/>
  <c r="AG11" i="2"/>
  <c r="AX11" i="3" s="1"/>
  <c r="H11" i="4" s="1"/>
  <c r="AW23" i="3"/>
  <c r="G23" i="4" s="1"/>
  <c r="AG18" i="3"/>
  <c r="AG22" i="2"/>
  <c r="AX22" i="3" s="1"/>
  <c r="H22" i="4" s="1"/>
  <c r="AI17" i="2"/>
  <c r="BA17" i="3" s="1"/>
  <c r="J17" i="4" s="1"/>
  <c r="AR35" i="3"/>
  <c r="D35" i="4" s="1"/>
  <c r="AR12" i="3"/>
  <c r="D12" i="4" s="1"/>
  <c r="AI24" i="2"/>
  <c r="BA24" i="3" s="1"/>
  <c r="J24" i="4" s="1"/>
  <c r="AC11" i="2"/>
  <c r="AS11" i="3" s="1"/>
  <c r="E11" i="4" s="1"/>
  <c r="E36"/>
  <c r="AR10" i="3"/>
  <c r="D10" i="4" s="1"/>
  <c r="AR32" i="3"/>
  <c r="D32" i="4" s="1"/>
  <c r="AI25" i="2"/>
  <c r="BA25" i="3" s="1"/>
  <c r="J25" i="4" s="1"/>
  <c r="AC22" i="2"/>
  <c r="AS22" i="3" s="1"/>
  <c r="E22" i="4" s="1"/>
  <c r="AW32" i="3"/>
  <c r="G32" i="4" s="1"/>
  <c r="AI29" i="2"/>
  <c r="BA29" i="3" s="1"/>
  <c r="J29" i="4" s="1"/>
  <c r="AG14" i="2"/>
  <c r="AX14" i="3" s="1"/>
  <c r="H14" i="4" s="1"/>
  <c r="AI27" i="2"/>
  <c r="BA27" i="3" s="1"/>
  <c r="J27" i="4" s="1"/>
  <c r="AG28" i="2"/>
  <c r="AX28" i="3" s="1"/>
  <c r="H28" i="4" s="1"/>
  <c r="AI13" i="2"/>
  <c r="BA13" i="3" s="1"/>
  <c r="J13" i="4" s="1"/>
  <c r="AG35" i="2"/>
  <c r="AX35" i="3" s="1"/>
  <c r="H35" i="4" s="1"/>
  <c r="AW21" i="3"/>
  <c r="G21" i="4" s="1"/>
  <c r="AG13" i="2"/>
  <c r="AX13" i="3" s="1"/>
  <c r="H13" i="4" s="1"/>
  <c r="AG32" i="2"/>
  <c r="AX32" i="3" s="1"/>
  <c r="H32" i="4" s="1"/>
  <c r="AI35" i="2"/>
  <c r="BA35" i="3" s="1"/>
  <c r="J35" i="4" s="1"/>
  <c r="AW7" i="3"/>
  <c r="G7" i="4" s="1"/>
  <c r="AG29" i="2"/>
  <c r="AX29" i="3" s="1"/>
  <c r="H29" i="4" s="1"/>
  <c r="AW10" i="3"/>
  <c r="G10" i="4" s="1"/>
  <c r="AI10" i="2"/>
  <c r="BA10" i="3" s="1"/>
  <c r="J10" i="4" s="1"/>
  <c r="AI22" i="2"/>
  <c r="BA22" i="3" s="1"/>
  <c r="J22" i="4" s="1"/>
  <c r="G36"/>
  <c r="AW16" i="3"/>
  <c r="G16" i="4" s="1"/>
  <c r="AI19" i="2"/>
  <c r="BA19" i="3" s="1"/>
  <c r="J19" i="4" s="1"/>
  <c r="AI14" i="2"/>
  <c r="BA14" i="3" s="1"/>
  <c r="J14" i="4" s="1"/>
  <c r="AI20" i="2"/>
  <c r="BA20" i="3" s="1"/>
  <c r="J20" i="4" s="1"/>
  <c r="AG21" i="2"/>
  <c r="AX21" i="3" s="1"/>
  <c r="H21" i="4" s="1"/>
  <c r="AI26" i="2"/>
  <c r="BA26" i="3" s="1"/>
  <c r="J26" i="4" s="1"/>
  <c r="AC18" i="2"/>
  <c r="AS18" i="3" s="1"/>
  <c r="E18" i="4" s="1"/>
  <c r="AG20" i="2"/>
  <c r="AX20" i="3" s="1"/>
  <c r="H20" i="4" s="1"/>
  <c r="AI23" i="2"/>
  <c r="BA23" i="3" s="1"/>
  <c r="J23" i="4" s="1"/>
  <c r="AC19" i="2"/>
  <c r="AS19" i="3" s="1"/>
  <c r="E19" i="4" s="1"/>
  <c r="J36"/>
  <c r="AG19" i="2"/>
  <c r="AX19" i="3" s="1"/>
  <c r="H19" i="4" s="1"/>
  <c r="AG33" i="2"/>
  <c r="AX33" i="3" s="1"/>
  <c r="H33" i="4" s="1"/>
  <c r="AC26" i="2"/>
  <c r="AS26" i="3" s="1"/>
  <c r="E26" i="4" s="1"/>
  <c r="AI16" i="2"/>
  <c r="BA16" i="3" s="1"/>
  <c r="J16" i="4" s="1"/>
  <c r="AW12" i="3"/>
  <c r="G12" i="4" s="1"/>
  <c r="AI12" i="2"/>
  <c r="BA12" i="3" s="1"/>
  <c r="J12" i="4" s="1"/>
  <c r="AR26" i="3"/>
  <c r="D26" i="4" s="1"/>
  <c r="AI28" i="2"/>
  <c r="BA28" i="3" s="1"/>
  <c r="J28" i="4" s="1"/>
  <c r="AG34" i="2"/>
  <c r="AX34" i="3" s="1"/>
  <c r="H34" i="4" s="1"/>
  <c r="AI34" i="2"/>
  <c r="BA34" i="3" s="1"/>
  <c r="J34" i="4" s="1"/>
  <c r="AI18" i="2"/>
  <c r="BA18" i="3" s="1"/>
  <c r="J18" i="4" s="1"/>
  <c r="AW9" i="3"/>
  <c r="G9" i="4" s="1"/>
  <c r="AW27" i="3"/>
  <c r="G27" i="4" s="1"/>
  <c r="AW18" i="3"/>
  <c r="G18" i="4" s="1"/>
  <c r="AG18" i="2"/>
  <c r="AX18" i="3" s="1"/>
  <c r="H18" i="4" s="1"/>
  <c r="AI9" i="2"/>
  <c r="BA9" i="3" s="1"/>
  <c r="J9" i="4" s="1"/>
  <c r="AI11" i="2"/>
  <c r="BA11" i="3" s="1"/>
  <c r="J11" i="4" s="1"/>
  <c r="AG17" i="2"/>
  <c r="AX17" i="3" s="1"/>
  <c r="H17" i="4" s="1"/>
  <c r="AW24" i="3"/>
  <c r="G24" i="4" s="1"/>
  <c r="AI31" i="2"/>
  <c r="BA31" i="3" s="1"/>
  <c r="J31" i="4" s="1"/>
  <c r="AW31" i="3"/>
  <c r="G31" i="4" s="1"/>
  <c r="AB73" i="5"/>
  <c r="J123" s="1"/>
  <c r="AY16" i="3" s="1"/>
  <c r="AB78" i="5"/>
  <c r="J128" s="1"/>
  <c r="AY21" i="3" s="1"/>
  <c r="AB79" i="5"/>
  <c r="J129" s="1"/>
  <c r="AY22" i="3" s="1"/>
  <c r="AB88" i="5"/>
  <c r="J138" s="1"/>
  <c r="AY31" i="3" s="1"/>
  <c r="AB69" i="5"/>
  <c r="J119" s="1"/>
  <c r="AY12" i="3" s="1"/>
  <c r="AB85" i="5"/>
  <c r="J135" s="1"/>
  <c r="AY28" i="3" s="1"/>
  <c r="AB65" i="5"/>
  <c r="J115" s="1"/>
  <c r="AY8" i="3" s="1"/>
  <c r="J67" i="5"/>
  <c r="N10" i="3" s="1"/>
  <c r="AB67" i="5"/>
  <c r="J117" s="1"/>
  <c r="AY10" i="3" s="1"/>
  <c r="AB93" i="5"/>
  <c r="J66"/>
  <c r="N9" i="3" s="1"/>
  <c r="AB89" i="5"/>
  <c r="J139" s="1"/>
  <c r="AY32" i="3" s="1"/>
  <c r="AB83" i="5"/>
  <c r="J133" s="1"/>
  <c r="AY26" i="3" s="1"/>
  <c r="AB91" i="5"/>
  <c r="J141" s="1"/>
  <c r="AY34" i="3" s="1"/>
  <c r="J68" i="5"/>
  <c r="N11" i="3" s="1"/>
  <c r="AB80" i="5"/>
  <c r="J130" s="1"/>
  <c r="AY23" i="3" s="1"/>
  <c r="AB87" i="5"/>
  <c r="J137" s="1"/>
  <c r="AY30" i="3" s="1"/>
  <c r="AB71" i="5"/>
  <c r="J121" s="1"/>
  <c r="AY14" i="3" s="1"/>
  <c r="AB70" i="5"/>
  <c r="J120" s="1"/>
  <c r="AY13" i="3" s="1"/>
  <c r="J69" i="5"/>
  <c r="N12" i="3" s="1"/>
  <c r="AB81" i="5"/>
  <c r="J131" s="1"/>
  <c r="AY24" i="3" s="1"/>
  <c r="J64" i="5"/>
  <c r="N7" i="3" s="1"/>
  <c r="AB84" i="5"/>
  <c r="J134" s="1"/>
  <c r="AY27" i="3" s="1"/>
  <c r="AB68" i="5"/>
  <c r="J118" s="1"/>
  <c r="AY11" i="3" s="1"/>
  <c r="AB74" i="5"/>
  <c r="J124" s="1"/>
  <c r="AY17" i="3" s="1"/>
  <c r="AB76" i="5"/>
  <c r="J126" s="1"/>
  <c r="AY19" i="3" s="1"/>
  <c r="AB72" i="5"/>
  <c r="J122" s="1"/>
  <c r="AY15" i="3" s="1"/>
  <c r="J70" i="5"/>
  <c r="N13" i="3" s="1"/>
  <c r="AB75" i="5"/>
  <c r="J125" s="1"/>
  <c r="AY18" i="3" s="1"/>
  <c r="J65" i="5"/>
  <c r="N8" i="3" s="1"/>
  <c r="AB90" i="5"/>
  <c r="J140" s="1"/>
  <c r="AY33" i="3" s="1"/>
  <c r="AB64" i="5"/>
  <c r="J114" s="1"/>
  <c r="AY7" i="3" s="1"/>
  <c r="AB66" i="5"/>
  <c r="J116" s="1"/>
  <c r="AY9" i="3" s="1"/>
  <c r="AB77" i="5"/>
  <c r="J127" s="1"/>
  <c r="AY20" i="3" s="1"/>
  <c r="AB82" i="5"/>
  <c r="J132" s="1"/>
  <c r="AY25" i="3" s="1"/>
  <c r="AB86" i="5"/>
  <c r="J136" s="1"/>
  <c r="AY29" i="3" s="1"/>
  <c r="AB92" i="5"/>
  <c r="AY35" i="3" s="1"/>
  <c r="AI33" i="2"/>
  <c r="BA33" i="3" s="1"/>
  <c r="J33" i="4" s="1"/>
  <c r="AW17" i="3"/>
  <c r="G17" i="4" s="1"/>
  <c r="R34" i="3"/>
  <c r="I9"/>
  <c r="R33"/>
  <c r="I8"/>
  <c r="G15"/>
  <c r="C23" s="1"/>
  <c r="I7"/>
  <c r="R32"/>
  <c r="G16"/>
  <c r="I10"/>
  <c r="R35"/>
  <c r="I13"/>
  <c r="R38"/>
  <c r="R37"/>
  <c r="I12"/>
  <c r="I11"/>
  <c r="R36"/>
  <c r="AI17" l="1"/>
  <c r="AI18"/>
  <c r="AB17"/>
  <c r="AB18"/>
  <c r="P8"/>
  <c r="T33"/>
  <c r="T32"/>
  <c r="N16"/>
  <c r="N15"/>
  <c r="C24" s="1"/>
  <c r="P7"/>
  <c r="T34"/>
  <c r="P9"/>
  <c r="P13"/>
  <c r="T38"/>
  <c r="T37"/>
  <c r="P12"/>
  <c r="P10"/>
  <c r="T35"/>
  <c r="T36"/>
  <c r="P11"/>
  <c r="I15"/>
  <c r="I16"/>
  <c r="R24"/>
  <c r="R23"/>
  <c r="AU39" l="1"/>
  <c r="AU38"/>
  <c r="AU37"/>
  <c r="AU36"/>
  <c r="G23"/>
  <c r="P15"/>
  <c r="G24" s="1"/>
  <c r="P16"/>
  <c r="R27"/>
  <c r="R28"/>
  <c r="AU8"/>
  <c r="F8" i="4" s="1"/>
  <c r="AU33" i="3"/>
  <c r="F33" i="4" s="1"/>
  <c r="AU16" i="3"/>
  <c r="F16" i="4" s="1"/>
  <c r="AU28" i="3"/>
  <c r="F28" i="4" s="1"/>
  <c r="J12" i="3"/>
  <c r="K12" s="1"/>
  <c r="AC8"/>
  <c r="AD8" s="1"/>
  <c r="AU7"/>
  <c r="F7" i="4" s="1"/>
  <c r="AU12" i="3"/>
  <c r="F12" i="4" s="1"/>
  <c r="AC11" i="3"/>
  <c r="AD11" s="1"/>
  <c r="AU22"/>
  <c r="F22" i="4" s="1"/>
  <c r="AU25" i="3"/>
  <c r="F25" i="4" s="1"/>
  <c r="AC15" i="3"/>
  <c r="AD15" s="1"/>
  <c r="AC7"/>
  <c r="AU24"/>
  <c r="F24" i="4" s="1"/>
  <c r="AU18" i="3"/>
  <c r="F18" i="4" s="1"/>
  <c r="J10" i="3"/>
  <c r="K10" s="1"/>
  <c r="J13"/>
  <c r="K13" s="1"/>
  <c r="AU19"/>
  <c r="F19" i="4" s="1"/>
  <c r="AU14" i="3"/>
  <c r="F14" i="4" s="1"/>
  <c r="AU17" i="3"/>
  <c r="F17" i="4" s="1"/>
  <c r="J11" i="3"/>
  <c r="K11" s="1"/>
  <c r="AU32"/>
  <c r="F32" i="4" s="1"/>
  <c r="AU26" i="3"/>
  <c r="F26" i="4" s="1"/>
  <c r="AC13" i="3"/>
  <c r="AD13" s="1"/>
  <c r="J7"/>
  <c r="AU20"/>
  <c r="F20" i="4" s="1"/>
  <c r="J9" i="3"/>
  <c r="K9" s="1"/>
  <c r="AU21"/>
  <c r="F21" i="4" s="1"/>
  <c r="AC12" i="3"/>
  <c r="AD12" s="1"/>
  <c r="F36" i="4"/>
  <c r="AU31" i="3"/>
  <c r="F31" i="4" s="1"/>
  <c r="AU27" i="3"/>
  <c r="F27" i="4" s="1"/>
  <c r="AU34" i="3"/>
  <c r="F34" i="4" s="1"/>
  <c r="AC9" i="3"/>
  <c r="AD9" s="1"/>
  <c r="AU29"/>
  <c r="F29" i="4" s="1"/>
  <c r="AU23" i="3"/>
  <c r="F23" i="4" s="1"/>
  <c r="J8" i="3"/>
  <c r="K8" s="1"/>
  <c r="AU9"/>
  <c r="F9" i="4" s="1"/>
  <c r="AU15" i="3"/>
  <c r="F15" i="4" s="1"/>
  <c r="AU11" i="3"/>
  <c r="F11" i="4" s="1"/>
  <c r="AU10" i="3"/>
  <c r="F10" i="4" s="1"/>
  <c r="AU35" i="3"/>
  <c r="F35" i="4" s="1"/>
  <c r="AU13" i="3"/>
  <c r="F13" i="4" s="1"/>
  <c r="AU30" i="3"/>
  <c r="F30" i="4" s="1"/>
  <c r="AC10" i="3"/>
  <c r="AD10" s="1"/>
  <c r="AZ36" l="1"/>
  <c r="AZ39"/>
  <c r="AZ38"/>
  <c r="AZ37"/>
  <c r="AZ10"/>
  <c r="I10" i="4" s="1"/>
  <c r="Q12" i="3"/>
  <c r="R12" s="1"/>
  <c r="AZ11"/>
  <c r="I11" i="4" s="1"/>
  <c r="Q13" i="3"/>
  <c r="R13" s="1"/>
  <c r="Q10"/>
  <c r="R10" s="1"/>
  <c r="AZ28"/>
  <c r="I28" i="4" s="1"/>
  <c r="AJ7" i="3"/>
  <c r="AJ11"/>
  <c r="AK11" s="1"/>
  <c r="AJ8"/>
  <c r="AK8" s="1"/>
  <c r="AZ34"/>
  <c r="I34" i="4" s="1"/>
  <c r="AZ26" i="3"/>
  <c r="I26" i="4" s="1"/>
  <c r="AJ15" i="3"/>
  <c r="AK15" s="1"/>
  <c r="AZ30"/>
  <c r="I30" i="4" s="1"/>
  <c r="AZ7" i="3"/>
  <c r="I7" i="4" s="1"/>
  <c r="AJ13" i="3"/>
  <c r="AK13" s="1"/>
  <c r="I36" i="4"/>
  <c r="AZ14" i="3"/>
  <c r="I14" i="4" s="1"/>
  <c r="Q8" i="3"/>
  <c r="R8" s="1"/>
  <c r="AZ13"/>
  <c r="I13" i="4" s="1"/>
  <c r="AZ17" i="3"/>
  <c r="I17" i="4" s="1"/>
  <c r="AZ32" i="3"/>
  <c r="I32" i="4" s="1"/>
  <c r="AZ18" i="3"/>
  <c r="I18" i="4" s="1"/>
  <c r="AZ19" i="3"/>
  <c r="I19" i="4" s="1"/>
  <c r="AZ31" i="3"/>
  <c r="I31" i="4" s="1"/>
  <c r="AZ16" i="3"/>
  <c r="I16" i="4" s="1"/>
  <c r="AJ12" i="3"/>
  <c r="AK12" s="1"/>
  <c r="Q11"/>
  <c r="R11" s="1"/>
  <c r="AZ12"/>
  <c r="I12" i="4" s="1"/>
  <c r="AZ21" i="3"/>
  <c r="I21" i="4" s="1"/>
  <c r="AZ20" i="3"/>
  <c r="I20" i="4" s="1"/>
  <c r="AZ27" i="3"/>
  <c r="I27" i="4" s="1"/>
  <c r="AZ22" i="3"/>
  <c r="I22" i="4" s="1"/>
  <c r="AZ33" i="3"/>
  <c r="I33" i="4" s="1"/>
  <c r="AJ9" i="3"/>
  <c r="AK9" s="1"/>
  <c r="AZ24"/>
  <c r="I24" i="4" s="1"/>
  <c r="AZ9" i="3"/>
  <c r="I9" i="4" s="1"/>
  <c r="AJ10" i="3"/>
  <c r="AK10" s="1"/>
  <c r="AZ25"/>
  <c r="I25" i="4" s="1"/>
  <c r="Q7" i="3"/>
  <c r="AZ29"/>
  <c r="I29" i="4" s="1"/>
  <c r="AZ35" i="3"/>
  <c r="I35" i="4" s="1"/>
  <c r="AZ15" i="3"/>
  <c r="I15" i="4" s="1"/>
  <c r="AZ23" i="3"/>
  <c r="I23" i="4" s="1"/>
  <c r="Q9" i="3"/>
  <c r="R9" s="1"/>
  <c r="AZ8"/>
  <c r="I8" i="4" s="1"/>
  <c r="J16" i="3"/>
  <c r="O5" i="4" s="1"/>
  <c r="K7" i="3"/>
  <c r="AC18"/>
  <c r="O7" i="4" s="1"/>
  <c r="AD7" i="3"/>
  <c r="AK7" l="1"/>
  <c r="AJ18"/>
  <c r="O8" i="4" s="1"/>
  <c r="R7" i="3"/>
  <c r="Q16"/>
  <c r="O6" i="4" s="1"/>
</calcChain>
</file>

<file path=xl/sharedStrings.xml><?xml version="1.0" encoding="utf-8"?>
<sst xmlns="http://schemas.openxmlformats.org/spreadsheetml/2006/main" count="367" uniqueCount="162">
  <si>
    <t>USGS 40 Data</t>
  </si>
  <si>
    <t>Sample ID</t>
  </si>
  <si>
    <t>Carbon Area</t>
  </si>
  <si>
    <t>Nitrogen Area</t>
  </si>
  <si>
    <r>
      <t xml:space="preserve">Raw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13C</t>
    </r>
  </si>
  <si>
    <r>
      <t xml:space="preserve">Raw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15N</t>
    </r>
  </si>
  <si>
    <t>Sample Mass (mg)</t>
  </si>
  <si>
    <t>Run Date</t>
  </si>
  <si>
    <t>Sample Data</t>
  </si>
  <si>
    <t>Enter 'Sort' Column on Isodat Export; Enter 1 for all data wishing to import; Sort by 'Sort' column and then by Identifier 1</t>
  </si>
  <si>
    <t>Delete 'Amt% Column'</t>
  </si>
  <si>
    <t>Tray Position</t>
  </si>
  <si>
    <t>Peak Number</t>
  </si>
  <si>
    <t>Copy Nitrogen Data Sorted in Same Manner</t>
  </si>
  <si>
    <t>Nitrogen Content (mg)</t>
  </si>
  <si>
    <t>Carbon Content (mg)</t>
  </si>
  <si>
    <t>Carbon Content (%)</t>
  </si>
  <si>
    <t>Nitrogen Content (%)</t>
  </si>
  <si>
    <t>C/N Ratio</t>
  </si>
  <si>
    <t>Average</t>
  </si>
  <si>
    <t>Standard Deviation</t>
  </si>
  <si>
    <t>Expected Value</t>
  </si>
  <si>
    <t>Offset</t>
  </si>
  <si>
    <t>Average 13C Offset</t>
  </si>
  <si>
    <t>Average 15N Offset</t>
  </si>
  <si>
    <t>USGS 40 Average Observed 15N</t>
  </si>
  <si>
    <t>USGS 40 Average Observed 13C</t>
  </si>
  <si>
    <t>USGS 40 Expected 13C</t>
  </si>
  <si>
    <t>USGS 40 Expected 15N</t>
  </si>
  <si>
    <t>Linear Correction</t>
  </si>
  <si>
    <t>Enter Appropriate Equation from Chart In Yellow Highlighted Cells</t>
  </si>
  <si>
    <r>
      <t xml:space="preserve">Corrected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13C</t>
    </r>
  </si>
  <si>
    <r>
      <t xml:space="preserve">Corrected </t>
    </r>
    <r>
      <rPr>
        <sz val="11"/>
        <color indexed="8"/>
        <rFont val="Calibri"/>
        <family val="2"/>
      </rPr>
      <t>δ15N</t>
    </r>
  </si>
  <si>
    <r>
      <t xml:space="preserve">USGS 40 </t>
    </r>
    <r>
      <rPr>
        <sz val="11"/>
        <color indexed="8"/>
        <rFont val="Calibri"/>
        <family val="2"/>
      </rPr>
      <t>δ13C Standard Deviation</t>
    </r>
  </si>
  <si>
    <r>
      <t xml:space="preserve">USGS 40 </t>
    </r>
    <r>
      <rPr>
        <sz val="11"/>
        <color indexed="8"/>
        <rFont val="Calibri"/>
        <family val="2"/>
      </rPr>
      <t>δ15N Standard Deviation</t>
    </r>
  </si>
  <si>
    <r>
      <t xml:space="preserve">Linear Correction </t>
    </r>
    <r>
      <rPr>
        <sz val="11"/>
        <color indexed="8"/>
        <rFont val="Calibri"/>
        <family val="2"/>
      </rPr>
      <t>δ15N</t>
    </r>
  </si>
  <si>
    <t>There should be no significant relationship here -- if there are, then additional corrections may be necessary</t>
  </si>
  <si>
    <t>Size Dependence</t>
  </si>
  <si>
    <t>2-Point Linear Correction</t>
  </si>
  <si>
    <t>USGS 40 Median Carbon Slope</t>
  </si>
  <si>
    <t>Peak Area</t>
  </si>
  <si>
    <t>USGS 40 Nitrogen</t>
  </si>
  <si>
    <t>USGS 40 Carbon</t>
  </si>
  <si>
    <t>Sample</t>
  </si>
  <si>
    <t>Sample Correction Source Allocation</t>
  </si>
  <si>
    <t>Raw d13C</t>
  </si>
  <si>
    <t>Raw d15N</t>
  </si>
  <si>
    <t>USGS 41 Median Carbon Slope</t>
  </si>
  <si>
    <t>Residual (Correction Factor)</t>
  </si>
  <si>
    <t>C Fraction USGS 40</t>
  </si>
  <si>
    <t>C Fraction USGS 41</t>
  </si>
  <si>
    <t>N Fraction USGS 40</t>
  </si>
  <si>
    <t>N Fraction USGS 41</t>
  </si>
  <si>
    <t>Linearity Corrected d13C</t>
  </si>
  <si>
    <t>Linearity Corrected d15N</t>
  </si>
  <si>
    <t>USGS 40 Data Linearity Correction</t>
  </si>
  <si>
    <t>USGS 40 C Correction</t>
  </si>
  <si>
    <t>USGS 41 C Correction</t>
  </si>
  <si>
    <t>USGS 41 N Correction</t>
  </si>
  <si>
    <t>USGS 40 N Correction</t>
  </si>
  <si>
    <t>Sample Data Linearity Correction</t>
  </si>
  <si>
    <r>
      <t xml:space="preserve">Linearity Corrected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13C</t>
    </r>
  </si>
  <si>
    <r>
      <t xml:space="preserve">Linearity Corrected </t>
    </r>
    <r>
      <rPr>
        <sz val="11"/>
        <color indexed="8"/>
        <rFont val="Calibri"/>
        <family val="2"/>
      </rPr>
      <t>δ</t>
    </r>
    <r>
      <rPr>
        <sz val="11"/>
        <color theme="1"/>
        <rFont val="Calibri"/>
        <family val="2"/>
        <scheme val="minor"/>
      </rPr>
      <t>15N</t>
    </r>
  </si>
  <si>
    <r>
      <t xml:space="preserve">2 Point Correction </t>
    </r>
    <r>
      <rPr>
        <sz val="11"/>
        <color indexed="8"/>
        <rFont val="Calibri"/>
        <family val="2"/>
      </rPr>
      <t>δ13C</t>
    </r>
  </si>
  <si>
    <r>
      <t xml:space="preserve">2 Point Correction </t>
    </r>
    <r>
      <rPr>
        <sz val="11"/>
        <color indexed="8"/>
        <rFont val="Calibri"/>
        <family val="2"/>
      </rPr>
      <t>δ15N</t>
    </r>
  </si>
  <si>
    <t>Carbon</t>
  </si>
  <si>
    <t>Nitrogen</t>
  </si>
  <si>
    <t>m</t>
  </si>
  <si>
    <t>b</t>
  </si>
  <si>
    <t>Carbon Content</t>
  </si>
  <si>
    <t>Carbon Peak Area</t>
  </si>
  <si>
    <t>Nitrogen Content</t>
  </si>
  <si>
    <t>Nitrogen Peak Area</t>
  </si>
  <si>
    <t>Carbon expected</t>
  </si>
  <si>
    <t>Carbon observed</t>
  </si>
  <si>
    <t>N Expected</t>
  </si>
  <si>
    <t>N Observed</t>
  </si>
  <si>
    <t>USGS 41a Data</t>
  </si>
  <si>
    <r>
      <t xml:space="preserve">USGS 41a </t>
    </r>
    <r>
      <rPr>
        <sz val="11"/>
        <color indexed="8"/>
        <rFont val="Calibri"/>
        <family val="2"/>
      </rPr>
      <t>δ13C Standard Deviation</t>
    </r>
  </si>
  <si>
    <r>
      <t xml:space="preserve">USGS 41a </t>
    </r>
    <r>
      <rPr>
        <sz val="11"/>
        <color indexed="8"/>
        <rFont val="Calibri"/>
        <family val="2"/>
      </rPr>
      <t>δ15N Standard Deviation</t>
    </r>
  </si>
  <si>
    <t>USGS 41a Average Observed 13C</t>
  </si>
  <si>
    <t>USGS 41a Average Observed 15N</t>
  </si>
  <si>
    <t>USGS 41a Expected 13C</t>
  </si>
  <si>
    <t>USGS 41a Expected 15N</t>
  </si>
  <si>
    <t>USGS 41a Carbon</t>
  </si>
  <si>
    <t>USGS 41a Nitrogen</t>
  </si>
  <si>
    <t>USGS 41a Data Linearity Correction</t>
  </si>
  <si>
    <t>USGS 40</t>
  </si>
  <si>
    <t>A5</t>
  </si>
  <si>
    <t>A6</t>
  </si>
  <si>
    <t>B3</t>
  </si>
  <si>
    <t>B12</t>
  </si>
  <si>
    <t>C7</t>
  </si>
  <si>
    <t>D4</t>
  </si>
  <si>
    <t>D12</t>
  </si>
  <si>
    <t>USGS 41</t>
  </si>
  <si>
    <t>A3</t>
  </si>
  <si>
    <t>A7</t>
  </si>
  <si>
    <t>A8</t>
  </si>
  <si>
    <t>B4</t>
  </si>
  <si>
    <t>B11</t>
  </si>
  <si>
    <t>C8</t>
  </si>
  <si>
    <t>D3</t>
  </si>
  <si>
    <t>D11</t>
  </si>
  <si>
    <t>E1</t>
  </si>
  <si>
    <t>A1</t>
  </si>
  <si>
    <t>A2</t>
  </si>
  <si>
    <t>C11</t>
  </si>
  <si>
    <t>C12</t>
  </si>
  <si>
    <t>D1</t>
  </si>
  <si>
    <t>D2</t>
  </si>
  <si>
    <t>D5</t>
  </si>
  <si>
    <t>D6</t>
  </si>
  <si>
    <t>D7</t>
  </si>
  <si>
    <t>D8</t>
  </si>
  <si>
    <t>D9</t>
  </si>
  <si>
    <t>D10</t>
  </si>
  <si>
    <t>C9</t>
  </si>
  <si>
    <t>C10</t>
  </si>
  <si>
    <t>Acetanalide 1</t>
  </si>
  <si>
    <t>Acetanalide 2</t>
  </si>
  <si>
    <t>cup blank</t>
  </si>
  <si>
    <t>A4</t>
  </si>
  <si>
    <t>B20_C_P_R3</t>
  </si>
  <si>
    <t>B20_C_P_R2</t>
  </si>
  <si>
    <t>B20_M_P_R2</t>
  </si>
  <si>
    <t>B20_M_P_R3</t>
  </si>
  <si>
    <t>B20_M_P_R1</t>
  </si>
  <si>
    <t>blank</t>
  </si>
  <si>
    <t>BO_C_P_R1_BG</t>
  </si>
  <si>
    <t>BO_C_P_R2_BG</t>
  </si>
  <si>
    <t>BO_C_P_R3_BG</t>
  </si>
  <si>
    <t>BO_M_P_R3_BG</t>
  </si>
  <si>
    <t>BO_M_P_R2_bg</t>
  </si>
  <si>
    <t>B2_C_P_R1_BG</t>
  </si>
  <si>
    <t>B2_C_P_R2_BG</t>
  </si>
  <si>
    <t>B2_C_P_R3_BG</t>
  </si>
  <si>
    <t>B2_M_P_R1_BG</t>
  </si>
  <si>
    <t>B2_M_P_R2_BG</t>
  </si>
  <si>
    <t>B2_M_P_R3_BG</t>
  </si>
  <si>
    <t>B5_C_P_R1_BG</t>
  </si>
  <si>
    <t>E2</t>
  </si>
  <si>
    <t>B5_C_P_R2_BG</t>
  </si>
  <si>
    <t>E3</t>
  </si>
  <si>
    <t>B5_C_P_R3_BG</t>
  </si>
  <si>
    <t>E4</t>
  </si>
  <si>
    <t>B5_M_P_R1_BG</t>
  </si>
  <si>
    <t>E5</t>
  </si>
  <si>
    <t>B5_M_P_R2_BG</t>
  </si>
  <si>
    <t>E6</t>
  </si>
  <si>
    <t>B5_M_P_R3_BG</t>
  </si>
  <si>
    <t>E7</t>
  </si>
  <si>
    <t>B10_C_P_R1_BG</t>
  </si>
  <si>
    <t>E8</t>
  </si>
  <si>
    <t>pegged detector</t>
  </si>
  <si>
    <t>B10_C_P_R2_BG</t>
  </si>
  <si>
    <t>E9</t>
  </si>
  <si>
    <t>B10_C_P_R3_BG</t>
  </si>
  <si>
    <t>E10</t>
  </si>
  <si>
    <t>E11</t>
  </si>
  <si>
    <t>B10_M_P_R1_BG</t>
  </si>
  <si>
    <t>E12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</si>
</sst>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</font>
    <font>
      <sz val="10"/>
      <color rgb="FFFF0000"/>
      <name val="MS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4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2" fillId="0" borderId="0" xfId="1" quotePrefix="1" applyNumberFormat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1" quotePrefix="1" applyNumberFormat="1" applyBorder="1"/>
    <xf numFmtId="0" fontId="2" fillId="0" borderId="5" xfId="1" quotePrefix="1" applyNumberFormat="1" applyBorder="1"/>
    <xf numFmtId="0" fontId="2" fillId="0" borderId="6" xfId="1" quotePrefix="1" applyNumberFormat="1" applyBorder="1"/>
    <xf numFmtId="0" fontId="2" fillId="0" borderId="7" xfId="1" quotePrefix="1" applyNumberFormat="1" applyBorder="1"/>
    <xf numFmtId="0" fontId="2" fillId="0" borderId="8" xfId="1" quotePrefix="1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0" fillId="2" borderId="10" xfId="0" applyFill="1" applyBorder="1"/>
    <xf numFmtId="0" fontId="3" fillId="0" borderId="0" xfId="0" applyFont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2" fillId="3" borderId="0" xfId="1" quotePrefix="1" applyNumberFormat="1" applyFill="1" applyBorder="1"/>
    <xf numFmtId="2" fontId="2" fillId="4" borderId="5" xfId="1" quotePrefix="1" applyNumberFormat="1" applyFill="1" applyBorder="1"/>
    <xf numFmtId="2" fontId="2" fillId="5" borderId="0" xfId="1" quotePrefix="1" applyNumberFormat="1" applyFill="1" applyBorder="1"/>
    <xf numFmtId="2" fontId="2" fillId="6" borderId="5" xfId="1" quotePrefix="1" applyNumberFormat="1" applyFill="1" applyBorder="1"/>
    <xf numFmtId="2" fontId="0" fillId="0" borderId="0" xfId="0" applyNumberFormat="1" applyBorder="1"/>
    <xf numFmtId="2" fontId="0" fillId="0" borderId="7" xfId="0" applyNumberFormat="1" applyBorder="1"/>
    <xf numFmtId="164" fontId="0" fillId="0" borderId="0" xfId="0" applyNumberFormat="1" applyBorder="1"/>
    <xf numFmtId="0" fontId="4" fillId="0" borderId="4" xfId="0" applyFont="1" applyBorder="1"/>
    <xf numFmtId="0" fontId="4" fillId="0" borderId="6" xfId="0" applyFont="1" applyBorder="1"/>
    <xf numFmtId="0" fontId="0" fillId="0" borderId="18" xfId="0" applyBorder="1"/>
    <xf numFmtId="0" fontId="0" fillId="0" borderId="19" xfId="0" applyBorder="1"/>
    <xf numFmtId="0" fontId="4" fillId="0" borderId="13" xfId="0" applyFont="1" applyBorder="1"/>
    <xf numFmtId="0" fontId="0" fillId="0" borderId="20" xfId="0" applyBorder="1"/>
    <xf numFmtId="0" fontId="4" fillId="0" borderId="20" xfId="0" applyFont="1" applyBorder="1"/>
    <xf numFmtId="0" fontId="4" fillId="0" borderId="3" xfId="0" applyFont="1" applyBorder="1"/>
    <xf numFmtId="0" fontId="4" fillId="0" borderId="5" xfId="0" applyFont="1" applyBorder="1"/>
    <xf numFmtId="0" fontId="0" fillId="2" borderId="2" xfId="0" applyFill="1" applyBorder="1"/>
    <xf numFmtId="0" fontId="0" fillId="2" borderId="7" xfId="0" applyFill="1" applyBorder="1"/>
    <xf numFmtId="0" fontId="4" fillId="0" borderId="2" xfId="0" applyFont="1" applyBorder="1"/>
    <xf numFmtId="0" fontId="4" fillId="0" borderId="0" xfId="0" applyFont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0" xfId="0" applyFill="1" applyBorder="1"/>
    <xf numFmtId="0" fontId="0" fillId="9" borderId="2" xfId="0" applyFill="1" applyBorder="1"/>
    <xf numFmtId="0" fontId="0" fillId="9" borderId="0" xfId="0" applyFill="1" applyBorder="1"/>
    <xf numFmtId="2" fontId="0" fillId="0" borderId="0" xfId="0" applyNumberFormat="1"/>
    <xf numFmtId="0" fontId="5" fillId="0" borderId="0" xfId="2" quotePrefix="1" applyNumberFormat="1"/>
    <xf numFmtId="0" fontId="5" fillId="0" borderId="0" xfId="3" quotePrefix="1" applyNumberFormat="1"/>
    <xf numFmtId="0" fontId="5" fillId="0" borderId="0" xfId="4" quotePrefix="1" applyNumberFormat="1"/>
    <xf numFmtId="0" fontId="5" fillId="0" borderId="0" xfId="5" quotePrefix="1" applyNumberFormat="1"/>
    <xf numFmtId="0" fontId="6" fillId="0" borderId="0" xfId="0" applyFont="1"/>
    <xf numFmtId="0" fontId="0" fillId="0" borderId="7" xfId="0" applyFill="1" applyBorder="1"/>
    <xf numFmtId="0" fontId="0" fillId="0" borderId="0" xfId="0" applyFill="1" applyBorder="1"/>
  </cellXfs>
  <cellStyles count="14">
    <cellStyle name="Normal" xfId="0" builtinId="0"/>
    <cellStyle name="Normal 10" xfId="9"/>
    <cellStyle name="Normal 12" xfId="10"/>
    <cellStyle name="Normal 13" xfId="11"/>
    <cellStyle name="Normal 14" xfId="12"/>
    <cellStyle name="Normal 15" xfId="13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7500000000000002"/>
                  <c:y val="-2.4877879848352345E-2"/>
                </c:manualLayout>
              </c:layout>
              <c:numFmt formatCode="General" sourceLinked="0"/>
            </c:trendlineLbl>
          </c:trendline>
          <c:xVal>
            <c:numRef>
              <c:f>('C and N Content'!$E$7:$E$13,'C and N Content'!$P$7:$P$14)</c:f>
              <c:numCache>
                <c:formatCode>General</c:formatCode>
                <c:ptCount val="15"/>
                <c:pt idx="0">
                  <c:v>58.06</c:v>
                </c:pt>
                <c:pt idx="2">
                  <c:v>62.383000000000003</c:v>
                </c:pt>
                <c:pt idx="3">
                  <c:v>20.143999999999998</c:v>
                </c:pt>
                <c:pt idx="4">
                  <c:v>34.159999999999997</c:v>
                </c:pt>
                <c:pt idx="5">
                  <c:v>38.712000000000003</c:v>
                </c:pt>
                <c:pt idx="6">
                  <c:v>72.346000000000004</c:v>
                </c:pt>
                <c:pt idx="7">
                  <c:v>28.170999999999999</c:v>
                </c:pt>
                <c:pt idx="8">
                  <c:v>53.112000000000002</c:v>
                </c:pt>
                <c:pt idx="9">
                  <c:v>38.521999999999998</c:v>
                </c:pt>
                <c:pt idx="10">
                  <c:v>70.88</c:v>
                </c:pt>
                <c:pt idx="11">
                  <c:v>52.466999999999999</c:v>
                </c:pt>
                <c:pt idx="13">
                  <c:v>33.759</c:v>
                </c:pt>
              </c:numCache>
            </c:numRef>
          </c:xVal>
          <c:yVal>
            <c:numRef>
              <c:f>('C and N Content'!$F$7:$F$13,'C and N Content'!$Q$7:$Q$14)</c:f>
              <c:numCache>
                <c:formatCode>General</c:formatCode>
                <c:ptCount val="15"/>
                <c:pt idx="0">
                  <c:v>0.30477599999999999</c:v>
                </c:pt>
                <c:pt idx="2">
                  <c:v>0.33048</c:v>
                </c:pt>
                <c:pt idx="3">
                  <c:v>0.10893600000000001</c:v>
                </c:pt>
                <c:pt idx="4">
                  <c:v>0.182784</c:v>
                </c:pt>
                <c:pt idx="5">
                  <c:v>0.20563199999999998</c:v>
                </c:pt>
                <c:pt idx="6">
                  <c:v>0.37454399999999999</c:v>
                </c:pt>
                <c:pt idx="7">
                  <c:v>0.14728799999999997</c:v>
                </c:pt>
                <c:pt idx="8">
                  <c:v>0.275808</c:v>
                </c:pt>
                <c:pt idx="9">
                  <c:v>0.200736</c:v>
                </c:pt>
                <c:pt idx="10">
                  <c:v>0.36719999999999997</c:v>
                </c:pt>
                <c:pt idx="11">
                  <c:v>0.27335999999999999</c:v>
                </c:pt>
                <c:pt idx="13">
                  <c:v>0.17788799999999999</c:v>
                </c:pt>
              </c:numCache>
            </c:numRef>
          </c:yVal>
        </c:ser>
        <c:ser>
          <c:idx val="1"/>
          <c:order val="1"/>
          <c:tx>
            <c:v>Nitrogen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9.2008883504946501E-2"/>
                  <c:y val="-6.193350831146107E-2"/>
                </c:manualLayout>
              </c:layout>
              <c:numFmt formatCode="General" sourceLinked="0"/>
            </c:trendlineLbl>
          </c:trendline>
          <c:xVal>
            <c:numRef>
              <c:f>('C and N Content'!$H$7:$H$13,'C and N Content'!$S$7:$S$29)</c:f>
              <c:numCache>
                <c:formatCode>General</c:formatCode>
                <c:ptCount val="30"/>
                <c:pt idx="0">
                  <c:v>52.686999999999998</c:v>
                </c:pt>
                <c:pt idx="2">
                  <c:v>58.323999999999998</c:v>
                </c:pt>
                <c:pt idx="3">
                  <c:v>18.933</c:v>
                </c:pt>
                <c:pt idx="4">
                  <c:v>32.186999999999998</c:v>
                </c:pt>
                <c:pt idx="5">
                  <c:v>36.881</c:v>
                </c:pt>
                <c:pt idx="6">
                  <c:v>69.06</c:v>
                </c:pt>
                <c:pt idx="7">
                  <c:v>24.532</c:v>
                </c:pt>
                <c:pt idx="8">
                  <c:v>49.667999999999999</c:v>
                </c:pt>
                <c:pt idx="9">
                  <c:v>35.692</c:v>
                </c:pt>
                <c:pt idx="10">
                  <c:v>66.747</c:v>
                </c:pt>
                <c:pt idx="11">
                  <c:v>48.936</c:v>
                </c:pt>
                <c:pt idx="13">
                  <c:v>31.827000000000002</c:v>
                </c:pt>
              </c:numCache>
            </c:numRef>
          </c:xVal>
          <c:yVal>
            <c:numRef>
              <c:f>('C and N Content'!$I$7:$I$13,'C and N Content'!$T$7:$T$29)</c:f>
              <c:numCache>
                <c:formatCode>General</c:formatCode>
                <c:ptCount val="30"/>
                <c:pt idx="0">
                  <c:v>7.0965E-2</c:v>
                </c:pt>
                <c:pt idx="2">
                  <c:v>7.6950000000000005E-2</c:v>
                </c:pt>
                <c:pt idx="3">
                  <c:v>2.5365000000000002E-2</c:v>
                </c:pt>
                <c:pt idx="4">
                  <c:v>4.2560000000000001E-2</c:v>
                </c:pt>
                <c:pt idx="5">
                  <c:v>4.7879999999999999E-2</c:v>
                </c:pt>
                <c:pt idx="6">
                  <c:v>8.721000000000001E-2</c:v>
                </c:pt>
                <c:pt idx="7">
                  <c:v>3.4294999999999999E-2</c:v>
                </c:pt>
                <c:pt idx="8">
                  <c:v>6.4219999999999999E-2</c:v>
                </c:pt>
                <c:pt idx="9">
                  <c:v>4.6739999999999997E-2</c:v>
                </c:pt>
                <c:pt idx="10">
                  <c:v>8.5500000000000007E-2</c:v>
                </c:pt>
                <c:pt idx="11">
                  <c:v>6.3649999999999998E-2</c:v>
                </c:pt>
                <c:pt idx="13">
                  <c:v>4.1419999999999998E-2</c:v>
                </c:pt>
              </c:numCache>
            </c:numRef>
          </c:yVal>
        </c:ser>
        <c:axId val="42547072"/>
        <c:axId val="42553344"/>
      </c:scatterChart>
      <c:valAx>
        <c:axId val="425470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553344"/>
        <c:crosses val="autoZero"/>
        <c:crossBetween val="midCat"/>
      </c:valAx>
      <c:valAx>
        <c:axId val="425533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 or N Content (mg)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25470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25381163372990401"/>
                  <c:y val="0.1714690100597494"/>
                </c:manualLayout>
              </c:layout>
              <c:numFmt formatCode="General" sourceLinked="0"/>
            </c:trendlineLbl>
          </c:trendline>
          <c:xVal>
            <c:numRef>
              <c:f>('2 Point Normalization'!$C$23,'2 Point Normalization'!$C$25)</c:f>
              <c:numCache>
                <c:formatCode>General</c:formatCode>
                <c:ptCount val="2"/>
                <c:pt idx="0">
                  <c:v>-25.486281182283342</c:v>
                </c:pt>
                <c:pt idx="1">
                  <c:v>36.836221773305041</c:v>
                </c:pt>
              </c:numCache>
            </c:numRef>
          </c:xVal>
          <c:yVal>
            <c:numRef>
              <c:f>('2 Point Normalization'!$C$28,'2 Point Normalization'!$C$30)</c:f>
              <c:numCache>
                <c:formatCode>General</c:formatCode>
                <c:ptCount val="2"/>
                <c:pt idx="0">
                  <c:v>-26.388999999999999</c:v>
                </c:pt>
                <c:pt idx="1">
                  <c:v>36.56</c:v>
                </c:pt>
              </c:numCache>
            </c:numRef>
          </c:yVal>
        </c:ser>
        <c:ser>
          <c:idx val="1"/>
          <c:order val="1"/>
          <c:tx>
            <c:v>Nitrogen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1.8674978631123367E-2"/>
                  <c:y val="0.2679279424542923"/>
                </c:manualLayout>
              </c:layout>
              <c:numFmt formatCode="General" sourceLinked="0"/>
            </c:trendlineLbl>
          </c:trendline>
          <c:xVal>
            <c:numRef>
              <c:f>('2 Point Normalization'!$C$24,'2 Point Normalization'!$C$26)</c:f>
              <c:numCache>
                <c:formatCode>General</c:formatCode>
                <c:ptCount val="2"/>
                <c:pt idx="0">
                  <c:v>-3.718274488436744</c:v>
                </c:pt>
                <c:pt idx="1">
                  <c:v>47.227728131080681</c:v>
                </c:pt>
              </c:numCache>
            </c:numRef>
          </c:xVal>
          <c:yVal>
            <c:numRef>
              <c:f>('2 Point Normalization'!$C$29,'2 Point Normalization'!$C$31)</c:f>
              <c:numCache>
                <c:formatCode>General</c:formatCode>
                <c:ptCount val="2"/>
                <c:pt idx="0">
                  <c:v>-4.5199999999999996</c:v>
                </c:pt>
                <c:pt idx="1">
                  <c:v>47.6</c:v>
                </c:pt>
              </c:numCache>
            </c:numRef>
          </c:yVal>
        </c:ser>
        <c:axId val="45799296"/>
        <c:axId val="45805568"/>
      </c:scatterChart>
      <c:valAx>
        <c:axId val="457992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Value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805568"/>
        <c:crosses val="autoZero"/>
        <c:crossBetween val="midCat"/>
      </c:valAx>
      <c:valAx>
        <c:axId val="45805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57992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Carbon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('2 Point Normalization'!$E$7:$E$13,'2 Point Normalization'!$X$7:$X$15)</c:f>
              <c:numCache>
                <c:formatCode>General</c:formatCode>
                <c:ptCount val="16"/>
                <c:pt idx="0">
                  <c:v>58.06</c:v>
                </c:pt>
                <c:pt idx="1">
                  <c:v>0</c:v>
                </c:pt>
                <c:pt idx="2">
                  <c:v>62.383000000000003</c:v>
                </c:pt>
                <c:pt idx="3">
                  <c:v>20.143999999999998</c:v>
                </c:pt>
                <c:pt idx="4">
                  <c:v>34.159999999999997</c:v>
                </c:pt>
                <c:pt idx="5">
                  <c:v>38.712000000000003</c:v>
                </c:pt>
                <c:pt idx="6">
                  <c:v>72.346000000000004</c:v>
                </c:pt>
                <c:pt idx="7">
                  <c:v>28.170999999999999</c:v>
                </c:pt>
                <c:pt idx="8">
                  <c:v>53.112000000000002</c:v>
                </c:pt>
                <c:pt idx="9">
                  <c:v>38.521999999999998</c:v>
                </c:pt>
                <c:pt idx="10">
                  <c:v>70.88</c:v>
                </c:pt>
                <c:pt idx="11">
                  <c:v>52.466999999999999</c:v>
                </c:pt>
                <c:pt idx="12">
                  <c:v>0</c:v>
                </c:pt>
                <c:pt idx="13">
                  <c:v>33.759</c:v>
                </c:pt>
                <c:pt idx="15">
                  <c:v>0</c:v>
                </c:pt>
              </c:numCache>
            </c:numRef>
          </c:xVal>
          <c:yVal>
            <c:numRef>
              <c:f>('2 Point Normalization'!$K$7:$K$13,'2 Point Normalization'!$AD$7:$AD$15)</c:f>
              <c:numCache>
                <c:formatCode>General</c:formatCode>
                <c:ptCount val="16"/>
                <c:pt idx="0">
                  <c:v>-0.47395137006703081</c:v>
                </c:pt>
                <c:pt idx="1">
                  <c:v>4.9262721580422664E-2</c:v>
                </c:pt>
                <c:pt idx="2">
                  <c:v>0.29589957438667014</c:v>
                </c:pt>
                <c:pt idx="3">
                  <c:v>6.0302360113031028E-2</c:v>
                </c:pt>
                <c:pt idx="4">
                  <c:v>-0.10719794961069695</c:v>
                </c:pt>
                <c:pt idx="5">
                  <c:v>0.18489953166630713</c:v>
                </c:pt>
                <c:pt idx="6">
                  <c:v>8.1051405168999224E-3</c:v>
                </c:pt>
                <c:pt idx="7">
                  <c:v>-6.4720407552229631E-2</c:v>
                </c:pt>
                <c:pt idx="8">
                  <c:v>-0.38569124710366509</c:v>
                </c:pt>
                <c:pt idx="9">
                  <c:v>-0.51252789367077867</c:v>
                </c:pt>
                <c:pt idx="10">
                  <c:v>9.1826020427319577E-2</c:v>
                </c:pt>
                <c:pt idx="11">
                  <c:v>0.2589657459926471</c:v>
                </c:pt>
                <c:pt idx="12">
                  <c:v>-7.3246792093961233E-2</c:v>
                </c:pt>
                <c:pt idx="13">
                  <c:v>0.39160962227936125</c:v>
                </c:pt>
                <c:pt idx="15">
                  <c:v>0.27646494313568581</c:v>
                </c:pt>
              </c:numCache>
            </c:numRef>
          </c:yVal>
        </c:ser>
        <c:ser>
          <c:idx val="1"/>
          <c:order val="1"/>
          <c:tx>
            <c:v>Nitrogen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761154855643045E-2"/>
                  <c:y val="0.19556466899970837"/>
                </c:manualLayout>
              </c:layout>
              <c:numFmt formatCode="General" sourceLinked="0"/>
            </c:trendlineLbl>
          </c:trendline>
          <c:xVal>
            <c:numRef>
              <c:f>('2 Point Normalization'!$L$7:$L$13,'2 Point Normalization'!$AE$7:$AE$15)</c:f>
              <c:numCache>
                <c:formatCode>General</c:formatCode>
                <c:ptCount val="16"/>
                <c:pt idx="0">
                  <c:v>52.686999999999998</c:v>
                </c:pt>
                <c:pt idx="1">
                  <c:v>0</c:v>
                </c:pt>
                <c:pt idx="2">
                  <c:v>58.323999999999998</c:v>
                </c:pt>
                <c:pt idx="3">
                  <c:v>18.933</c:v>
                </c:pt>
                <c:pt idx="4">
                  <c:v>32.186999999999998</c:v>
                </c:pt>
                <c:pt idx="5">
                  <c:v>36.881</c:v>
                </c:pt>
                <c:pt idx="6">
                  <c:v>69.06</c:v>
                </c:pt>
                <c:pt idx="7">
                  <c:v>24.532</c:v>
                </c:pt>
                <c:pt idx="8">
                  <c:v>49.667999999999999</c:v>
                </c:pt>
                <c:pt idx="9">
                  <c:v>35.692</c:v>
                </c:pt>
                <c:pt idx="10">
                  <c:v>66.747</c:v>
                </c:pt>
                <c:pt idx="11">
                  <c:v>48.936</c:v>
                </c:pt>
                <c:pt idx="12">
                  <c:v>0</c:v>
                </c:pt>
                <c:pt idx="13">
                  <c:v>31.827000000000002</c:v>
                </c:pt>
                <c:pt idx="15">
                  <c:v>0</c:v>
                </c:pt>
              </c:numCache>
            </c:numRef>
          </c:xVal>
          <c:yVal>
            <c:numRef>
              <c:f>('2 Point Normalization'!$R$7:$R$13,'2 Point Normalization'!$AK$7:$AK$15)</c:f>
              <c:numCache>
                <c:formatCode>General</c:formatCode>
                <c:ptCount val="16"/>
                <c:pt idx="0">
                  <c:v>0.50804443812651456</c:v>
                </c:pt>
                <c:pt idx="1">
                  <c:v>-0.47665096331075674</c:v>
                </c:pt>
                <c:pt idx="2">
                  <c:v>-0.29373433051936981</c:v>
                </c:pt>
                <c:pt idx="3">
                  <c:v>0.32667824615631069</c:v>
                </c:pt>
                <c:pt idx="4">
                  <c:v>-0.24724856820004071</c:v>
                </c:pt>
                <c:pt idx="5">
                  <c:v>0.29963337367958509</c:v>
                </c:pt>
                <c:pt idx="6">
                  <c:v>-6.1648741713660193E-2</c:v>
                </c:pt>
                <c:pt idx="7">
                  <c:v>-8.7116321449705936E-2</c:v>
                </c:pt>
                <c:pt idx="8">
                  <c:v>-1.0503799312579858</c:v>
                </c:pt>
                <c:pt idx="9">
                  <c:v>-0.50991742889943481</c:v>
                </c:pt>
                <c:pt idx="10">
                  <c:v>-9.087904732375307E-3</c:v>
                </c:pt>
                <c:pt idx="11">
                  <c:v>0.36046034629605828</c:v>
                </c:pt>
                <c:pt idx="12">
                  <c:v>0.29912038232127003</c:v>
                </c:pt>
                <c:pt idx="13">
                  <c:v>0.51265780154862028</c:v>
                </c:pt>
                <c:pt idx="15">
                  <c:v>0.42918960195506628</c:v>
                </c:pt>
              </c:numCache>
            </c:numRef>
          </c:yVal>
        </c:ser>
        <c:axId val="44668800"/>
        <c:axId val="44675072"/>
      </c:scatterChart>
      <c:valAx>
        <c:axId val="44668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675072"/>
        <c:crosses val="autoZero"/>
        <c:crossBetween val="midCat"/>
      </c:valAx>
      <c:valAx>
        <c:axId val="446750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Linear</a:t>
                </a:r>
                <a:r>
                  <a:rPr lang="en-US" baseline="0"/>
                  <a:t> Corrected Offset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46688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</a:t>
            </a:r>
            <a:r>
              <a:rPr lang="en-US" baseline="0"/>
              <a:t> Carbon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0314500161164086E-4"/>
                  <c:y val="-0.34595217264508632"/>
                </c:manualLayout>
              </c:layout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'Linearity Correction'!$G$7:$G$13</c:f>
              <c:numCache>
                <c:formatCode>General</c:formatCode>
                <c:ptCount val="7"/>
                <c:pt idx="0">
                  <c:v>58.06</c:v>
                </c:pt>
                <c:pt idx="1">
                  <c:v>95.507000000000005</c:v>
                </c:pt>
                <c:pt idx="2">
                  <c:v>62.383000000000003</c:v>
                </c:pt>
                <c:pt idx="3">
                  <c:v>20.143999999999998</c:v>
                </c:pt>
                <c:pt idx="4">
                  <c:v>34.159999999999997</c:v>
                </c:pt>
                <c:pt idx="5">
                  <c:v>38.712000000000003</c:v>
                </c:pt>
                <c:pt idx="6">
                  <c:v>72.346000000000004</c:v>
                </c:pt>
              </c:numCache>
            </c:numRef>
          </c:xVal>
          <c:yVal>
            <c:numRef>
              <c:f>'Linearity Correction'!$H$7:$H$13</c:f>
              <c:numCache>
                <c:formatCode>General</c:formatCode>
                <c:ptCount val="7"/>
                <c:pt idx="0">
                  <c:v>-25.957999999999998</c:v>
                </c:pt>
                <c:pt idx="1">
                  <c:v>-25.597999999999999</c:v>
                </c:pt>
                <c:pt idx="2">
                  <c:v>-25.213999999999999</c:v>
                </c:pt>
                <c:pt idx="3">
                  <c:v>-25.268999999999998</c:v>
                </c:pt>
                <c:pt idx="4">
                  <c:v>-25.494</c:v>
                </c:pt>
                <c:pt idx="5">
                  <c:v>-25.224</c:v>
                </c:pt>
                <c:pt idx="6">
                  <c:v>-25.541</c:v>
                </c:pt>
              </c:numCache>
            </c:numRef>
          </c:yVal>
        </c:ser>
        <c:axId val="43053824"/>
        <c:axId val="43055744"/>
      </c:scatterChart>
      <c:valAx>
        <c:axId val="4305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58076186505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055744"/>
        <c:crosses val="autoZero"/>
        <c:crossBetween val="midCat"/>
      </c:valAx>
      <c:valAx>
        <c:axId val="43055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</a:t>
                </a:r>
                <a:r>
                  <a:rPr lang="en-US" baseline="0"/>
                  <a:t>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05382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</a:t>
            </a:r>
            <a:r>
              <a:rPr lang="en-US" baseline="0"/>
              <a:t> Nitrogen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180498989350493E-3"/>
                  <c:y val="-0.19844561096529631"/>
                </c:manualLayout>
              </c:layout>
              <c:numFmt formatCode="General" sourceLinked="0"/>
              <c:spPr>
                <a:solidFill>
                  <a:srgbClr val="FFCC00"/>
                </a:solidFill>
              </c:spPr>
            </c:trendlineLbl>
          </c:trendline>
          <c:xVal>
            <c:numRef>
              <c:f>'Linearity Correction'!$I$7:$I$13</c:f>
              <c:numCache>
                <c:formatCode>General</c:formatCode>
                <c:ptCount val="7"/>
                <c:pt idx="0">
                  <c:v>52.686999999999998</c:v>
                </c:pt>
                <c:pt idx="1">
                  <c:v>25.895</c:v>
                </c:pt>
                <c:pt idx="2">
                  <c:v>58.323999999999998</c:v>
                </c:pt>
                <c:pt idx="3">
                  <c:v>18.933</c:v>
                </c:pt>
                <c:pt idx="4">
                  <c:v>32.186999999999998</c:v>
                </c:pt>
                <c:pt idx="5">
                  <c:v>36.881</c:v>
                </c:pt>
                <c:pt idx="6">
                  <c:v>69.06</c:v>
                </c:pt>
              </c:numCache>
            </c:numRef>
          </c:xVal>
          <c:yVal>
            <c:numRef>
              <c:f>'Linearity Correction'!$J$7:$J$13</c:f>
              <c:numCache>
                <c:formatCode>General</c:formatCode>
                <c:ptCount val="7"/>
                <c:pt idx="0">
                  <c:v>-3.2349999999999999</c:v>
                </c:pt>
                <c:pt idx="1">
                  <c:v>-4.1879999999999997</c:v>
                </c:pt>
                <c:pt idx="2">
                  <c:v>-4.0209999999999999</c:v>
                </c:pt>
                <c:pt idx="3">
                  <c:v>-3.4</c:v>
                </c:pt>
                <c:pt idx="4">
                  <c:v>-3.9660000000000002</c:v>
                </c:pt>
                <c:pt idx="5">
                  <c:v>-3.4329999999999998</c:v>
                </c:pt>
                <c:pt idx="6">
                  <c:v>-3.798</c:v>
                </c:pt>
              </c:numCache>
            </c:numRef>
          </c:yVal>
        </c:ser>
        <c:axId val="43035648"/>
        <c:axId val="43283584"/>
      </c:scatterChart>
      <c:valAx>
        <c:axId val="4303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55950730882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283584"/>
        <c:crosses val="autoZero"/>
        <c:crossBetween val="midCat"/>
      </c:valAx>
      <c:valAx>
        <c:axId val="4328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Nitrogen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035648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</a:t>
            </a:r>
            <a:r>
              <a:rPr lang="en-US" baseline="0"/>
              <a:t> Carbon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817147856517941"/>
                  <c:y val="-0.32693715368912218"/>
                </c:manualLayout>
              </c:layout>
              <c:numFmt formatCode="General" sourceLinked="0"/>
              <c:spPr>
                <a:solidFill>
                  <a:srgbClr val="996600"/>
                </a:solidFill>
              </c:spPr>
            </c:trendlineLbl>
          </c:trendline>
          <c:xVal>
            <c:numRef>
              <c:f>'Linearity Correction'!$P$7:$P$15</c:f>
              <c:numCache>
                <c:formatCode>General</c:formatCode>
                <c:ptCount val="9"/>
                <c:pt idx="0">
                  <c:v>28.170999999999999</c:v>
                </c:pt>
                <c:pt idx="1">
                  <c:v>53.112000000000002</c:v>
                </c:pt>
                <c:pt idx="2">
                  <c:v>38.521999999999998</c:v>
                </c:pt>
                <c:pt idx="3">
                  <c:v>70.88</c:v>
                </c:pt>
                <c:pt idx="4">
                  <c:v>52.466999999999999</c:v>
                </c:pt>
                <c:pt idx="5">
                  <c:v>32.353999999999999</c:v>
                </c:pt>
                <c:pt idx="6">
                  <c:v>33.759</c:v>
                </c:pt>
                <c:pt idx="8">
                  <c:v>37.454000000000001</c:v>
                </c:pt>
              </c:numCache>
            </c:numRef>
          </c:xVal>
          <c:yVal>
            <c:numRef>
              <c:f>'Linearity Correction'!$Q$7:$Q$15</c:f>
              <c:numCache>
                <c:formatCode>General</c:formatCode>
                <c:ptCount val="9"/>
                <c:pt idx="0">
                  <c:v>36.845999999999997</c:v>
                </c:pt>
                <c:pt idx="1">
                  <c:v>36.345999999999997</c:v>
                </c:pt>
                <c:pt idx="2">
                  <c:v>36.326999999999998</c:v>
                </c:pt>
                <c:pt idx="3">
                  <c:v>36.689</c:v>
                </c:pt>
                <c:pt idx="4">
                  <c:v>36.988999999999997</c:v>
                </c:pt>
                <c:pt idx="5">
                  <c:v>36.807000000000002</c:v>
                </c:pt>
                <c:pt idx="6">
                  <c:v>37.256999999999998</c:v>
                </c:pt>
                <c:pt idx="8">
                  <c:v>37.116</c:v>
                </c:pt>
              </c:numCache>
            </c:numRef>
          </c:yVal>
        </c:ser>
        <c:axId val="43316736"/>
        <c:axId val="43318656"/>
      </c:scatterChart>
      <c:valAx>
        <c:axId val="4331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60728039903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18656"/>
        <c:crosses val="autoZero"/>
        <c:crossBetween val="midCat"/>
      </c:valAx>
      <c:valAx>
        <c:axId val="43318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</a:t>
                </a:r>
                <a:r>
                  <a:rPr lang="en-US" baseline="0"/>
                  <a:t>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31673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</a:t>
            </a:r>
            <a:r>
              <a:rPr lang="en-US" baseline="0"/>
              <a:t> Nitrogen Linearity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52273207228433"/>
                  <c:y val="0.33627515310586248"/>
                </c:manualLayout>
              </c:layout>
              <c:numFmt formatCode="General" sourceLinked="0"/>
              <c:spPr>
                <a:solidFill>
                  <a:schemeClr val="accent6">
                    <a:lumMod val="60000"/>
                    <a:lumOff val="40000"/>
                  </a:schemeClr>
                </a:solidFill>
              </c:spPr>
            </c:trendlineLbl>
          </c:trendline>
          <c:xVal>
            <c:numRef>
              <c:f>'Linearity Correction'!$R$7:$R$15</c:f>
              <c:numCache>
                <c:formatCode>General</c:formatCode>
                <c:ptCount val="9"/>
                <c:pt idx="0">
                  <c:v>24.532</c:v>
                </c:pt>
                <c:pt idx="1">
                  <c:v>49.667999999999999</c:v>
                </c:pt>
                <c:pt idx="2">
                  <c:v>35.692</c:v>
                </c:pt>
                <c:pt idx="3">
                  <c:v>66.747</c:v>
                </c:pt>
                <c:pt idx="4">
                  <c:v>48.936</c:v>
                </c:pt>
                <c:pt idx="5">
                  <c:v>71.168000000000006</c:v>
                </c:pt>
                <c:pt idx="6">
                  <c:v>31.827000000000002</c:v>
                </c:pt>
                <c:pt idx="8">
                  <c:v>35.792999999999999</c:v>
                </c:pt>
              </c:numCache>
            </c:numRef>
          </c:xVal>
          <c:yVal>
            <c:numRef>
              <c:f>'Linearity Correction'!$S$7:$S$15</c:f>
              <c:numCache>
                <c:formatCode>General</c:formatCode>
                <c:ptCount val="9"/>
                <c:pt idx="0">
                  <c:v>47.186999999999998</c:v>
                </c:pt>
                <c:pt idx="1">
                  <c:v>46.192</c:v>
                </c:pt>
                <c:pt idx="2">
                  <c:v>46.75</c:v>
                </c:pt>
                <c:pt idx="3">
                  <c:v>47.173999999999999</c:v>
                </c:pt>
                <c:pt idx="4">
                  <c:v>47.573</c:v>
                </c:pt>
                <c:pt idx="5">
                  <c:v>47.466000000000001</c:v>
                </c:pt>
                <c:pt idx="6">
                  <c:v>47.758000000000003</c:v>
                </c:pt>
                <c:pt idx="8">
                  <c:v>47.667999999999999</c:v>
                </c:pt>
              </c:numCache>
            </c:numRef>
          </c:yVal>
        </c:ser>
        <c:axId val="43360256"/>
        <c:axId val="43362176"/>
      </c:scatterChart>
      <c:valAx>
        <c:axId val="4336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>
            <c:manualLayout>
              <c:xMode val="edge"/>
              <c:yMode val="edge"/>
              <c:x val="0.43902946520825298"/>
              <c:y val="0.89256926217556143"/>
            </c:manualLayout>
          </c:layout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62176"/>
        <c:crosses val="autoZero"/>
        <c:crossBetween val="midCat"/>
      </c:valAx>
      <c:valAx>
        <c:axId val="4336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Nitrogen Isotope Value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36025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 Carbon Correction Factor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4700568678915135E-2"/>
                  <c:y val="-0.43233778069408052"/>
                </c:manualLayout>
              </c:layout>
              <c:numFmt formatCode="General" sourceLinked="0"/>
              <c:spPr>
                <a:solidFill>
                  <a:schemeClr val="accent1"/>
                </a:solidFill>
              </c:spPr>
            </c:trendlineLbl>
          </c:trendline>
          <c:xVal>
            <c:numRef>
              <c:f>'Linearity Correction'!$B$36:$B$42</c:f>
              <c:numCache>
                <c:formatCode>General</c:formatCode>
                <c:ptCount val="7"/>
                <c:pt idx="0">
                  <c:v>58.06</c:v>
                </c:pt>
                <c:pt idx="1">
                  <c:v>95.507000000000005</c:v>
                </c:pt>
                <c:pt idx="2">
                  <c:v>62.383000000000003</c:v>
                </c:pt>
                <c:pt idx="3">
                  <c:v>20.143999999999998</c:v>
                </c:pt>
                <c:pt idx="4">
                  <c:v>34.159999999999997</c:v>
                </c:pt>
                <c:pt idx="5">
                  <c:v>38.712000000000003</c:v>
                </c:pt>
                <c:pt idx="6">
                  <c:v>72.346000000000004</c:v>
                </c:pt>
              </c:numCache>
            </c:numRef>
          </c:xVal>
          <c:yVal>
            <c:numRef>
              <c:f>'Linearity Correction'!$D$36:$D$42</c:f>
              <c:numCache>
                <c:formatCode>General</c:formatCode>
                <c:ptCount val="7"/>
                <c:pt idx="0">
                  <c:v>-0.47171881771665625</c:v>
                </c:pt>
                <c:pt idx="1">
                  <c:v>-0.11171881771665682</c:v>
                </c:pt>
                <c:pt idx="2">
                  <c:v>0.27228118228334353</c:v>
                </c:pt>
                <c:pt idx="3">
                  <c:v>0.21728118228334381</c:v>
                </c:pt>
                <c:pt idx="4">
                  <c:v>-7.7188177166576111E-3</c:v>
                </c:pt>
                <c:pt idx="5">
                  <c:v>0.26228118228334196</c:v>
                </c:pt>
                <c:pt idx="6">
                  <c:v>-5.4718817716658208E-2</c:v>
                </c:pt>
              </c:numCache>
            </c:numRef>
          </c:yVal>
        </c:ser>
        <c:axId val="43378944"/>
        <c:axId val="43389312"/>
      </c:scatterChart>
      <c:valAx>
        <c:axId val="4337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389312"/>
        <c:crosses val="autoZero"/>
        <c:crossBetween val="midCat"/>
      </c:valAx>
      <c:valAx>
        <c:axId val="4338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37894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40 Nitrogen</a:t>
            </a:r>
            <a:r>
              <a:rPr lang="en-US" baseline="0"/>
              <a:t> </a:t>
            </a:r>
            <a:r>
              <a:rPr lang="en-US"/>
              <a:t>Correction Factor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028762029746282"/>
                  <c:y val="-2.9334354039078438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</c:spPr>
            </c:trendlineLbl>
          </c:trendline>
          <c:xVal>
            <c:numRef>
              <c:f>'Linearity Correction'!$F$36:$F$42</c:f>
              <c:numCache>
                <c:formatCode>General</c:formatCode>
                <c:ptCount val="7"/>
                <c:pt idx="0">
                  <c:v>52.686999999999998</c:v>
                </c:pt>
                <c:pt idx="1">
                  <c:v>25.895</c:v>
                </c:pt>
                <c:pt idx="2">
                  <c:v>58.323999999999998</c:v>
                </c:pt>
                <c:pt idx="3">
                  <c:v>18.933</c:v>
                </c:pt>
                <c:pt idx="4">
                  <c:v>32.186999999999998</c:v>
                </c:pt>
                <c:pt idx="5">
                  <c:v>36.881</c:v>
                </c:pt>
                <c:pt idx="6">
                  <c:v>69.06</c:v>
                </c:pt>
              </c:numCache>
            </c:numRef>
          </c:xVal>
          <c:yVal>
            <c:numRef>
              <c:f>'Linearity Correction'!$H$36:$H$42</c:f>
              <c:numCache>
                <c:formatCode>General</c:formatCode>
                <c:ptCount val="7"/>
                <c:pt idx="0">
                  <c:v>0.48327448843674414</c:v>
                </c:pt>
                <c:pt idx="1">
                  <c:v>-0.4697255115632557</c:v>
                </c:pt>
                <c:pt idx="2">
                  <c:v>-0.30272551156325589</c:v>
                </c:pt>
                <c:pt idx="3">
                  <c:v>0.31827448843674411</c:v>
                </c:pt>
                <c:pt idx="4">
                  <c:v>-0.24772551156325617</c:v>
                </c:pt>
                <c:pt idx="5">
                  <c:v>0.28527448843674419</c:v>
                </c:pt>
                <c:pt idx="6">
                  <c:v>-7.9725511563256024E-2</c:v>
                </c:pt>
              </c:numCache>
            </c:numRef>
          </c:yVal>
        </c:ser>
        <c:axId val="43430656"/>
        <c:axId val="43432576"/>
      </c:scatterChart>
      <c:valAx>
        <c:axId val="4343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2576"/>
        <c:crosses val="autoZero"/>
        <c:crossBetween val="midCat"/>
      </c:valAx>
      <c:valAx>
        <c:axId val="43432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43065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 Carbon Correction Factor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8771673811043896E-2"/>
                  <c:y val="-0.53785615339749193"/>
                </c:manualLayout>
              </c:layout>
              <c:numFmt formatCode="General" sourceLinked="0"/>
              <c:spPr>
                <a:solidFill>
                  <a:srgbClr val="FF0000"/>
                </a:solidFill>
              </c:spPr>
            </c:trendlineLbl>
          </c:trendline>
          <c:xVal>
            <c:numRef>
              <c:f>'Linearity Correction'!$L$36:$L$44</c:f>
              <c:numCache>
                <c:formatCode>General</c:formatCode>
                <c:ptCount val="9"/>
                <c:pt idx="0">
                  <c:v>28.170999999999999</c:v>
                </c:pt>
                <c:pt idx="1">
                  <c:v>53.112000000000002</c:v>
                </c:pt>
                <c:pt idx="2">
                  <c:v>38.521999999999998</c:v>
                </c:pt>
                <c:pt idx="3">
                  <c:v>70.88</c:v>
                </c:pt>
                <c:pt idx="4">
                  <c:v>52.466999999999999</c:v>
                </c:pt>
                <c:pt idx="5">
                  <c:v>32.353999999999999</c:v>
                </c:pt>
                <c:pt idx="6">
                  <c:v>33.759</c:v>
                </c:pt>
                <c:pt idx="8">
                  <c:v>37.454000000000001</c:v>
                </c:pt>
              </c:numCache>
            </c:numRef>
          </c:xVal>
          <c:yVal>
            <c:numRef>
              <c:f>'Linearity Correction'!$N$36:$N$44</c:f>
              <c:numCache>
                <c:formatCode>General</c:formatCode>
                <c:ptCount val="9"/>
                <c:pt idx="0">
                  <c:v>9.7782266949550944E-3</c:v>
                </c:pt>
                <c:pt idx="1">
                  <c:v>-0.49022177330504491</c:v>
                </c:pt>
                <c:pt idx="2">
                  <c:v>-0.50922177330504326</c:v>
                </c:pt>
                <c:pt idx="3">
                  <c:v>-0.14722177330504138</c:v>
                </c:pt>
                <c:pt idx="4">
                  <c:v>0.15277822669495578</c:v>
                </c:pt>
                <c:pt idx="5">
                  <c:v>-2.9221773305039278E-2</c:v>
                </c:pt>
                <c:pt idx="6">
                  <c:v>0.42077822669495646</c:v>
                </c:pt>
                <c:pt idx="8">
                  <c:v>0.27977822669495822</c:v>
                </c:pt>
              </c:numCache>
            </c:numRef>
          </c:yVal>
        </c:ser>
        <c:axId val="43461632"/>
        <c:axId val="43476096"/>
      </c:scatterChart>
      <c:valAx>
        <c:axId val="434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76096"/>
        <c:crosses val="autoZero"/>
        <c:crossBetween val="midCat"/>
      </c:valAx>
      <c:valAx>
        <c:axId val="43476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461632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USGS 41a Nitrogen Correction Factor</a:t>
            </a:r>
          </a:p>
        </c:rich>
      </c:tx>
      <c:layout>
        <c:manualLayout>
          <c:xMode val="edge"/>
          <c:yMode val="edge"/>
          <c:x val="0.17995841995841996"/>
          <c:y val="5.5555555555555455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4000698457391368"/>
                  <c:y val="2.9249052201808106E-2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</c:spPr>
            </c:trendlineLbl>
          </c:trendline>
          <c:xVal>
            <c:numRef>
              <c:f>'Linearity Correction'!$P$36:$P$44</c:f>
              <c:numCache>
                <c:formatCode>General</c:formatCode>
                <c:ptCount val="9"/>
                <c:pt idx="0">
                  <c:v>24.532</c:v>
                </c:pt>
                <c:pt idx="1">
                  <c:v>49.667999999999999</c:v>
                </c:pt>
                <c:pt idx="2">
                  <c:v>35.692</c:v>
                </c:pt>
                <c:pt idx="3">
                  <c:v>66.747</c:v>
                </c:pt>
                <c:pt idx="4">
                  <c:v>48.936</c:v>
                </c:pt>
                <c:pt idx="5">
                  <c:v>71.168000000000006</c:v>
                </c:pt>
                <c:pt idx="6">
                  <c:v>31.827000000000002</c:v>
                </c:pt>
                <c:pt idx="8">
                  <c:v>35.792999999999999</c:v>
                </c:pt>
              </c:numCache>
            </c:numRef>
          </c:xVal>
          <c:yVal>
            <c:numRef>
              <c:f>'Linearity Correction'!$R$36:$R$44</c:f>
              <c:numCache>
                <c:formatCode>General</c:formatCode>
                <c:ptCount val="9"/>
                <c:pt idx="0">
                  <c:v>-4.0728131080683738E-2</c:v>
                </c:pt>
                <c:pt idx="1">
                  <c:v>-1.0357281310806812</c:v>
                </c:pt>
                <c:pt idx="2">
                  <c:v>-0.47772813108068135</c:v>
                </c:pt>
                <c:pt idx="3">
                  <c:v>-5.3728131080681862E-2</c:v>
                </c:pt>
                <c:pt idx="4">
                  <c:v>0.34527186891931905</c:v>
                </c:pt>
                <c:pt idx="5">
                  <c:v>0.23827186891931973</c:v>
                </c:pt>
                <c:pt idx="6">
                  <c:v>0.53027186891932132</c:v>
                </c:pt>
                <c:pt idx="8">
                  <c:v>0.44027186891931791</c:v>
                </c:pt>
              </c:numCache>
            </c:numRef>
          </c:yVal>
        </c:ser>
        <c:axId val="43492864"/>
        <c:axId val="43494784"/>
      </c:scatterChart>
      <c:valAx>
        <c:axId val="4349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94784"/>
        <c:crosses val="autoZero"/>
        <c:crossBetween val="midCat"/>
      </c:valAx>
      <c:valAx>
        <c:axId val="43494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4349286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16</xdr:row>
      <xdr:rowOff>9525</xdr:rowOff>
    </xdr:from>
    <xdr:to>
      <xdr:col>8</xdr:col>
      <xdr:colOff>1257300</xdr:colOff>
      <xdr:row>30</xdr:row>
      <xdr:rowOff>85725</xdr:rowOff>
    </xdr:to>
    <xdr:graphicFrame macro="">
      <xdr:nvGraphicFramePr>
        <xdr:cNvPr id="20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17</xdr:row>
      <xdr:rowOff>152400</xdr:rowOff>
    </xdr:from>
    <xdr:to>
      <xdr:col>4</xdr:col>
      <xdr:colOff>1114425</xdr:colOff>
      <xdr:row>32</xdr:row>
      <xdr:rowOff>38100</xdr:rowOff>
    </xdr:to>
    <xdr:graphicFrame macro="">
      <xdr:nvGraphicFramePr>
        <xdr:cNvPr id="62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17</xdr:row>
      <xdr:rowOff>161925</xdr:rowOff>
    </xdr:from>
    <xdr:to>
      <xdr:col>8</xdr:col>
      <xdr:colOff>104775</xdr:colOff>
      <xdr:row>32</xdr:row>
      <xdr:rowOff>47625</xdr:rowOff>
    </xdr:to>
    <xdr:graphicFrame macro="">
      <xdr:nvGraphicFramePr>
        <xdr:cNvPr id="62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14</xdr:col>
      <xdr:colOff>514350</xdr:colOff>
      <xdr:row>32</xdr:row>
      <xdr:rowOff>76200</xdr:rowOff>
    </xdr:to>
    <xdr:graphicFrame macro="">
      <xdr:nvGraphicFramePr>
        <xdr:cNvPr id="62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561975</xdr:colOff>
      <xdr:row>18</xdr:row>
      <xdr:rowOff>9525</xdr:rowOff>
    </xdr:from>
    <xdr:to>
      <xdr:col>19</xdr:col>
      <xdr:colOff>28575</xdr:colOff>
      <xdr:row>32</xdr:row>
      <xdr:rowOff>85725</xdr:rowOff>
    </xdr:to>
    <xdr:graphicFrame macro="">
      <xdr:nvGraphicFramePr>
        <xdr:cNvPr id="62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43</xdr:row>
      <xdr:rowOff>171450</xdr:rowOff>
    </xdr:from>
    <xdr:to>
      <xdr:col>4</xdr:col>
      <xdr:colOff>9525</xdr:colOff>
      <xdr:row>58</xdr:row>
      <xdr:rowOff>57150</xdr:rowOff>
    </xdr:to>
    <xdr:graphicFrame macro="">
      <xdr:nvGraphicFramePr>
        <xdr:cNvPr id="62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66675</xdr:colOff>
      <xdr:row>43</xdr:row>
      <xdr:rowOff>161925</xdr:rowOff>
    </xdr:from>
    <xdr:to>
      <xdr:col>8</xdr:col>
      <xdr:colOff>57150</xdr:colOff>
      <xdr:row>58</xdr:row>
      <xdr:rowOff>47625</xdr:rowOff>
    </xdr:to>
    <xdr:graphicFrame macro="">
      <xdr:nvGraphicFramePr>
        <xdr:cNvPr id="62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14</xdr:col>
      <xdr:colOff>0</xdr:colOff>
      <xdr:row>59</xdr:row>
      <xdr:rowOff>76200</xdr:rowOff>
    </xdr:to>
    <xdr:graphicFrame macro="">
      <xdr:nvGraphicFramePr>
        <xdr:cNvPr id="62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45</xdr:row>
      <xdr:rowOff>0</xdr:rowOff>
    </xdr:from>
    <xdr:to>
      <xdr:col>18</xdr:col>
      <xdr:colOff>171450</xdr:colOff>
      <xdr:row>59</xdr:row>
      <xdr:rowOff>76200</xdr:rowOff>
    </xdr:to>
    <xdr:graphicFrame macro="">
      <xdr:nvGraphicFramePr>
        <xdr:cNvPr id="62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1028700</xdr:colOff>
      <xdr:row>21</xdr:row>
      <xdr:rowOff>95250</xdr:rowOff>
    </xdr:from>
    <xdr:to>
      <xdr:col>15</xdr:col>
      <xdr:colOff>28575</xdr:colOff>
      <xdr:row>35</xdr:row>
      <xdr:rowOff>171450</xdr:rowOff>
    </xdr:to>
    <xdr:graphicFrame macro="">
      <xdr:nvGraphicFramePr>
        <xdr:cNvPr id="12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38</xdr:row>
      <xdr:rowOff>9525</xdr:rowOff>
    </xdr:from>
    <xdr:to>
      <xdr:col>15</xdr:col>
      <xdr:colOff>28575</xdr:colOff>
      <xdr:row>52</xdr:row>
      <xdr:rowOff>85725</xdr:rowOff>
    </xdr:to>
    <xdr:graphicFrame macro="">
      <xdr:nvGraphicFramePr>
        <xdr:cNvPr id="12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9"/>
  <sheetViews>
    <sheetView tabSelected="1" zoomScale="60" zoomScaleNormal="60" workbookViewId="0">
      <selection activeCell="E57" sqref="E57"/>
    </sheetView>
  </sheetViews>
  <sheetFormatPr defaultRowHeight="14.4"/>
  <cols>
    <col min="1" max="1" width="9.6640625" bestFit="1" customWidth="1"/>
    <col min="3" max="4" width="13.109375" customWidth="1"/>
    <col min="5" max="6" width="16.88671875" customWidth="1"/>
    <col min="7" max="7" width="13.6640625" customWidth="1"/>
    <col min="8" max="8" width="10.109375" customWidth="1"/>
    <col min="9" max="9" width="14.109375" customWidth="1"/>
    <col min="10" max="10" width="10.5546875" customWidth="1"/>
    <col min="12" max="13" width="14.5546875" customWidth="1"/>
    <col min="14" max="15" width="16.88671875" customWidth="1"/>
    <col min="16" max="16" width="12.88671875" customWidth="1"/>
    <col min="17" max="17" width="9.6640625" customWidth="1"/>
    <col min="18" max="18" width="13.33203125" customWidth="1"/>
    <col min="19" max="19" width="10.33203125" customWidth="1"/>
    <col min="21" max="21" width="12.44140625" customWidth="1"/>
    <col min="22" max="22" width="13.109375" customWidth="1"/>
    <col min="23" max="23" width="16.5546875" customWidth="1"/>
    <col min="24" max="24" width="13.44140625" customWidth="1"/>
    <col min="25" max="25" width="13.33203125" customWidth="1"/>
    <col min="26" max="26" width="11" customWidth="1"/>
    <col min="27" max="27" width="13.88671875" customWidth="1"/>
    <col min="28" max="28" width="11.109375" customWidth="1"/>
  </cols>
  <sheetData>
    <row r="1" spans="1:28">
      <c r="A1" t="s">
        <v>9</v>
      </c>
    </row>
    <row r="2" spans="1:28">
      <c r="A2" t="s">
        <v>10</v>
      </c>
    </row>
    <row r="3" spans="1:28">
      <c r="A3" t="s">
        <v>13</v>
      </c>
    </row>
    <row r="4" spans="1:28" ht="15" thickBot="1"/>
    <row r="5" spans="1:28">
      <c r="C5" s="5" t="s">
        <v>0</v>
      </c>
      <c r="D5" s="6"/>
      <c r="E5" s="7"/>
      <c r="F5" s="7"/>
      <c r="G5" s="7"/>
      <c r="H5" s="7"/>
      <c r="I5" s="7"/>
      <c r="J5" s="8"/>
      <c r="L5" s="5" t="s">
        <v>77</v>
      </c>
      <c r="M5" s="6"/>
      <c r="N5" s="7"/>
      <c r="O5" s="7"/>
      <c r="P5" s="7"/>
      <c r="Q5" s="7"/>
      <c r="R5" s="7"/>
      <c r="S5" s="8"/>
      <c r="U5" s="5" t="s">
        <v>8</v>
      </c>
      <c r="V5" s="7"/>
      <c r="W5" s="7"/>
      <c r="X5" s="7"/>
      <c r="Y5" s="7"/>
      <c r="Z5" s="7"/>
      <c r="AA5" s="7"/>
      <c r="AB5" s="8"/>
    </row>
    <row r="6" spans="1:28">
      <c r="A6" t="s">
        <v>7</v>
      </c>
      <c r="C6" s="21" t="s">
        <v>1</v>
      </c>
      <c r="D6" s="22" t="s">
        <v>11</v>
      </c>
      <c r="E6" s="22" t="s">
        <v>6</v>
      </c>
      <c r="F6" s="22" t="s">
        <v>12</v>
      </c>
      <c r="G6" s="22" t="s">
        <v>2</v>
      </c>
      <c r="H6" s="22" t="s">
        <v>4</v>
      </c>
      <c r="I6" s="22" t="s">
        <v>3</v>
      </c>
      <c r="J6" s="23" t="s">
        <v>5</v>
      </c>
      <c r="L6" s="21" t="s">
        <v>1</v>
      </c>
      <c r="M6" s="22" t="s">
        <v>11</v>
      </c>
      <c r="N6" s="22" t="s">
        <v>6</v>
      </c>
      <c r="O6" s="22" t="s">
        <v>12</v>
      </c>
      <c r="P6" s="22" t="s">
        <v>2</v>
      </c>
      <c r="Q6" s="22" t="s">
        <v>4</v>
      </c>
      <c r="R6" s="22" t="s">
        <v>3</v>
      </c>
      <c r="S6" s="23" t="s">
        <v>5</v>
      </c>
      <c r="U6" s="21" t="s">
        <v>1</v>
      </c>
      <c r="V6" s="22" t="s">
        <v>11</v>
      </c>
      <c r="W6" s="22" t="s">
        <v>6</v>
      </c>
      <c r="X6" s="22" t="s">
        <v>12</v>
      </c>
      <c r="Y6" s="22" t="s">
        <v>2</v>
      </c>
      <c r="Z6" s="22" t="s">
        <v>4</v>
      </c>
      <c r="AA6" s="22" t="s">
        <v>3</v>
      </c>
      <c r="AB6" s="23" t="s">
        <v>5</v>
      </c>
    </row>
    <row r="7" spans="1:28">
      <c r="A7" s="1"/>
      <c r="C7" t="s">
        <v>87</v>
      </c>
      <c r="D7" t="s">
        <v>88</v>
      </c>
      <c r="E7">
        <v>0.747</v>
      </c>
      <c r="F7">
        <v>5</v>
      </c>
      <c r="G7" s="66">
        <v>58.06</v>
      </c>
      <c r="H7" s="66">
        <v>-25.957999999999998</v>
      </c>
      <c r="I7">
        <v>52.686999999999998</v>
      </c>
      <c r="J7">
        <v>-3.2349999999999999</v>
      </c>
      <c r="L7" t="s">
        <v>95</v>
      </c>
      <c r="M7" t="s">
        <v>96</v>
      </c>
      <c r="N7">
        <v>0.36099999999999999</v>
      </c>
      <c r="O7">
        <v>5</v>
      </c>
      <c r="P7" s="66">
        <v>28.170999999999999</v>
      </c>
      <c r="Q7" s="66">
        <v>36.845999999999997</v>
      </c>
      <c r="R7">
        <v>24.532</v>
      </c>
      <c r="S7">
        <v>47.186999999999998</v>
      </c>
      <c r="U7" t="s">
        <v>119</v>
      </c>
      <c r="V7" t="s">
        <v>105</v>
      </c>
      <c r="W7">
        <v>0.83899999999999997</v>
      </c>
      <c r="X7">
        <v>5</v>
      </c>
      <c r="Y7" s="66">
        <v>114.386</v>
      </c>
      <c r="Z7" s="66">
        <v>-29.564</v>
      </c>
      <c r="AA7">
        <v>68.296000000000006</v>
      </c>
      <c r="AB7">
        <v>0.61799999999999999</v>
      </c>
    </row>
    <row r="8" spans="1:28">
      <c r="L8" t="s">
        <v>95</v>
      </c>
      <c r="M8" t="s">
        <v>97</v>
      </c>
      <c r="N8">
        <v>0.67600000000000005</v>
      </c>
      <c r="O8">
        <v>5</v>
      </c>
      <c r="P8" s="66">
        <v>53.112000000000002</v>
      </c>
      <c r="Q8" s="66">
        <v>36.345999999999997</v>
      </c>
      <c r="R8">
        <v>49.667999999999999</v>
      </c>
      <c r="S8">
        <v>46.192</v>
      </c>
      <c r="U8" t="s">
        <v>120</v>
      </c>
      <c r="V8" t="s">
        <v>106</v>
      </c>
      <c r="W8">
        <v>0.8</v>
      </c>
      <c r="X8">
        <v>5</v>
      </c>
      <c r="Y8" s="66">
        <v>109.51300000000001</v>
      </c>
      <c r="Z8" s="66">
        <v>-29.55</v>
      </c>
      <c r="AA8">
        <v>64.17</v>
      </c>
      <c r="AB8">
        <v>0.48399999999999999</v>
      </c>
    </row>
    <row r="9" spans="1:28">
      <c r="C9" t="s">
        <v>87</v>
      </c>
      <c r="D9" t="s">
        <v>90</v>
      </c>
      <c r="E9">
        <v>0.81</v>
      </c>
      <c r="F9">
        <v>5</v>
      </c>
      <c r="G9" s="66">
        <v>62.383000000000003</v>
      </c>
      <c r="H9" s="66">
        <v>-25.213999999999999</v>
      </c>
      <c r="I9">
        <v>58.323999999999998</v>
      </c>
      <c r="J9">
        <v>-4.0209999999999999</v>
      </c>
      <c r="L9" t="s">
        <v>95</v>
      </c>
      <c r="M9" t="s">
        <v>98</v>
      </c>
      <c r="N9">
        <v>0.49199999999999999</v>
      </c>
      <c r="O9">
        <v>5</v>
      </c>
      <c r="P9" s="66">
        <v>38.521999999999998</v>
      </c>
      <c r="Q9" s="66">
        <v>36.326999999999998</v>
      </c>
      <c r="R9">
        <v>35.692</v>
      </c>
      <c r="S9">
        <v>46.75</v>
      </c>
      <c r="U9" t="s">
        <v>121</v>
      </c>
      <c r="V9" t="s">
        <v>122</v>
      </c>
      <c r="W9">
        <v>0.999</v>
      </c>
      <c r="X9">
        <v>5</v>
      </c>
      <c r="Y9" s="66"/>
      <c r="Z9" s="66"/>
      <c r="AA9">
        <v>94.947999999999993</v>
      </c>
    </row>
    <row r="10" spans="1:28">
      <c r="C10" t="s">
        <v>87</v>
      </c>
      <c r="D10" t="s">
        <v>91</v>
      </c>
      <c r="E10">
        <v>0.26700000000000002</v>
      </c>
      <c r="F10">
        <v>5</v>
      </c>
      <c r="G10" s="66">
        <v>20.143999999999998</v>
      </c>
      <c r="H10" s="66">
        <v>-25.268999999999998</v>
      </c>
      <c r="I10">
        <v>18.933</v>
      </c>
      <c r="J10">
        <v>-3.4</v>
      </c>
      <c r="L10" t="s">
        <v>95</v>
      </c>
      <c r="M10" t="s">
        <v>99</v>
      </c>
      <c r="N10">
        <v>0.9</v>
      </c>
      <c r="O10">
        <v>5</v>
      </c>
      <c r="P10" s="66">
        <v>70.88</v>
      </c>
      <c r="Q10" s="66">
        <v>36.689</v>
      </c>
      <c r="R10">
        <v>66.747</v>
      </c>
      <c r="S10">
        <v>47.173999999999999</v>
      </c>
      <c r="U10" t="s">
        <v>123</v>
      </c>
      <c r="V10" t="s">
        <v>92</v>
      </c>
      <c r="W10">
        <v>1.246</v>
      </c>
      <c r="X10">
        <v>5</v>
      </c>
      <c r="Y10" s="66">
        <v>98.338999999999999</v>
      </c>
      <c r="Z10" s="66">
        <v>-27.527999999999999</v>
      </c>
      <c r="AA10">
        <v>13.109</v>
      </c>
      <c r="AB10">
        <v>10.069000000000001</v>
      </c>
    </row>
    <row r="11" spans="1:28">
      <c r="C11" t="s">
        <v>87</v>
      </c>
      <c r="D11" t="s">
        <v>92</v>
      </c>
      <c r="E11">
        <v>0.44800000000000001</v>
      </c>
      <c r="F11">
        <v>5</v>
      </c>
      <c r="G11" s="66">
        <v>34.159999999999997</v>
      </c>
      <c r="H11" s="66">
        <v>-25.494</v>
      </c>
      <c r="I11">
        <v>32.186999999999998</v>
      </c>
      <c r="J11">
        <v>-3.9660000000000002</v>
      </c>
      <c r="L11" t="s">
        <v>95</v>
      </c>
      <c r="M11" t="s">
        <v>100</v>
      </c>
      <c r="N11">
        <v>0.67</v>
      </c>
      <c r="O11">
        <v>5</v>
      </c>
      <c r="P11" s="66">
        <v>52.466999999999999</v>
      </c>
      <c r="Q11" s="66">
        <v>36.988999999999997</v>
      </c>
      <c r="R11">
        <v>48.936</v>
      </c>
      <c r="S11">
        <v>47.573</v>
      </c>
      <c r="U11" t="s">
        <v>124</v>
      </c>
      <c r="V11" t="s">
        <v>101</v>
      </c>
      <c r="W11">
        <v>1.7669999999999999</v>
      </c>
      <c r="X11">
        <v>5</v>
      </c>
      <c r="Y11" s="66">
        <v>142.05199999999999</v>
      </c>
      <c r="Z11" s="66">
        <v>-28.242000000000001</v>
      </c>
      <c r="AA11">
        <v>12.946</v>
      </c>
      <c r="AB11">
        <v>8.2710000000000008</v>
      </c>
    </row>
    <row r="12" spans="1:28">
      <c r="C12" t="s">
        <v>87</v>
      </c>
      <c r="D12" t="s">
        <v>93</v>
      </c>
      <c r="E12">
        <v>0.504</v>
      </c>
      <c r="F12">
        <v>5</v>
      </c>
      <c r="G12" s="66">
        <v>38.712000000000003</v>
      </c>
      <c r="H12" s="66">
        <v>-25.224</v>
      </c>
      <c r="I12">
        <v>36.881</v>
      </c>
      <c r="J12">
        <v>-3.4329999999999998</v>
      </c>
      <c r="U12" t="s">
        <v>125</v>
      </c>
      <c r="V12" t="s">
        <v>117</v>
      </c>
      <c r="W12">
        <v>1.873</v>
      </c>
      <c r="X12">
        <v>5</v>
      </c>
      <c r="Y12" s="66">
        <v>150.54900000000001</v>
      </c>
      <c r="Z12" s="66">
        <v>-28.376000000000001</v>
      </c>
      <c r="AA12">
        <v>15.13</v>
      </c>
      <c r="AB12">
        <v>5.2430000000000003</v>
      </c>
    </row>
    <row r="13" spans="1:28">
      <c r="C13" t="s">
        <v>95</v>
      </c>
      <c r="D13" t="s">
        <v>104</v>
      </c>
      <c r="E13">
        <v>0.53800000000000003</v>
      </c>
      <c r="F13">
        <v>5</v>
      </c>
      <c r="G13" s="66">
        <v>72.346000000000004</v>
      </c>
      <c r="H13" s="66">
        <v>-25.541</v>
      </c>
      <c r="I13">
        <v>69.06</v>
      </c>
      <c r="J13">
        <v>-3.798</v>
      </c>
      <c r="L13" t="s">
        <v>95</v>
      </c>
      <c r="M13" t="s">
        <v>102</v>
      </c>
      <c r="N13">
        <v>0.436</v>
      </c>
      <c r="O13">
        <v>5</v>
      </c>
      <c r="P13" s="66">
        <v>33.759</v>
      </c>
      <c r="Q13" s="66">
        <v>37.256999999999998</v>
      </c>
      <c r="R13">
        <v>31.827000000000002</v>
      </c>
      <c r="S13">
        <v>47.758000000000003</v>
      </c>
      <c r="U13" t="s">
        <v>126</v>
      </c>
      <c r="V13" t="s">
        <v>118</v>
      </c>
      <c r="W13">
        <v>1.829</v>
      </c>
      <c r="X13">
        <v>5</v>
      </c>
      <c r="Y13" s="66">
        <v>143.71799999999999</v>
      </c>
      <c r="Z13" s="66">
        <v>-27.765999999999998</v>
      </c>
      <c r="AA13">
        <v>12.097</v>
      </c>
      <c r="AB13">
        <v>9.4649999999999999</v>
      </c>
    </row>
    <row r="14" spans="1:28">
      <c r="C14" s="63"/>
      <c r="D14" s="63"/>
      <c r="E14" s="63"/>
      <c r="F14" s="63"/>
      <c r="G14" s="63"/>
      <c r="H14" s="63"/>
      <c r="I14" s="65"/>
      <c r="J14" s="65"/>
      <c r="P14" s="66"/>
      <c r="Q14" s="66"/>
      <c r="U14" t="s">
        <v>127</v>
      </c>
      <c r="V14" t="s">
        <v>107</v>
      </c>
      <c r="W14">
        <v>1.7609999999999999</v>
      </c>
      <c r="X14">
        <v>5</v>
      </c>
      <c r="Y14" s="66">
        <v>142.179</v>
      </c>
      <c r="Z14" s="66">
        <v>-27.324999999999999</v>
      </c>
      <c r="AA14">
        <v>10.244999999999999</v>
      </c>
      <c r="AB14">
        <v>7.7610000000000001</v>
      </c>
    </row>
    <row r="15" spans="1:28">
      <c r="U15" t="s">
        <v>128</v>
      </c>
      <c r="V15" t="s">
        <v>108</v>
      </c>
      <c r="W15">
        <v>0.999</v>
      </c>
      <c r="X15">
        <v>5</v>
      </c>
      <c r="Y15" s="66"/>
      <c r="Z15" s="66"/>
      <c r="AA15">
        <v>95.51</v>
      </c>
    </row>
    <row r="16" spans="1:28">
      <c r="U16" t="s">
        <v>129</v>
      </c>
      <c r="V16" t="s">
        <v>109</v>
      </c>
      <c r="W16">
        <v>0</v>
      </c>
      <c r="X16">
        <v>5</v>
      </c>
      <c r="Y16" s="66"/>
      <c r="Z16" s="66"/>
      <c r="AA16">
        <v>1.306</v>
      </c>
    </row>
    <row r="17" spans="3:28">
      <c r="C17" t="s">
        <v>87</v>
      </c>
      <c r="D17" t="s">
        <v>89</v>
      </c>
      <c r="E17">
        <v>1.214</v>
      </c>
      <c r="F17">
        <v>5</v>
      </c>
      <c r="G17" s="66">
        <v>95.507000000000005</v>
      </c>
      <c r="H17" s="66">
        <v>-25.597999999999999</v>
      </c>
      <c r="I17">
        <v>25.895</v>
      </c>
      <c r="J17">
        <v>-4.1879999999999997</v>
      </c>
      <c r="L17" s="62"/>
      <c r="M17" s="62"/>
      <c r="N17" s="62"/>
      <c r="O17" s="62"/>
      <c r="P17" s="62"/>
      <c r="Q17" s="62"/>
      <c r="R17" s="64"/>
      <c r="S17" s="64"/>
      <c r="U17" t="s">
        <v>130</v>
      </c>
      <c r="V17" t="s">
        <v>110</v>
      </c>
      <c r="W17">
        <v>1.5469999999999999</v>
      </c>
      <c r="X17">
        <v>5</v>
      </c>
      <c r="Y17" s="66">
        <v>130.017</v>
      </c>
      <c r="Z17" s="66">
        <v>-25.776</v>
      </c>
      <c r="AA17">
        <v>8.8640000000000008</v>
      </c>
      <c r="AB17">
        <v>7.5069999999999997</v>
      </c>
    </row>
    <row r="18" spans="3:28">
      <c r="L18" t="s">
        <v>95</v>
      </c>
      <c r="M18" t="s">
        <v>101</v>
      </c>
      <c r="N18">
        <v>0.41899999999999998</v>
      </c>
      <c r="O18">
        <v>5</v>
      </c>
      <c r="P18" s="66">
        <v>32.353999999999999</v>
      </c>
      <c r="Q18" s="66">
        <v>36.807000000000002</v>
      </c>
      <c r="R18">
        <v>71.168000000000006</v>
      </c>
      <c r="S18">
        <v>47.466000000000001</v>
      </c>
      <c r="U18" t="s">
        <v>131</v>
      </c>
      <c r="V18" t="s">
        <v>102</v>
      </c>
      <c r="W18">
        <v>1.331</v>
      </c>
      <c r="X18">
        <v>5</v>
      </c>
      <c r="Y18" s="66">
        <v>104.88500000000001</v>
      </c>
      <c r="Z18" s="66">
        <v>-27.032</v>
      </c>
      <c r="AA18">
        <v>9.2759999999999998</v>
      </c>
      <c r="AB18">
        <v>5.8079999999999998</v>
      </c>
    </row>
    <row r="19" spans="3:28">
      <c r="L19" t="s">
        <v>87</v>
      </c>
      <c r="M19" t="s">
        <v>94</v>
      </c>
      <c r="N19">
        <v>0.48399999999999999</v>
      </c>
      <c r="O19">
        <v>5</v>
      </c>
      <c r="P19" s="66">
        <v>37.454000000000001</v>
      </c>
      <c r="Q19" s="66">
        <v>37.116</v>
      </c>
      <c r="R19">
        <v>35.792999999999999</v>
      </c>
      <c r="S19">
        <v>47.667999999999999</v>
      </c>
      <c r="U19" t="s">
        <v>132</v>
      </c>
      <c r="V19" t="s">
        <v>93</v>
      </c>
      <c r="W19">
        <v>1.2609999999999999</v>
      </c>
      <c r="X19">
        <v>5</v>
      </c>
      <c r="Y19" s="66">
        <v>103.38800000000001</v>
      </c>
      <c r="Z19" s="66">
        <v>-24.251999999999999</v>
      </c>
      <c r="AA19">
        <v>14.593999999999999</v>
      </c>
      <c r="AB19">
        <v>-0.749</v>
      </c>
    </row>
    <row r="20" spans="3:28">
      <c r="U20" t="s">
        <v>133</v>
      </c>
      <c r="V20" t="s">
        <v>111</v>
      </c>
      <c r="W20">
        <v>1.2230000000000001</v>
      </c>
      <c r="X20">
        <v>5</v>
      </c>
      <c r="Y20" s="66">
        <v>96.799000000000007</v>
      </c>
      <c r="Z20" s="66">
        <v>-22.904</v>
      </c>
      <c r="AA20">
        <v>17.579999999999998</v>
      </c>
      <c r="AB20">
        <v>-0.58699999999999997</v>
      </c>
    </row>
    <row r="21" spans="3:28">
      <c r="U21" t="s">
        <v>132</v>
      </c>
      <c r="V21" t="s">
        <v>112</v>
      </c>
      <c r="W21">
        <v>0.90900000000000003</v>
      </c>
      <c r="X21">
        <v>5</v>
      </c>
      <c r="Y21" s="66">
        <v>71.733000000000004</v>
      </c>
      <c r="Z21" s="66">
        <v>-23.684999999999999</v>
      </c>
      <c r="AA21">
        <v>10.907999999999999</v>
      </c>
      <c r="AB21">
        <v>-0.88700000000000001</v>
      </c>
    </row>
    <row r="22" spans="3:28">
      <c r="U22" t="s">
        <v>134</v>
      </c>
      <c r="V22" t="s">
        <v>113</v>
      </c>
      <c r="W22">
        <v>1.0049999999999999</v>
      </c>
      <c r="X22">
        <v>5</v>
      </c>
      <c r="Y22" s="66">
        <v>71.045000000000002</v>
      </c>
      <c r="Z22" s="66">
        <v>-25.931999999999999</v>
      </c>
      <c r="AA22">
        <v>9.8360000000000003</v>
      </c>
      <c r="AB22">
        <v>1.99</v>
      </c>
    </row>
    <row r="23" spans="3:28">
      <c r="U23" t="s">
        <v>135</v>
      </c>
      <c r="V23" t="s">
        <v>114</v>
      </c>
      <c r="W23">
        <v>1.24</v>
      </c>
      <c r="X23">
        <v>5</v>
      </c>
      <c r="Y23" s="66">
        <v>101.773</v>
      </c>
      <c r="Z23" s="66">
        <v>-26.864000000000001</v>
      </c>
      <c r="AA23">
        <v>5.04</v>
      </c>
      <c r="AB23">
        <v>5.0709999999999997</v>
      </c>
    </row>
    <row r="24" spans="3:28">
      <c r="U24" t="s">
        <v>136</v>
      </c>
      <c r="V24" t="s">
        <v>115</v>
      </c>
      <c r="W24">
        <v>1.0149999999999999</v>
      </c>
      <c r="X24">
        <v>5</v>
      </c>
      <c r="Y24" s="66">
        <v>82.275999999999996</v>
      </c>
      <c r="Z24" s="66">
        <v>-27.295999999999999</v>
      </c>
      <c r="AA24">
        <v>4.7789999999999999</v>
      </c>
      <c r="AB24">
        <v>3.6760000000000002</v>
      </c>
    </row>
    <row r="25" spans="3:28">
      <c r="U25" t="s">
        <v>137</v>
      </c>
      <c r="V25" t="s">
        <v>116</v>
      </c>
      <c r="W25">
        <v>1.615</v>
      </c>
      <c r="X25">
        <v>5</v>
      </c>
      <c r="Y25" s="66">
        <v>131.91200000000001</v>
      </c>
      <c r="Z25" s="66">
        <v>-26.706</v>
      </c>
      <c r="AA25">
        <v>6.0060000000000002</v>
      </c>
      <c r="AB25">
        <v>7.0010000000000003</v>
      </c>
    </row>
    <row r="26" spans="3:28">
      <c r="U26" t="s">
        <v>128</v>
      </c>
      <c r="V26" t="s">
        <v>103</v>
      </c>
      <c r="W26">
        <v>0.999</v>
      </c>
      <c r="X26">
        <v>5</v>
      </c>
      <c r="Y26" s="66"/>
      <c r="Z26" s="66"/>
      <c r="AA26">
        <v>94.001000000000005</v>
      </c>
    </row>
    <row r="27" spans="3:28">
      <c r="U27" t="s">
        <v>138</v>
      </c>
      <c r="V27" t="s">
        <v>94</v>
      </c>
      <c r="W27">
        <v>1.149</v>
      </c>
      <c r="X27">
        <v>5</v>
      </c>
      <c r="Y27" s="66">
        <v>93.957999999999998</v>
      </c>
      <c r="Z27" s="66">
        <v>-26.288</v>
      </c>
      <c r="AA27">
        <v>7.2409999999999997</v>
      </c>
      <c r="AB27">
        <v>1.1000000000000001</v>
      </c>
    </row>
    <row r="28" spans="3:28">
      <c r="U28" t="s">
        <v>139</v>
      </c>
      <c r="V28" t="s">
        <v>104</v>
      </c>
      <c r="W28">
        <v>1.7130000000000001</v>
      </c>
      <c r="X28">
        <v>5</v>
      </c>
      <c r="Y28" s="66">
        <v>133.53399999999999</v>
      </c>
      <c r="Z28" s="66">
        <v>-26.425000000000001</v>
      </c>
      <c r="AA28">
        <v>10.052</v>
      </c>
      <c r="AB28">
        <v>7.4790000000000001</v>
      </c>
    </row>
    <row r="29" spans="3:28">
      <c r="U29" t="s">
        <v>140</v>
      </c>
      <c r="V29" t="s">
        <v>141</v>
      </c>
      <c r="W29">
        <v>1.84</v>
      </c>
      <c r="X29">
        <v>5</v>
      </c>
      <c r="Y29" s="66">
        <v>143.56399999999999</v>
      </c>
      <c r="Z29" s="66">
        <v>-25.661000000000001</v>
      </c>
      <c r="AA29">
        <v>16.478999999999999</v>
      </c>
      <c r="AB29">
        <v>2.77</v>
      </c>
    </row>
    <row r="30" spans="3:28">
      <c r="U30" t="s">
        <v>142</v>
      </c>
      <c r="V30" t="s">
        <v>143</v>
      </c>
      <c r="W30">
        <v>1.7689999999999999</v>
      </c>
      <c r="X30">
        <v>5</v>
      </c>
      <c r="Y30" s="66">
        <v>146.678</v>
      </c>
      <c r="Z30" s="66">
        <v>-26.603999999999999</v>
      </c>
      <c r="AA30">
        <v>13.032999999999999</v>
      </c>
      <c r="AB30">
        <v>3.4009999999999998</v>
      </c>
    </row>
    <row r="31" spans="3:28">
      <c r="U31" t="s">
        <v>144</v>
      </c>
      <c r="V31" t="s">
        <v>145</v>
      </c>
      <c r="W31">
        <v>1.0389999999999999</v>
      </c>
      <c r="X31">
        <v>5</v>
      </c>
      <c r="Y31" s="66">
        <v>79.462000000000003</v>
      </c>
      <c r="Z31" s="66">
        <v>-26.382999999999999</v>
      </c>
      <c r="AA31">
        <v>7.6459999999999999</v>
      </c>
      <c r="AB31">
        <v>2.9260000000000002</v>
      </c>
    </row>
    <row r="32" spans="3:28">
      <c r="U32" t="s">
        <v>146</v>
      </c>
      <c r="V32" t="s">
        <v>147</v>
      </c>
      <c r="W32">
        <v>1.177</v>
      </c>
      <c r="X32">
        <v>5</v>
      </c>
      <c r="Y32" s="66">
        <v>97.04</v>
      </c>
      <c r="Z32" s="66">
        <v>-26.765000000000001</v>
      </c>
      <c r="AA32">
        <v>4.8029999999999999</v>
      </c>
      <c r="AB32">
        <v>3.6019999999999999</v>
      </c>
    </row>
    <row r="33" spans="21:28">
      <c r="U33" t="s">
        <v>148</v>
      </c>
      <c r="V33" t="s">
        <v>149</v>
      </c>
      <c r="W33">
        <v>0</v>
      </c>
      <c r="X33">
        <v>5</v>
      </c>
      <c r="Y33" s="66"/>
      <c r="Z33" s="66"/>
      <c r="AA33">
        <v>93.875</v>
      </c>
    </row>
    <row r="34" spans="21:28">
      <c r="U34" t="s">
        <v>150</v>
      </c>
      <c r="V34" t="s">
        <v>151</v>
      </c>
      <c r="W34">
        <v>1.885</v>
      </c>
      <c r="X34">
        <v>5</v>
      </c>
      <c r="Y34" s="66">
        <v>151.541</v>
      </c>
      <c r="Z34" s="66">
        <v>-27.33</v>
      </c>
      <c r="AA34">
        <v>16.28</v>
      </c>
      <c r="AB34">
        <v>4.0199999999999996</v>
      </c>
    </row>
    <row r="35" spans="21:28">
      <c r="U35" t="s">
        <v>152</v>
      </c>
      <c r="V35" t="s">
        <v>153</v>
      </c>
      <c r="W35">
        <v>1.131</v>
      </c>
      <c r="X35">
        <v>5</v>
      </c>
      <c r="Y35" s="66" t="s">
        <v>154</v>
      </c>
      <c r="Z35" s="66"/>
      <c r="AA35">
        <v>7.085</v>
      </c>
      <c r="AB35">
        <v>3.9529999999999998</v>
      </c>
    </row>
    <row r="36" spans="21:28">
      <c r="U36" t="s">
        <v>155</v>
      </c>
      <c r="V36" t="s">
        <v>156</v>
      </c>
      <c r="W36">
        <v>0.71799999999999997</v>
      </c>
      <c r="X36">
        <v>5</v>
      </c>
      <c r="Y36" s="66">
        <v>53.881</v>
      </c>
      <c r="Z36" s="66">
        <v>-23.664999999999999</v>
      </c>
      <c r="AA36">
        <v>7.1319999999999997</v>
      </c>
      <c r="AB36">
        <v>1.4610000000000001</v>
      </c>
    </row>
    <row r="37" spans="21:28">
      <c r="U37" t="s">
        <v>157</v>
      </c>
      <c r="V37" t="s">
        <v>158</v>
      </c>
      <c r="W37">
        <v>1.6919999999999999</v>
      </c>
      <c r="X37">
        <v>5</v>
      </c>
      <c r="Y37" s="66">
        <v>137.566</v>
      </c>
      <c r="Z37" s="66">
        <v>-27.361000000000001</v>
      </c>
      <c r="AA37">
        <v>13.504</v>
      </c>
      <c r="AB37">
        <v>3.65</v>
      </c>
    </row>
    <row r="38" spans="21:28">
      <c r="U38" t="s">
        <v>128</v>
      </c>
      <c r="V38" t="s">
        <v>159</v>
      </c>
      <c r="W38">
        <v>0</v>
      </c>
      <c r="X38">
        <v>5</v>
      </c>
      <c r="Y38" s="66"/>
      <c r="Z38" s="66"/>
      <c r="AA38">
        <v>93.917000000000002</v>
      </c>
    </row>
    <row r="39" spans="21:28">
      <c r="U39" t="s">
        <v>160</v>
      </c>
      <c r="V39" t="s">
        <v>161</v>
      </c>
      <c r="W39">
        <v>1.417</v>
      </c>
      <c r="X39">
        <v>5</v>
      </c>
      <c r="Y39" s="66">
        <v>111.627</v>
      </c>
      <c r="Z39" s="66">
        <v>-27.431999999999999</v>
      </c>
      <c r="AA39">
        <v>11.199</v>
      </c>
      <c r="AB39">
        <v>3.36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I52"/>
  <sheetViews>
    <sheetView topLeftCell="T16" zoomScale="70" zoomScaleNormal="70" workbookViewId="0">
      <selection activeCell="AG42" sqref="AG42"/>
    </sheetView>
  </sheetViews>
  <sheetFormatPr defaultRowHeight="14.4"/>
  <cols>
    <col min="1" max="1" width="16" customWidth="1"/>
    <col min="2" max="2" width="17.88671875" customWidth="1"/>
    <col min="3" max="3" width="17.33203125" bestFit="1" customWidth="1"/>
    <col min="4" max="4" width="16.88671875" customWidth="1"/>
    <col min="5" max="5" width="18.33203125" customWidth="1"/>
    <col min="6" max="6" width="20.109375" customWidth="1"/>
    <col min="7" max="7" width="9.44140625" bestFit="1" customWidth="1"/>
    <col min="8" max="8" width="13.5546875" bestFit="1" customWidth="1"/>
    <col min="9" max="9" width="21.109375" customWidth="1"/>
    <col min="10" max="10" width="9.6640625" bestFit="1" customWidth="1"/>
    <col min="12" max="12" width="12.6640625" bestFit="1" customWidth="1"/>
    <col min="13" max="13" width="12.44140625" bestFit="1" customWidth="1"/>
    <col min="14" max="14" width="17.33203125" bestFit="1" customWidth="1"/>
    <col min="15" max="15" width="13.109375" bestFit="1" customWidth="1"/>
    <col min="16" max="16" width="11.88671875" bestFit="1" customWidth="1"/>
    <col min="17" max="17" width="19.6640625" customWidth="1"/>
    <col min="18" max="18" width="9.44140625" bestFit="1" customWidth="1"/>
    <col min="19" max="19" width="13.5546875" bestFit="1" customWidth="1"/>
    <col min="20" max="20" width="21.6640625" customWidth="1"/>
    <col min="21" max="21" width="9.6640625" bestFit="1" customWidth="1"/>
    <col min="23" max="23" width="12" bestFit="1" customWidth="1"/>
    <col min="24" max="24" width="12.44140625" bestFit="1" customWidth="1"/>
    <col min="25" max="25" width="17.33203125" bestFit="1" customWidth="1"/>
    <col min="26" max="26" width="13.109375" bestFit="1" customWidth="1"/>
    <col min="27" max="27" width="11.88671875" bestFit="1" customWidth="1"/>
    <col min="28" max="28" width="20.109375" customWidth="1"/>
    <col min="29" max="29" width="19.33203125" customWidth="1"/>
    <col min="30" max="30" width="9.44140625" bestFit="1" customWidth="1"/>
    <col min="31" max="31" width="13.5546875" bestFit="1" customWidth="1"/>
    <col min="32" max="33" width="21.5546875" customWidth="1"/>
    <col min="34" max="34" width="9.6640625" bestFit="1" customWidth="1"/>
  </cols>
  <sheetData>
    <row r="2" spans="1:35">
      <c r="A2" s="2" t="s">
        <v>30</v>
      </c>
      <c r="B2" s="2"/>
      <c r="C2" s="2"/>
      <c r="D2" s="2"/>
      <c r="E2" s="2"/>
    </row>
    <row r="4" spans="1:35" ht="15" thickBot="1"/>
    <row r="5" spans="1:35">
      <c r="A5" s="5" t="s">
        <v>0</v>
      </c>
      <c r="B5" s="6"/>
      <c r="C5" s="7"/>
      <c r="D5" s="7"/>
      <c r="E5" s="7"/>
      <c r="F5" s="7"/>
      <c r="G5" s="7"/>
      <c r="H5" s="7"/>
      <c r="I5" s="7"/>
      <c r="J5" s="8"/>
      <c r="L5" s="5" t="s">
        <v>77</v>
      </c>
      <c r="M5" s="6"/>
      <c r="N5" s="7"/>
      <c r="O5" s="7"/>
      <c r="P5" s="7"/>
      <c r="Q5" s="7"/>
      <c r="R5" s="7"/>
      <c r="S5" s="7"/>
      <c r="T5" s="7"/>
      <c r="U5" s="8"/>
      <c r="W5" s="5" t="s">
        <v>8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8"/>
    </row>
    <row r="6" spans="1:35">
      <c r="A6" s="21" t="s">
        <v>1</v>
      </c>
      <c r="B6" s="22" t="s">
        <v>11</v>
      </c>
      <c r="C6" s="22" t="s">
        <v>6</v>
      </c>
      <c r="D6" s="22" t="s">
        <v>12</v>
      </c>
      <c r="E6" s="22" t="s">
        <v>2</v>
      </c>
      <c r="F6" s="22" t="s">
        <v>15</v>
      </c>
      <c r="G6" s="22" t="s">
        <v>4</v>
      </c>
      <c r="H6" s="22" t="s">
        <v>3</v>
      </c>
      <c r="I6" s="22" t="s">
        <v>14</v>
      </c>
      <c r="J6" s="23" t="s">
        <v>5</v>
      </c>
      <c r="L6" s="21" t="s">
        <v>1</v>
      </c>
      <c r="M6" s="22" t="s">
        <v>11</v>
      </c>
      <c r="N6" s="22" t="s">
        <v>6</v>
      </c>
      <c r="O6" s="22" t="s">
        <v>12</v>
      </c>
      <c r="P6" s="22" t="s">
        <v>2</v>
      </c>
      <c r="Q6" s="22" t="s">
        <v>15</v>
      </c>
      <c r="R6" s="22" t="s">
        <v>4</v>
      </c>
      <c r="S6" s="22" t="s">
        <v>3</v>
      </c>
      <c r="T6" s="22" t="s">
        <v>14</v>
      </c>
      <c r="U6" s="23" t="s">
        <v>5</v>
      </c>
      <c r="W6" s="21" t="s">
        <v>1</v>
      </c>
      <c r="X6" s="22" t="s">
        <v>11</v>
      </c>
      <c r="Y6" s="22" t="s">
        <v>6</v>
      </c>
      <c r="Z6" s="22" t="s">
        <v>12</v>
      </c>
      <c r="AA6" s="22" t="s">
        <v>2</v>
      </c>
      <c r="AB6" s="25" t="s">
        <v>15</v>
      </c>
      <c r="AC6" s="22" t="s">
        <v>16</v>
      </c>
      <c r="AD6" s="22" t="s">
        <v>4</v>
      </c>
      <c r="AE6" s="22" t="s">
        <v>3</v>
      </c>
      <c r="AF6" s="25" t="s">
        <v>14</v>
      </c>
      <c r="AG6" s="22" t="s">
        <v>17</v>
      </c>
      <c r="AH6" s="22" t="s">
        <v>5</v>
      </c>
      <c r="AI6" s="23" t="s">
        <v>18</v>
      </c>
    </row>
    <row r="7" spans="1:35">
      <c r="A7" s="9" t="str">
        <f>'Data Import'!C7</f>
        <v>USGS 40</v>
      </c>
      <c r="B7" s="3" t="str">
        <f>'Data Import'!D7</f>
        <v>A5</v>
      </c>
      <c r="C7" s="3">
        <f>'Data Import'!E7</f>
        <v>0.747</v>
      </c>
      <c r="D7" s="3">
        <f>'Data Import'!F7</f>
        <v>5</v>
      </c>
      <c r="E7" s="3">
        <f>'Data Import'!G7</f>
        <v>58.06</v>
      </c>
      <c r="F7" s="3">
        <f>C7*0.408</f>
        <v>0.30477599999999999</v>
      </c>
      <c r="G7" s="3">
        <f>'Data Import'!H7</f>
        <v>-25.957999999999998</v>
      </c>
      <c r="H7" s="3">
        <f>'Data Import'!I7</f>
        <v>52.686999999999998</v>
      </c>
      <c r="I7" s="3">
        <f>0.095*C7</f>
        <v>7.0965E-2</v>
      </c>
      <c r="J7" s="10">
        <f>'Data Import'!J7</f>
        <v>-3.2349999999999999</v>
      </c>
      <c r="L7" s="9" t="str">
        <f>'Data Import'!L7</f>
        <v>USGS 41</v>
      </c>
      <c r="M7" s="3" t="str">
        <f>'Data Import'!M7</f>
        <v>A3</v>
      </c>
      <c r="N7" s="3">
        <f>'Data Import'!N7</f>
        <v>0.36099999999999999</v>
      </c>
      <c r="O7" s="3">
        <f>'Data Import'!O7</f>
        <v>5</v>
      </c>
      <c r="P7" s="3">
        <f>'Data Import'!P7</f>
        <v>28.170999999999999</v>
      </c>
      <c r="Q7" s="3">
        <f>N7*0.408</f>
        <v>0.14728799999999997</v>
      </c>
      <c r="R7" s="3">
        <f>'Data Import'!Q7</f>
        <v>36.845999999999997</v>
      </c>
      <c r="S7" s="3">
        <f>'Data Import'!R7</f>
        <v>24.532</v>
      </c>
      <c r="T7" s="3">
        <f>0.095*N7</f>
        <v>3.4294999999999999E-2</v>
      </c>
      <c r="U7" s="10">
        <f>'Data Import'!S7</f>
        <v>47.186999999999998</v>
      </c>
      <c r="W7" s="9" t="str">
        <f>'Data Import'!U7</f>
        <v>Acetanalide 1</v>
      </c>
      <c r="X7" s="3" t="str">
        <f>'Data Import'!V7</f>
        <v>A1</v>
      </c>
      <c r="Y7" s="3">
        <f>'Data Import'!W7</f>
        <v>0.83899999999999997</v>
      </c>
      <c r="Z7" s="3">
        <f>'Data Import'!X7</f>
        <v>5</v>
      </c>
      <c r="AA7" s="3">
        <f>'Data Import'!Y7</f>
        <v>114.386</v>
      </c>
      <c r="AB7" s="3">
        <f>$C$18*AA7+$C$19</f>
        <v>0.59230394642808837</v>
      </c>
      <c r="AC7" s="3">
        <f>AB7/Y7*100</f>
        <v>70.59641792945034</v>
      </c>
      <c r="AD7" s="3">
        <f>'Data Import'!Z7</f>
        <v>-29.564</v>
      </c>
      <c r="AE7" s="3">
        <f>'Data Import'!AA7</f>
        <v>68.296000000000006</v>
      </c>
      <c r="AF7" s="3">
        <f>$C$22*AE7+$C$23</f>
        <v>8.7957033505054683E-2</v>
      </c>
      <c r="AG7" s="3">
        <f>AF7/Y7*100</f>
        <v>10.483555840888521</v>
      </c>
      <c r="AH7" s="3">
        <f>'Data Import'!AB7</f>
        <v>0.61799999999999999</v>
      </c>
      <c r="AI7" s="10">
        <f>AB7/AF7</f>
        <v>6.7340145844510557</v>
      </c>
    </row>
    <row r="8" spans="1:35">
      <c r="A8" s="9"/>
      <c r="B8" s="3"/>
      <c r="C8" s="3"/>
      <c r="D8" s="3"/>
      <c r="E8" s="3"/>
      <c r="F8" s="3"/>
      <c r="G8" s="3"/>
      <c r="H8" s="3"/>
      <c r="I8" s="3"/>
      <c r="J8" s="10"/>
      <c r="L8" s="9" t="str">
        <f>'Data Import'!L8</f>
        <v>USGS 41</v>
      </c>
      <c r="M8" s="3" t="str">
        <f>'Data Import'!M8</f>
        <v>A7</v>
      </c>
      <c r="N8" s="3">
        <f>'Data Import'!N8</f>
        <v>0.67600000000000005</v>
      </c>
      <c r="O8" s="3">
        <f>'Data Import'!O8</f>
        <v>5</v>
      </c>
      <c r="P8" s="3">
        <f>'Data Import'!P8</f>
        <v>53.112000000000002</v>
      </c>
      <c r="Q8" s="3">
        <f t="shared" ref="Q8:Q15" si="0">N8*0.408</f>
        <v>0.275808</v>
      </c>
      <c r="R8" s="3">
        <f>'Data Import'!Q8</f>
        <v>36.345999999999997</v>
      </c>
      <c r="S8" s="3">
        <f>'Data Import'!R8</f>
        <v>49.667999999999999</v>
      </c>
      <c r="T8" s="3">
        <f t="shared" ref="T8:T15" si="1">0.095*N8</f>
        <v>6.4219999999999999E-2</v>
      </c>
      <c r="U8" s="10">
        <f>'Data Import'!S8</f>
        <v>46.192</v>
      </c>
      <c r="W8" s="9" t="str">
        <f>'Data Import'!U8</f>
        <v>Acetanalide 2</v>
      </c>
      <c r="X8" s="3" t="str">
        <f>'Data Import'!V8</f>
        <v>A2</v>
      </c>
      <c r="Y8" s="3">
        <f>'Data Import'!W8</f>
        <v>0.8</v>
      </c>
      <c r="Z8" s="3">
        <f>'Data Import'!X8</f>
        <v>5</v>
      </c>
      <c r="AA8" s="3">
        <f>'Data Import'!Y8</f>
        <v>109.51300000000001</v>
      </c>
      <c r="AB8" s="3">
        <f t="shared" ref="AB8:AB36" si="2">$C$18*AA8+$C$19</f>
        <v>0.56728532297166945</v>
      </c>
      <c r="AC8" s="3">
        <f t="shared" ref="AC8:AC36" si="3">AB8/Y8*100</f>
        <v>70.910665371458677</v>
      </c>
      <c r="AD8" s="3">
        <f>'Data Import'!Z8</f>
        <v>-29.55</v>
      </c>
      <c r="AE8" s="3">
        <f>'Data Import'!AA8</f>
        <v>64.17</v>
      </c>
      <c r="AF8" s="3">
        <f t="shared" ref="AF8:AF36" si="4">$C$22*AE8+$C$23</f>
        <v>8.2783652589439538E-2</v>
      </c>
      <c r="AG8" s="3">
        <f t="shared" ref="AG8:AG36" si="5">AF8/Y8*100</f>
        <v>10.347956573679943</v>
      </c>
      <c r="AH8" s="3">
        <f>'Data Import'!AB8</f>
        <v>0.48399999999999999</v>
      </c>
      <c r="AI8" s="10">
        <f t="shared" ref="AI8:AI36" si="6">AB8/AF8</f>
        <v>6.8526249474046077</v>
      </c>
    </row>
    <row r="9" spans="1:35">
      <c r="A9" s="9" t="str">
        <f>'Data Import'!C9</f>
        <v>USGS 40</v>
      </c>
      <c r="B9" s="3" t="str">
        <f>'Data Import'!D9</f>
        <v>B3</v>
      </c>
      <c r="C9" s="3">
        <f>'Data Import'!E9</f>
        <v>0.81</v>
      </c>
      <c r="D9" s="3">
        <f>'Data Import'!F9</f>
        <v>5</v>
      </c>
      <c r="E9" s="3">
        <f>'Data Import'!G9</f>
        <v>62.383000000000003</v>
      </c>
      <c r="F9" s="3">
        <f t="shared" ref="F8:F13" si="7">C9*0.408</f>
        <v>0.33048</v>
      </c>
      <c r="G9" s="3">
        <f>'Data Import'!H9</f>
        <v>-25.213999999999999</v>
      </c>
      <c r="H9" s="3">
        <f>'Data Import'!I9</f>
        <v>58.323999999999998</v>
      </c>
      <c r="I9" s="3">
        <f t="shared" ref="I8:I13" si="8">0.095*C9</f>
        <v>7.6950000000000005E-2</v>
      </c>
      <c r="J9" s="10">
        <f>'Data Import'!J9</f>
        <v>-4.0209999999999999</v>
      </c>
      <c r="L9" s="9" t="str">
        <f>'Data Import'!L9</f>
        <v>USGS 41</v>
      </c>
      <c r="M9" s="3" t="str">
        <f>'Data Import'!M9</f>
        <v>A8</v>
      </c>
      <c r="N9" s="3">
        <f>'Data Import'!N9</f>
        <v>0.49199999999999999</v>
      </c>
      <c r="O9" s="3">
        <f>'Data Import'!O9</f>
        <v>5</v>
      </c>
      <c r="P9" s="3">
        <f>'Data Import'!P9</f>
        <v>38.521999999999998</v>
      </c>
      <c r="Q9" s="3">
        <f t="shared" si="0"/>
        <v>0.200736</v>
      </c>
      <c r="R9" s="3">
        <f>'Data Import'!Q9</f>
        <v>36.326999999999998</v>
      </c>
      <c r="S9" s="3">
        <f>'Data Import'!R9</f>
        <v>35.692</v>
      </c>
      <c r="T9" s="3">
        <f t="shared" si="1"/>
        <v>4.6739999999999997E-2</v>
      </c>
      <c r="U9" s="10">
        <f>'Data Import'!S9</f>
        <v>46.75</v>
      </c>
      <c r="W9" s="9" t="str">
        <f>'Data Import'!U9</f>
        <v>cup blank</v>
      </c>
      <c r="X9" s="3" t="str">
        <f>'Data Import'!V9</f>
        <v>A4</v>
      </c>
      <c r="Y9" s="3">
        <f>'Data Import'!W9</f>
        <v>0.999</v>
      </c>
      <c r="Z9" s="3">
        <f>'Data Import'!X9</f>
        <v>5</v>
      </c>
      <c r="AA9" s="3">
        <f>'Data Import'!Y9</f>
        <v>0</v>
      </c>
      <c r="AB9" s="3">
        <f t="shared" si="2"/>
        <v>5.0311652489540282E-3</v>
      </c>
      <c r="AC9" s="3">
        <f t="shared" si="3"/>
        <v>0.50362014504044317</v>
      </c>
      <c r="AD9" s="3">
        <f>'Data Import'!Z9</f>
        <v>0</v>
      </c>
      <c r="AE9" s="3">
        <f>'Data Import'!AA9</f>
        <v>94.947999999999993</v>
      </c>
      <c r="AF9" s="3">
        <f t="shared" si="4"/>
        <v>0.12137461667591617</v>
      </c>
      <c r="AG9" s="3">
        <f t="shared" si="5"/>
        <v>12.149611278870488</v>
      </c>
      <c r="AH9" s="3">
        <f>'Data Import'!AB9</f>
        <v>0</v>
      </c>
      <c r="AI9" s="10">
        <f t="shared" si="6"/>
        <v>4.145154387912757E-2</v>
      </c>
    </row>
    <row r="10" spans="1:35">
      <c r="A10" s="9" t="str">
        <f>'Data Import'!C10</f>
        <v>USGS 40</v>
      </c>
      <c r="B10" s="3" t="str">
        <f>'Data Import'!D10</f>
        <v>B12</v>
      </c>
      <c r="C10" s="3">
        <f>'Data Import'!E10</f>
        <v>0.26700000000000002</v>
      </c>
      <c r="D10" s="3">
        <f>'Data Import'!F10</f>
        <v>5</v>
      </c>
      <c r="E10" s="3">
        <f>'Data Import'!G10</f>
        <v>20.143999999999998</v>
      </c>
      <c r="F10" s="3">
        <f t="shared" si="7"/>
        <v>0.10893600000000001</v>
      </c>
      <c r="G10" s="3">
        <f>'Data Import'!H10</f>
        <v>-25.268999999999998</v>
      </c>
      <c r="H10" s="3">
        <f>'Data Import'!I10</f>
        <v>18.933</v>
      </c>
      <c r="I10" s="3">
        <f t="shared" si="8"/>
        <v>2.5365000000000002E-2</v>
      </c>
      <c r="J10" s="10">
        <f>'Data Import'!J10</f>
        <v>-3.4</v>
      </c>
      <c r="L10" s="9" t="str">
        <f>'Data Import'!L10</f>
        <v>USGS 41</v>
      </c>
      <c r="M10" s="3" t="str">
        <f>'Data Import'!M10</f>
        <v>B4</v>
      </c>
      <c r="N10" s="3">
        <f>'Data Import'!N10</f>
        <v>0.9</v>
      </c>
      <c r="O10" s="3">
        <f>'Data Import'!O10</f>
        <v>5</v>
      </c>
      <c r="P10" s="3">
        <f>'Data Import'!P10</f>
        <v>70.88</v>
      </c>
      <c r="Q10" s="3">
        <f t="shared" si="0"/>
        <v>0.36719999999999997</v>
      </c>
      <c r="R10" s="3">
        <f>'Data Import'!Q10</f>
        <v>36.689</v>
      </c>
      <c r="S10" s="3">
        <f>'Data Import'!R10</f>
        <v>66.747</v>
      </c>
      <c r="T10" s="3">
        <f t="shared" si="1"/>
        <v>8.5500000000000007E-2</v>
      </c>
      <c r="U10" s="10">
        <f>'Data Import'!S10</f>
        <v>47.173999999999999</v>
      </c>
      <c r="W10" s="9" t="str">
        <f>'Data Import'!U10</f>
        <v>B20_C_P_R3</v>
      </c>
      <c r="X10" s="3" t="str">
        <f>'Data Import'!V10</f>
        <v>C7</v>
      </c>
      <c r="Y10" s="3">
        <f>'Data Import'!W10</f>
        <v>1.246</v>
      </c>
      <c r="Z10" s="3">
        <f>'Data Import'!X10</f>
        <v>5</v>
      </c>
      <c r="AA10" s="3">
        <f>'Data Import'!Y10</f>
        <v>98.338999999999999</v>
      </c>
      <c r="AB10" s="3">
        <f t="shared" si="2"/>
        <v>0.5099165360843263</v>
      </c>
      <c r="AC10" s="3">
        <f t="shared" si="3"/>
        <v>40.924280584616881</v>
      </c>
      <c r="AD10" s="3">
        <f>'Data Import'!Z10</f>
        <v>-27.527999999999999</v>
      </c>
      <c r="AE10" s="3">
        <f>'Data Import'!AA10</f>
        <v>13.109</v>
      </c>
      <c r="AF10" s="3">
        <f t="shared" si="4"/>
        <v>1.8760869522977008E-2</v>
      </c>
      <c r="AG10" s="3">
        <f t="shared" si="5"/>
        <v>1.5056877626787326</v>
      </c>
      <c r="AH10" s="3">
        <f>'Data Import'!AB10</f>
        <v>10.069000000000001</v>
      </c>
      <c r="AI10" s="10">
        <f t="shared" si="6"/>
        <v>27.17979225109028</v>
      </c>
    </row>
    <row r="11" spans="1:35">
      <c r="A11" s="9" t="str">
        <f>'Data Import'!C11</f>
        <v>USGS 40</v>
      </c>
      <c r="B11" s="3" t="str">
        <f>'Data Import'!D11</f>
        <v>C7</v>
      </c>
      <c r="C11" s="3">
        <f>'Data Import'!E11</f>
        <v>0.44800000000000001</v>
      </c>
      <c r="D11" s="3">
        <f>'Data Import'!F11</f>
        <v>5</v>
      </c>
      <c r="E11" s="3">
        <f>'Data Import'!G11</f>
        <v>34.159999999999997</v>
      </c>
      <c r="F11" s="3">
        <f t="shared" si="7"/>
        <v>0.182784</v>
      </c>
      <c r="G11" s="3">
        <f>'Data Import'!H11</f>
        <v>-25.494</v>
      </c>
      <c r="H11" s="3">
        <f>'Data Import'!I11</f>
        <v>32.186999999999998</v>
      </c>
      <c r="I11" s="3">
        <f t="shared" si="8"/>
        <v>4.2560000000000001E-2</v>
      </c>
      <c r="J11" s="10">
        <f>'Data Import'!J11</f>
        <v>-3.9660000000000002</v>
      </c>
      <c r="L11" s="9" t="str">
        <f>'Data Import'!L11</f>
        <v>USGS 41</v>
      </c>
      <c r="M11" s="3" t="str">
        <f>'Data Import'!M11</f>
        <v>B11</v>
      </c>
      <c r="N11" s="3">
        <f>'Data Import'!N11</f>
        <v>0.67</v>
      </c>
      <c r="O11" s="3">
        <f>'Data Import'!O11</f>
        <v>5</v>
      </c>
      <c r="P11" s="3">
        <f>'Data Import'!P11</f>
        <v>52.466999999999999</v>
      </c>
      <c r="Q11" s="3">
        <f t="shared" si="0"/>
        <v>0.27335999999999999</v>
      </c>
      <c r="R11" s="3">
        <f>'Data Import'!Q11</f>
        <v>36.988999999999997</v>
      </c>
      <c r="S11" s="3">
        <f>'Data Import'!R11</f>
        <v>48.936</v>
      </c>
      <c r="T11" s="3">
        <f t="shared" si="1"/>
        <v>6.3649999999999998E-2</v>
      </c>
      <c r="U11" s="10">
        <f>'Data Import'!S11</f>
        <v>47.573</v>
      </c>
      <c r="W11" s="9" t="str">
        <f>'Data Import'!U11</f>
        <v>B20_C_P_R2</v>
      </c>
      <c r="X11" s="3" t="str">
        <f>'Data Import'!V11</f>
        <v>C8</v>
      </c>
      <c r="Y11" s="3">
        <f>'Data Import'!W11</f>
        <v>1.7669999999999999</v>
      </c>
      <c r="Z11" s="3">
        <f>'Data Import'!X11</f>
        <v>5</v>
      </c>
      <c r="AA11" s="3">
        <f>'Data Import'!Y11</f>
        <v>142.05199999999999</v>
      </c>
      <c r="AB11" s="3">
        <f t="shared" si="2"/>
        <v>0.73434483223668301</v>
      </c>
      <c r="AC11" s="3">
        <f t="shared" si="3"/>
        <v>41.55884732522258</v>
      </c>
      <c r="AD11" s="3">
        <f>'Data Import'!Z11</f>
        <v>-28.242000000000001</v>
      </c>
      <c r="AE11" s="3">
        <f>'Data Import'!AA11</f>
        <v>12.946</v>
      </c>
      <c r="AF11" s="3">
        <f t="shared" si="4"/>
        <v>1.8556492138283535E-2</v>
      </c>
      <c r="AG11" s="3">
        <f t="shared" si="5"/>
        <v>1.0501693343680552</v>
      </c>
      <c r="AH11" s="3">
        <f>'Data Import'!AB11</f>
        <v>8.2710000000000008</v>
      </c>
      <c r="AI11" s="10">
        <f t="shared" si="6"/>
        <v>39.573472548815978</v>
      </c>
    </row>
    <row r="12" spans="1:35">
      <c r="A12" s="9" t="str">
        <f>'Data Import'!C12</f>
        <v>USGS 40</v>
      </c>
      <c r="B12" s="3" t="str">
        <f>'Data Import'!D12</f>
        <v>D4</v>
      </c>
      <c r="C12" s="3">
        <f>'Data Import'!E12</f>
        <v>0.504</v>
      </c>
      <c r="D12" s="3">
        <f>'Data Import'!F12</f>
        <v>5</v>
      </c>
      <c r="E12" s="3">
        <f>'Data Import'!G12</f>
        <v>38.712000000000003</v>
      </c>
      <c r="F12" s="3">
        <f t="shared" si="7"/>
        <v>0.20563199999999998</v>
      </c>
      <c r="G12" s="3">
        <f>'Data Import'!H12</f>
        <v>-25.224</v>
      </c>
      <c r="H12" s="3">
        <f>'Data Import'!I12</f>
        <v>36.881</v>
      </c>
      <c r="I12" s="3">
        <f t="shared" si="8"/>
        <v>4.7879999999999999E-2</v>
      </c>
      <c r="J12" s="10">
        <f>'Data Import'!J12</f>
        <v>-3.4329999999999998</v>
      </c>
      <c r="L12" s="9"/>
      <c r="M12" s="3"/>
      <c r="N12" s="3"/>
      <c r="O12" s="3"/>
      <c r="P12" s="3"/>
      <c r="Q12" s="3"/>
      <c r="R12" s="3"/>
      <c r="S12" s="3"/>
      <c r="T12" s="3"/>
      <c r="U12" s="10"/>
      <c r="W12" s="9" t="str">
        <f>'Data Import'!U12</f>
        <v>B20_M_P_R2</v>
      </c>
      <c r="X12" s="3" t="str">
        <f>'Data Import'!V12</f>
        <v>C9</v>
      </c>
      <c r="Y12" s="3">
        <f>'Data Import'!W12</f>
        <v>1.873</v>
      </c>
      <c r="Z12" s="3">
        <f>'Data Import'!X12</f>
        <v>5</v>
      </c>
      <c r="AA12" s="3">
        <f>'Data Import'!Y12</f>
        <v>150.54900000000001</v>
      </c>
      <c r="AB12" s="3">
        <f t="shared" si="2"/>
        <v>0.77796954873764568</v>
      </c>
      <c r="AC12" s="3">
        <f t="shared" si="3"/>
        <v>41.536014347978941</v>
      </c>
      <c r="AD12" s="3">
        <f>'Data Import'!Z12</f>
        <v>-28.376000000000001</v>
      </c>
      <c r="AE12" s="3">
        <f>'Data Import'!AA12</f>
        <v>15.13</v>
      </c>
      <c r="AF12" s="3">
        <f t="shared" si="4"/>
        <v>2.1294898323378896E-2</v>
      </c>
      <c r="AG12" s="3">
        <f t="shared" si="5"/>
        <v>1.1369406472706298</v>
      </c>
      <c r="AH12" s="3">
        <f>'Data Import'!AB12</f>
        <v>5.2430000000000003</v>
      </c>
      <c r="AI12" s="10">
        <f t="shared" si="6"/>
        <v>36.533142207283568</v>
      </c>
    </row>
    <row r="13" spans="1:35" ht="15" thickBot="1">
      <c r="A13" s="16" t="str">
        <f>'Data Import'!C13</f>
        <v>USGS 41</v>
      </c>
      <c r="B13" s="17" t="str">
        <f>'Data Import'!D13</f>
        <v>E1</v>
      </c>
      <c r="C13" s="17">
        <v>0.91800000000000004</v>
      </c>
      <c r="D13" s="17">
        <f>'Data Import'!F13</f>
        <v>5</v>
      </c>
      <c r="E13" s="67">
        <f>'Data Import'!G13</f>
        <v>72.346000000000004</v>
      </c>
      <c r="F13" s="67">
        <f t="shared" si="7"/>
        <v>0.37454399999999999</v>
      </c>
      <c r="G13" s="67">
        <f>'Data Import'!H13</f>
        <v>-25.541</v>
      </c>
      <c r="H13" s="67">
        <f>'Data Import'!I13</f>
        <v>69.06</v>
      </c>
      <c r="I13" s="17">
        <f t="shared" si="8"/>
        <v>8.721000000000001E-2</v>
      </c>
      <c r="J13" s="18">
        <f>'Data Import'!J13</f>
        <v>-3.798</v>
      </c>
      <c r="L13" s="9" t="str">
        <f>'Data Import'!L13</f>
        <v>USGS 41</v>
      </c>
      <c r="M13" s="3" t="str">
        <f>'Data Import'!M13</f>
        <v>D3</v>
      </c>
      <c r="N13" s="3">
        <f>'Data Import'!N13</f>
        <v>0.436</v>
      </c>
      <c r="O13" s="3">
        <f>'Data Import'!O13</f>
        <v>5</v>
      </c>
      <c r="P13" s="3">
        <f>'Data Import'!P13</f>
        <v>33.759</v>
      </c>
      <c r="Q13" s="3">
        <f t="shared" ref="Q12:Q14" si="9">N13*0.408</f>
        <v>0.17788799999999999</v>
      </c>
      <c r="R13" s="3">
        <f>'Data Import'!Q13</f>
        <v>37.256999999999998</v>
      </c>
      <c r="S13" s="3">
        <f>'Data Import'!R13</f>
        <v>31.827000000000002</v>
      </c>
      <c r="T13" s="3">
        <f t="shared" ref="T12:T14" si="10">0.095*N13</f>
        <v>4.1419999999999998E-2</v>
      </c>
      <c r="U13" s="10">
        <f>'Data Import'!S13</f>
        <v>47.758000000000003</v>
      </c>
      <c r="W13" s="9" t="str">
        <f>'Data Import'!U13</f>
        <v>B20_M_P_R3</v>
      </c>
      <c r="X13" s="3" t="str">
        <f>'Data Import'!V13</f>
        <v>C10</v>
      </c>
      <c r="Y13" s="3">
        <f>'Data Import'!W13</f>
        <v>1.829</v>
      </c>
      <c r="Z13" s="3">
        <f>'Data Import'!X13</f>
        <v>5</v>
      </c>
      <c r="AA13" s="3">
        <f>'Data Import'!Y13</f>
        <v>143.71799999999999</v>
      </c>
      <c r="AB13" s="3">
        <f t="shared" si="2"/>
        <v>0.74289829554027298</v>
      </c>
      <c r="AC13" s="3">
        <f t="shared" si="3"/>
        <v>40.617730756712575</v>
      </c>
      <c r="AD13" s="3">
        <f>'Data Import'!Z13</f>
        <v>-27.765999999999998</v>
      </c>
      <c r="AE13" s="3">
        <f>'Data Import'!AA13</f>
        <v>12.097</v>
      </c>
      <c r="AF13" s="3">
        <f t="shared" si="4"/>
        <v>1.7491974349297289E-2</v>
      </c>
      <c r="AG13" s="3">
        <f t="shared" si="5"/>
        <v>0.95636819843068832</v>
      </c>
      <c r="AH13" s="3">
        <f>'Data Import'!AB13</f>
        <v>9.4649999999999999</v>
      </c>
      <c r="AI13" s="10">
        <f t="shared" si="6"/>
        <v>42.470808652318752</v>
      </c>
    </row>
    <row r="14" spans="1:35">
      <c r="L14" s="9"/>
      <c r="M14" s="3"/>
      <c r="N14" s="3"/>
      <c r="O14" s="3"/>
      <c r="P14" s="3"/>
      <c r="Q14" s="3"/>
      <c r="R14" s="3"/>
      <c r="S14" s="3"/>
      <c r="T14" s="3"/>
      <c r="U14" s="10"/>
      <c r="W14" s="9" t="str">
        <f>'Data Import'!U14</f>
        <v>B20_M_P_R1</v>
      </c>
      <c r="X14" s="3" t="str">
        <f>'Data Import'!V14</f>
        <v>C11</v>
      </c>
      <c r="Y14" s="3">
        <f>'Data Import'!W14</f>
        <v>1.7609999999999999</v>
      </c>
      <c r="Z14" s="3">
        <f>'Data Import'!X14</f>
        <v>5</v>
      </c>
      <c r="AA14" s="3">
        <f>'Data Import'!Y14</f>
        <v>142.179</v>
      </c>
      <c r="AB14" s="3">
        <f t="shared" si="2"/>
        <v>0.73499686695430366</v>
      </c>
      <c r="AC14" s="3">
        <f t="shared" si="3"/>
        <v>41.737471150159209</v>
      </c>
      <c r="AD14" s="3">
        <f>'Data Import'!Z14</f>
        <v>-27.324999999999999</v>
      </c>
      <c r="AE14" s="3">
        <f>'Data Import'!AA14</f>
        <v>10.244999999999999</v>
      </c>
      <c r="AF14" s="3">
        <f t="shared" si="4"/>
        <v>1.516984602750397E-2</v>
      </c>
      <c r="AG14" s="3">
        <f t="shared" si="5"/>
        <v>0.86143361882475711</v>
      </c>
      <c r="AH14" s="3">
        <f>'Data Import'!AB14</f>
        <v>7.7610000000000001</v>
      </c>
      <c r="AI14" s="10">
        <f t="shared" si="6"/>
        <v>48.451175155087533</v>
      </c>
    </row>
    <row r="15" spans="1:35">
      <c r="L15" s="9"/>
      <c r="M15" s="3"/>
      <c r="N15" s="3"/>
      <c r="O15" s="3"/>
      <c r="P15" s="3"/>
      <c r="Q15" s="3"/>
      <c r="R15" s="3"/>
      <c r="S15" s="3"/>
      <c r="T15" s="3"/>
      <c r="U15" s="10"/>
      <c r="W15" s="9" t="str">
        <f>'Data Import'!U15</f>
        <v>blank</v>
      </c>
      <c r="X15" s="3" t="str">
        <f>'Data Import'!V15</f>
        <v>C12</v>
      </c>
      <c r="Y15" s="3">
        <f>'Data Import'!W15</f>
        <v>0.999</v>
      </c>
      <c r="Z15" s="3">
        <f>'Data Import'!X15</f>
        <v>5</v>
      </c>
      <c r="AA15" s="3">
        <f>'Data Import'!Y15</f>
        <v>0</v>
      </c>
      <c r="AB15" s="3">
        <f t="shared" si="2"/>
        <v>5.0311652489540282E-3</v>
      </c>
      <c r="AC15" s="3">
        <f t="shared" si="3"/>
        <v>0.50362014504044317</v>
      </c>
      <c r="AD15" s="3">
        <f>'Data Import'!Z15</f>
        <v>0</v>
      </c>
      <c r="AE15" s="3">
        <f>'Data Import'!AA15</f>
        <v>95.51</v>
      </c>
      <c r="AF15" s="3">
        <f t="shared" si="4"/>
        <v>0.12207927980596364</v>
      </c>
      <c r="AG15" s="3">
        <f t="shared" si="5"/>
        <v>12.220148128725089</v>
      </c>
      <c r="AH15" s="3">
        <f>'Data Import'!AB15</f>
        <v>0</v>
      </c>
      <c r="AI15" s="10">
        <f t="shared" si="6"/>
        <v>4.1212278258445728E-2</v>
      </c>
    </row>
    <row r="16" spans="1:35" ht="15" thickBot="1">
      <c r="W16" s="9" t="str">
        <f>'Data Import'!U16</f>
        <v>BO_C_P_R1_BG</v>
      </c>
      <c r="X16" s="3" t="str">
        <f>'Data Import'!V16</f>
        <v>D1</v>
      </c>
      <c r="Y16" s="3">
        <f>'Data Import'!W16</f>
        <v>0</v>
      </c>
      <c r="Z16" s="3">
        <f>'Data Import'!X16</f>
        <v>5</v>
      </c>
      <c r="AA16" s="3">
        <f>'Data Import'!Y16</f>
        <v>0</v>
      </c>
      <c r="AB16" s="3">
        <f t="shared" si="2"/>
        <v>5.0311652489540282E-3</v>
      </c>
      <c r="AC16" s="3" t="e">
        <f t="shared" si="3"/>
        <v>#DIV/0!</v>
      </c>
      <c r="AD16" s="3">
        <f>'Data Import'!Z16</f>
        <v>0</v>
      </c>
      <c r="AE16" s="3">
        <f>'Data Import'!AA16</f>
        <v>1.306</v>
      </c>
      <c r="AF16" s="3">
        <f t="shared" si="4"/>
        <v>3.9616899429950787E-3</v>
      </c>
      <c r="AG16" s="3" t="e">
        <f t="shared" si="5"/>
        <v>#DIV/0!</v>
      </c>
      <c r="AH16" s="3">
        <f>'Data Import'!AB16</f>
        <v>0</v>
      </c>
      <c r="AI16" s="10">
        <f t="shared" si="6"/>
        <v>1.2699543178157993</v>
      </c>
    </row>
    <row r="17" spans="2:35">
      <c r="B17" s="20" t="s">
        <v>65</v>
      </c>
      <c r="C17" s="8"/>
      <c r="W17" s="9" t="str">
        <f>'Data Import'!U17</f>
        <v>BO_C_P_R2_BG</v>
      </c>
      <c r="X17" s="3" t="str">
        <f>'Data Import'!V17</f>
        <v>D2</v>
      </c>
      <c r="Y17" s="3">
        <f>'Data Import'!W17</f>
        <v>1.5469999999999999</v>
      </c>
      <c r="Z17" s="3">
        <f>'Data Import'!X17</f>
        <v>5</v>
      </c>
      <c r="AA17" s="3">
        <f>'Data Import'!Y17</f>
        <v>130.017</v>
      </c>
      <c r="AB17" s="3">
        <f t="shared" si="2"/>
        <v>0.67255555801177036</v>
      </c>
      <c r="AC17" s="3">
        <f t="shared" si="3"/>
        <v>43.474825986539777</v>
      </c>
      <c r="AD17" s="3">
        <f>'Data Import'!Z17</f>
        <v>-25.776</v>
      </c>
      <c r="AE17" s="3">
        <f>'Data Import'!AA17</f>
        <v>8.8640000000000008</v>
      </c>
      <c r="AF17" s="3">
        <f t="shared" si="4"/>
        <v>1.343828057804578E-2</v>
      </c>
      <c r="AG17" s="3">
        <f t="shared" si="5"/>
        <v>0.86866713497387071</v>
      </c>
      <c r="AH17" s="3">
        <f>'Data Import'!AB17</f>
        <v>7.5069999999999997</v>
      </c>
      <c r="AI17" s="10">
        <f t="shared" si="6"/>
        <v>50.047738928038861</v>
      </c>
    </row>
    <row r="18" spans="2:35">
      <c r="B18" s="41" t="s">
        <v>67</v>
      </c>
      <c r="C18" s="10">
        <f>SLOPE(A37:A52,B37:B52)</f>
        <v>5.1341316348078809E-3</v>
      </c>
      <c r="W18" s="9" t="str">
        <f>'Data Import'!U18</f>
        <v>BO_C_P_R3_BG</v>
      </c>
      <c r="X18" s="3" t="str">
        <f>'Data Import'!V18</f>
        <v>D3</v>
      </c>
      <c r="Y18" s="3">
        <f>'Data Import'!W18</f>
        <v>1.331</v>
      </c>
      <c r="Z18" s="3">
        <f>'Data Import'!X18</f>
        <v>5</v>
      </c>
      <c r="AA18" s="3">
        <f>'Data Import'!Y18</f>
        <v>104.88500000000001</v>
      </c>
      <c r="AB18" s="3">
        <f t="shared" si="2"/>
        <v>0.54352456176577868</v>
      </c>
      <c r="AC18" s="3">
        <f t="shared" si="3"/>
        <v>40.835804790817335</v>
      </c>
      <c r="AD18" s="3">
        <f>'Data Import'!Z18</f>
        <v>-27.032</v>
      </c>
      <c r="AE18" s="3">
        <f>'Data Import'!AA18</f>
        <v>9.2759999999999998</v>
      </c>
      <c r="AF18" s="3">
        <f t="shared" si="4"/>
        <v>1.3954866360215782E-2</v>
      </c>
      <c r="AG18" s="3">
        <f t="shared" si="5"/>
        <v>1.0484497641033645</v>
      </c>
      <c r="AH18" s="3">
        <f>'Data Import'!AB18</f>
        <v>5.8079999999999998</v>
      </c>
      <c r="AI18" s="10">
        <f t="shared" si="6"/>
        <v>38.948747177925263</v>
      </c>
    </row>
    <row r="19" spans="2:35" ht="15" thickBot="1">
      <c r="B19" s="42" t="s">
        <v>68</v>
      </c>
      <c r="C19" s="18">
        <f>INTERCEPT(A37:A52,B37:B52)</f>
        <v>5.0311652489540282E-3</v>
      </c>
      <c r="W19" s="9" t="str">
        <f>'Data Import'!U19</f>
        <v>BO_M_P_R3_BG</v>
      </c>
      <c r="X19" s="3" t="str">
        <f>'Data Import'!V19</f>
        <v>D4</v>
      </c>
      <c r="Y19" s="3">
        <f>'Data Import'!W19</f>
        <v>1.2609999999999999</v>
      </c>
      <c r="Z19" s="3">
        <f>'Data Import'!X19</f>
        <v>5</v>
      </c>
      <c r="AA19" s="3">
        <f>'Data Import'!Y19</f>
        <v>103.38800000000001</v>
      </c>
      <c r="AB19" s="3">
        <f t="shared" si="2"/>
        <v>0.53583876670847119</v>
      </c>
      <c r="AC19" s="3">
        <f t="shared" si="3"/>
        <v>42.493161515342678</v>
      </c>
      <c r="AD19" s="3">
        <f>'Data Import'!Z19</f>
        <v>-24.251999999999999</v>
      </c>
      <c r="AE19" s="3">
        <f>'Data Import'!AA19</f>
        <v>14.593999999999999</v>
      </c>
      <c r="AF19" s="3">
        <f t="shared" si="4"/>
        <v>2.0622835266963551E-2</v>
      </c>
      <c r="AG19" s="3">
        <f t="shared" si="5"/>
        <v>1.6354349934150321</v>
      </c>
      <c r="AH19" s="3">
        <f>'Data Import'!AB19</f>
        <v>-0.749</v>
      </c>
      <c r="AI19" s="10">
        <f t="shared" si="6"/>
        <v>25.982788485288939</v>
      </c>
    </row>
    <row r="20" spans="2:35" ht="15" thickBot="1">
      <c r="W20" s="9" t="str">
        <f>'Data Import'!U20</f>
        <v>BO_M_P_R2_bg</v>
      </c>
      <c r="X20" s="3" t="str">
        <f>'Data Import'!V20</f>
        <v>D5</v>
      </c>
      <c r="Y20" s="3">
        <f>'Data Import'!W20</f>
        <v>1.2230000000000001</v>
      </c>
      <c r="Z20" s="3">
        <f>'Data Import'!X20</f>
        <v>5</v>
      </c>
      <c r="AA20" s="3">
        <f>'Data Import'!Y20</f>
        <v>96.799000000000007</v>
      </c>
      <c r="AB20" s="3">
        <f t="shared" si="2"/>
        <v>0.50200997336672204</v>
      </c>
      <c r="AC20" s="3">
        <f t="shared" si="3"/>
        <v>41.047422188611776</v>
      </c>
      <c r="AD20" s="3">
        <f>'Data Import'!Z20</f>
        <v>-22.904</v>
      </c>
      <c r="AE20" s="3">
        <f>'Data Import'!AA20</f>
        <v>17.579999999999998</v>
      </c>
      <c r="AF20" s="3">
        <f t="shared" si="4"/>
        <v>2.4366828338710227E-2</v>
      </c>
      <c r="AG20" s="3">
        <f t="shared" si="5"/>
        <v>1.9923817120776961</v>
      </c>
      <c r="AH20" s="3">
        <f>'Data Import'!AB20</f>
        <v>-0.58699999999999997</v>
      </c>
      <c r="AI20" s="10">
        <f t="shared" si="6"/>
        <v>20.602187793526113</v>
      </c>
    </row>
    <row r="21" spans="2:35">
      <c r="B21" s="20" t="s">
        <v>66</v>
      </c>
      <c r="C21" s="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3" t="str">
        <f>'Data Import'!U21</f>
        <v>BO_M_P_R3_BG</v>
      </c>
      <c r="X21" s="3" t="str">
        <f>'Data Import'!V21</f>
        <v>D6</v>
      </c>
      <c r="Y21" s="3">
        <f>'Data Import'!W21</f>
        <v>0.90900000000000003</v>
      </c>
      <c r="Z21" s="3">
        <f>'Data Import'!X21</f>
        <v>5</v>
      </c>
      <c r="AA21" s="3">
        <f>'Data Import'!Y21</f>
        <v>71.733000000000004</v>
      </c>
      <c r="AB21" s="3">
        <f t="shared" si="2"/>
        <v>0.37331782980862777</v>
      </c>
      <c r="AC21" s="3">
        <f t="shared" si="3"/>
        <v>41.069068185767634</v>
      </c>
      <c r="AD21" s="3">
        <f>'Data Import'!Z21</f>
        <v>-23.684999999999999</v>
      </c>
      <c r="AE21" s="3">
        <f>'Data Import'!AA21</f>
        <v>10.907999999999999</v>
      </c>
      <c r="AF21" s="3">
        <f t="shared" si="4"/>
        <v>1.6001147905122207E-2</v>
      </c>
      <c r="AG21" s="3">
        <f t="shared" si="5"/>
        <v>1.7603022997934221</v>
      </c>
      <c r="AH21" s="3">
        <f>'Data Import'!AB21</f>
        <v>-0.88700000000000001</v>
      </c>
      <c r="AI21" s="10">
        <f t="shared" si="6"/>
        <v>23.33069052434189</v>
      </c>
    </row>
    <row r="22" spans="2:35">
      <c r="B22" s="41" t="s">
        <v>67</v>
      </c>
      <c r="C22" s="10">
        <f>SLOPE(D37:D52,E37:E52)</f>
        <v>1.2538489858495239E-3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3" t="str">
        <f>'Data Import'!U22</f>
        <v>B2_C_P_R1_BG</v>
      </c>
      <c r="X22" s="3" t="str">
        <f>'Data Import'!V22</f>
        <v>D7</v>
      </c>
      <c r="Y22" s="3">
        <f>'Data Import'!W22</f>
        <v>1.0049999999999999</v>
      </c>
      <c r="Z22" s="3">
        <f>'Data Import'!X22</f>
        <v>5</v>
      </c>
      <c r="AA22" s="3">
        <f>'Data Import'!Y22</f>
        <v>71.045000000000002</v>
      </c>
      <c r="AB22" s="3">
        <f t="shared" si="2"/>
        <v>0.36978554724387991</v>
      </c>
      <c r="AC22" s="3">
        <f t="shared" si="3"/>
        <v>36.794581815311439</v>
      </c>
      <c r="AD22" s="3">
        <f>'Data Import'!Z22</f>
        <v>-25.931999999999999</v>
      </c>
      <c r="AE22" s="3">
        <f>'Data Import'!AA22</f>
        <v>9.8360000000000003</v>
      </c>
      <c r="AF22" s="3">
        <f t="shared" si="4"/>
        <v>1.4657021792291516E-2</v>
      </c>
      <c r="AG22" s="3">
        <f t="shared" si="5"/>
        <v>1.4584101285862208</v>
      </c>
      <c r="AH22" s="3">
        <f>'Data Import'!AB22</f>
        <v>1.99</v>
      </c>
      <c r="AI22" s="10">
        <f t="shared" si="6"/>
        <v>25.229241825809329</v>
      </c>
    </row>
    <row r="23" spans="2:35" ht="15" thickBot="1">
      <c r="B23" s="42" t="s">
        <v>68</v>
      </c>
      <c r="C23" s="18">
        <f>INTERCEPT(D37:D52,E37:E52)</f>
        <v>2.3241631674756E-3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3" t="str">
        <f>'Data Import'!U23</f>
        <v>B2_C_P_R2_BG</v>
      </c>
      <c r="X23" s="3" t="str">
        <f>'Data Import'!V23</f>
        <v>D8</v>
      </c>
      <c r="Y23" s="3">
        <f>'Data Import'!W23</f>
        <v>1.24</v>
      </c>
      <c r="Z23" s="3">
        <f>'Data Import'!X23</f>
        <v>5</v>
      </c>
      <c r="AA23" s="3">
        <f>'Data Import'!Y23</f>
        <v>101.773</v>
      </c>
      <c r="AB23" s="3">
        <f t="shared" si="2"/>
        <v>0.52754714411825643</v>
      </c>
      <c r="AC23" s="3">
        <f t="shared" si="3"/>
        <v>42.544124525665843</v>
      </c>
      <c r="AD23" s="3">
        <f>'Data Import'!Z23</f>
        <v>-26.864000000000001</v>
      </c>
      <c r="AE23" s="3">
        <f>'Data Import'!AA23</f>
        <v>5.04</v>
      </c>
      <c r="AF23" s="3">
        <f t="shared" si="4"/>
        <v>8.6435620561572009E-3</v>
      </c>
      <c r="AG23" s="3">
        <f t="shared" si="5"/>
        <v>0.69706145614170978</v>
      </c>
      <c r="AH23" s="3">
        <f>'Data Import'!AB23</f>
        <v>5.0709999999999997</v>
      </c>
      <c r="AI23" s="10">
        <f t="shared" si="6"/>
        <v>61.033534634307472</v>
      </c>
    </row>
    <row r="24" spans="2:35"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3" t="str">
        <f>'Data Import'!U24</f>
        <v>B2_C_P_R3_BG</v>
      </c>
      <c r="X24" s="3" t="str">
        <f>'Data Import'!V24</f>
        <v>D9</v>
      </c>
      <c r="Y24" s="3">
        <f>'Data Import'!W24</f>
        <v>1.0149999999999999</v>
      </c>
      <c r="Z24" s="3">
        <f>'Data Import'!X24</f>
        <v>5</v>
      </c>
      <c r="AA24" s="3">
        <f>'Data Import'!Y24</f>
        <v>82.275999999999996</v>
      </c>
      <c r="AB24" s="3">
        <f t="shared" si="2"/>
        <v>0.4274469796344072</v>
      </c>
      <c r="AC24" s="3">
        <f t="shared" si="3"/>
        <v>42.113002919646028</v>
      </c>
      <c r="AD24" s="3">
        <f>'Data Import'!Z24</f>
        <v>-27.295999999999999</v>
      </c>
      <c r="AE24" s="3">
        <f>'Data Import'!AA24</f>
        <v>4.7789999999999999</v>
      </c>
      <c r="AF24" s="3">
        <f t="shared" si="4"/>
        <v>8.3163074708504751E-3</v>
      </c>
      <c r="AG24" s="3">
        <f t="shared" si="5"/>
        <v>0.81934063752221431</v>
      </c>
      <c r="AH24" s="3">
        <f>'Data Import'!AB24</f>
        <v>3.6760000000000002</v>
      </c>
      <c r="AI24" s="10">
        <f t="shared" si="6"/>
        <v>51.398650318383901</v>
      </c>
    </row>
    <row r="25" spans="2:35"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3" t="str">
        <f>'Data Import'!U25</f>
        <v>B2_M_P_R1_BG</v>
      </c>
      <c r="X25" s="3" t="str">
        <f>'Data Import'!V25</f>
        <v>D10</v>
      </c>
      <c r="Y25" s="3">
        <f>'Data Import'!W25</f>
        <v>1.615</v>
      </c>
      <c r="Z25" s="3">
        <f>'Data Import'!X25</f>
        <v>5</v>
      </c>
      <c r="AA25" s="3">
        <f>'Data Import'!Y25</f>
        <v>131.91200000000001</v>
      </c>
      <c r="AB25" s="3">
        <f t="shared" si="2"/>
        <v>0.68228473745973117</v>
      </c>
      <c r="AC25" s="3">
        <f t="shared" si="3"/>
        <v>42.2467329696428</v>
      </c>
      <c r="AD25" s="3">
        <f>'Data Import'!Z25</f>
        <v>-26.706</v>
      </c>
      <c r="AE25" s="3">
        <f>'Data Import'!AA25</f>
        <v>6.0060000000000002</v>
      </c>
      <c r="AF25" s="3">
        <f t="shared" si="4"/>
        <v>9.8547801764878405E-3</v>
      </c>
      <c r="AG25" s="3">
        <f t="shared" si="5"/>
        <v>0.61020310690327184</v>
      </c>
      <c r="AH25" s="3">
        <f>'Data Import'!AB25</f>
        <v>7.0010000000000003</v>
      </c>
      <c r="AI25" s="10">
        <f t="shared" si="6"/>
        <v>69.23388703155139</v>
      </c>
    </row>
    <row r="26" spans="2:35"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3" t="str">
        <f>'Data Import'!U26</f>
        <v>blank</v>
      </c>
      <c r="X26" s="3" t="str">
        <f>'Data Import'!V26</f>
        <v>D11</v>
      </c>
      <c r="Y26" s="3">
        <f>'Data Import'!W26</f>
        <v>0.999</v>
      </c>
      <c r="Z26" s="3">
        <f>'Data Import'!X26</f>
        <v>5</v>
      </c>
      <c r="AA26" s="3">
        <f>'Data Import'!Y26</f>
        <v>0</v>
      </c>
      <c r="AB26" s="3">
        <f t="shared" si="2"/>
        <v>5.0311652489540282E-3</v>
      </c>
      <c r="AC26" s="3">
        <f t="shared" si="3"/>
        <v>0.50362014504044317</v>
      </c>
      <c r="AD26" s="3">
        <f>'Data Import'!Z26</f>
        <v>0</v>
      </c>
      <c r="AE26" s="3">
        <f>'Data Import'!AA26</f>
        <v>94.001000000000005</v>
      </c>
      <c r="AF26" s="3">
        <f t="shared" si="4"/>
        <v>0.12018722168631671</v>
      </c>
      <c r="AG26" s="3">
        <f t="shared" si="5"/>
        <v>12.030752921553225</v>
      </c>
      <c r="AH26" s="3">
        <f>'Data Import'!AB26</f>
        <v>0</v>
      </c>
      <c r="AI26" s="10">
        <f t="shared" si="6"/>
        <v>4.1861066246170038E-2</v>
      </c>
    </row>
    <row r="27" spans="2:35"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3" t="str">
        <f>'Data Import'!U27</f>
        <v>B2_M_P_R2_BG</v>
      </c>
      <c r="X27" s="3" t="str">
        <f>'Data Import'!V27</f>
        <v>D12</v>
      </c>
      <c r="Y27" s="3">
        <f>'Data Import'!W27</f>
        <v>1.149</v>
      </c>
      <c r="Z27" s="3">
        <f>'Data Import'!X27</f>
        <v>5</v>
      </c>
      <c r="AA27" s="3">
        <f>'Data Import'!Y27</f>
        <v>93.957999999999998</v>
      </c>
      <c r="AB27" s="3">
        <f t="shared" si="2"/>
        <v>0.4874239053922329</v>
      </c>
      <c r="AC27" s="3">
        <f t="shared" si="3"/>
        <v>42.421575752152556</v>
      </c>
      <c r="AD27" s="3">
        <f>'Data Import'!Z27</f>
        <v>-26.288</v>
      </c>
      <c r="AE27" s="3">
        <f>'Data Import'!AA27</f>
        <v>7.2409999999999997</v>
      </c>
      <c r="AF27" s="3">
        <f t="shared" si="4"/>
        <v>1.1403283674012003E-2</v>
      </c>
      <c r="AG27" s="3">
        <f t="shared" si="5"/>
        <v>0.99245288720731084</v>
      </c>
      <c r="AH27" s="3">
        <f>'Data Import'!AB27</f>
        <v>1.1000000000000001</v>
      </c>
      <c r="AI27" s="10">
        <f t="shared" si="6"/>
        <v>42.74417083064138</v>
      </c>
    </row>
    <row r="28" spans="2:35"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3" t="str">
        <f>'Data Import'!U28</f>
        <v>B2_M_P_R3_BG</v>
      </c>
      <c r="X28" s="3" t="str">
        <f>'Data Import'!V28</f>
        <v>E1</v>
      </c>
      <c r="Y28" s="3">
        <f>'Data Import'!W28</f>
        <v>1.7130000000000001</v>
      </c>
      <c r="Z28" s="3">
        <f>'Data Import'!X28</f>
        <v>5</v>
      </c>
      <c r="AA28" s="3">
        <f>'Data Import'!Y28</f>
        <v>133.53399999999999</v>
      </c>
      <c r="AB28" s="3">
        <f t="shared" si="2"/>
        <v>0.69061229897138965</v>
      </c>
      <c r="AC28" s="3">
        <f t="shared" si="3"/>
        <v>40.315954405802081</v>
      </c>
      <c r="AD28" s="3">
        <f>'Data Import'!Z28</f>
        <v>-26.425000000000001</v>
      </c>
      <c r="AE28" s="3">
        <f>'Data Import'!AA28</f>
        <v>10.052</v>
      </c>
      <c r="AF28" s="3">
        <f t="shared" si="4"/>
        <v>1.4927853173235013E-2</v>
      </c>
      <c r="AG28" s="3">
        <f t="shared" si="5"/>
        <v>0.87144501886952785</v>
      </c>
      <c r="AH28" s="3">
        <f>'Data Import'!AB28</f>
        <v>7.4790000000000001</v>
      </c>
      <c r="AI28" s="10">
        <f t="shared" si="6"/>
        <v>46.263336794444584</v>
      </c>
    </row>
    <row r="29" spans="2:35"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3" t="str">
        <f>'Data Import'!U29</f>
        <v>B5_C_P_R1_BG</v>
      </c>
      <c r="X29" s="3" t="str">
        <f>'Data Import'!V29</f>
        <v>E2</v>
      </c>
      <c r="Y29" s="3">
        <f>'Data Import'!W29</f>
        <v>1.84</v>
      </c>
      <c r="Z29" s="3">
        <f>'Data Import'!X29</f>
        <v>5</v>
      </c>
      <c r="AA29" s="3">
        <f>'Data Import'!Y29</f>
        <v>143.56399999999999</v>
      </c>
      <c r="AB29" s="3">
        <f t="shared" si="2"/>
        <v>0.74210763926851264</v>
      </c>
      <c r="AC29" s="3">
        <f t="shared" si="3"/>
        <v>40.331936916766992</v>
      </c>
      <c r="AD29" s="3">
        <f>'Data Import'!Z29</f>
        <v>-25.661000000000001</v>
      </c>
      <c r="AE29" s="3">
        <f>'Data Import'!AA29</f>
        <v>16.478999999999999</v>
      </c>
      <c r="AF29" s="3">
        <f t="shared" si="4"/>
        <v>2.2986340605289902E-2</v>
      </c>
      <c r="AG29" s="3">
        <f t="shared" si="5"/>
        <v>1.2492576415918424</v>
      </c>
      <c r="AH29" s="3">
        <f>'Data Import'!AB29</f>
        <v>2.77</v>
      </c>
      <c r="AI29" s="10">
        <f t="shared" si="6"/>
        <v>32.284723001873971</v>
      </c>
    </row>
    <row r="30" spans="2:35"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3" t="str">
        <f>'Data Import'!U30</f>
        <v>B5_C_P_R2_BG</v>
      </c>
      <c r="X30" s="3" t="str">
        <f>'Data Import'!V30</f>
        <v>E3</v>
      </c>
      <c r="Y30" s="3">
        <f>'Data Import'!W30</f>
        <v>1.7689999999999999</v>
      </c>
      <c r="Z30" s="3">
        <f>'Data Import'!X30</f>
        <v>5</v>
      </c>
      <c r="AA30" s="3">
        <f>'Data Import'!Y30</f>
        <v>146.678</v>
      </c>
      <c r="AB30" s="3">
        <f t="shared" si="2"/>
        <v>0.75809532517930434</v>
      </c>
      <c r="AC30" s="3">
        <f t="shared" si="3"/>
        <v>42.854455917428176</v>
      </c>
      <c r="AD30" s="3">
        <f>'Data Import'!Z30</f>
        <v>-26.603999999999999</v>
      </c>
      <c r="AE30" s="3">
        <f>'Data Import'!AA30</f>
        <v>13.032999999999999</v>
      </c>
      <c r="AF30" s="3">
        <f t="shared" si="4"/>
        <v>1.8665577000052443E-2</v>
      </c>
      <c r="AG30" s="3">
        <f t="shared" si="5"/>
        <v>1.0551485019814835</v>
      </c>
      <c r="AH30" s="3">
        <f>'Data Import'!AB30</f>
        <v>3.4009999999999998</v>
      </c>
      <c r="AI30" s="10">
        <f t="shared" si="6"/>
        <v>40.614620441531187</v>
      </c>
    </row>
    <row r="31" spans="2:35"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3" t="str">
        <f>'Data Import'!U31</f>
        <v>B5_C_P_R3_BG</v>
      </c>
      <c r="X31" s="3" t="str">
        <f>'Data Import'!V31</f>
        <v>E4</v>
      </c>
      <c r="Y31" s="3">
        <f>'Data Import'!W31</f>
        <v>1.0389999999999999</v>
      </c>
      <c r="Z31" s="3">
        <f>'Data Import'!X31</f>
        <v>5</v>
      </c>
      <c r="AA31" s="3">
        <f>'Data Import'!Y31</f>
        <v>79.462000000000003</v>
      </c>
      <c r="AB31" s="3">
        <f t="shared" si="2"/>
        <v>0.41299953321405786</v>
      </c>
      <c r="AC31" s="3">
        <f t="shared" si="3"/>
        <v>39.749714457560913</v>
      </c>
      <c r="AD31" s="3">
        <f>'Data Import'!Z31</f>
        <v>-26.382999999999999</v>
      </c>
      <c r="AE31" s="3">
        <f>'Data Import'!AA31</f>
        <v>7.6459999999999999</v>
      </c>
      <c r="AF31" s="3">
        <f t="shared" si="4"/>
        <v>1.191109251328106E-2</v>
      </c>
      <c r="AG31" s="3">
        <f t="shared" si="5"/>
        <v>1.1463996644158865</v>
      </c>
      <c r="AH31" s="3">
        <f>'Data Import'!AB31</f>
        <v>2.9260000000000002</v>
      </c>
      <c r="AI31" s="10">
        <f t="shared" si="6"/>
        <v>34.673522412285585</v>
      </c>
    </row>
    <row r="32" spans="2:35">
      <c r="W32" s="9" t="str">
        <f>'Data Import'!U32</f>
        <v>B5_M_P_R1_BG</v>
      </c>
      <c r="X32" s="3" t="str">
        <f>'Data Import'!V32</f>
        <v>E5</v>
      </c>
      <c r="Y32" s="3">
        <f>'Data Import'!W32</f>
        <v>1.177</v>
      </c>
      <c r="Z32" s="3">
        <f>'Data Import'!X32</f>
        <v>5</v>
      </c>
      <c r="AA32" s="3">
        <f>'Data Import'!Y32</f>
        <v>97.04</v>
      </c>
      <c r="AB32" s="3">
        <f t="shared" si="2"/>
        <v>0.50324729909071086</v>
      </c>
      <c r="AC32" s="3">
        <f t="shared" si="3"/>
        <v>42.756779871768124</v>
      </c>
      <c r="AD32" s="3">
        <f>'Data Import'!Z32</f>
        <v>-26.765000000000001</v>
      </c>
      <c r="AE32" s="3">
        <f>'Data Import'!AA32</f>
        <v>4.8029999999999999</v>
      </c>
      <c r="AF32" s="3">
        <f t="shared" si="4"/>
        <v>8.3463998465108623E-3</v>
      </c>
      <c r="AG32" s="3">
        <f t="shared" si="5"/>
        <v>0.70912488075708258</v>
      </c>
      <c r="AH32" s="3">
        <f>'Data Import'!AB32</f>
        <v>3.6019999999999999</v>
      </c>
      <c r="AI32" s="10">
        <f t="shared" si="6"/>
        <v>60.295134230968927</v>
      </c>
    </row>
    <row r="33" spans="1:35">
      <c r="W33" s="9" t="str">
        <f>'Data Import'!U33</f>
        <v>B5_M_P_R2_BG</v>
      </c>
      <c r="X33" s="3" t="str">
        <f>'Data Import'!V33</f>
        <v>E6</v>
      </c>
      <c r="Y33" s="3">
        <f>'Data Import'!W33</f>
        <v>0</v>
      </c>
      <c r="Z33" s="3">
        <f>'Data Import'!X33</f>
        <v>5</v>
      </c>
      <c r="AA33" s="3">
        <f>'Data Import'!Y33</f>
        <v>0</v>
      </c>
      <c r="AB33" s="3">
        <f t="shared" si="2"/>
        <v>5.0311652489540282E-3</v>
      </c>
      <c r="AC33" s="3" t="e">
        <f t="shared" si="3"/>
        <v>#DIV/0!</v>
      </c>
      <c r="AD33" s="3">
        <f>'Data Import'!Z33</f>
        <v>0</v>
      </c>
      <c r="AE33" s="3">
        <f>'Data Import'!AA33</f>
        <v>93.875</v>
      </c>
      <c r="AF33" s="3">
        <f t="shared" si="4"/>
        <v>0.12002923671409965</v>
      </c>
      <c r="AG33" s="3" t="e">
        <f t="shared" si="5"/>
        <v>#DIV/0!</v>
      </c>
      <c r="AH33" s="3">
        <f>'Data Import'!AB33</f>
        <v>0</v>
      </c>
      <c r="AI33" s="10">
        <f t="shared" si="6"/>
        <v>4.1916164650266617E-2</v>
      </c>
    </row>
    <row r="34" spans="1:35">
      <c r="W34" s="9" t="str">
        <f>'Data Import'!U34</f>
        <v>B5_M_P_R3_BG</v>
      </c>
      <c r="X34" s="3" t="str">
        <f>'Data Import'!V34</f>
        <v>E7</v>
      </c>
      <c r="Y34" s="3">
        <f>'Data Import'!W34</f>
        <v>1.885</v>
      </c>
      <c r="Z34" s="3">
        <f>'Data Import'!X34</f>
        <v>5</v>
      </c>
      <c r="AA34" s="3">
        <f>'Data Import'!Y34</f>
        <v>151.541</v>
      </c>
      <c r="AB34" s="3">
        <f t="shared" si="2"/>
        <v>0.78306260731937516</v>
      </c>
      <c r="AC34" s="3">
        <f t="shared" si="3"/>
        <v>41.54178288166446</v>
      </c>
      <c r="AD34" s="3">
        <f>'Data Import'!Z34</f>
        <v>-27.33</v>
      </c>
      <c r="AE34" s="3">
        <f>'Data Import'!AA34</f>
        <v>16.28</v>
      </c>
      <c r="AF34" s="3">
        <f t="shared" si="4"/>
        <v>2.2736824657105852E-2</v>
      </c>
      <c r="AG34" s="3">
        <f t="shared" si="5"/>
        <v>1.2061975945414245</v>
      </c>
      <c r="AH34" s="3">
        <f>'Data Import'!AB34</f>
        <v>4.0199999999999996</v>
      </c>
      <c r="AI34" s="10">
        <f t="shared" si="6"/>
        <v>34.440279991984177</v>
      </c>
    </row>
    <row r="35" spans="1:35" ht="15" thickBot="1">
      <c r="W35" s="9" t="str">
        <f>'Data Import'!U35</f>
        <v>B10_C_P_R1_BG</v>
      </c>
      <c r="X35" s="3" t="str">
        <f>'Data Import'!V35</f>
        <v>E8</v>
      </c>
      <c r="Y35" s="3">
        <f>'Data Import'!W35</f>
        <v>1.131</v>
      </c>
      <c r="Z35" s="3">
        <f>'Data Import'!X35</f>
        <v>5</v>
      </c>
      <c r="AA35" s="3" t="str">
        <f>'Data Import'!Y35</f>
        <v>pegged detector</v>
      </c>
      <c r="AB35" s="3" t="e">
        <f t="shared" si="2"/>
        <v>#VALUE!</v>
      </c>
      <c r="AC35" s="3" t="e">
        <f t="shared" si="3"/>
        <v>#VALUE!</v>
      </c>
      <c r="AD35" s="3">
        <f>'Data Import'!Z35</f>
        <v>0</v>
      </c>
      <c r="AE35" s="3">
        <f>'Data Import'!AA35</f>
        <v>7.085</v>
      </c>
      <c r="AF35" s="3">
        <f t="shared" si="4"/>
        <v>1.1207683232219476E-2</v>
      </c>
      <c r="AG35" s="3">
        <f t="shared" si="5"/>
        <v>0.99095342459942315</v>
      </c>
      <c r="AH35" s="3">
        <f>'Data Import'!AB35</f>
        <v>3.9529999999999998</v>
      </c>
      <c r="AI35" s="10" t="e">
        <f t="shared" si="6"/>
        <v>#VALUE!</v>
      </c>
    </row>
    <row r="36" spans="1:35" ht="15" thickBot="1">
      <c r="A36" s="20" t="s">
        <v>69</v>
      </c>
      <c r="B36" s="8" t="s">
        <v>70</v>
      </c>
      <c r="D36" s="43" t="s">
        <v>71</v>
      </c>
      <c r="E36" s="44" t="s">
        <v>72</v>
      </c>
      <c r="W36" s="9" t="str">
        <f>'Data Import'!U36</f>
        <v>B10_C_P_R2_BG</v>
      </c>
      <c r="X36" s="3" t="str">
        <f>'Data Import'!V36</f>
        <v>E9</v>
      </c>
      <c r="Y36" s="3">
        <f>'Data Import'!W36</f>
        <v>0.71799999999999997</v>
      </c>
      <c r="Z36" s="3">
        <f>'Data Import'!X36</f>
        <v>5</v>
      </c>
      <c r="AA36" s="3">
        <f>'Data Import'!Y36</f>
        <v>53.881</v>
      </c>
      <c r="AB36" s="3">
        <f t="shared" ref="AB36:AB39" si="11">$C$18*AA36+$C$19</f>
        <v>0.28166331186403748</v>
      </c>
      <c r="AC36" s="3">
        <f t="shared" ref="AC36:AC39" si="12">AB36/Y36*100</f>
        <v>39.228873518668173</v>
      </c>
      <c r="AD36" s="3">
        <f>'Data Import'!Z36</f>
        <v>-23.664999999999999</v>
      </c>
      <c r="AE36" s="3">
        <f>'Data Import'!AA36</f>
        <v>7.1319999999999997</v>
      </c>
      <c r="AF36" s="3">
        <f t="shared" ref="AF36:AF39" si="13">$C$22*AE36+$C$23</f>
        <v>1.1266614134554404E-2</v>
      </c>
      <c r="AG36" s="3">
        <f t="shared" ref="AG36:AG39" si="14">AF36/Y36*100</f>
        <v>1.5691663140047916</v>
      </c>
      <c r="AH36" s="3">
        <f>'Data Import'!AB36</f>
        <v>1.4610000000000001</v>
      </c>
      <c r="AI36" s="10">
        <f t="shared" ref="AI36:AI39" si="15">AB36/AF36</f>
        <v>24.999818800946031</v>
      </c>
    </row>
    <row r="37" spans="1:35">
      <c r="A37" s="20">
        <f>F7</f>
        <v>0.30477599999999999</v>
      </c>
      <c r="B37" s="8">
        <f>E7</f>
        <v>58.06</v>
      </c>
      <c r="D37" s="20">
        <f>I7</f>
        <v>7.0965E-2</v>
      </c>
      <c r="E37" s="8">
        <f>H7</f>
        <v>52.686999999999998</v>
      </c>
      <c r="W37" s="9" t="str">
        <f>'Data Import'!U37</f>
        <v>B10_C_P_R3_BG</v>
      </c>
      <c r="X37" s="3" t="str">
        <f>'Data Import'!V37</f>
        <v>E10</v>
      </c>
      <c r="Y37" s="3">
        <f>'Data Import'!W37</f>
        <v>1.6919999999999999</v>
      </c>
      <c r="Z37" s="3">
        <f>'Data Import'!X37</f>
        <v>5</v>
      </c>
      <c r="AA37" s="3">
        <f>'Data Import'!Y37</f>
        <v>137.566</v>
      </c>
      <c r="AB37" s="3">
        <f t="shared" si="11"/>
        <v>0.71131311772293504</v>
      </c>
      <c r="AC37" s="3">
        <f t="shared" si="12"/>
        <v>42.03978237133186</v>
      </c>
      <c r="AD37" s="3">
        <f>'Data Import'!Z37</f>
        <v>-27.361000000000001</v>
      </c>
      <c r="AE37" s="3">
        <f>'Data Import'!AA37</f>
        <v>13.504</v>
      </c>
      <c r="AF37" s="3">
        <f t="shared" si="13"/>
        <v>1.925613987238757E-2</v>
      </c>
      <c r="AG37" s="3">
        <f t="shared" si="14"/>
        <v>1.138069732410613</v>
      </c>
      <c r="AH37" s="3">
        <f>'Data Import'!AB37</f>
        <v>3.65</v>
      </c>
      <c r="AI37" s="10">
        <f t="shared" si="15"/>
        <v>36.939548758831243</v>
      </c>
    </row>
    <row r="38" spans="1:35">
      <c r="A38" s="9"/>
      <c r="B38" s="10"/>
      <c r="D38" s="9"/>
      <c r="E38" s="10"/>
      <c r="W38" s="9" t="str">
        <f>'Data Import'!U38</f>
        <v>blank</v>
      </c>
      <c r="X38" s="3" t="str">
        <f>'Data Import'!V38</f>
        <v>E11</v>
      </c>
      <c r="Y38" s="3">
        <f>'Data Import'!W38</f>
        <v>0</v>
      </c>
      <c r="Z38" s="3">
        <f>'Data Import'!X38</f>
        <v>5</v>
      </c>
      <c r="AA38" s="3">
        <f>'Data Import'!Y38</f>
        <v>0</v>
      </c>
      <c r="AB38" s="3">
        <f t="shared" si="11"/>
        <v>5.0311652489540282E-3</v>
      </c>
      <c r="AC38" s="3" t="e">
        <f t="shared" si="12"/>
        <v>#DIV/0!</v>
      </c>
      <c r="AD38" s="3">
        <f>'Data Import'!Z38</f>
        <v>0</v>
      </c>
      <c r="AE38" s="3">
        <f>'Data Import'!AA38</f>
        <v>93.917000000000002</v>
      </c>
      <c r="AF38" s="3">
        <f t="shared" si="13"/>
        <v>0.12008189837150535</v>
      </c>
      <c r="AG38" s="3" t="e">
        <f t="shared" si="14"/>
        <v>#DIV/0!</v>
      </c>
      <c r="AH38" s="3">
        <f>'Data Import'!AB38</f>
        <v>0</v>
      </c>
      <c r="AI38" s="10">
        <f t="shared" si="15"/>
        <v>4.1897782406710278E-2</v>
      </c>
    </row>
    <row r="39" spans="1:35">
      <c r="A39" s="9">
        <f t="shared" ref="A38:A43" si="16">F9</f>
        <v>0.33048</v>
      </c>
      <c r="B39" s="10">
        <f t="shared" ref="B38:B43" si="17">E9</f>
        <v>62.383000000000003</v>
      </c>
      <c r="D39" s="9">
        <f t="shared" ref="D38:D43" si="18">I9</f>
        <v>7.6950000000000005E-2</v>
      </c>
      <c r="E39" s="10">
        <f t="shared" ref="E38:E43" si="19">H9</f>
        <v>58.323999999999998</v>
      </c>
      <c r="W39" s="9" t="str">
        <f>'Data Import'!U39</f>
        <v>B10_M_P_R1_BG</v>
      </c>
      <c r="X39" s="3" t="str">
        <f>'Data Import'!V39</f>
        <v>E12</v>
      </c>
      <c r="Y39" s="3">
        <f>'Data Import'!W39</f>
        <v>1.417</v>
      </c>
      <c r="Z39" s="3">
        <f>'Data Import'!X39</f>
        <v>5</v>
      </c>
      <c r="AA39" s="3">
        <f>'Data Import'!Y39</f>
        <v>111.627</v>
      </c>
      <c r="AB39" s="3">
        <f t="shared" si="11"/>
        <v>0.57813887724765323</v>
      </c>
      <c r="AC39" s="3">
        <f t="shared" si="12"/>
        <v>40.800203052057391</v>
      </c>
      <c r="AD39" s="3">
        <f>'Data Import'!Z39</f>
        <v>-27.431999999999999</v>
      </c>
      <c r="AE39" s="3">
        <f>'Data Import'!AA39</f>
        <v>11.199</v>
      </c>
      <c r="AF39" s="3">
        <f t="shared" si="13"/>
        <v>1.636601796000442E-2</v>
      </c>
      <c r="AG39" s="3">
        <f t="shared" si="14"/>
        <v>1.1549765673962187</v>
      </c>
      <c r="AH39" s="3">
        <f>'Data Import'!AB39</f>
        <v>3.36</v>
      </c>
      <c r="AI39" s="10">
        <f t="shared" si="15"/>
        <v>35.325567811334423</v>
      </c>
    </row>
    <row r="40" spans="1:35">
      <c r="A40" s="9">
        <f t="shared" si="16"/>
        <v>0.10893600000000001</v>
      </c>
      <c r="B40" s="10">
        <f t="shared" si="17"/>
        <v>20.143999999999998</v>
      </c>
      <c r="D40" s="9">
        <f t="shared" si="18"/>
        <v>2.5365000000000002E-2</v>
      </c>
      <c r="E40" s="10">
        <f t="shared" si="19"/>
        <v>18.933</v>
      </c>
    </row>
    <row r="41" spans="1:35">
      <c r="A41" s="9">
        <f t="shared" si="16"/>
        <v>0.182784</v>
      </c>
      <c r="B41" s="10">
        <f t="shared" si="17"/>
        <v>34.159999999999997</v>
      </c>
      <c r="D41" s="9">
        <f t="shared" si="18"/>
        <v>4.2560000000000001E-2</v>
      </c>
      <c r="E41" s="10">
        <f t="shared" si="19"/>
        <v>32.186999999999998</v>
      </c>
    </row>
    <row r="42" spans="1:35">
      <c r="A42" s="9">
        <f t="shared" si="16"/>
        <v>0.20563199999999998</v>
      </c>
      <c r="B42" s="10">
        <f t="shared" si="17"/>
        <v>38.712000000000003</v>
      </c>
      <c r="D42" s="9">
        <f t="shared" si="18"/>
        <v>4.7879999999999999E-2</v>
      </c>
      <c r="E42" s="10">
        <f t="shared" si="19"/>
        <v>36.881</v>
      </c>
    </row>
    <row r="43" spans="1:35" ht="15" thickBot="1">
      <c r="A43" s="16">
        <f t="shared" si="16"/>
        <v>0.37454399999999999</v>
      </c>
      <c r="B43" s="18">
        <f t="shared" si="17"/>
        <v>72.346000000000004</v>
      </c>
      <c r="D43" s="16">
        <f t="shared" si="18"/>
        <v>8.721000000000001E-2</v>
      </c>
      <c r="E43" s="18">
        <f t="shared" si="19"/>
        <v>69.06</v>
      </c>
    </row>
    <row r="44" spans="1:35">
      <c r="A44" s="9">
        <f>Q7</f>
        <v>0.14728799999999997</v>
      </c>
      <c r="B44" s="10">
        <f>P7</f>
        <v>28.170999999999999</v>
      </c>
      <c r="D44" s="20">
        <f>T7</f>
        <v>3.4294999999999999E-2</v>
      </c>
      <c r="E44" s="8">
        <f>S7</f>
        <v>24.532</v>
      </c>
    </row>
    <row r="45" spans="1:35">
      <c r="A45" s="9">
        <f t="shared" ref="A45:A52" si="20">Q8</f>
        <v>0.275808</v>
      </c>
      <c r="B45" s="10">
        <f t="shared" ref="B45:B52" si="21">P8</f>
        <v>53.112000000000002</v>
      </c>
      <c r="D45" s="9">
        <f t="shared" ref="D45:D52" si="22">T8</f>
        <v>6.4219999999999999E-2</v>
      </c>
      <c r="E45" s="10">
        <f t="shared" ref="E45:E52" si="23">S8</f>
        <v>49.667999999999999</v>
      </c>
    </row>
    <row r="46" spans="1:35">
      <c r="A46" s="9">
        <f t="shared" si="20"/>
        <v>0.200736</v>
      </c>
      <c r="B46" s="10">
        <f t="shared" si="21"/>
        <v>38.521999999999998</v>
      </c>
      <c r="D46" s="9">
        <f t="shared" si="22"/>
        <v>4.6739999999999997E-2</v>
      </c>
      <c r="E46" s="10">
        <f t="shared" si="23"/>
        <v>35.692</v>
      </c>
    </row>
    <row r="47" spans="1:35">
      <c r="A47" s="9">
        <f t="shared" si="20"/>
        <v>0.36719999999999997</v>
      </c>
      <c r="B47" s="10">
        <f t="shared" si="21"/>
        <v>70.88</v>
      </c>
      <c r="D47" s="9">
        <f t="shared" si="22"/>
        <v>8.5500000000000007E-2</v>
      </c>
      <c r="E47" s="10">
        <f t="shared" si="23"/>
        <v>66.747</v>
      </c>
    </row>
    <row r="48" spans="1:35">
      <c r="A48" s="9">
        <f t="shared" si="20"/>
        <v>0.27335999999999999</v>
      </c>
      <c r="B48" s="10">
        <f t="shared" si="21"/>
        <v>52.466999999999999</v>
      </c>
      <c r="D48" s="9">
        <f t="shared" si="22"/>
        <v>6.3649999999999998E-2</v>
      </c>
      <c r="E48" s="10">
        <f t="shared" si="23"/>
        <v>48.936</v>
      </c>
    </row>
    <row r="49" spans="1:5">
      <c r="A49" s="9"/>
      <c r="B49" s="10"/>
      <c r="D49" s="9"/>
      <c r="E49" s="10"/>
    </row>
    <row r="50" spans="1:5">
      <c r="A50" s="9">
        <f t="shared" si="20"/>
        <v>0.17788799999999999</v>
      </c>
      <c r="B50" s="10">
        <f t="shared" si="21"/>
        <v>33.759</v>
      </c>
      <c r="D50" s="9">
        <f t="shared" si="22"/>
        <v>4.1419999999999998E-2</v>
      </c>
      <c r="E50" s="10">
        <f t="shared" si="23"/>
        <v>31.827000000000002</v>
      </c>
    </row>
    <row r="51" spans="1:5">
      <c r="A51" s="9"/>
      <c r="B51" s="10"/>
      <c r="D51" s="9"/>
      <c r="E51" s="10"/>
    </row>
    <row r="52" spans="1:5" ht="15" thickBot="1">
      <c r="A52" s="16"/>
      <c r="B52" s="18"/>
      <c r="D52" s="16"/>
      <c r="E52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4:AC147"/>
  <sheetViews>
    <sheetView topLeftCell="A109" zoomScale="70" zoomScaleNormal="70" workbookViewId="0">
      <selection activeCell="C141" sqref="C141:J147"/>
    </sheetView>
  </sheetViews>
  <sheetFormatPr defaultRowHeight="14.4"/>
  <cols>
    <col min="2" max="2" width="12.88671875" customWidth="1"/>
    <col min="3" max="3" width="36" customWidth="1"/>
    <col min="4" max="4" width="28" customWidth="1"/>
    <col min="5" max="5" width="19.109375" customWidth="1"/>
    <col min="6" max="6" width="17.109375" customWidth="1"/>
    <col min="7" max="7" width="27.6640625" customWidth="1"/>
    <col min="8" max="8" width="27.88671875" customWidth="1"/>
    <col min="9" max="9" width="13.5546875" bestFit="1" customWidth="1"/>
    <col min="10" max="10" width="23.6640625" customWidth="1"/>
    <col min="12" max="12" width="12.6640625" bestFit="1" customWidth="1"/>
    <col min="13" max="13" width="28.5546875" customWidth="1"/>
    <col min="14" max="14" width="27.44140625" customWidth="1"/>
    <col min="15" max="15" width="13.109375" bestFit="1" customWidth="1"/>
    <col min="16" max="16" width="11.88671875" bestFit="1" customWidth="1"/>
    <col min="17" max="17" width="27" customWidth="1"/>
    <col min="18" max="18" width="27.33203125" customWidth="1"/>
    <col min="19" max="19" width="23.44140625" customWidth="1"/>
    <col min="21" max="21" width="12" bestFit="1" customWidth="1"/>
    <col min="22" max="22" width="12.44140625" bestFit="1" customWidth="1"/>
    <col min="23" max="23" width="19.6640625" customWidth="1"/>
    <col min="24" max="24" width="20.109375" customWidth="1"/>
    <col min="25" max="25" width="20" customWidth="1"/>
    <col min="26" max="26" width="19.6640625" customWidth="1"/>
    <col min="27" max="27" width="12" customWidth="1"/>
    <col min="28" max="28" width="19.5546875" customWidth="1"/>
    <col min="29" max="29" width="19.6640625" customWidth="1"/>
  </cols>
  <sheetData>
    <row r="4" spans="3:28" ht="15" thickBot="1"/>
    <row r="5" spans="3:28">
      <c r="C5" s="5" t="s">
        <v>0</v>
      </c>
      <c r="D5" s="6"/>
      <c r="E5" s="7"/>
      <c r="F5" s="7"/>
      <c r="G5" s="7"/>
      <c r="H5" s="7"/>
      <c r="I5" s="7"/>
      <c r="J5" s="8"/>
      <c r="L5" s="5" t="s">
        <v>77</v>
      </c>
      <c r="M5" s="6"/>
      <c r="N5" s="7"/>
      <c r="O5" s="7"/>
      <c r="P5" s="7"/>
      <c r="Q5" s="7"/>
      <c r="R5" s="7"/>
      <c r="S5" s="8"/>
      <c r="U5" s="5" t="s">
        <v>8</v>
      </c>
      <c r="V5" s="7"/>
      <c r="W5" s="7"/>
      <c r="X5" s="7"/>
      <c r="Y5" s="7"/>
      <c r="Z5" s="7"/>
      <c r="AA5" s="7"/>
      <c r="AB5" s="8"/>
    </row>
    <row r="6" spans="3:28">
      <c r="C6" s="21" t="s">
        <v>1</v>
      </c>
      <c r="D6" s="22" t="s">
        <v>11</v>
      </c>
      <c r="E6" s="22" t="s">
        <v>6</v>
      </c>
      <c r="F6" s="22" t="s">
        <v>12</v>
      </c>
      <c r="G6" s="22" t="s">
        <v>2</v>
      </c>
      <c r="H6" s="22" t="s">
        <v>4</v>
      </c>
      <c r="I6" s="22" t="s">
        <v>3</v>
      </c>
      <c r="J6" s="23" t="s">
        <v>5</v>
      </c>
      <c r="L6" s="21" t="s">
        <v>1</v>
      </c>
      <c r="M6" s="22" t="s">
        <v>11</v>
      </c>
      <c r="N6" s="22" t="s">
        <v>6</v>
      </c>
      <c r="O6" s="22" t="s">
        <v>12</v>
      </c>
      <c r="P6" s="22" t="s">
        <v>2</v>
      </c>
      <c r="Q6" s="22" t="s">
        <v>4</v>
      </c>
      <c r="R6" s="22" t="s">
        <v>3</v>
      </c>
      <c r="S6" s="23" t="s">
        <v>5</v>
      </c>
      <c r="U6" s="21" t="s">
        <v>1</v>
      </c>
      <c r="V6" s="22" t="s">
        <v>11</v>
      </c>
      <c r="W6" s="22" t="s">
        <v>6</v>
      </c>
      <c r="X6" s="22" t="s">
        <v>12</v>
      </c>
      <c r="Y6" s="22" t="s">
        <v>2</v>
      </c>
      <c r="Z6" s="22" t="s">
        <v>4</v>
      </c>
      <c r="AA6" s="22" t="s">
        <v>3</v>
      </c>
      <c r="AB6" s="23" t="s">
        <v>5</v>
      </c>
    </row>
    <row r="7" spans="3:28">
      <c r="C7" s="11" t="str">
        <f>'Data Import'!C7</f>
        <v>USGS 40</v>
      </c>
      <c r="D7" s="4" t="str">
        <f>'Data Import'!D7</f>
        <v>A5</v>
      </c>
      <c r="E7" s="4">
        <f>'Data Import'!E7</f>
        <v>0.747</v>
      </c>
      <c r="F7" s="4">
        <f>'Data Import'!F7</f>
        <v>5</v>
      </c>
      <c r="G7" s="4">
        <f>'Data Import'!G7</f>
        <v>58.06</v>
      </c>
      <c r="H7" s="4">
        <f>'Data Import'!H7</f>
        <v>-25.957999999999998</v>
      </c>
      <c r="I7" s="4">
        <f>'Data Import'!I7</f>
        <v>52.686999999999998</v>
      </c>
      <c r="J7" s="12">
        <f>'Data Import'!J7</f>
        <v>-3.2349999999999999</v>
      </c>
      <c r="L7" s="11" t="str">
        <f>'Data Import'!L7</f>
        <v>USGS 41</v>
      </c>
      <c r="M7" s="4" t="str">
        <f>'Data Import'!M7</f>
        <v>A3</v>
      </c>
      <c r="N7" s="4">
        <f>'Data Import'!N7</f>
        <v>0.36099999999999999</v>
      </c>
      <c r="O7" s="4">
        <f>'Data Import'!O7</f>
        <v>5</v>
      </c>
      <c r="P7" s="4">
        <f>'Data Import'!P7</f>
        <v>28.170999999999999</v>
      </c>
      <c r="Q7" s="4">
        <f>'Data Import'!Q7</f>
        <v>36.845999999999997</v>
      </c>
      <c r="R7" s="4">
        <f>'Data Import'!R7</f>
        <v>24.532</v>
      </c>
      <c r="S7" s="12">
        <f>'Data Import'!S7</f>
        <v>47.186999999999998</v>
      </c>
      <c r="U7" s="11" t="str">
        <f>'Data Import'!U7</f>
        <v>Acetanalide 1</v>
      </c>
      <c r="V7" s="4" t="str">
        <f>'Data Import'!V7</f>
        <v>A1</v>
      </c>
      <c r="W7" s="4">
        <f>'Data Import'!W7</f>
        <v>0.83899999999999997</v>
      </c>
      <c r="X7" s="4">
        <f>'Data Import'!X7</f>
        <v>5</v>
      </c>
      <c r="Y7" s="4">
        <f>'Data Import'!Y7</f>
        <v>114.386</v>
      </c>
      <c r="Z7" s="4">
        <f>'Data Import'!Z7</f>
        <v>-29.564</v>
      </c>
      <c r="AA7" s="4">
        <f>'Data Import'!AA7</f>
        <v>68.296000000000006</v>
      </c>
      <c r="AB7" s="12">
        <f>'Data Import'!AB7</f>
        <v>0.61799999999999999</v>
      </c>
    </row>
    <row r="8" spans="3:28">
      <c r="C8" s="11" t="str">
        <f>'Data Import'!C17</f>
        <v>USGS 40</v>
      </c>
      <c r="D8" s="4" t="str">
        <f>'Data Import'!D17</f>
        <v>A6</v>
      </c>
      <c r="E8" s="4">
        <f>'Data Import'!E17</f>
        <v>1.214</v>
      </c>
      <c r="F8" s="4">
        <f>'Data Import'!F17</f>
        <v>5</v>
      </c>
      <c r="G8" s="4">
        <f>'Data Import'!G17</f>
        <v>95.507000000000005</v>
      </c>
      <c r="H8" s="4">
        <f>'Data Import'!H17</f>
        <v>-25.597999999999999</v>
      </c>
      <c r="I8" s="4">
        <f>'Data Import'!I17</f>
        <v>25.895</v>
      </c>
      <c r="J8" s="12">
        <f>'Data Import'!J17</f>
        <v>-4.1879999999999997</v>
      </c>
      <c r="L8" s="11" t="str">
        <f>'Data Import'!L8</f>
        <v>USGS 41</v>
      </c>
      <c r="M8" s="4" t="str">
        <f>'Data Import'!M8</f>
        <v>A7</v>
      </c>
      <c r="N8" s="4">
        <f>'Data Import'!N8</f>
        <v>0.67600000000000005</v>
      </c>
      <c r="O8" s="4">
        <f>'Data Import'!O8</f>
        <v>5</v>
      </c>
      <c r="P8" s="4">
        <f>'Data Import'!P8</f>
        <v>53.112000000000002</v>
      </c>
      <c r="Q8" s="4">
        <f>'Data Import'!Q8</f>
        <v>36.345999999999997</v>
      </c>
      <c r="R8" s="4">
        <f>'Data Import'!R8</f>
        <v>49.667999999999999</v>
      </c>
      <c r="S8" s="12">
        <f>'Data Import'!S8</f>
        <v>46.192</v>
      </c>
      <c r="U8" s="11" t="str">
        <f>'Data Import'!U8</f>
        <v>Acetanalide 2</v>
      </c>
      <c r="V8" s="4" t="str">
        <f>'Data Import'!V8</f>
        <v>A2</v>
      </c>
      <c r="W8" s="4">
        <f>'Data Import'!W8</f>
        <v>0.8</v>
      </c>
      <c r="X8" s="4">
        <f>'Data Import'!X8</f>
        <v>5</v>
      </c>
      <c r="Y8" s="4">
        <f>'Data Import'!Y8</f>
        <v>109.51300000000001</v>
      </c>
      <c r="Z8" s="4">
        <f>'Data Import'!Z8</f>
        <v>-29.55</v>
      </c>
      <c r="AA8" s="4">
        <f>'Data Import'!AA8</f>
        <v>64.17</v>
      </c>
      <c r="AB8" s="12">
        <f>'Data Import'!AB8</f>
        <v>0.48399999999999999</v>
      </c>
    </row>
    <row r="9" spans="3:28">
      <c r="C9" s="11" t="str">
        <f>'Data Import'!C9</f>
        <v>USGS 40</v>
      </c>
      <c r="D9" s="4" t="str">
        <f>'Data Import'!D9</f>
        <v>B3</v>
      </c>
      <c r="E9" s="4">
        <f>'Data Import'!E9</f>
        <v>0.81</v>
      </c>
      <c r="F9" s="4">
        <f>'Data Import'!F9</f>
        <v>5</v>
      </c>
      <c r="G9" s="4">
        <f>'Data Import'!G9</f>
        <v>62.383000000000003</v>
      </c>
      <c r="H9" s="4">
        <f>'Data Import'!H9</f>
        <v>-25.213999999999999</v>
      </c>
      <c r="I9" s="4">
        <f>'Data Import'!I9</f>
        <v>58.323999999999998</v>
      </c>
      <c r="J9" s="12">
        <f>'Data Import'!J9</f>
        <v>-4.0209999999999999</v>
      </c>
      <c r="L9" s="11" t="str">
        <f>'Data Import'!L9</f>
        <v>USGS 41</v>
      </c>
      <c r="M9" s="4" t="str">
        <f>'Data Import'!M9</f>
        <v>A8</v>
      </c>
      <c r="N9" s="4">
        <f>'Data Import'!N9</f>
        <v>0.49199999999999999</v>
      </c>
      <c r="O9" s="4">
        <f>'Data Import'!O9</f>
        <v>5</v>
      </c>
      <c r="P9" s="4">
        <f>'Data Import'!P9</f>
        <v>38.521999999999998</v>
      </c>
      <c r="Q9" s="4">
        <f>'Data Import'!Q9</f>
        <v>36.326999999999998</v>
      </c>
      <c r="R9" s="4">
        <f>'Data Import'!R9</f>
        <v>35.692</v>
      </c>
      <c r="S9" s="12">
        <f>'Data Import'!S9</f>
        <v>46.75</v>
      </c>
      <c r="U9" s="11" t="str">
        <f>'Data Import'!U9</f>
        <v>cup blank</v>
      </c>
      <c r="V9" s="4" t="str">
        <f>'Data Import'!V9</f>
        <v>A4</v>
      </c>
      <c r="W9" s="4">
        <f>'Data Import'!W9</f>
        <v>0.999</v>
      </c>
      <c r="X9" s="4">
        <f>'Data Import'!X9</f>
        <v>5</v>
      </c>
      <c r="Y9" s="4">
        <f>'Data Import'!Y9</f>
        <v>0</v>
      </c>
      <c r="Z9" s="4">
        <f>'Data Import'!Z9</f>
        <v>0</v>
      </c>
      <c r="AA9" s="4">
        <f>'Data Import'!AA9</f>
        <v>94.947999999999993</v>
      </c>
      <c r="AB9" s="12">
        <f>'Data Import'!AB9</f>
        <v>0</v>
      </c>
    </row>
    <row r="10" spans="3:28">
      <c r="C10" s="11" t="str">
        <f>'Data Import'!C10</f>
        <v>USGS 40</v>
      </c>
      <c r="D10" s="4" t="str">
        <f>'Data Import'!D10</f>
        <v>B12</v>
      </c>
      <c r="E10" s="4">
        <f>'Data Import'!E10</f>
        <v>0.26700000000000002</v>
      </c>
      <c r="F10" s="4">
        <f>'Data Import'!F10</f>
        <v>5</v>
      </c>
      <c r="G10" s="4">
        <f>'Data Import'!G10</f>
        <v>20.143999999999998</v>
      </c>
      <c r="H10" s="4">
        <f>'Data Import'!H10</f>
        <v>-25.268999999999998</v>
      </c>
      <c r="I10" s="4">
        <f>'Data Import'!I10</f>
        <v>18.933</v>
      </c>
      <c r="J10" s="12">
        <f>'Data Import'!J10</f>
        <v>-3.4</v>
      </c>
      <c r="L10" s="11" t="str">
        <f>'Data Import'!L10</f>
        <v>USGS 41</v>
      </c>
      <c r="M10" s="4" t="str">
        <f>'Data Import'!M10</f>
        <v>B4</v>
      </c>
      <c r="N10" s="4">
        <f>'Data Import'!N10</f>
        <v>0.9</v>
      </c>
      <c r="O10" s="4">
        <f>'Data Import'!O10</f>
        <v>5</v>
      </c>
      <c r="P10" s="4">
        <f>'Data Import'!P10</f>
        <v>70.88</v>
      </c>
      <c r="Q10" s="4">
        <f>'Data Import'!Q10</f>
        <v>36.689</v>
      </c>
      <c r="R10" s="4">
        <f>'Data Import'!R10</f>
        <v>66.747</v>
      </c>
      <c r="S10" s="12">
        <f>'Data Import'!S10</f>
        <v>47.173999999999999</v>
      </c>
      <c r="U10" s="11" t="str">
        <f>'Data Import'!U10</f>
        <v>B20_C_P_R3</v>
      </c>
      <c r="V10" s="4" t="str">
        <f>'Data Import'!V10</f>
        <v>C7</v>
      </c>
      <c r="W10" s="4">
        <f>'Data Import'!W10</f>
        <v>1.246</v>
      </c>
      <c r="X10" s="4">
        <f>'Data Import'!X10</f>
        <v>5</v>
      </c>
      <c r="Y10" s="4">
        <f>'Data Import'!Y10</f>
        <v>98.338999999999999</v>
      </c>
      <c r="Z10" s="4">
        <f>'Data Import'!Z10</f>
        <v>-27.527999999999999</v>
      </c>
      <c r="AA10" s="4">
        <f>'Data Import'!AA10</f>
        <v>13.109</v>
      </c>
      <c r="AB10" s="12">
        <f>'Data Import'!AB10</f>
        <v>10.069000000000001</v>
      </c>
    </row>
    <row r="11" spans="3:28">
      <c r="C11" s="11" t="str">
        <f>'Data Import'!C11</f>
        <v>USGS 40</v>
      </c>
      <c r="D11" s="4" t="str">
        <f>'Data Import'!D11</f>
        <v>C7</v>
      </c>
      <c r="E11" s="4">
        <f>'Data Import'!E11</f>
        <v>0.44800000000000001</v>
      </c>
      <c r="F11" s="4">
        <f>'Data Import'!F11</f>
        <v>5</v>
      </c>
      <c r="G11" s="4">
        <f>'Data Import'!G11</f>
        <v>34.159999999999997</v>
      </c>
      <c r="H11" s="4">
        <f>'Data Import'!H11</f>
        <v>-25.494</v>
      </c>
      <c r="I11" s="4">
        <f>'Data Import'!I11</f>
        <v>32.186999999999998</v>
      </c>
      <c r="J11" s="12">
        <f>'Data Import'!J11</f>
        <v>-3.9660000000000002</v>
      </c>
      <c r="L11" s="11" t="str">
        <f>'Data Import'!L11</f>
        <v>USGS 41</v>
      </c>
      <c r="M11" s="4" t="str">
        <f>'Data Import'!M11</f>
        <v>B11</v>
      </c>
      <c r="N11" s="4">
        <f>'Data Import'!N11</f>
        <v>0.67</v>
      </c>
      <c r="O11" s="4">
        <f>'Data Import'!O11</f>
        <v>5</v>
      </c>
      <c r="P11" s="4">
        <f>'Data Import'!P11</f>
        <v>52.466999999999999</v>
      </c>
      <c r="Q11" s="4">
        <f>'Data Import'!Q11</f>
        <v>36.988999999999997</v>
      </c>
      <c r="R11" s="4">
        <f>'Data Import'!R11</f>
        <v>48.936</v>
      </c>
      <c r="S11" s="12">
        <f>'Data Import'!S11</f>
        <v>47.573</v>
      </c>
      <c r="U11" s="11" t="str">
        <f>'Data Import'!U11</f>
        <v>B20_C_P_R2</v>
      </c>
      <c r="V11" s="4" t="str">
        <f>'Data Import'!V11</f>
        <v>C8</v>
      </c>
      <c r="W11" s="4">
        <f>'Data Import'!W11</f>
        <v>1.7669999999999999</v>
      </c>
      <c r="X11" s="4">
        <f>'Data Import'!X11</f>
        <v>5</v>
      </c>
      <c r="Y11" s="4">
        <f>'Data Import'!Y11</f>
        <v>142.05199999999999</v>
      </c>
      <c r="Z11" s="4">
        <f>'Data Import'!Z11</f>
        <v>-28.242000000000001</v>
      </c>
      <c r="AA11" s="4">
        <f>'Data Import'!AA11</f>
        <v>12.946</v>
      </c>
      <c r="AB11" s="12">
        <f>'Data Import'!AB11</f>
        <v>8.2710000000000008</v>
      </c>
    </row>
    <row r="12" spans="3:28">
      <c r="C12" s="11" t="str">
        <f>'Data Import'!C12</f>
        <v>USGS 40</v>
      </c>
      <c r="D12" s="4" t="str">
        <f>'Data Import'!D12</f>
        <v>D4</v>
      </c>
      <c r="E12" s="4">
        <f>'Data Import'!E12</f>
        <v>0.504</v>
      </c>
      <c r="F12" s="4">
        <f>'Data Import'!F12</f>
        <v>5</v>
      </c>
      <c r="G12" s="4">
        <f>'Data Import'!G12</f>
        <v>38.712000000000003</v>
      </c>
      <c r="H12" s="4">
        <f>'Data Import'!H12</f>
        <v>-25.224</v>
      </c>
      <c r="I12" s="4">
        <f>'Data Import'!I12</f>
        <v>36.881</v>
      </c>
      <c r="J12" s="12">
        <f>'Data Import'!J12</f>
        <v>-3.4329999999999998</v>
      </c>
      <c r="L12" s="11" t="str">
        <f>'Data Import'!L18</f>
        <v>USGS 41</v>
      </c>
      <c r="M12" s="4" t="str">
        <f>'Data Import'!M18</f>
        <v>C8</v>
      </c>
      <c r="N12" s="4">
        <f>'Data Import'!N18</f>
        <v>0.41899999999999998</v>
      </c>
      <c r="O12" s="4">
        <f>'Data Import'!O18</f>
        <v>5</v>
      </c>
      <c r="P12" s="4">
        <f>'Data Import'!P18</f>
        <v>32.353999999999999</v>
      </c>
      <c r="Q12" s="4">
        <f>'Data Import'!Q18</f>
        <v>36.807000000000002</v>
      </c>
      <c r="R12" s="4">
        <f>'Data Import'!R18</f>
        <v>71.168000000000006</v>
      </c>
      <c r="S12" s="12">
        <f>'Data Import'!S18</f>
        <v>47.466000000000001</v>
      </c>
      <c r="U12" s="11" t="str">
        <f>'Data Import'!U12</f>
        <v>B20_M_P_R2</v>
      </c>
      <c r="V12" s="4" t="str">
        <f>'Data Import'!V12</f>
        <v>C9</v>
      </c>
      <c r="W12" s="4">
        <f>'Data Import'!W12</f>
        <v>1.873</v>
      </c>
      <c r="X12" s="4">
        <f>'Data Import'!X12</f>
        <v>5</v>
      </c>
      <c r="Y12" s="4">
        <f>'Data Import'!Y12</f>
        <v>150.54900000000001</v>
      </c>
      <c r="Z12" s="4">
        <f>'Data Import'!Z12</f>
        <v>-28.376000000000001</v>
      </c>
      <c r="AA12" s="4">
        <f>'Data Import'!AA12</f>
        <v>15.13</v>
      </c>
      <c r="AB12" s="12">
        <f>'Data Import'!AB12</f>
        <v>5.2430000000000003</v>
      </c>
    </row>
    <row r="13" spans="3:28" ht="15" thickBot="1">
      <c r="C13" s="13" t="str">
        <f>'Data Import'!C13</f>
        <v>USGS 41</v>
      </c>
      <c r="D13" s="14" t="str">
        <f>'Data Import'!D13</f>
        <v>E1</v>
      </c>
      <c r="E13" s="14">
        <f>'Data Import'!E13</f>
        <v>0.53800000000000003</v>
      </c>
      <c r="F13" s="14">
        <f>'Data Import'!F13</f>
        <v>5</v>
      </c>
      <c r="G13" s="14">
        <f>'Data Import'!G13</f>
        <v>72.346000000000004</v>
      </c>
      <c r="H13" s="14">
        <f>'Data Import'!H13</f>
        <v>-25.541</v>
      </c>
      <c r="I13" s="14">
        <f>'Data Import'!I13</f>
        <v>69.06</v>
      </c>
      <c r="J13" s="15">
        <f>'Data Import'!J13</f>
        <v>-3.798</v>
      </c>
      <c r="L13" s="11" t="str">
        <f>'Data Import'!L13</f>
        <v>USGS 41</v>
      </c>
      <c r="M13" s="4" t="str">
        <f>'Data Import'!M13</f>
        <v>D3</v>
      </c>
      <c r="N13" s="4">
        <f>'Data Import'!N13</f>
        <v>0.436</v>
      </c>
      <c r="O13" s="4">
        <f>'Data Import'!O13</f>
        <v>5</v>
      </c>
      <c r="P13" s="4">
        <f>'Data Import'!P13</f>
        <v>33.759</v>
      </c>
      <c r="Q13" s="4">
        <f>'Data Import'!Q13</f>
        <v>37.256999999999998</v>
      </c>
      <c r="R13" s="4">
        <f>'Data Import'!R13</f>
        <v>31.827000000000002</v>
      </c>
      <c r="S13" s="12">
        <f>'Data Import'!S13</f>
        <v>47.758000000000003</v>
      </c>
      <c r="U13" s="11" t="str">
        <f>'Data Import'!U13</f>
        <v>B20_M_P_R3</v>
      </c>
      <c r="V13" s="4" t="str">
        <f>'Data Import'!V13</f>
        <v>C10</v>
      </c>
      <c r="W13" s="4">
        <f>'Data Import'!W13</f>
        <v>1.829</v>
      </c>
      <c r="X13" s="4">
        <f>'Data Import'!X13</f>
        <v>5</v>
      </c>
      <c r="Y13" s="4">
        <f>'Data Import'!Y13</f>
        <v>143.71799999999999</v>
      </c>
      <c r="Z13" s="4">
        <f>'Data Import'!Z13</f>
        <v>-27.765999999999998</v>
      </c>
      <c r="AA13" s="4">
        <f>'Data Import'!AA13</f>
        <v>12.097</v>
      </c>
      <c r="AB13" s="12">
        <f>'Data Import'!AB13</f>
        <v>9.4649999999999999</v>
      </c>
    </row>
    <row r="14" spans="3:28">
      <c r="C14" s="3"/>
      <c r="D14" s="3"/>
      <c r="E14" s="3"/>
      <c r="F14" s="3"/>
      <c r="G14" s="3"/>
      <c r="H14" s="3"/>
      <c r="I14" s="3"/>
      <c r="J14" s="3"/>
      <c r="L14" s="11"/>
      <c r="M14" s="4"/>
      <c r="N14" s="4"/>
      <c r="O14" s="4"/>
      <c r="P14" s="4"/>
      <c r="Q14" s="4"/>
      <c r="R14" s="4"/>
      <c r="S14" s="12"/>
      <c r="U14" s="11" t="str">
        <f>'Data Import'!U14</f>
        <v>B20_M_P_R1</v>
      </c>
      <c r="V14" s="4" t="str">
        <f>'Data Import'!V14</f>
        <v>C11</v>
      </c>
      <c r="W14" s="4">
        <f>'Data Import'!W14</f>
        <v>1.7609999999999999</v>
      </c>
      <c r="X14" s="4">
        <f>'Data Import'!X14</f>
        <v>5</v>
      </c>
      <c r="Y14" s="4">
        <f>'Data Import'!Y14</f>
        <v>142.179</v>
      </c>
      <c r="Z14" s="4">
        <f>'Data Import'!Z14</f>
        <v>-27.324999999999999</v>
      </c>
      <c r="AA14" s="4">
        <f>'Data Import'!AA14</f>
        <v>10.244999999999999</v>
      </c>
      <c r="AB14" s="12">
        <f>'Data Import'!AB14</f>
        <v>7.7610000000000001</v>
      </c>
    </row>
    <row r="15" spans="3:28" ht="15" thickBot="1">
      <c r="L15" s="13" t="str">
        <f>'Data Import'!L19</f>
        <v>USGS 40</v>
      </c>
      <c r="M15" s="14" t="str">
        <f>'Data Import'!M19</f>
        <v>D12</v>
      </c>
      <c r="N15" s="14">
        <f>'Data Import'!N19</f>
        <v>0.48399999999999999</v>
      </c>
      <c r="O15" s="14">
        <f>'Data Import'!O19</f>
        <v>5</v>
      </c>
      <c r="P15" s="14">
        <f>'Data Import'!P19</f>
        <v>37.454000000000001</v>
      </c>
      <c r="Q15" s="14">
        <f>'Data Import'!Q19</f>
        <v>37.116</v>
      </c>
      <c r="R15" s="14">
        <f>'Data Import'!R19</f>
        <v>35.792999999999999</v>
      </c>
      <c r="S15" s="15">
        <f>'Data Import'!S19</f>
        <v>47.667999999999999</v>
      </c>
      <c r="U15" s="11" t="str">
        <f>'Data Import'!U15</f>
        <v>blank</v>
      </c>
      <c r="V15" s="4" t="str">
        <f>'Data Import'!V15</f>
        <v>C12</v>
      </c>
      <c r="W15" s="4">
        <f>'Data Import'!W15</f>
        <v>0.999</v>
      </c>
      <c r="X15" s="4">
        <f>'Data Import'!X15</f>
        <v>5</v>
      </c>
      <c r="Y15" s="4">
        <f>'Data Import'!Y15</f>
        <v>0</v>
      </c>
      <c r="Z15" s="4">
        <f>'Data Import'!Z15</f>
        <v>0</v>
      </c>
      <c r="AA15" s="4">
        <f>'Data Import'!AA15</f>
        <v>95.51</v>
      </c>
      <c r="AB15" s="12">
        <f>'Data Import'!AB15</f>
        <v>0</v>
      </c>
    </row>
    <row r="16" spans="3:28">
      <c r="U16" s="11" t="str">
        <f>'Data Import'!U16</f>
        <v>BO_C_P_R1_BG</v>
      </c>
      <c r="V16" s="4" t="str">
        <f>'Data Import'!V16</f>
        <v>D1</v>
      </c>
      <c r="W16" s="4">
        <f>'Data Import'!W16</f>
        <v>0</v>
      </c>
      <c r="X16" s="4">
        <f>'Data Import'!X16</f>
        <v>5</v>
      </c>
      <c r="Y16" s="4">
        <f>'Data Import'!Y16</f>
        <v>0</v>
      </c>
      <c r="Z16" s="4">
        <f>'Data Import'!Z16</f>
        <v>0</v>
      </c>
      <c r="AA16" s="4">
        <f>'Data Import'!AA16</f>
        <v>1.306</v>
      </c>
      <c r="AB16" s="12">
        <f>'Data Import'!AB16</f>
        <v>0</v>
      </c>
    </row>
    <row r="17" spans="21:28">
      <c r="U17" s="11" t="str">
        <f>'Data Import'!U17</f>
        <v>BO_C_P_R2_BG</v>
      </c>
      <c r="V17" s="4" t="str">
        <f>'Data Import'!V17</f>
        <v>D2</v>
      </c>
      <c r="W17" s="4">
        <f>'Data Import'!W17</f>
        <v>1.5469999999999999</v>
      </c>
      <c r="X17" s="4">
        <f>'Data Import'!X17</f>
        <v>5</v>
      </c>
      <c r="Y17" s="4">
        <f>'Data Import'!Y17</f>
        <v>130.017</v>
      </c>
      <c r="Z17" s="4">
        <f>'Data Import'!Z17</f>
        <v>-25.776</v>
      </c>
      <c r="AA17" s="4">
        <f>'Data Import'!AA17</f>
        <v>8.8640000000000008</v>
      </c>
      <c r="AB17" s="12">
        <f>'Data Import'!AB17</f>
        <v>7.5069999999999997</v>
      </c>
    </row>
    <row r="18" spans="21:28">
      <c r="U18" s="11" t="str">
        <f>'Data Import'!U18</f>
        <v>BO_C_P_R3_BG</v>
      </c>
      <c r="V18" s="4" t="str">
        <f>'Data Import'!V18</f>
        <v>D3</v>
      </c>
      <c r="W18" s="4">
        <f>'Data Import'!W18</f>
        <v>1.331</v>
      </c>
      <c r="X18" s="4">
        <f>'Data Import'!X18</f>
        <v>5</v>
      </c>
      <c r="Y18" s="4">
        <f>'Data Import'!Y18</f>
        <v>104.88500000000001</v>
      </c>
      <c r="Z18" s="4">
        <f>'Data Import'!Z18</f>
        <v>-27.032</v>
      </c>
      <c r="AA18" s="4">
        <f>'Data Import'!AA18</f>
        <v>9.2759999999999998</v>
      </c>
      <c r="AB18" s="12">
        <f>'Data Import'!AB18</f>
        <v>5.8079999999999998</v>
      </c>
    </row>
    <row r="19" spans="21:28">
      <c r="U19" s="11" t="str">
        <f>'Data Import'!U19</f>
        <v>BO_M_P_R3_BG</v>
      </c>
      <c r="V19" s="4" t="str">
        <f>'Data Import'!V19</f>
        <v>D4</v>
      </c>
      <c r="W19" s="4">
        <f>'Data Import'!W19</f>
        <v>1.2609999999999999</v>
      </c>
      <c r="X19" s="4">
        <f>'Data Import'!X19</f>
        <v>5</v>
      </c>
      <c r="Y19" s="4">
        <f>'Data Import'!Y19</f>
        <v>103.38800000000001</v>
      </c>
      <c r="Z19" s="4">
        <f>'Data Import'!Z19</f>
        <v>-24.251999999999999</v>
      </c>
      <c r="AA19" s="4">
        <f>'Data Import'!AA19</f>
        <v>14.593999999999999</v>
      </c>
      <c r="AB19" s="12">
        <f>'Data Import'!AB19</f>
        <v>-0.749</v>
      </c>
    </row>
    <row r="20" spans="21:28">
      <c r="U20" s="11" t="str">
        <f>'Data Import'!U20</f>
        <v>BO_M_P_R2_bg</v>
      </c>
      <c r="V20" s="4" t="str">
        <f>'Data Import'!V20</f>
        <v>D5</v>
      </c>
      <c r="W20" s="4">
        <f>'Data Import'!W20</f>
        <v>1.2230000000000001</v>
      </c>
      <c r="X20" s="4">
        <f>'Data Import'!X20</f>
        <v>5</v>
      </c>
      <c r="Y20" s="4">
        <f>'Data Import'!Y20</f>
        <v>96.799000000000007</v>
      </c>
      <c r="Z20" s="4">
        <f>'Data Import'!Z20</f>
        <v>-22.904</v>
      </c>
      <c r="AA20" s="4">
        <f>'Data Import'!AA20</f>
        <v>17.579999999999998</v>
      </c>
      <c r="AB20" s="12">
        <f>'Data Import'!AB20</f>
        <v>-0.58699999999999997</v>
      </c>
    </row>
    <row r="21" spans="21:28">
      <c r="U21" s="11" t="str">
        <f>'Data Import'!U21</f>
        <v>BO_M_P_R3_BG</v>
      </c>
      <c r="V21" s="4" t="str">
        <f>'Data Import'!V21</f>
        <v>D6</v>
      </c>
      <c r="W21" s="4">
        <f>'Data Import'!W21</f>
        <v>0.90900000000000003</v>
      </c>
      <c r="X21" s="4">
        <f>'Data Import'!X21</f>
        <v>5</v>
      </c>
      <c r="Y21" s="4">
        <f>'Data Import'!Y21</f>
        <v>71.733000000000004</v>
      </c>
      <c r="Z21" s="4">
        <f>'Data Import'!Z21</f>
        <v>-23.684999999999999</v>
      </c>
      <c r="AA21" s="4">
        <f>'Data Import'!AA21</f>
        <v>10.907999999999999</v>
      </c>
      <c r="AB21" s="12">
        <f>'Data Import'!AB21</f>
        <v>-0.88700000000000001</v>
      </c>
    </row>
    <row r="22" spans="21:28">
      <c r="U22" s="11" t="str">
        <f>'Data Import'!U22</f>
        <v>B2_C_P_R1_BG</v>
      </c>
      <c r="V22" s="4" t="str">
        <f>'Data Import'!V22</f>
        <v>D7</v>
      </c>
      <c r="W22" s="4">
        <f>'Data Import'!W22</f>
        <v>1.0049999999999999</v>
      </c>
      <c r="X22" s="4">
        <f>'Data Import'!X22</f>
        <v>5</v>
      </c>
      <c r="Y22" s="4">
        <f>'Data Import'!Y22</f>
        <v>71.045000000000002</v>
      </c>
      <c r="Z22" s="4">
        <f>'Data Import'!Z22</f>
        <v>-25.931999999999999</v>
      </c>
      <c r="AA22" s="4">
        <f>'Data Import'!AA22</f>
        <v>9.8360000000000003</v>
      </c>
      <c r="AB22" s="12">
        <f>'Data Import'!AB22</f>
        <v>1.99</v>
      </c>
    </row>
    <row r="23" spans="21:28">
      <c r="U23" s="11" t="str">
        <f>'Data Import'!U23</f>
        <v>B2_C_P_R2_BG</v>
      </c>
      <c r="V23" s="4" t="str">
        <f>'Data Import'!V23</f>
        <v>D8</v>
      </c>
      <c r="W23" s="4">
        <f>'Data Import'!W23</f>
        <v>1.24</v>
      </c>
      <c r="X23" s="4">
        <f>'Data Import'!X23</f>
        <v>5</v>
      </c>
      <c r="Y23" s="4">
        <f>'Data Import'!Y23</f>
        <v>101.773</v>
      </c>
      <c r="Z23" s="4">
        <f>'Data Import'!Z23</f>
        <v>-26.864000000000001</v>
      </c>
      <c r="AA23" s="4">
        <f>'Data Import'!AA23</f>
        <v>5.04</v>
      </c>
      <c r="AB23" s="12">
        <f>'Data Import'!AB23</f>
        <v>5.0709999999999997</v>
      </c>
    </row>
    <row r="24" spans="21:28">
      <c r="U24" s="11" t="str">
        <f>'Data Import'!U24</f>
        <v>B2_C_P_R3_BG</v>
      </c>
      <c r="V24" s="4" t="str">
        <f>'Data Import'!V24</f>
        <v>D9</v>
      </c>
      <c r="W24" s="4">
        <f>'Data Import'!W24</f>
        <v>1.0149999999999999</v>
      </c>
      <c r="X24" s="4">
        <f>'Data Import'!X24</f>
        <v>5</v>
      </c>
      <c r="Y24" s="4">
        <f>'Data Import'!Y24</f>
        <v>82.275999999999996</v>
      </c>
      <c r="Z24" s="4">
        <f>'Data Import'!Z24</f>
        <v>-27.295999999999999</v>
      </c>
      <c r="AA24" s="4">
        <f>'Data Import'!AA24</f>
        <v>4.7789999999999999</v>
      </c>
      <c r="AB24" s="12">
        <f>'Data Import'!AB24</f>
        <v>3.6760000000000002</v>
      </c>
    </row>
    <row r="25" spans="21:28">
      <c r="U25" s="11" t="str">
        <f>'Data Import'!U25</f>
        <v>B2_M_P_R1_BG</v>
      </c>
      <c r="V25" s="4" t="str">
        <f>'Data Import'!V25</f>
        <v>D10</v>
      </c>
      <c r="W25" s="4">
        <f>'Data Import'!W25</f>
        <v>1.615</v>
      </c>
      <c r="X25" s="4">
        <f>'Data Import'!X25</f>
        <v>5</v>
      </c>
      <c r="Y25" s="4">
        <f>'Data Import'!Y25</f>
        <v>131.91200000000001</v>
      </c>
      <c r="Z25" s="4">
        <f>'Data Import'!Z25</f>
        <v>-26.706</v>
      </c>
      <c r="AA25" s="4">
        <f>'Data Import'!AA25</f>
        <v>6.0060000000000002</v>
      </c>
      <c r="AB25" s="12">
        <f>'Data Import'!AB25</f>
        <v>7.0010000000000003</v>
      </c>
    </row>
    <row r="26" spans="21:28">
      <c r="U26" s="11" t="str">
        <f>'Data Import'!U26</f>
        <v>blank</v>
      </c>
      <c r="V26" s="4" t="str">
        <f>'Data Import'!V26</f>
        <v>D11</v>
      </c>
      <c r="W26" s="4">
        <f>'Data Import'!W26</f>
        <v>0.999</v>
      </c>
      <c r="X26" s="4">
        <f>'Data Import'!X26</f>
        <v>5</v>
      </c>
      <c r="Y26" s="4">
        <f>'Data Import'!Y26</f>
        <v>0</v>
      </c>
      <c r="Z26" s="4">
        <f>'Data Import'!Z26</f>
        <v>0</v>
      </c>
      <c r="AA26" s="4">
        <f>'Data Import'!AA26</f>
        <v>94.001000000000005</v>
      </c>
      <c r="AB26" s="12">
        <f>'Data Import'!AB26</f>
        <v>0</v>
      </c>
    </row>
    <row r="27" spans="21:28">
      <c r="U27" s="11" t="str">
        <f>'Data Import'!U27</f>
        <v>B2_M_P_R2_BG</v>
      </c>
      <c r="V27" s="4" t="str">
        <f>'Data Import'!V27</f>
        <v>D12</v>
      </c>
      <c r="W27" s="4">
        <f>'Data Import'!W27</f>
        <v>1.149</v>
      </c>
      <c r="X27" s="4">
        <f>'Data Import'!X27</f>
        <v>5</v>
      </c>
      <c r="Y27" s="4">
        <f>'Data Import'!Y27</f>
        <v>93.957999999999998</v>
      </c>
      <c r="Z27" s="4">
        <f>'Data Import'!Z27</f>
        <v>-26.288</v>
      </c>
      <c r="AA27" s="4">
        <f>'Data Import'!AA27</f>
        <v>7.2409999999999997</v>
      </c>
      <c r="AB27" s="12">
        <f>'Data Import'!AB27</f>
        <v>1.1000000000000001</v>
      </c>
    </row>
    <row r="28" spans="21:28">
      <c r="U28" s="11" t="str">
        <f>'Data Import'!U28</f>
        <v>B2_M_P_R3_BG</v>
      </c>
      <c r="V28" s="4" t="str">
        <f>'Data Import'!V28</f>
        <v>E1</v>
      </c>
      <c r="W28" s="4">
        <f>'Data Import'!W28</f>
        <v>1.7130000000000001</v>
      </c>
      <c r="X28" s="4">
        <f>'Data Import'!X28</f>
        <v>5</v>
      </c>
      <c r="Y28" s="4">
        <f>'Data Import'!Y28</f>
        <v>133.53399999999999</v>
      </c>
      <c r="Z28" s="4">
        <f>'Data Import'!Z28</f>
        <v>-26.425000000000001</v>
      </c>
      <c r="AA28" s="4">
        <f>'Data Import'!AA28</f>
        <v>10.052</v>
      </c>
      <c r="AB28" s="12">
        <f>'Data Import'!AB28</f>
        <v>7.4790000000000001</v>
      </c>
    </row>
    <row r="29" spans="21:28">
      <c r="U29" s="11" t="str">
        <f>'Data Import'!U29</f>
        <v>B5_C_P_R1_BG</v>
      </c>
      <c r="V29" s="4" t="str">
        <f>'Data Import'!V29</f>
        <v>E2</v>
      </c>
      <c r="W29" s="4">
        <f>'Data Import'!W29</f>
        <v>1.84</v>
      </c>
      <c r="X29" s="4">
        <f>'Data Import'!X29</f>
        <v>5</v>
      </c>
      <c r="Y29" s="4">
        <f>'Data Import'!Y29</f>
        <v>143.56399999999999</v>
      </c>
      <c r="Z29" s="4">
        <f>'Data Import'!Z29</f>
        <v>-25.661000000000001</v>
      </c>
      <c r="AA29" s="4">
        <f>'Data Import'!AA29</f>
        <v>16.478999999999999</v>
      </c>
      <c r="AB29" s="12">
        <f>'Data Import'!AB29</f>
        <v>2.77</v>
      </c>
    </row>
    <row r="30" spans="21:28">
      <c r="U30" s="11" t="str">
        <f>'Data Import'!U30</f>
        <v>B5_C_P_R2_BG</v>
      </c>
      <c r="V30" s="4" t="str">
        <f>'Data Import'!V30</f>
        <v>E3</v>
      </c>
      <c r="W30" s="4">
        <f>'Data Import'!W30</f>
        <v>1.7689999999999999</v>
      </c>
      <c r="X30" s="4">
        <f>'Data Import'!X30</f>
        <v>5</v>
      </c>
      <c r="Y30" s="4">
        <f>'Data Import'!Y30</f>
        <v>146.678</v>
      </c>
      <c r="Z30" s="4">
        <f>'Data Import'!Z30</f>
        <v>-26.603999999999999</v>
      </c>
      <c r="AA30" s="4">
        <f>'Data Import'!AA30</f>
        <v>13.032999999999999</v>
      </c>
      <c r="AB30" s="12">
        <f>'Data Import'!AB30</f>
        <v>3.4009999999999998</v>
      </c>
    </row>
    <row r="31" spans="21:28">
      <c r="U31" s="11" t="str">
        <f>'Data Import'!U31</f>
        <v>B5_C_P_R3_BG</v>
      </c>
      <c r="V31" s="4" t="str">
        <f>'Data Import'!V31</f>
        <v>E4</v>
      </c>
      <c r="W31" s="4">
        <f>'Data Import'!W31</f>
        <v>1.0389999999999999</v>
      </c>
      <c r="X31" s="4">
        <f>'Data Import'!X31</f>
        <v>5</v>
      </c>
      <c r="Y31" s="4">
        <f>'Data Import'!Y31</f>
        <v>79.462000000000003</v>
      </c>
      <c r="Z31" s="4">
        <f>'Data Import'!Z31</f>
        <v>-26.382999999999999</v>
      </c>
      <c r="AA31" s="4">
        <f>'Data Import'!AA31</f>
        <v>7.6459999999999999</v>
      </c>
      <c r="AB31" s="12">
        <f>'Data Import'!AB31</f>
        <v>2.9260000000000002</v>
      </c>
    </row>
    <row r="32" spans="21:28">
      <c r="U32" s="11" t="str">
        <f>'Data Import'!U32</f>
        <v>B5_M_P_R1_BG</v>
      </c>
      <c r="V32" s="4" t="str">
        <f>'Data Import'!V32</f>
        <v>E5</v>
      </c>
      <c r="W32" s="4">
        <f>'Data Import'!W32</f>
        <v>1.177</v>
      </c>
      <c r="X32" s="4">
        <f>'Data Import'!X32</f>
        <v>5</v>
      </c>
      <c r="Y32" s="4">
        <f>'Data Import'!Y32</f>
        <v>97.04</v>
      </c>
      <c r="Z32" s="4">
        <f>'Data Import'!Z32</f>
        <v>-26.765000000000001</v>
      </c>
      <c r="AA32" s="4">
        <f>'Data Import'!AA32</f>
        <v>4.8029999999999999</v>
      </c>
      <c r="AB32" s="12">
        <f>'Data Import'!AB32</f>
        <v>3.6019999999999999</v>
      </c>
    </row>
    <row r="33" spans="2:28">
      <c r="U33" s="11" t="str">
        <f>'Data Import'!U33</f>
        <v>B5_M_P_R2_BG</v>
      </c>
      <c r="V33" s="4" t="str">
        <f>'Data Import'!V33</f>
        <v>E6</v>
      </c>
      <c r="W33" s="4">
        <f>'Data Import'!W33</f>
        <v>0</v>
      </c>
      <c r="X33" s="4">
        <f>'Data Import'!X33</f>
        <v>5</v>
      </c>
      <c r="Y33" s="4">
        <f>'Data Import'!Y33</f>
        <v>0</v>
      </c>
      <c r="Z33" s="4">
        <f>'Data Import'!Z33</f>
        <v>0</v>
      </c>
      <c r="AA33" s="4">
        <f>'Data Import'!AA33</f>
        <v>93.875</v>
      </c>
      <c r="AB33" s="12">
        <f>'Data Import'!AB33</f>
        <v>0</v>
      </c>
    </row>
    <row r="34" spans="2:28" ht="15" thickBot="1">
      <c r="B34" s="26" t="s">
        <v>42</v>
      </c>
      <c r="F34" t="s">
        <v>41</v>
      </c>
      <c r="L34" s="26" t="s">
        <v>84</v>
      </c>
      <c r="P34" s="26" t="s">
        <v>85</v>
      </c>
      <c r="U34" s="11" t="str">
        <f>'Data Import'!U34</f>
        <v>B5_M_P_R3_BG</v>
      </c>
      <c r="V34" s="4" t="str">
        <f>'Data Import'!V34</f>
        <v>E7</v>
      </c>
      <c r="W34" s="4">
        <f>'Data Import'!W34</f>
        <v>1.885</v>
      </c>
      <c r="X34" s="4">
        <f>'Data Import'!X34</f>
        <v>5</v>
      </c>
      <c r="Y34" s="4">
        <f>'Data Import'!Y34</f>
        <v>151.541</v>
      </c>
      <c r="Z34" s="4">
        <f>'Data Import'!Z34</f>
        <v>-27.33</v>
      </c>
      <c r="AA34" s="4">
        <f>'Data Import'!AA34</f>
        <v>16.28</v>
      </c>
      <c r="AB34" s="12">
        <f>'Data Import'!AB34</f>
        <v>4.0199999999999996</v>
      </c>
    </row>
    <row r="35" spans="2:28" ht="15" thickBot="1">
      <c r="B35" s="20" t="s">
        <v>40</v>
      </c>
      <c r="C35" s="50" t="s">
        <v>39</v>
      </c>
      <c r="D35" s="8" t="s">
        <v>48</v>
      </c>
      <c r="F35" s="20" t="s">
        <v>40</v>
      </c>
      <c r="G35" s="54" t="s">
        <v>39</v>
      </c>
      <c r="H35" s="8" t="s">
        <v>48</v>
      </c>
      <c r="L35" s="20" t="s">
        <v>40</v>
      </c>
      <c r="M35" s="57" t="s">
        <v>47</v>
      </c>
      <c r="N35" s="8" t="s">
        <v>48</v>
      </c>
      <c r="P35" s="20" t="s">
        <v>40</v>
      </c>
      <c r="Q35" s="59" t="s">
        <v>47</v>
      </c>
      <c r="R35" s="8" t="s">
        <v>48</v>
      </c>
      <c r="U35" s="11" t="str">
        <f>'Data Import'!U35</f>
        <v>B10_C_P_R1_BG</v>
      </c>
      <c r="V35" s="4" t="str">
        <f>'Data Import'!V35</f>
        <v>E8</v>
      </c>
      <c r="W35" s="4">
        <f>'Data Import'!W35</f>
        <v>1.131</v>
      </c>
      <c r="X35" s="4">
        <f>'Data Import'!X35</f>
        <v>5</v>
      </c>
      <c r="Y35" s="4" t="str">
        <f>'Data Import'!Y35</f>
        <v>pegged detector</v>
      </c>
      <c r="Z35" s="4">
        <f>'Data Import'!Z35</f>
        <v>0</v>
      </c>
      <c r="AA35" s="4">
        <f>'Data Import'!AA35</f>
        <v>7.085</v>
      </c>
      <c r="AB35" s="12">
        <f>'Data Import'!AB35</f>
        <v>3.9529999999999998</v>
      </c>
    </row>
    <row r="36" spans="2:28">
      <c r="B36" s="9">
        <f>G7</f>
        <v>58.06</v>
      </c>
      <c r="C36" s="19">
        <f>MEDIAN(G$7:G$13)*$E$37+$E$39</f>
        <v>-25.486281182283342</v>
      </c>
      <c r="D36" s="10">
        <f>H7-C36</f>
        <v>-0.47171881771665625</v>
      </c>
      <c r="E36" s="52" t="s">
        <v>67</v>
      </c>
      <c r="F36" s="9">
        <f>I7</f>
        <v>52.686999999999998</v>
      </c>
      <c r="G36" s="55">
        <f>MEDIAN(I$7:I$13)*$I$37+$I$39</f>
        <v>-3.718274488436744</v>
      </c>
      <c r="H36" s="10">
        <f>J7-G36</f>
        <v>0.48327448843674414</v>
      </c>
      <c r="I36" s="48" t="s">
        <v>67</v>
      </c>
      <c r="L36" s="9">
        <f>P7</f>
        <v>28.170999999999999</v>
      </c>
      <c r="M36" s="58">
        <f>MEDIAN(P$7:P$15)*$O$37+$O$39</f>
        <v>36.836221773305041</v>
      </c>
      <c r="N36" s="10">
        <f>Q7-M36</f>
        <v>9.7782266949550944E-3</v>
      </c>
      <c r="O36" s="52" t="s">
        <v>67</v>
      </c>
      <c r="P36" s="9">
        <f>R7</f>
        <v>24.532</v>
      </c>
      <c r="Q36" s="60">
        <f>MEDIAN(R$7:R$15)*$S$37+$S$39</f>
        <v>47.227728131080681</v>
      </c>
      <c r="R36" s="10">
        <f>S7-Q36</f>
        <v>-4.0728131080683738E-2</v>
      </c>
      <c r="S36" s="52" t="s">
        <v>67</v>
      </c>
      <c r="U36" s="11" t="str">
        <f>'Data Import'!U36</f>
        <v>B10_C_P_R2_BG</v>
      </c>
      <c r="V36" s="4" t="str">
        <f>'Data Import'!V36</f>
        <v>E9</v>
      </c>
      <c r="W36" s="4">
        <f>'Data Import'!W36</f>
        <v>0.71799999999999997</v>
      </c>
      <c r="X36" s="4">
        <f>'Data Import'!X36</f>
        <v>5</v>
      </c>
      <c r="Y36" s="4">
        <f>'Data Import'!Y36</f>
        <v>53.881</v>
      </c>
      <c r="Z36" s="4">
        <f>'Data Import'!Z36</f>
        <v>-23.664999999999999</v>
      </c>
      <c r="AA36" s="4">
        <f>'Data Import'!AA36</f>
        <v>7.1319999999999997</v>
      </c>
      <c r="AB36" s="12">
        <f>'Data Import'!AB36</f>
        <v>1.4610000000000001</v>
      </c>
    </row>
    <row r="37" spans="2:28">
      <c r="B37" s="9">
        <f t="shared" ref="B37:B42" si="0">G8</f>
        <v>95.507000000000005</v>
      </c>
      <c r="C37" s="19">
        <f t="shared" ref="C37:C42" si="1">MEDIAN(G$7:G$13)*$E$37+$E$39</f>
        <v>-25.486281182283342</v>
      </c>
      <c r="D37" s="10">
        <f t="shared" ref="D37:D42" si="2">H8-C37</f>
        <v>-0.11171881771665682</v>
      </c>
      <c r="E37" s="3">
        <f>SLOPE(H7:H13,G7:G13)</f>
        <v>-4.220498485877665E-3</v>
      </c>
      <c r="F37" s="9">
        <f t="shared" ref="F37:F42" si="3">I8</f>
        <v>25.895</v>
      </c>
      <c r="G37" s="55">
        <f t="shared" ref="G37:G42" si="4">MEDIAN(I$7:I$13)*$I$37+$I$39</f>
        <v>-3.718274488436744</v>
      </c>
      <c r="H37" s="10">
        <f t="shared" ref="H37:H42" si="5">J8-G37</f>
        <v>-0.4697255115632557</v>
      </c>
      <c r="I37" s="10">
        <f>SLOPE(J7:J13,I7:I13)</f>
        <v>-3.6532349002211568E-4</v>
      </c>
      <c r="L37" s="9">
        <f t="shared" ref="L37:L44" si="6">P8</f>
        <v>53.112000000000002</v>
      </c>
      <c r="M37" s="58">
        <f t="shared" ref="M37:M44" si="7">MEDIAN(P$7:P$15)*$O$37+$O$39</f>
        <v>36.836221773305041</v>
      </c>
      <c r="N37" s="10">
        <f t="shared" ref="N37:N44" si="8">Q8-M37</f>
        <v>-0.49022177330504491</v>
      </c>
      <c r="O37" s="3">
        <f>SLOPE(Q7:Q15,P7:P15)</f>
        <v>-7.3052478439863443E-3</v>
      </c>
      <c r="P37" s="9">
        <f t="shared" ref="P37:P44" si="9">R8</f>
        <v>49.667999999999999</v>
      </c>
      <c r="Q37" s="60">
        <f t="shared" ref="Q37:Q44" si="10">MEDIAN(R$7:R$15)*$S$37+$S$39</f>
        <v>47.227728131080681</v>
      </c>
      <c r="R37" s="10">
        <f t="shared" ref="R37:R44" si="11">S8-Q37</f>
        <v>-1.0357281310806812</v>
      </c>
      <c r="S37" s="3">
        <f>SLOPE(S7:S15,R7:R15)</f>
        <v>-2.1151824830232041E-3</v>
      </c>
      <c r="U37" s="11" t="str">
        <f>'Data Import'!U37</f>
        <v>B10_C_P_R3_BG</v>
      </c>
      <c r="V37" s="4" t="str">
        <f>'Data Import'!V37</f>
        <v>E10</v>
      </c>
      <c r="W37" s="4">
        <f>'Data Import'!W37</f>
        <v>1.6919999999999999</v>
      </c>
      <c r="X37" s="4">
        <f>'Data Import'!X37</f>
        <v>5</v>
      </c>
      <c r="Y37" s="4">
        <f>'Data Import'!Y37</f>
        <v>137.566</v>
      </c>
      <c r="Z37" s="4">
        <f>'Data Import'!Z37</f>
        <v>-27.361000000000001</v>
      </c>
      <c r="AA37" s="4">
        <f>'Data Import'!AA37</f>
        <v>13.504</v>
      </c>
      <c r="AB37" s="12">
        <f>'Data Import'!AB37</f>
        <v>3.65</v>
      </c>
    </row>
    <row r="38" spans="2:28">
      <c r="B38" s="9">
        <f t="shared" si="0"/>
        <v>62.383000000000003</v>
      </c>
      <c r="C38" s="19">
        <f t="shared" si="1"/>
        <v>-25.486281182283342</v>
      </c>
      <c r="D38" s="10">
        <f t="shared" si="2"/>
        <v>0.27228118228334353</v>
      </c>
      <c r="E38" s="53" t="s">
        <v>68</v>
      </c>
      <c r="F38" s="9">
        <f t="shared" si="3"/>
        <v>58.323999999999998</v>
      </c>
      <c r="G38" s="55">
        <f t="shared" si="4"/>
        <v>-3.718274488436744</v>
      </c>
      <c r="H38" s="10">
        <f t="shared" si="5"/>
        <v>-0.30272551156325589</v>
      </c>
      <c r="I38" s="49" t="s">
        <v>68</v>
      </c>
      <c r="L38" s="9">
        <f t="shared" si="6"/>
        <v>38.521999999999998</v>
      </c>
      <c r="M38" s="58">
        <f t="shared" si="7"/>
        <v>36.836221773305041</v>
      </c>
      <c r="N38" s="10">
        <f t="shared" si="8"/>
        <v>-0.50922177330504326</v>
      </c>
      <c r="O38" s="53" t="s">
        <v>68</v>
      </c>
      <c r="P38" s="9">
        <f t="shared" si="9"/>
        <v>35.692</v>
      </c>
      <c r="Q38" s="60">
        <f t="shared" si="10"/>
        <v>47.227728131080681</v>
      </c>
      <c r="R38" s="10">
        <f t="shared" si="11"/>
        <v>-0.47772813108068135</v>
      </c>
      <c r="S38" s="53" t="s">
        <v>68</v>
      </c>
      <c r="U38" s="11" t="str">
        <f>'Data Import'!U38</f>
        <v>blank</v>
      </c>
      <c r="V38" s="4" t="str">
        <f>'Data Import'!V38</f>
        <v>E11</v>
      </c>
      <c r="W38" s="4">
        <f>'Data Import'!W38</f>
        <v>0</v>
      </c>
      <c r="X38" s="4">
        <f>'Data Import'!X38</f>
        <v>5</v>
      </c>
      <c r="Y38" s="4">
        <f>'Data Import'!Y38</f>
        <v>0</v>
      </c>
      <c r="Z38" s="4">
        <f>'Data Import'!Z38</f>
        <v>0</v>
      </c>
      <c r="AA38" s="4">
        <f>'Data Import'!AA38</f>
        <v>93.917000000000002</v>
      </c>
      <c r="AB38" s="12">
        <f>'Data Import'!AB38</f>
        <v>0</v>
      </c>
    </row>
    <row r="39" spans="2:28" ht="15" thickBot="1">
      <c r="B39" s="9">
        <f t="shared" si="0"/>
        <v>20.143999999999998</v>
      </c>
      <c r="C39" s="19">
        <f t="shared" si="1"/>
        <v>-25.486281182283342</v>
      </c>
      <c r="D39" s="10">
        <f t="shared" si="2"/>
        <v>0.21728118228334381</v>
      </c>
      <c r="E39" s="17">
        <f>INTERCEPT(H7:H13,G7:G13)</f>
        <v>-25.241239040193285</v>
      </c>
      <c r="F39" s="9">
        <f t="shared" si="3"/>
        <v>18.933</v>
      </c>
      <c r="G39" s="55">
        <f t="shared" si="4"/>
        <v>-3.718274488436744</v>
      </c>
      <c r="H39" s="10">
        <f t="shared" si="5"/>
        <v>0.31827448843674411</v>
      </c>
      <c r="I39" s="18">
        <f>INTERCEPT(J7:J13,I7:I13)</f>
        <v>-3.7048009928012382</v>
      </c>
      <c r="L39" s="9">
        <f t="shared" si="6"/>
        <v>70.88</v>
      </c>
      <c r="M39" s="58">
        <f t="shared" si="7"/>
        <v>36.836221773305041</v>
      </c>
      <c r="N39" s="10">
        <f t="shared" si="8"/>
        <v>-0.14722177330504138</v>
      </c>
      <c r="O39" s="17">
        <f>INTERCEPT(Q7:Q15,P7:P15)</f>
        <v>37.113733528402392</v>
      </c>
      <c r="P39" s="9">
        <f t="shared" si="9"/>
        <v>66.747</v>
      </c>
      <c r="Q39" s="60">
        <f t="shared" si="10"/>
        <v>47.227728131080681</v>
      </c>
      <c r="R39" s="10">
        <f t="shared" si="11"/>
        <v>-5.3728131080681862E-2</v>
      </c>
      <c r="S39" s="17">
        <f>INTERCEPT(S7:S15,R7:R15)</f>
        <v>47.317336779382721</v>
      </c>
      <c r="U39" s="11" t="str">
        <f>'Data Import'!U39</f>
        <v>B10_M_P_R1_BG</v>
      </c>
      <c r="V39" s="4" t="str">
        <f>'Data Import'!V39</f>
        <v>E12</v>
      </c>
      <c r="W39" s="4">
        <f>'Data Import'!W39</f>
        <v>1.417</v>
      </c>
      <c r="X39" s="4">
        <f>'Data Import'!X39</f>
        <v>5</v>
      </c>
      <c r="Y39" s="4">
        <f>'Data Import'!Y39</f>
        <v>111.627</v>
      </c>
      <c r="Z39" s="4">
        <f>'Data Import'!Z39</f>
        <v>-27.431999999999999</v>
      </c>
      <c r="AA39" s="4">
        <f>'Data Import'!AA39</f>
        <v>11.199</v>
      </c>
      <c r="AB39" s="12">
        <f>'Data Import'!AB39</f>
        <v>3.36</v>
      </c>
    </row>
    <row r="40" spans="2:28">
      <c r="B40" s="9">
        <f t="shared" si="0"/>
        <v>34.159999999999997</v>
      </c>
      <c r="C40" s="19">
        <f t="shared" si="1"/>
        <v>-25.486281182283342</v>
      </c>
      <c r="D40" s="10">
        <f t="shared" si="2"/>
        <v>-7.7188177166576111E-3</v>
      </c>
      <c r="F40" s="9">
        <f t="shared" si="3"/>
        <v>32.186999999999998</v>
      </c>
      <c r="G40" s="55">
        <f t="shared" si="4"/>
        <v>-3.718274488436744</v>
      </c>
      <c r="H40" s="10">
        <f t="shared" si="5"/>
        <v>-0.24772551156325617</v>
      </c>
      <c r="L40" s="9">
        <f t="shared" si="6"/>
        <v>52.466999999999999</v>
      </c>
      <c r="M40" s="58">
        <f t="shared" si="7"/>
        <v>36.836221773305041</v>
      </c>
      <c r="N40" s="10">
        <f t="shared" si="8"/>
        <v>0.15277822669495578</v>
      </c>
      <c r="P40" s="9">
        <f t="shared" si="9"/>
        <v>48.936</v>
      </c>
      <c r="Q40" s="60">
        <f t="shared" si="10"/>
        <v>47.227728131080681</v>
      </c>
      <c r="R40" s="10">
        <f t="shared" si="11"/>
        <v>0.34527186891931905</v>
      </c>
    </row>
    <row r="41" spans="2:28">
      <c r="B41" s="9">
        <f t="shared" si="0"/>
        <v>38.712000000000003</v>
      </c>
      <c r="C41" s="19">
        <f t="shared" si="1"/>
        <v>-25.486281182283342</v>
      </c>
      <c r="D41" s="10">
        <f t="shared" si="2"/>
        <v>0.26228118228334196</v>
      </c>
      <c r="F41" s="9">
        <f t="shared" si="3"/>
        <v>36.881</v>
      </c>
      <c r="G41" s="55">
        <f t="shared" si="4"/>
        <v>-3.718274488436744</v>
      </c>
      <c r="H41" s="10">
        <f t="shared" si="5"/>
        <v>0.28527448843674419</v>
      </c>
      <c r="L41" s="9">
        <f t="shared" si="6"/>
        <v>32.353999999999999</v>
      </c>
      <c r="M41" s="58">
        <f t="shared" si="7"/>
        <v>36.836221773305041</v>
      </c>
      <c r="N41" s="10">
        <f t="shared" si="8"/>
        <v>-2.9221773305039278E-2</v>
      </c>
      <c r="P41" s="9">
        <f t="shared" si="9"/>
        <v>71.168000000000006</v>
      </c>
      <c r="Q41" s="60">
        <f t="shared" si="10"/>
        <v>47.227728131080681</v>
      </c>
      <c r="R41" s="10">
        <f t="shared" si="11"/>
        <v>0.23827186891931973</v>
      </c>
    </row>
    <row r="42" spans="2:28" ht="15" thickBot="1">
      <c r="B42" s="16">
        <f t="shared" si="0"/>
        <v>72.346000000000004</v>
      </c>
      <c r="C42" s="51">
        <f t="shared" si="1"/>
        <v>-25.486281182283342</v>
      </c>
      <c r="D42" s="18">
        <f t="shared" si="2"/>
        <v>-5.4718817716658208E-2</v>
      </c>
      <c r="F42" s="16">
        <f t="shared" si="3"/>
        <v>69.06</v>
      </c>
      <c r="G42" s="56">
        <f t="shared" si="4"/>
        <v>-3.718274488436744</v>
      </c>
      <c r="H42" s="18">
        <f t="shared" si="5"/>
        <v>-7.9725511563256024E-2</v>
      </c>
      <c r="L42" s="9">
        <f t="shared" si="6"/>
        <v>33.759</v>
      </c>
      <c r="M42" s="58">
        <f t="shared" si="7"/>
        <v>36.836221773305041</v>
      </c>
      <c r="N42" s="10">
        <f t="shared" si="8"/>
        <v>0.42077822669495646</v>
      </c>
      <c r="P42" s="9">
        <f t="shared" si="9"/>
        <v>31.827000000000002</v>
      </c>
      <c r="Q42" s="60">
        <f t="shared" si="10"/>
        <v>47.227728131080681</v>
      </c>
      <c r="R42" s="10">
        <f t="shared" si="11"/>
        <v>0.53027186891932132</v>
      </c>
    </row>
    <row r="43" spans="2:28">
      <c r="L43" s="9"/>
      <c r="M43" s="58"/>
      <c r="N43" s="10"/>
      <c r="P43" s="9"/>
      <c r="Q43" s="60"/>
      <c r="R43" s="10"/>
    </row>
    <row r="44" spans="2:28" ht="15" thickBot="1">
      <c r="L44" s="16">
        <f t="shared" si="6"/>
        <v>37.454000000000001</v>
      </c>
      <c r="M44" s="58">
        <f t="shared" si="7"/>
        <v>36.836221773305041</v>
      </c>
      <c r="N44" s="18">
        <f t="shared" si="8"/>
        <v>0.27977822669495822</v>
      </c>
      <c r="P44" s="16">
        <f t="shared" si="9"/>
        <v>35.792999999999999</v>
      </c>
      <c r="Q44" s="60">
        <f t="shared" si="10"/>
        <v>47.227728131080681</v>
      </c>
      <c r="R44" s="18">
        <f t="shared" si="11"/>
        <v>0.44027186891931791</v>
      </c>
    </row>
    <row r="61" spans="3:29" ht="15" thickBot="1"/>
    <row r="62" spans="3:29">
      <c r="C62" s="5" t="s">
        <v>55</v>
      </c>
      <c r="D62" s="6"/>
      <c r="E62" s="7"/>
      <c r="F62" s="7"/>
      <c r="G62" s="7"/>
      <c r="H62" s="7"/>
      <c r="I62" s="7"/>
      <c r="J62" s="8"/>
      <c r="L62" s="5" t="s">
        <v>86</v>
      </c>
      <c r="M62" s="6"/>
      <c r="N62" s="7"/>
      <c r="O62" s="7"/>
      <c r="P62" s="7"/>
      <c r="Q62" s="7"/>
      <c r="R62" s="7"/>
      <c r="S62" s="8"/>
    </row>
    <row r="63" spans="3:29">
      <c r="C63" s="9" t="s">
        <v>1</v>
      </c>
      <c r="D63" s="3" t="s">
        <v>11</v>
      </c>
      <c r="E63" s="3" t="s">
        <v>6</v>
      </c>
      <c r="F63" s="3" t="s">
        <v>12</v>
      </c>
      <c r="G63" s="3" t="s">
        <v>2</v>
      </c>
      <c r="H63" s="3" t="s">
        <v>53</v>
      </c>
      <c r="I63" s="3" t="s">
        <v>3</v>
      </c>
      <c r="J63" s="10" t="s">
        <v>54</v>
      </c>
      <c r="L63" s="21" t="s">
        <v>1</v>
      </c>
      <c r="M63" s="22" t="s">
        <v>11</v>
      </c>
      <c r="N63" s="22" t="s">
        <v>6</v>
      </c>
      <c r="O63" s="22" t="s">
        <v>12</v>
      </c>
      <c r="P63" s="22" t="s">
        <v>2</v>
      </c>
      <c r="Q63" s="22" t="s">
        <v>53</v>
      </c>
      <c r="R63" s="22" t="s">
        <v>3</v>
      </c>
      <c r="S63" s="23" t="s">
        <v>54</v>
      </c>
      <c r="U63" t="s">
        <v>1</v>
      </c>
      <c r="V63" t="s">
        <v>2</v>
      </c>
      <c r="W63" t="s">
        <v>45</v>
      </c>
      <c r="X63" t="s">
        <v>56</v>
      </c>
      <c r="Y63" t="s">
        <v>57</v>
      </c>
      <c r="Z63" t="s">
        <v>3</v>
      </c>
      <c r="AA63" t="s">
        <v>46</v>
      </c>
      <c r="AB63" t="s">
        <v>59</v>
      </c>
      <c r="AC63" t="s">
        <v>58</v>
      </c>
    </row>
    <row r="64" spans="3:29">
      <c r="C64" s="11" t="str">
        <f>C7</f>
        <v>USGS 40</v>
      </c>
      <c r="D64" s="4" t="str">
        <f t="shared" ref="D64:I64" si="12">D7</f>
        <v>A5</v>
      </c>
      <c r="E64" s="4">
        <f t="shared" si="12"/>
        <v>0.747</v>
      </c>
      <c r="F64" s="4">
        <f t="shared" si="12"/>
        <v>5</v>
      </c>
      <c r="G64" s="4">
        <f t="shared" si="12"/>
        <v>58.06</v>
      </c>
      <c r="H64" s="34">
        <f>H7-(G64*$H$72+$H$74)</f>
        <v>-25.957999999999995</v>
      </c>
      <c r="I64" s="4">
        <f t="shared" si="12"/>
        <v>52.686999999999998</v>
      </c>
      <c r="J64" s="35">
        <f>J7-(I64*$J$72+$J$74)</f>
        <v>-3.2292256969167106</v>
      </c>
      <c r="L64" s="11" t="str">
        <f>L7</f>
        <v>USGS 41</v>
      </c>
      <c r="M64" s="4" t="str">
        <f t="shared" ref="M64:R64" si="13">M7</f>
        <v>A3</v>
      </c>
      <c r="N64" s="4">
        <f t="shared" si="13"/>
        <v>0.36099999999999999</v>
      </c>
      <c r="O64" s="4">
        <f t="shared" si="13"/>
        <v>5</v>
      </c>
      <c r="P64" s="4">
        <f t="shared" si="13"/>
        <v>28.170999999999999</v>
      </c>
      <c r="Q64" s="36">
        <f>Q7-(P64*$Q$74+$Q$76)</f>
        <v>36.774284381915592</v>
      </c>
      <c r="R64" s="4">
        <f t="shared" si="13"/>
        <v>24.532</v>
      </c>
      <c r="S64" s="37">
        <f>S7-(R64*$S$74+$S$76)</f>
        <v>47.149281008371482</v>
      </c>
      <c r="U64" t="str">
        <f>U7</f>
        <v>Acetanalide 1</v>
      </c>
      <c r="V64">
        <f>Y7</f>
        <v>114.386</v>
      </c>
      <c r="W64">
        <f>Z7</f>
        <v>-29.564</v>
      </c>
      <c r="X64" s="34">
        <f>W64-(V64*$H$72+$H$74)</f>
        <v>-29.326276202284454</v>
      </c>
      <c r="Y64" s="36">
        <f>W64-(V64*$Q$74+$Q$76)</f>
        <v>-29.005893675215123</v>
      </c>
      <c r="Z64">
        <f>AA7</f>
        <v>68.296000000000006</v>
      </c>
      <c r="AA64">
        <f>AB7</f>
        <v>0.61799999999999999</v>
      </c>
      <c r="AB64" s="35">
        <f>AA64-(Z64*$J$72+$J$74)</f>
        <v>0.6294766374390447</v>
      </c>
      <c r="AC64" s="37">
        <f>AA64-(Z64*$S$74+$S$76)</f>
        <v>0.6728498545585111</v>
      </c>
    </row>
    <row r="65" spans="3:29">
      <c r="C65" s="11" t="str">
        <f t="shared" ref="C65:I65" si="14">C8</f>
        <v>USGS 40</v>
      </c>
      <c r="D65" s="4" t="str">
        <f t="shared" si="14"/>
        <v>A6</v>
      </c>
      <c r="E65" s="4">
        <f t="shared" si="14"/>
        <v>1.214</v>
      </c>
      <c r="F65" s="4">
        <f t="shared" si="14"/>
        <v>5</v>
      </c>
      <c r="G65" s="4">
        <f t="shared" si="14"/>
        <v>95.507000000000005</v>
      </c>
      <c r="H65" s="34">
        <f t="shared" ref="H65:H70" si="15">H8-(G65*$H$72+$H$74)</f>
        <v>-25.439954993199336</v>
      </c>
      <c r="I65" s="4">
        <f t="shared" si="14"/>
        <v>25.895</v>
      </c>
      <c r="J65" s="35">
        <f t="shared" ref="J65:J70" si="16">J8-(I65*$J$72+$J$74)</f>
        <v>-4.1920134438613825</v>
      </c>
      <c r="L65" s="11" t="str">
        <f t="shared" ref="L65:R72" si="17">L8</f>
        <v>USGS 41</v>
      </c>
      <c r="M65" s="4" t="str">
        <f t="shared" si="17"/>
        <v>A7</v>
      </c>
      <c r="N65" s="4">
        <f t="shared" si="17"/>
        <v>0.67600000000000005</v>
      </c>
      <c r="O65" s="4">
        <f t="shared" si="17"/>
        <v>5</v>
      </c>
      <c r="P65" s="4">
        <f t="shared" si="17"/>
        <v>53.112000000000002</v>
      </c>
      <c r="Q65" s="36">
        <f t="shared" ref="Q65:Q72" si="18">Q8-(P65*$Q$74+$Q$76)</f>
        <v>36.456484568392455</v>
      </c>
      <c r="R65" s="4">
        <f t="shared" si="17"/>
        <v>49.667999999999999</v>
      </c>
      <c r="S65" s="37">
        <f t="shared" ref="S65:S72" si="19">S8-(R65*$S$74+$S$76)</f>
        <v>46.207448235264756</v>
      </c>
      <c r="U65" t="str">
        <f t="shared" ref="U65:U96" si="20">U8</f>
        <v>Acetanalide 2</v>
      </c>
      <c r="V65">
        <f t="shared" ref="V65:V93" si="21">Y8</f>
        <v>109.51300000000001</v>
      </c>
      <c r="W65">
        <f t="shared" ref="W65:W93" si="22">Z8</f>
        <v>-29.55</v>
      </c>
      <c r="X65" s="34">
        <f t="shared" ref="X65:X93" si="23">W65-(V65*$H$72+$H$74)</f>
        <v>-29.332842691406135</v>
      </c>
      <c r="Y65" s="36">
        <f t="shared" ref="Y65:Y93" si="24">W65-(V65*$Q$74+$Q$76)</f>
        <v>-29.027492147958867</v>
      </c>
      <c r="Z65">
        <f t="shared" ref="Z65:AA93" si="25">AA8</f>
        <v>64.17</v>
      </c>
      <c r="AA65">
        <f t="shared" si="25"/>
        <v>0.48399999999999999</v>
      </c>
      <c r="AB65" s="35">
        <f t="shared" ref="AB65:AB93" si="26">AA65-(Z65*$J$72+$J$74)</f>
        <v>0.49396931271921346</v>
      </c>
      <c r="AC65" s="37">
        <f t="shared" ref="AC65:AC93" si="27">AA65-(Z65*$S$74+$S$76)</f>
        <v>0.53012261163355734</v>
      </c>
    </row>
    <row r="66" spans="3:29">
      <c r="C66" s="11" t="str">
        <f t="shared" ref="C66:I66" si="28">C9</f>
        <v>USGS 40</v>
      </c>
      <c r="D66" s="4" t="str">
        <f t="shared" si="28"/>
        <v>B3</v>
      </c>
      <c r="E66" s="4">
        <f t="shared" si="28"/>
        <v>0.81</v>
      </c>
      <c r="F66" s="4">
        <f t="shared" si="28"/>
        <v>5</v>
      </c>
      <c r="G66" s="4">
        <f t="shared" si="28"/>
        <v>62.383000000000003</v>
      </c>
      <c r="H66" s="34">
        <f t="shared" si="15"/>
        <v>-25.195754785045548</v>
      </c>
      <c r="I66" s="4">
        <f t="shared" si="28"/>
        <v>58.323999999999998</v>
      </c>
      <c r="J66" s="35">
        <f t="shared" si="16"/>
        <v>-4.0131663684034553</v>
      </c>
      <c r="L66" s="11" t="str">
        <f t="shared" si="17"/>
        <v>USGS 41</v>
      </c>
      <c r="M66" s="4" t="str">
        <f t="shared" si="17"/>
        <v>A8</v>
      </c>
      <c r="N66" s="4">
        <f t="shared" si="17"/>
        <v>0.49199999999999999</v>
      </c>
      <c r="O66" s="4">
        <f t="shared" si="17"/>
        <v>5</v>
      </c>
      <c r="P66" s="4">
        <f t="shared" si="17"/>
        <v>38.521999999999998</v>
      </c>
      <c r="Q66" s="36">
        <f t="shared" si="18"/>
        <v>36.330901002348696</v>
      </c>
      <c r="R66" s="4">
        <f t="shared" si="17"/>
        <v>35.692</v>
      </c>
      <c r="S66" s="37">
        <f t="shared" si="19"/>
        <v>46.73588644488202</v>
      </c>
      <c r="U66" t="str">
        <f t="shared" si="20"/>
        <v>cup blank</v>
      </c>
      <c r="V66">
        <f t="shared" si="21"/>
        <v>0</v>
      </c>
      <c r="W66">
        <f t="shared" si="22"/>
        <v>0</v>
      </c>
      <c r="X66" s="34">
        <f t="shared" si="23"/>
        <v>-0.24504214209005495</v>
      </c>
      <c r="Y66" s="36">
        <f t="shared" si="24"/>
        <v>-0.27751175509734483</v>
      </c>
      <c r="Z66">
        <f t="shared" si="25"/>
        <v>94.947999999999993</v>
      </c>
      <c r="AA66">
        <f t="shared" si="25"/>
        <v>0</v>
      </c>
      <c r="AB66" s="35">
        <f t="shared" si="26"/>
        <v>2.1213239095114134E-2</v>
      </c>
      <c r="AC66" s="37">
        <f t="shared" si="27"/>
        <v>0.11122369809604546</v>
      </c>
    </row>
    <row r="67" spans="3:29">
      <c r="C67" s="11" t="str">
        <f t="shared" ref="C67:I67" si="29">C10</f>
        <v>USGS 40</v>
      </c>
      <c r="D67" s="4" t="str">
        <f t="shared" si="29"/>
        <v>B12</v>
      </c>
      <c r="E67" s="4">
        <f t="shared" si="29"/>
        <v>0.26700000000000002</v>
      </c>
      <c r="F67" s="4">
        <f t="shared" si="29"/>
        <v>5</v>
      </c>
      <c r="G67" s="4">
        <f t="shared" si="29"/>
        <v>20.143999999999998</v>
      </c>
      <c r="H67" s="34">
        <f t="shared" si="15"/>
        <v>-25.429024420590533</v>
      </c>
      <c r="I67" s="4">
        <f t="shared" si="29"/>
        <v>18.933</v>
      </c>
      <c r="J67" s="35">
        <f t="shared" si="16"/>
        <v>-3.406556825998917</v>
      </c>
      <c r="L67" s="11" t="str">
        <f t="shared" si="17"/>
        <v>USGS 41</v>
      </c>
      <c r="M67" s="4" t="str">
        <f t="shared" si="17"/>
        <v>B4</v>
      </c>
      <c r="N67" s="4">
        <f t="shared" si="17"/>
        <v>0.9</v>
      </c>
      <c r="O67" s="4">
        <f t="shared" si="17"/>
        <v>5</v>
      </c>
      <c r="P67" s="4">
        <f t="shared" si="17"/>
        <v>70.88</v>
      </c>
      <c r="Q67" s="36">
        <f t="shared" si="18"/>
        <v>36.929284212084404</v>
      </c>
      <c r="R67" s="4">
        <f t="shared" si="17"/>
        <v>66.747</v>
      </c>
      <c r="S67" s="37">
        <f t="shared" si="19"/>
        <v>47.225573436892304</v>
      </c>
      <c r="U67" t="str">
        <f t="shared" si="20"/>
        <v>B20_C_P_R3</v>
      </c>
      <c r="V67">
        <f t="shared" si="21"/>
        <v>98.338999999999999</v>
      </c>
      <c r="W67">
        <f t="shared" si="22"/>
        <v>-27.527999999999999</v>
      </c>
      <c r="X67" s="34">
        <f t="shared" si="23"/>
        <v>-27.35800254148733</v>
      </c>
      <c r="Y67" s="36">
        <f t="shared" si="24"/>
        <v>-27.08712098736757</v>
      </c>
      <c r="Z67">
        <f t="shared" si="25"/>
        <v>13.109</v>
      </c>
      <c r="AA67">
        <f t="shared" si="25"/>
        <v>10.069000000000001</v>
      </c>
      <c r="AB67" s="35">
        <f t="shared" si="26"/>
        <v>10.060315529995195</v>
      </c>
      <c r="AC67" s="37">
        <f t="shared" si="27"/>
        <v>10.00711927886791</v>
      </c>
    </row>
    <row r="68" spans="3:29">
      <c r="C68" s="11" t="str">
        <f t="shared" ref="C68:I68" si="30">C11</f>
        <v>USGS 40</v>
      </c>
      <c r="D68" s="4" t="str">
        <f t="shared" si="30"/>
        <v>C7</v>
      </c>
      <c r="E68" s="4">
        <f t="shared" si="30"/>
        <v>0.44800000000000001</v>
      </c>
      <c r="F68" s="4">
        <f t="shared" si="30"/>
        <v>5</v>
      </c>
      <c r="G68" s="4">
        <f t="shared" si="30"/>
        <v>34.159999999999997</v>
      </c>
      <c r="H68" s="34">
        <f t="shared" si="15"/>
        <v>-25.594869913812474</v>
      </c>
      <c r="I68" s="4">
        <f t="shared" si="30"/>
        <v>32.186999999999998</v>
      </c>
      <c r="J68" s="35">
        <f t="shared" si="16"/>
        <v>-3.9677148284621642</v>
      </c>
      <c r="L68" s="11" t="str">
        <f t="shared" si="17"/>
        <v>USGS 41</v>
      </c>
      <c r="M68" s="4" t="str">
        <f t="shared" si="17"/>
        <v>B11</v>
      </c>
      <c r="N68" s="4">
        <f t="shared" si="17"/>
        <v>0.67</v>
      </c>
      <c r="O68" s="4">
        <f t="shared" si="17"/>
        <v>5</v>
      </c>
      <c r="P68" s="4">
        <f t="shared" si="17"/>
        <v>52.466999999999999</v>
      </c>
      <c r="Q68" s="36">
        <f t="shared" si="18"/>
        <v>37.094772683533087</v>
      </c>
      <c r="R68" s="4">
        <f t="shared" si="17"/>
        <v>48.936</v>
      </c>
      <c r="S68" s="37">
        <f t="shared" si="19"/>
        <v>47.586899921687184</v>
      </c>
      <c r="U68" t="str">
        <f t="shared" si="20"/>
        <v>B20_C_P_R2</v>
      </c>
      <c r="V68">
        <f t="shared" si="21"/>
        <v>142.05199999999999</v>
      </c>
      <c r="W68">
        <f t="shared" si="22"/>
        <v>-28.242000000000001</v>
      </c>
      <c r="X68" s="34">
        <f t="shared" si="23"/>
        <v>-27.88751189117416</v>
      </c>
      <c r="Y68" s="36">
        <f t="shared" si="24"/>
        <v>-27.481786688363396</v>
      </c>
      <c r="Z68">
        <f t="shared" si="25"/>
        <v>12.946</v>
      </c>
      <c r="AA68">
        <f t="shared" si="25"/>
        <v>8.2710000000000008</v>
      </c>
      <c r="AB68" s="35">
        <f t="shared" si="26"/>
        <v>8.2622559822663213</v>
      </c>
      <c r="AC68" s="37">
        <f t="shared" si="27"/>
        <v>8.208774504123177</v>
      </c>
    </row>
    <row r="69" spans="3:29">
      <c r="C69" s="11" t="str">
        <f t="shared" ref="C69:I69" si="31">C12</f>
        <v>USGS 40</v>
      </c>
      <c r="D69" s="4" t="str">
        <f t="shared" si="31"/>
        <v>D4</v>
      </c>
      <c r="E69" s="4">
        <f t="shared" si="31"/>
        <v>0.504</v>
      </c>
      <c r="F69" s="4">
        <f t="shared" si="31"/>
        <v>5</v>
      </c>
      <c r="G69" s="4">
        <f t="shared" si="31"/>
        <v>38.712000000000003</v>
      </c>
      <c r="H69" s="34">
        <f t="shared" si="15"/>
        <v>-25.305658204704759</v>
      </c>
      <c r="I69" s="4">
        <f t="shared" si="31"/>
        <v>36.881</v>
      </c>
      <c r="J69" s="35">
        <f t="shared" si="16"/>
        <v>-3.4329999999999998</v>
      </c>
      <c r="L69" s="11" t="str">
        <f t="shared" si="17"/>
        <v>USGS 41</v>
      </c>
      <c r="M69" s="4" t="str">
        <f t="shared" si="17"/>
        <v>C8</v>
      </c>
      <c r="N69" s="4">
        <f t="shared" si="17"/>
        <v>0.41899999999999998</v>
      </c>
      <c r="O69" s="4">
        <f t="shared" si="17"/>
        <v>5</v>
      </c>
      <c r="P69" s="4">
        <f t="shared" si="17"/>
        <v>32.353999999999999</v>
      </c>
      <c r="Q69" s="36">
        <f t="shared" si="18"/>
        <v>36.765842233646993</v>
      </c>
      <c r="R69" s="4">
        <f t="shared" si="17"/>
        <v>71.168000000000006</v>
      </c>
      <c r="S69" s="37">
        <f t="shared" si="19"/>
        <v>47.526924658649754</v>
      </c>
      <c r="U69" t="str">
        <f t="shared" si="20"/>
        <v>B20_M_P_R2</v>
      </c>
      <c r="V69">
        <f t="shared" si="21"/>
        <v>150.54900000000001</v>
      </c>
      <c r="W69">
        <f t="shared" si="22"/>
        <v>-28.376000000000001</v>
      </c>
      <c r="X69" s="34">
        <f t="shared" si="23"/>
        <v>-27.985650315539658</v>
      </c>
      <c r="Y69" s="36">
        <f t="shared" si="24"/>
        <v>-27.553713997433047</v>
      </c>
      <c r="Z69">
        <f t="shared" si="25"/>
        <v>15.13</v>
      </c>
      <c r="AA69">
        <f t="shared" si="25"/>
        <v>5.2430000000000003</v>
      </c>
      <c r="AB69" s="35">
        <f t="shared" si="26"/>
        <v>5.235053848768529</v>
      </c>
      <c r="AC69" s="37">
        <f t="shared" si="27"/>
        <v>5.1853940626660995</v>
      </c>
    </row>
    <row r="70" spans="3:29" ht="15" thickBot="1">
      <c r="C70" s="13" t="str">
        <f t="shared" ref="C70:I70" si="32">C13</f>
        <v>USGS 41</v>
      </c>
      <c r="D70" s="14" t="str">
        <f t="shared" si="32"/>
        <v>E1</v>
      </c>
      <c r="E70" s="14">
        <f t="shared" si="32"/>
        <v>0.53800000000000003</v>
      </c>
      <c r="F70" s="14">
        <f t="shared" si="32"/>
        <v>5</v>
      </c>
      <c r="G70" s="14">
        <f t="shared" si="32"/>
        <v>72.346000000000004</v>
      </c>
      <c r="H70" s="34">
        <f t="shared" si="15"/>
        <v>-25.48070595863075</v>
      </c>
      <c r="I70" s="14">
        <f t="shared" si="32"/>
        <v>69.06</v>
      </c>
      <c r="J70" s="35">
        <f t="shared" si="16"/>
        <v>-3.7862442554145783</v>
      </c>
      <c r="L70" s="11" t="str">
        <f t="shared" si="17"/>
        <v>USGS 41</v>
      </c>
      <c r="M70" s="4" t="str">
        <f t="shared" si="17"/>
        <v>D3</v>
      </c>
      <c r="N70" s="4">
        <f t="shared" si="17"/>
        <v>0.436</v>
      </c>
      <c r="O70" s="4">
        <f t="shared" si="17"/>
        <v>5</v>
      </c>
      <c r="P70" s="4">
        <f t="shared" si="17"/>
        <v>33.759</v>
      </c>
      <c r="Q70" s="36">
        <f t="shared" si="18"/>
        <v>37.226106106867789</v>
      </c>
      <c r="R70" s="4">
        <f t="shared" si="17"/>
        <v>31.827000000000002</v>
      </c>
      <c r="S70" s="37">
        <f t="shared" si="19"/>
        <v>47.735711264585142</v>
      </c>
      <c r="U70" t="str">
        <f t="shared" si="20"/>
        <v>B20_M_P_R3</v>
      </c>
      <c r="V70">
        <f t="shared" si="21"/>
        <v>143.71799999999999</v>
      </c>
      <c r="W70">
        <f t="shared" si="22"/>
        <v>-27.765999999999998</v>
      </c>
      <c r="X70" s="34">
        <f t="shared" si="23"/>
        <v>-27.404480540696689</v>
      </c>
      <c r="Y70" s="36">
        <f t="shared" si="24"/>
        <v>-26.993616145455313</v>
      </c>
      <c r="Z70">
        <f t="shared" si="25"/>
        <v>12.097</v>
      </c>
      <c r="AA70">
        <f t="shared" si="25"/>
        <v>9.4649999999999999</v>
      </c>
      <c r="AB70" s="35">
        <f t="shared" si="26"/>
        <v>9.455945822623292</v>
      </c>
      <c r="AC70" s="37">
        <f t="shared" si="27"/>
        <v>9.4009787141950891</v>
      </c>
    </row>
    <row r="71" spans="3:29">
      <c r="C71" s="3"/>
      <c r="D71" s="3"/>
      <c r="E71" s="3"/>
      <c r="F71" s="3"/>
      <c r="G71" s="3"/>
      <c r="H71" s="45" t="s">
        <v>67</v>
      </c>
      <c r="I71" s="3"/>
      <c r="J71" s="45" t="s">
        <v>67</v>
      </c>
      <c r="L71" s="11"/>
      <c r="M71" s="4"/>
      <c r="N71" s="4"/>
      <c r="O71" s="4"/>
      <c r="P71" s="4"/>
      <c r="Q71" s="36"/>
      <c r="R71" s="4"/>
      <c r="S71" s="37"/>
      <c r="U71" t="str">
        <f t="shared" si="20"/>
        <v>B20_M_P_R1</v>
      </c>
      <c r="V71">
        <f t="shared" si="21"/>
        <v>142.179</v>
      </c>
      <c r="W71">
        <f t="shared" si="22"/>
        <v>-27.324999999999999</v>
      </c>
      <c r="X71" s="34">
        <f t="shared" si="23"/>
        <v>-26.969975887866454</v>
      </c>
      <c r="Y71" s="36">
        <f t="shared" si="24"/>
        <v>-26.56385892188721</v>
      </c>
      <c r="Z71">
        <f t="shared" si="25"/>
        <v>10.244999999999999</v>
      </c>
      <c r="AA71">
        <f t="shared" si="25"/>
        <v>7.7610000000000001</v>
      </c>
      <c r="AB71" s="35">
        <f t="shared" si="26"/>
        <v>7.7512692435197712</v>
      </c>
      <c r="AC71" s="37">
        <f t="shared" si="27"/>
        <v>7.6930613962365308</v>
      </c>
    </row>
    <row r="72" spans="3:29" ht="15" thickBot="1">
      <c r="H72" s="46">
        <f>SLOPE(D36:D42,B36:B42)</f>
        <v>-4.220498485877665E-3</v>
      </c>
      <c r="J72" s="46">
        <f>SLOPE(H36:H42,F36:F42)</f>
        <v>-3.6532349002211568E-4</v>
      </c>
      <c r="L72" s="13" t="str">
        <f t="shared" si="17"/>
        <v>USGS 40</v>
      </c>
      <c r="M72" s="14" t="str">
        <f t="shared" si="17"/>
        <v>D12</v>
      </c>
      <c r="N72" s="14">
        <f t="shared" si="17"/>
        <v>0.48399999999999999</v>
      </c>
      <c r="O72" s="14">
        <f t="shared" si="17"/>
        <v>5</v>
      </c>
      <c r="P72" s="14">
        <f t="shared" si="17"/>
        <v>37.454000000000001</v>
      </c>
      <c r="Q72" s="36">
        <f t="shared" si="18"/>
        <v>37.112098997651323</v>
      </c>
      <c r="R72" s="14">
        <f t="shared" si="17"/>
        <v>35.792999999999999</v>
      </c>
      <c r="S72" s="37">
        <f t="shared" si="19"/>
        <v>47.654100078312808</v>
      </c>
      <c r="U72" t="str">
        <f t="shared" si="20"/>
        <v>blank</v>
      </c>
      <c r="V72">
        <f t="shared" si="21"/>
        <v>0</v>
      </c>
      <c r="W72">
        <f t="shared" si="22"/>
        <v>0</v>
      </c>
      <c r="X72" s="34">
        <f t="shared" si="23"/>
        <v>-0.24504214209005495</v>
      </c>
      <c r="Y72" s="36">
        <f t="shared" si="24"/>
        <v>-0.27751175509734483</v>
      </c>
      <c r="Z72">
        <f t="shared" si="25"/>
        <v>95.51</v>
      </c>
      <c r="AA72">
        <f t="shared" si="25"/>
        <v>0</v>
      </c>
      <c r="AB72" s="35">
        <f t="shared" si="26"/>
        <v>2.1418550896506565E-2</v>
      </c>
      <c r="AC72" s="37">
        <f t="shared" si="27"/>
        <v>0.11241243065150452</v>
      </c>
    </row>
    <row r="73" spans="3:29">
      <c r="H73" s="47" t="s">
        <v>68</v>
      </c>
      <c r="J73" s="47" t="s">
        <v>68</v>
      </c>
      <c r="Q73" s="45" t="s">
        <v>67</v>
      </c>
      <c r="S73" s="45" t="s">
        <v>67</v>
      </c>
      <c r="U73" t="str">
        <f t="shared" si="20"/>
        <v>BO_C_P_R1_BG</v>
      </c>
      <c r="V73">
        <f t="shared" si="21"/>
        <v>0</v>
      </c>
      <c r="W73">
        <f t="shared" si="22"/>
        <v>0</v>
      </c>
      <c r="X73" s="34">
        <f t="shared" si="23"/>
        <v>-0.24504214209005495</v>
      </c>
      <c r="Y73" s="36">
        <f t="shared" si="24"/>
        <v>-0.27751175509734483</v>
      </c>
      <c r="Z73">
        <f t="shared" si="25"/>
        <v>1.306</v>
      </c>
      <c r="AA73">
        <f t="shared" si="25"/>
        <v>0</v>
      </c>
      <c r="AB73" s="35">
        <f t="shared" si="26"/>
        <v>-1.2996383157536821E-2</v>
      </c>
      <c r="AC73" s="37">
        <f t="shared" si="27"/>
        <v>-8.6846219979213407E-2</v>
      </c>
    </row>
    <row r="74" spans="3:29" ht="15" thickBot="1">
      <c r="H74" s="30">
        <f>INTERCEPT(D36:D42,B36:B42)</f>
        <v>0.24504214209005495</v>
      </c>
      <c r="J74" s="30">
        <f>INTERCEPT(H36:H42,F36:F42)</f>
        <v>1.3473495635505704E-2</v>
      </c>
      <c r="Q74" s="46">
        <f>SLOPE(N36:N44,L36:L44)</f>
        <v>-7.305247843986346E-3</v>
      </c>
      <c r="S74" s="46">
        <f>SLOPE(R36:R44,P36:P44)</f>
        <v>-2.1151824830232041E-3</v>
      </c>
      <c r="U74" t="str">
        <f t="shared" si="20"/>
        <v>BO_C_P_R2_BG</v>
      </c>
      <c r="V74">
        <f t="shared" si="21"/>
        <v>130.017</v>
      </c>
      <c r="W74">
        <f t="shared" si="22"/>
        <v>-25.776</v>
      </c>
      <c r="X74" s="34">
        <f t="shared" si="23"/>
        <v>-25.472305590451697</v>
      </c>
      <c r="Y74" s="36">
        <f t="shared" si="24"/>
        <v>-25.103705346165771</v>
      </c>
      <c r="Z74">
        <f t="shared" si="25"/>
        <v>8.8640000000000008</v>
      </c>
      <c r="AA74">
        <f t="shared" si="25"/>
        <v>7.5069999999999997</v>
      </c>
      <c r="AB74" s="35">
        <f t="shared" si="26"/>
        <v>7.4967647317800497</v>
      </c>
      <c r="AC74" s="37">
        <f t="shared" si="27"/>
        <v>7.4361403292274755</v>
      </c>
    </row>
    <row r="75" spans="3:29" ht="15" thickBot="1">
      <c r="C75" s="26" t="s">
        <v>44</v>
      </c>
      <c r="Q75" s="47" t="s">
        <v>68</v>
      </c>
      <c r="S75" s="47" t="s">
        <v>68</v>
      </c>
      <c r="U75" t="str">
        <f t="shared" si="20"/>
        <v>BO_C_P_R3_BG</v>
      </c>
      <c r="V75">
        <f t="shared" si="21"/>
        <v>104.88500000000001</v>
      </c>
      <c r="W75">
        <f t="shared" si="22"/>
        <v>-27.032</v>
      </c>
      <c r="X75" s="34">
        <f t="shared" si="23"/>
        <v>-26.834375158398775</v>
      </c>
      <c r="Y75" s="36">
        <f t="shared" si="24"/>
        <v>-26.543300834980837</v>
      </c>
      <c r="Z75">
        <f t="shared" si="25"/>
        <v>9.2759999999999998</v>
      </c>
      <c r="AA75">
        <f t="shared" si="25"/>
        <v>5.8079999999999998</v>
      </c>
      <c r="AB75" s="35">
        <f t="shared" si="26"/>
        <v>5.797915245057939</v>
      </c>
      <c r="AC75" s="37">
        <f t="shared" si="27"/>
        <v>5.7380117844104817</v>
      </c>
    </row>
    <row r="76" spans="3:29" ht="15" thickBot="1">
      <c r="C76" s="31" t="s">
        <v>43</v>
      </c>
      <c r="D76" s="32" t="s">
        <v>45</v>
      </c>
      <c r="E76" s="32" t="s">
        <v>49</v>
      </c>
      <c r="F76" s="32" t="s">
        <v>50</v>
      </c>
      <c r="G76" s="32" t="s">
        <v>46</v>
      </c>
      <c r="H76" s="32" t="s">
        <v>51</v>
      </c>
      <c r="I76" s="33" t="s">
        <v>52</v>
      </c>
      <c r="Q76" s="30">
        <f>INTERCEPT(N36:N44,L36:L44)</f>
        <v>0.27751175509734483</v>
      </c>
      <c r="S76" s="30">
        <f>INTERCEPT(R36:R44,P36:P44)</f>
        <v>8.960864830204171E-2</v>
      </c>
      <c r="U76" t="str">
        <f t="shared" si="20"/>
        <v>BO_M_P_R3_BG</v>
      </c>
      <c r="V76">
        <f t="shared" si="21"/>
        <v>103.38800000000001</v>
      </c>
      <c r="W76">
        <f t="shared" si="22"/>
        <v>-24.251999999999999</v>
      </c>
      <c r="X76" s="34">
        <f t="shared" si="23"/>
        <v>-24.060693244632134</v>
      </c>
      <c r="Y76" s="36">
        <f t="shared" si="24"/>
        <v>-23.774236791003283</v>
      </c>
      <c r="Z76">
        <f t="shared" si="25"/>
        <v>14.593999999999999</v>
      </c>
      <c r="AA76">
        <f t="shared" si="25"/>
        <v>-0.749</v>
      </c>
      <c r="AB76" s="35">
        <f t="shared" si="26"/>
        <v>-0.75714196462212291</v>
      </c>
      <c r="AC76" s="37">
        <f t="shared" si="27"/>
        <v>-0.80773967514480105</v>
      </c>
    </row>
    <row r="77" spans="3:29">
      <c r="C77" s="9" t="str">
        <f t="shared" ref="C77:C102" si="33">U7</f>
        <v>Acetanalide 1</v>
      </c>
      <c r="D77" s="3">
        <f t="shared" ref="D77:D102" si="34">Z7</f>
        <v>-29.564</v>
      </c>
      <c r="E77" s="3">
        <f t="shared" ref="E77:E102" si="35">ABS((D77-$M$36)/($M$36-$C$36))</f>
        <v>1.0654293172503435</v>
      </c>
      <c r="F77" s="3">
        <f t="shared" ref="F77:F102" si="36">1-E77</f>
        <v>-6.5429317250343511E-2</v>
      </c>
      <c r="G77" s="3">
        <f t="shared" ref="G77:G102" si="37">AB7</f>
        <v>0.61799999999999999</v>
      </c>
      <c r="H77" s="3">
        <f t="shared" ref="H77:H102" si="38">ABS((G77-$Q$36)/($Q$36-$G$36))</f>
        <v>0.91488489252392269</v>
      </c>
      <c r="I77" s="10">
        <f t="shared" ref="I77:I102" si="39">1-H77</f>
        <v>8.5115107476077312E-2</v>
      </c>
      <c r="U77" t="str">
        <f t="shared" si="20"/>
        <v>BO_M_P_R2_bg</v>
      </c>
      <c r="V77">
        <f t="shared" si="21"/>
        <v>96.799000000000007</v>
      </c>
      <c r="W77">
        <f t="shared" si="22"/>
        <v>-22.904</v>
      </c>
      <c r="X77" s="34">
        <f t="shared" si="23"/>
        <v>-22.740502109155582</v>
      </c>
      <c r="Y77" s="36">
        <f t="shared" si="24"/>
        <v>-22.474371069047312</v>
      </c>
      <c r="Z77">
        <f t="shared" si="25"/>
        <v>17.579999999999998</v>
      </c>
      <c r="AA77">
        <f t="shared" si="25"/>
        <v>-0.58699999999999997</v>
      </c>
      <c r="AB77" s="35">
        <f t="shared" si="26"/>
        <v>-0.59405110868091693</v>
      </c>
      <c r="AC77" s="37">
        <f t="shared" si="27"/>
        <v>-0.63942374025049376</v>
      </c>
    </row>
    <row r="78" spans="3:29">
      <c r="C78" s="9" t="str">
        <f t="shared" si="33"/>
        <v>Acetanalide 2</v>
      </c>
      <c r="D78" s="3">
        <f t="shared" si="34"/>
        <v>-29.55</v>
      </c>
      <c r="E78" s="3">
        <f t="shared" si="35"/>
        <v>1.0652046792891565</v>
      </c>
      <c r="F78" s="3">
        <f t="shared" si="36"/>
        <v>-6.520467928915652E-2</v>
      </c>
      <c r="G78" s="3">
        <f t="shared" si="37"/>
        <v>0.48399999999999999</v>
      </c>
      <c r="H78" s="3">
        <f t="shared" si="38"/>
        <v>0.91751512832477167</v>
      </c>
      <c r="I78" s="10">
        <f t="shared" si="39"/>
        <v>8.2484871675228333E-2</v>
      </c>
      <c r="U78" t="str">
        <f t="shared" si="20"/>
        <v>BO_M_P_R3_BG</v>
      </c>
      <c r="V78">
        <f t="shared" si="21"/>
        <v>71.733000000000004</v>
      </c>
      <c r="W78">
        <f t="shared" si="22"/>
        <v>-23.684999999999999</v>
      </c>
      <c r="X78" s="34">
        <f t="shared" si="23"/>
        <v>-23.627293124202591</v>
      </c>
      <c r="Y78" s="36">
        <f t="shared" si="24"/>
        <v>-23.438484411504671</v>
      </c>
      <c r="Z78">
        <f t="shared" si="25"/>
        <v>10.907999999999999</v>
      </c>
      <c r="AA78">
        <f t="shared" si="25"/>
        <v>-0.88700000000000001</v>
      </c>
      <c r="AB78" s="35">
        <f t="shared" si="26"/>
        <v>-0.8964885470063445</v>
      </c>
      <c r="AC78" s="37">
        <f t="shared" si="27"/>
        <v>-0.95353623777722463</v>
      </c>
    </row>
    <row r="79" spans="3:29">
      <c r="C79" s="9" t="str">
        <f t="shared" si="33"/>
        <v>cup blank</v>
      </c>
      <c r="D79" s="3">
        <f t="shared" si="34"/>
        <v>0</v>
      </c>
      <c r="E79" s="3">
        <f t="shared" si="35"/>
        <v>0.59105812549850389</v>
      </c>
      <c r="F79" s="3">
        <f t="shared" si="36"/>
        <v>0.40894187450149611</v>
      </c>
      <c r="G79" s="3">
        <f t="shared" si="37"/>
        <v>0</v>
      </c>
      <c r="H79" s="3">
        <f t="shared" si="38"/>
        <v>0.92701538300843511</v>
      </c>
      <c r="I79" s="10">
        <f t="shared" si="39"/>
        <v>7.2984616991564888E-2</v>
      </c>
      <c r="U79" t="str">
        <f t="shared" si="20"/>
        <v>B2_C_P_R1_BG</v>
      </c>
      <c r="V79">
        <f t="shared" si="21"/>
        <v>71.045000000000002</v>
      </c>
      <c r="W79">
        <f t="shared" si="22"/>
        <v>-25.931999999999999</v>
      </c>
      <c r="X79" s="34">
        <f t="shared" si="23"/>
        <v>-25.877196827160876</v>
      </c>
      <c r="Y79" s="36">
        <f t="shared" si="24"/>
        <v>-25.690510422021333</v>
      </c>
      <c r="Z79">
        <f t="shared" si="25"/>
        <v>9.8360000000000003</v>
      </c>
      <c r="AA79">
        <f t="shared" si="25"/>
        <v>1.99</v>
      </c>
      <c r="AB79" s="35">
        <f t="shared" si="26"/>
        <v>1.9801198262123518</v>
      </c>
      <c r="AC79" s="37">
        <f t="shared" si="27"/>
        <v>1.9211962866009746</v>
      </c>
    </row>
    <row r="80" spans="3:29">
      <c r="C80" s="9" t="str">
        <f t="shared" si="33"/>
        <v>B20_C_P_R3</v>
      </c>
      <c r="D80" s="3">
        <f t="shared" si="34"/>
        <v>-27.527999999999999</v>
      </c>
      <c r="E80" s="3">
        <f t="shared" si="35"/>
        <v>1.0327605394663242</v>
      </c>
      <c r="F80" s="3">
        <f t="shared" si="36"/>
        <v>-3.2760539466324179E-2</v>
      </c>
      <c r="G80" s="3">
        <f t="shared" si="37"/>
        <v>10.069000000000001</v>
      </c>
      <c r="H80" s="3">
        <f t="shared" si="38"/>
        <v>0.72937475406255259</v>
      </c>
      <c r="I80" s="10">
        <f t="shared" si="39"/>
        <v>0.27062524593744741</v>
      </c>
      <c r="U80" t="str">
        <f t="shared" si="20"/>
        <v>B2_C_P_R2_BG</v>
      </c>
      <c r="V80">
        <f t="shared" si="21"/>
        <v>101.773</v>
      </c>
      <c r="W80">
        <f t="shared" si="22"/>
        <v>-26.864000000000001</v>
      </c>
      <c r="X80" s="34">
        <f t="shared" si="23"/>
        <v>-26.679509349686828</v>
      </c>
      <c r="Y80" s="36">
        <f t="shared" si="24"/>
        <v>-26.398034766271323</v>
      </c>
      <c r="Z80">
        <f t="shared" si="25"/>
        <v>5.04</v>
      </c>
      <c r="AA80">
        <f t="shared" si="25"/>
        <v>5.0709999999999997</v>
      </c>
      <c r="AB80" s="35">
        <f t="shared" si="26"/>
        <v>5.0593677347542059</v>
      </c>
      <c r="AC80" s="37">
        <f t="shared" si="27"/>
        <v>4.9920518714123947</v>
      </c>
    </row>
    <row r="81" spans="3:29">
      <c r="C81" s="9" t="str">
        <f t="shared" si="33"/>
        <v>B20_C_P_R2</v>
      </c>
      <c r="D81" s="3">
        <f t="shared" si="34"/>
        <v>-28.242000000000001</v>
      </c>
      <c r="E81" s="3">
        <f t="shared" si="35"/>
        <v>1.0442170754868496</v>
      </c>
      <c r="F81" s="3">
        <f t="shared" si="36"/>
        <v>-4.4217075486849611E-2</v>
      </c>
      <c r="G81" s="3">
        <f t="shared" si="37"/>
        <v>8.2710000000000008</v>
      </c>
      <c r="H81" s="3">
        <f t="shared" si="38"/>
        <v>0.76466702249483953</v>
      </c>
      <c r="I81" s="10">
        <f t="shared" si="39"/>
        <v>0.23533297750516047</v>
      </c>
      <c r="U81" t="str">
        <f t="shared" si="20"/>
        <v>B2_C_P_R3_BG</v>
      </c>
      <c r="V81">
        <f t="shared" si="21"/>
        <v>82.275999999999996</v>
      </c>
      <c r="W81">
        <f t="shared" si="22"/>
        <v>-27.295999999999999</v>
      </c>
      <c r="X81" s="34">
        <f t="shared" si="23"/>
        <v>-27.193796408665985</v>
      </c>
      <c r="Y81" s="36">
        <f t="shared" si="24"/>
        <v>-26.972465183485525</v>
      </c>
      <c r="Z81">
        <f t="shared" si="25"/>
        <v>4.7789999999999999</v>
      </c>
      <c r="AA81">
        <f t="shared" si="25"/>
        <v>3.6760000000000002</v>
      </c>
      <c r="AB81" s="35">
        <f t="shared" si="26"/>
        <v>3.6642723853233101</v>
      </c>
      <c r="AC81" s="37">
        <f t="shared" si="27"/>
        <v>3.5964998087843263</v>
      </c>
    </row>
    <row r="82" spans="3:29">
      <c r="C82" s="9" t="str">
        <f t="shared" si="33"/>
        <v>B20_M_P_R2</v>
      </c>
      <c r="D82" s="3">
        <f t="shared" si="34"/>
        <v>-28.376000000000001</v>
      </c>
      <c r="E82" s="3">
        <f t="shared" si="35"/>
        <v>1.0463671816867801</v>
      </c>
      <c r="F82" s="3">
        <f t="shared" si="36"/>
        <v>-4.6367181686780112E-2</v>
      </c>
      <c r="G82" s="3">
        <f t="shared" si="37"/>
        <v>5.2430000000000003</v>
      </c>
      <c r="H82" s="3">
        <f t="shared" si="38"/>
        <v>0.82410250014387432</v>
      </c>
      <c r="I82" s="10">
        <f t="shared" si="39"/>
        <v>0.17589749985612568</v>
      </c>
      <c r="U82" t="str">
        <f t="shared" si="20"/>
        <v>B2_M_P_R1_BG</v>
      </c>
      <c r="V82">
        <f t="shared" si="21"/>
        <v>131.91200000000001</v>
      </c>
      <c r="W82">
        <f t="shared" si="22"/>
        <v>-26.706</v>
      </c>
      <c r="X82" s="34">
        <f t="shared" si="23"/>
        <v>-26.39430774582096</v>
      </c>
      <c r="Y82" s="36">
        <f t="shared" si="24"/>
        <v>-26.019861901501418</v>
      </c>
      <c r="Z82">
        <f t="shared" si="25"/>
        <v>6.0060000000000002</v>
      </c>
      <c r="AA82">
        <f t="shared" si="25"/>
        <v>7.0010000000000003</v>
      </c>
      <c r="AB82" s="35">
        <f t="shared" si="26"/>
        <v>6.9897206372455676</v>
      </c>
      <c r="AC82" s="37">
        <f t="shared" si="27"/>
        <v>6.9240951376909958</v>
      </c>
    </row>
    <row r="83" spans="3:29">
      <c r="C83" s="9" t="str">
        <f t="shared" si="33"/>
        <v>B20_M_P_R3</v>
      </c>
      <c r="D83" s="3">
        <f t="shared" si="34"/>
        <v>-27.765999999999998</v>
      </c>
      <c r="E83" s="3">
        <f t="shared" si="35"/>
        <v>1.0365793848064995</v>
      </c>
      <c r="F83" s="3">
        <f t="shared" si="36"/>
        <v>-3.6579384806499471E-2</v>
      </c>
      <c r="G83" s="3">
        <f t="shared" si="37"/>
        <v>9.4649999999999999</v>
      </c>
      <c r="H83" s="3">
        <f t="shared" si="38"/>
        <v>0.7412304437917524</v>
      </c>
      <c r="I83" s="10">
        <f t="shared" si="39"/>
        <v>0.2587695562082476</v>
      </c>
      <c r="U83" t="str">
        <f t="shared" si="20"/>
        <v>blank</v>
      </c>
      <c r="V83">
        <f t="shared" si="21"/>
        <v>0</v>
      </c>
      <c r="W83">
        <f t="shared" si="22"/>
        <v>0</v>
      </c>
      <c r="X83" s="34">
        <f t="shared" si="23"/>
        <v>-0.24504214209005495</v>
      </c>
      <c r="Y83" s="36">
        <f t="shared" si="24"/>
        <v>-0.27751175509734483</v>
      </c>
      <c r="Z83">
        <f t="shared" si="25"/>
        <v>94.001000000000005</v>
      </c>
      <c r="AA83">
        <f t="shared" si="25"/>
        <v>0</v>
      </c>
      <c r="AB83" s="35">
        <f t="shared" si="26"/>
        <v>2.0867277750063196E-2</v>
      </c>
      <c r="AC83" s="37">
        <f t="shared" si="27"/>
        <v>0.10922062028462251</v>
      </c>
    </row>
    <row r="84" spans="3:29">
      <c r="C84" s="9" t="str">
        <f t="shared" si="33"/>
        <v>B20_M_P_R1</v>
      </c>
      <c r="D84" s="3">
        <f t="shared" si="34"/>
        <v>-27.324999999999999</v>
      </c>
      <c r="E84" s="3">
        <f t="shared" si="35"/>
        <v>1.029503289029116</v>
      </c>
      <c r="F84" s="3">
        <f t="shared" si="36"/>
        <v>-2.9503289029116031E-2</v>
      </c>
      <c r="G84" s="3">
        <f t="shared" si="37"/>
        <v>7.7610000000000001</v>
      </c>
      <c r="H84" s="3">
        <f t="shared" si="38"/>
        <v>0.77467762143836916</v>
      </c>
      <c r="I84" s="10">
        <f t="shared" si="39"/>
        <v>0.22532237856163084</v>
      </c>
      <c r="U84" t="str">
        <f t="shared" si="20"/>
        <v>B2_M_P_R2_BG</v>
      </c>
      <c r="V84">
        <f t="shared" si="21"/>
        <v>93.957999999999998</v>
      </c>
      <c r="W84">
        <f t="shared" si="22"/>
        <v>-26.288</v>
      </c>
      <c r="X84" s="34">
        <f t="shared" si="23"/>
        <v>-26.13649254535396</v>
      </c>
      <c r="Y84" s="36">
        <f t="shared" si="24"/>
        <v>-25.879125278172076</v>
      </c>
      <c r="Z84">
        <f t="shared" si="25"/>
        <v>7.2409999999999997</v>
      </c>
      <c r="AA84">
        <f t="shared" si="25"/>
        <v>1.1000000000000001</v>
      </c>
      <c r="AB84" s="35">
        <f t="shared" si="26"/>
        <v>1.0891718117557445</v>
      </c>
      <c r="AC84" s="37">
        <f t="shared" si="27"/>
        <v>1.0257073880575294</v>
      </c>
    </row>
    <row r="85" spans="3:29">
      <c r="C85" s="9" t="str">
        <f t="shared" si="33"/>
        <v>blank</v>
      </c>
      <c r="D85" s="3">
        <f t="shared" si="34"/>
        <v>0</v>
      </c>
      <c r="E85" s="3">
        <f t="shared" si="35"/>
        <v>0.59105812549850389</v>
      </c>
      <c r="F85" s="3">
        <f t="shared" si="36"/>
        <v>0.40894187450149611</v>
      </c>
      <c r="G85" s="3">
        <f t="shared" si="37"/>
        <v>0</v>
      </c>
      <c r="H85" s="3">
        <f t="shared" si="38"/>
        <v>0.92701538300843511</v>
      </c>
      <c r="I85" s="10">
        <f t="shared" si="39"/>
        <v>7.2984616991564888E-2</v>
      </c>
      <c r="U85" t="str">
        <f t="shared" si="20"/>
        <v>B2_M_P_R3_BG</v>
      </c>
      <c r="V85">
        <f t="shared" si="21"/>
        <v>133.53399999999999</v>
      </c>
      <c r="W85">
        <f t="shared" si="22"/>
        <v>-26.425000000000001</v>
      </c>
      <c r="X85" s="34">
        <f t="shared" si="23"/>
        <v>-26.106462097276868</v>
      </c>
      <c r="Y85" s="36">
        <f t="shared" si="24"/>
        <v>-25.727012789498474</v>
      </c>
      <c r="Z85">
        <f t="shared" si="25"/>
        <v>10.052</v>
      </c>
      <c r="AA85">
        <f t="shared" si="25"/>
        <v>7.4790000000000001</v>
      </c>
      <c r="AB85" s="35">
        <f t="shared" si="26"/>
        <v>7.4691987360861969</v>
      </c>
      <c r="AC85" s="37">
        <f t="shared" si="27"/>
        <v>7.4106531660173074</v>
      </c>
    </row>
    <row r="86" spans="3:29">
      <c r="C86" s="9" t="str">
        <f t="shared" si="33"/>
        <v>BO_C_P_R1_BG</v>
      </c>
      <c r="D86" s="3">
        <f t="shared" si="34"/>
        <v>0</v>
      </c>
      <c r="E86" s="3">
        <f t="shared" si="35"/>
        <v>0.59105812549850389</v>
      </c>
      <c r="F86" s="3">
        <f t="shared" si="36"/>
        <v>0.40894187450149611</v>
      </c>
      <c r="G86" s="3">
        <f t="shared" si="37"/>
        <v>0</v>
      </c>
      <c r="H86" s="3">
        <f t="shared" si="38"/>
        <v>0.92701538300843511</v>
      </c>
      <c r="I86" s="10">
        <f t="shared" si="39"/>
        <v>7.2984616991564888E-2</v>
      </c>
      <c r="U86" t="str">
        <f t="shared" si="20"/>
        <v>B5_C_P_R1_BG</v>
      </c>
      <c r="V86">
        <f t="shared" si="21"/>
        <v>143.56399999999999</v>
      </c>
      <c r="W86">
        <f t="shared" si="22"/>
        <v>-25.661000000000001</v>
      </c>
      <c r="X86" s="34">
        <f t="shared" si="23"/>
        <v>-25.300130497463517</v>
      </c>
      <c r="Y86" s="36">
        <f t="shared" si="24"/>
        <v>-24.889741153623291</v>
      </c>
      <c r="Z86">
        <f t="shared" si="25"/>
        <v>16.478999999999999</v>
      </c>
      <c r="AA86">
        <f t="shared" si="25"/>
        <v>2.77</v>
      </c>
      <c r="AB86" s="35">
        <f t="shared" si="26"/>
        <v>2.7625466701565689</v>
      </c>
      <c r="AC86" s="37">
        <f t="shared" si="27"/>
        <v>2.7152474438356977</v>
      </c>
    </row>
    <row r="87" spans="3:29">
      <c r="C87" s="9" t="str">
        <f t="shared" si="33"/>
        <v>BO_C_P_R2_BG</v>
      </c>
      <c r="D87" s="3">
        <f t="shared" si="34"/>
        <v>-25.776</v>
      </c>
      <c r="E87" s="3">
        <f t="shared" si="35"/>
        <v>1.004648703180665</v>
      </c>
      <c r="F87" s="3">
        <f t="shared" si="36"/>
        <v>-4.6487031806650148E-3</v>
      </c>
      <c r="G87" s="3">
        <f t="shared" si="37"/>
        <v>7.5069999999999997</v>
      </c>
      <c r="H87" s="3">
        <f t="shared" si="38"/>
        <v>0.77966329228475451</v>
      </c>
      <c r="I87" s="10">
        <f t="shared" si="39"/>
        <v>0.22033670771524549</v>
      </c>
      <c r="U87" t="str">
        <f t="shared" si="20"/>
        <v>B5_C_P_R2_BG</v>
      </c>
      <c r="V87">
        <f t="shared" si="21"/>
        <v>146.678</v>
      </c>
      <c r="W87">
        <f t="shared" si="22"/>
        <v>-26.603999999999999</v>
      </c>
      <c r="X87" s="34">
        <f t="shared" si="23"/>
        <v>-26.22998786517849</v>
      </c>
      <c r="Y87" s="36">
        <f t="shared" si="24"/>
        <v>-25.809992611837114</v>
      </c>
      <c r="Z87">
        <f t="shared" si="25"/>
        <v>13.032999999999999</v>
      </c>
      <c r="AA87">
        <f t="shared" si="25"/>
        <v>3.4009999999999998</v>
      </c>
      <c r="AB87" s="35">
        <f t="shared" si="26"/>
        <v>3.3922877654099524</v>
      </c>
      <c r="AC87" s="37">
        <f t="shared" si="27"/>
        <v>3.3389585249991995</v>
      </c>
    </row>
    <row r="88" spans="3:29">
      <c r="C88" s="9" t="str">
        <f t="shared" si="33"/>
        <v>BO_C_P_R3_BG</v>
      </c>
      <c r="D88" s="3">
        <f t="shared" si="34"/>
        <v>-27.032</v>
      </c>
      <c r="E88" s="3">
        <f t="shared" si="35"/>
        <v>1.0248019374128499</v>
      </c>
      <c r="F88" s="3">
        <f t="shared" si="36"/>
        <v>-2.4801937412849862E-2</v>
      </c>
      <c r="G88" s="3">
        <f t="shared" si="37"/>
        <v>5.8079999999999998</v>
      </c>
      <c r="H88" s="3">
        <f t="shared" si="38"/>
        <v>0.81301232680447388</v>
      </c>
      <c r="I88" s="10">
        <f t="shared" si="39"/>
        <v>0.18698767319552612</v>
      </c>
      <c r="U88" t="str">
        <f t="shared" si="20"/>
        <v>B5_C_P_R3_BG</v>
      </c>
      <c r="V88">
        <f t="shared" si="21"/>
        <v>79.462000000000003</v>
      </c>
      <c r="W88">
        <f t="shared" si="22"/>
        <v>-26.382999999999999</v>
      </c>
      <c r="X88" s="34">
        <f t="shared" si="23"/>
        <v>-26.292672891405243</v>
      </c>
      <c r="Y88" s="36">
        <f t="shared" si="24"/>
        <v>-26.080022150918502</v>
      </c>
      <c r="Z88">
        <f t="shared" si="25"/>
        <v>7.6459999999999999</v>
      </c>
      <c r="AA88">
        <f t="shared" si="25"/>
        <v>2.9260000000000002</v>
      </c>
      <c r="AB88" s="35">
        <f t="shared" si="26"/>
        <v>2.9153197677692035</v>
      </c>
      <c r="AC88" s="37">
        <f t="shared" si="27"/>
        <v>2.852564036963154</v>
      </c>
    </row>
    <row r="89" spans="3:29">
      <c r="C89" s="9" t="str">
        <f t="shared" si="33"/>
        <v>BO_M_P_R3_BG</v>
      </c>
      <c r="D89" s="3">
        <f t="shared" si="34"/>
        <v>-24.251999999999999</v>
      </c>
      <c r="E89" s="3">
        <f t="shared" si="35"/>
        <v>0.98019525654861928</v>
      </c>
      <c r="F89" s="3">
        <f t="shared" si="36"/>
        <v>1.9804743451380724E-2</v>
      </c>
      <c r="G89" s="3">
        <f t="shared" si="37"/>
        <v>-0.749</v>
      </c>
      <c r="H89" s="3">
        <f t="shared" si="38"/>
        <v>0.94171722341765807</v>
      </c>
      <c r="I89" s="10">
        <f t="shared" si="39"/>
        <v>5.8282776582341933E-2</v>
      </c>
      <c r="U89" t="str">
        <f t="shared" si="20"/>
        <v>B5_M_P_R1_BG</v>
      </c>
      <c r="V89">
        <f t="shared" si="21"/>
        <v>97.04</v>
      </c>
      <c r="W89">
        <f t="shared" si="22"/>
        <v>-26.765000000000001</v>
      </c>
      <c r="X89" s="34">
        <f t="shared" si="23"/>
        <v>-26.600484969020489</v>
      </c>
      <c r="Y89" s="36">
        <f t="shared" si="24"/>
        <v>-26.333610504316912</v>
      </c>
      <c r="Z89">
        <f t="shared" si="25"/>
        <v>4.8029999999999999</v>
      </c>
      <c r="AA89">
        <f t="shared" si="25"/>
        <v>3.6019999999999999</v>
      </c>
      <c r="AB89" s="35">
        <f t="shared" si="26"/>
        <v>3.5902811530870702</v>
      </c>
      <c r="AC89" s="37">
        <f t="shared" si="27"/>
        <v>3.5225505731639184</v>
      </c>
    </row>
    <row r="90" spans="3:29">
      <c r="C90" s="9" t="str">
        <f t="shared" si="33"/>
        <v>BO_M_P_R2_bg</v>
      </c>
      <c r="D90" s="3">
        <f t="shared" si="34"/>
        <v>-22.904</v>
      </c>
      <c r="E90" s="3">
        <f t="shared" si="35"/>
        <v>0.95856583000006423</v>
      </c>
      <c r="F90" s="3">
        <f t="shared" si="36"/>
        <v>4.1434169999935766E-2</v>
      </c>
      <c r="G90" s="3">
        <f t="shared" si="37"/>
        <v>-0.58699999999999997</v>
      </c>
      <c r="H90" s="3">
        <f t="shared" si="38"/>
        <v>0.93853738610618398</v>
      </c>
      <c r="I90" s="10">
        <f t="shared" si="39"/>
        <v>6.146261389381602E-2</v>
      </c>
      <c r="U90" t="str">
        <f t="shared" si="20"/>
        <v>B5_M_P_R2_BG</v>
      </c>
      <c r="V90">
        <f t="shared" si="21"/>
        <v>0</v>
      </c>
      <c r="W90">
        <f t="shared" si="22"/>
        <v>0</v>
      </c>
      <c r="X90" s="34">
        <f t="shared" si="23"/>
        <v>-0.24504214209005495</v>
      </c>
      <c r="Y90" s="36">
        <f t="shared" si="24"/>
        <v>-0.27751175509734483</v>
      </c>
      <c r="Z90">
        <f t="shared" si="25"/>
        <v>93.875</v>
      </c>
      <c r="AA90">
        <f t="shared" si="25"/>
        <v>0</v>
      </c>
      <c r="AB90" s="35">
        <f t="shared" si="26"/>
        <v>2.0821246990320404E-2</v>
      </c>
      <c r="AC90" s="37">
        <f t="shared" si="27"/>
        <v>0.10895410729176158</v>
      </c>
    </row>
    <row r="91" spans="3:29">
      <c r="C91" s="9" t="str">
        <f t="shared" si="33"/>
        <v>BO_M_P_R3_BG</v>
      </c>
      <c r="D91" s="3">
        <f t="shared" si="34"/>
        <v>-23.684999999999999</v>
      </c>
      <c r="E91" s="3">
        <f t="shared" si="35"/>
        <v>0.97109741912055503</v>
      </c>
      <c r="F91" s="3">
        <f t="shared" si="36"/>
        <v>2.8902580879444972E-2</v>
      </c>
      <c r="G91" s="3">
        <f t="shared" si="37"/>
        <v>-0.88700000000000001</v>
      </c>
      <c r="H91" s="3">
        <f t="shared" si="38"/>
        <v>0.9444259737200249</v>
      </c>
      <c r="I91" s="10">
        <f t="shared" si="39"/>
        <v>5.5574026279975097E-2</v>
      </c>
      <c r="U91" t="str">
        <f t="shared" si="20"/>
        <v>B5_M_P_R3_BG</v>
      </c>
      <c r="V91">
        <f t="shared" si="21"/>
        <v>151.541</v>
      </c>
      <c r="W91">
        <f t="shared" si="22"/>
        <v>-27.33</v>
      </c>
      <c r="X91" s="34">
        <f t="shared" si="23"/>
        <v>-26.935463581041667</v>
      </c>
      <c r="Y91" s="36">
        <f t="shared" si="24"/>
        <v>-26.500467191571808</v>
      </c>
      <c r="Z91">
        <f t="shared" si="25"/>
        <v>16.28</v>
      </c>
      <c r="AA91">
        <f t="shared" si="25"/>
        <v>4.0199999999999996</v>
      </c>
      <c r="AB91" s="35">
        <f t="shared" si="26"/>
        <v>4.0124739707820538</v>
      </c>
      <c r="AC91" s="37">
        <f t="shared" si="27"/>
        <v>3.9648265225215757</v>
      </c>
    </row>
    <row r="92" spans="3:29">
      <c r="C92" s="9" t="str">
        <f t="shared" si="33"/>
        <v>B2_C_P_R1_BG</v>
      </c>
      <c r="D92" s="3">
        <f t="shared" si="34"/>
        <v>-25.931999999999999</v>
      </c>
      <c r="E92" s="3">
        <f t="shared" si="35"/>
        <v>1.0071518118910321</v>
      </c>
      <c r="F92" s="3">
        <f t="shared" si="36"/>
        <v>-7.1518118910320894E-3</v>
      </c>
      <c r="G92" s="3">
        <f t="shared" si="37"/>
        <v>1.99</v>
      </c>
      <c r="H92" s="3">
        <f t="shared" si="38"/>
        <v>0.88795441850328993</v>
      </c>
      <c r="I92" s="10">
        <f t="shared" si="39"/>
        <v>0.11204558149671007</v>
      </c>
      <c r="U92" t="str">
        <f t="shared" si="20"/>
        <v>B10_C_P_R1_BG</v>
      </c>
      <c r="V92" t="str">
        <f t="shared" si="21"/>
        <v>pegged detector</v>
      </c>
      <c r="W92">
        <f t="shared" si="22"/>
        <v>0</v>
      </c>
      <c r="X92" s="34" t="e">
        <f t="shared" si="23"/>
        <v>#VALUE!</v>
      </c>
      <c r="Y92" s="36" t="e">
        <f t="shared" si="24"/>
        <v>#VALUE!</v>
      </c>
      <c r="Z92">
        <f t="shared" si="25"/>
        <v>7.085</v>
      </c>
      <c r="AA92">
        <f t="shared" si="25"/>
        <v>3.9529999999999998</v>
      </c>
      <c r="AB92" s="35">
        <f t="shared" si="26"/>
        <v>3.9421148212913009</v>
      </c>
      <c r="AC92" s="37">
        <f t="shared" si="27"/>
        <v>3.8783774195901777</v>
      </c>
    </row>
    <row r="93" spans="3:29">
      <c r="C93" s="9" t="str">
        <f t="shared" si="33"/>
        <v>B2_C_P_R2_BG</v>
      </c>
      <c r="D93" s="3">
        <f t="shared" si="34"/>
        <v>-26.864000000000001</v>
      </c>
      <c r="E93" s="3">
        <f t="shared" si="35"/>
        <v>1.0221062818786086</v>
      </c>
      <c r="F93" s="3">
        <f t="shared" si="36"/>
        <v>-2.2106281878608636E-2</v>
      </c>
      <c r="G93" s="3">
        <f t="shared" si="37"/>
        <v>5.0709999999999997</v>
      </c>
      <c r="H93" s="3">
        <f t="shared" si="38"/>
        <v>0.82747862370914327</v>
      </c>
      <c r="I93" s="10">
        <f t="shared" si="39"/>
        <v>0.17252137629085673</v>
      </c>
      <c r="U93" t="str">
        <f t="shared" si="20"/>
        <v>B10_C_P_R2_BG</v>
      </c>
      <c r="V93">
        <f t="shared" si="21"/>
        <v>53.881</v>
      </c>
      <c r="W93">
        <f t="shared" si="22"/>
        <v>-23.664999999999999</v>
      </c>
      <c r="X93" s="34">
        <f t="shared" si="23"/>
        <v>-23.68263746317248</v>
      </c>
      <c r="Y93" s="36">
        <f t="shared" si="24"/>
        <v>-23.548897696015516</v>
      </c>
      <c r="Z93">
        <f t="shared" si="25"/>
        <v>7.1319999999999997</v>
      </c>
      <c r="AA93">
        <f t="shared" si="25"/>
        <v>1.4610000000000001</v>
      </c>
      <c r="AB93" s="35">
        <f t="shared" si="26"/>
        <v>1.4501319914953321</v>
      </c>
      <c r="AC93" s="37">
        <f t="shared" si="27"/>
        <v>1.38647683316688</v>
      </c>
    </row>
    <row r="94" spans="3:29">
      <c r="C94" s="9" t="str">
        <f t="shared" si="33"/>
        <v>B2_C_P_R3_BG</v>
      </c>
      <c r="D94" s="3">
        <f t="shared" si="34"/>
        <v>-27.295999999999999</v>
      </c>
      <c r="E94" s="3">
        <f t="shared" si="35"/>
        <v>1.0290379675380863</v>
      </c>
      <c r="F94" s="3">
        <f t="shared" si="36"/>
        <v>-2.9037967538086296E-2</v>
      </c>
      <c r="G94" s="3">
        <f t="shared" si="37"/>
        <v>3.6760000000000002</v>
      </c>
      <c r="H94" s="3">
        <f t="shared" si="38"/>
        <v>0.85486055611350364</v>
      </c>
      <c r="I94" s="10">
        <f t="shared" si="39"/>
        <v>0.14513944388649636</v>
      </c>
      <c r="U94" t="str">
        <f t="shared" si="20"/>
        <v>B10_C_P_R3_BG</v>
      </c>
      <c r="V94">
        <f t="shared" ref="V94:V96" si="40">Y37</f>
        <v>137.566</v>
      </c>
      <c r="W94">
        <f t="shared" ref="W94:W96" si="41">Z37</f>
        <v>-27.361000000000001</v>
      </c>
      <c r="X94" s="34">
        <f t="shared" ref="X94:X96" si="42">W94-(V94*$H$72+$H$74)</f>
        <v>-27.025445047381808</v>
      </c>
      <c r="Y94" s="36">
        <f t="shared" ref="Y94:Y96" si="43">W94-(V94*$Q$74+$Q$76)</f>
        <v>-26.633558030191519</v>
      </c>
      <c r="Z94">
        <f t="shared" ref="Z94:Z96" si="44">AA37</f>
        <v>13.504</v>
      </c>
      <c r="AA94">
        <f t="shared" ref="AA94:AA96" si="45">AB37</f>
        <v>3.65</v>
      </c>
      <c r="AB94" s="35">
        <f t="shared" ref="AB94:AB96" si="46">AA94-(Z94*$J$72+$J$74)</f>
        <v>3.6414598327737528</v>
      </c>
      <c r="AC94" s="37">
        <f t="shared" ref="AC94:AC96" si="47">AA94-(Z94*$S$74+$S$76)</f>
        <v>3.5889547759487037</v>
      </c>
    </row>
    <row r="95" spans="3:29">
      <c r="C95" s="9" t="str">
        <f t="shared" si="33"/>
        <v>B2_M_P_R1_BG</v>
      </c>
      <c r="D95" s="3">
        <f t="shared" si="34"/>
        <v>-26.706</v>
      </c>
      <c r="E95" s="3">
        <f t="shared" si="35"/>
        <v>1.0195710820309294</v>
      </c>
      <c r="F95" s="3">
        <f t="shared" si="36"/>
        <v>-1.9571082030929388E-2</v>
      </c>
      <c r="G95" s="3">
        <f t="shared" si="37"/>
        <v>7.0010000000000003</v>
      </c>
      <c r="H95" s="3">
        <f t="shared" si="38"/>
        <v>0.78959537672676638</v>
      </c>
      <c r="I95" s="10">
        <f t="shared" si="39"/>
        <v>0.21040462327323362</v>
      </c>
      <c r="U95" t="str">
        <f t="shared" si="20"/>
        <v>blank</v>
      </c>
      <c r="V95">
        <f t="shared" si="40"/>
        <v>0</v>
      </c>
      <c r="W95">
        <f t="shared" si="41"/>
        <v>0</v>
      </c>
      <c r="X95" s="34">
        <f t="shared" si="42"/>
        <v>-0.24504214209005495</v>
      </c>
      <c r="Y95" s="36">
        <f t="shared" si="43"/>
        <v>-0.27751175509734483</v>
      </c>
      <c r="Z95">
        <f t="shared" si="44"/>
        <v>93.917000000000002</v>
      </c>
      <c r="AA95">
        <f t="shared" si="45"/>
        <v>0</v>
      </c>
      <c r="AB95" s="35">
        <f t="shared" si="46"/>
        <v>2.0836590576901334E-2</v>
      </c>
      <c r="AC95" s="37">
        <f t="shared" si="47"/>
        <v>0.10904294495604855</v>
      </c>
    </row>
    <row r="96" spans="3:29">
      <c r="C96" s="9" t="str">
        <f t="shared" si="33"/>
        <v>blank</v>
      </c>
      <c r="D96" s="3">
        <f t="shared" si="34"/>
        <v>0</v>
      </c>
      <c r="E96" s="3">
        <f t="shared" si="35"/>
        <v>0.59105812549850389</v>
      </c>
      <c r="F96" s="3">
        <f t="shared" si="36"/>
        <v>0.40894187450149611</v>
      </c>
      <c r="G96" s="3">
        <f t="shared" si="37"/>
        <v>0</v>
      </c>
      <c r="H96" s="3">
        <f t="shared" si="38"/>
        <v>0.92701538300843511</v>
      </c>
      <c r="I96" s="10">
        <f t="shared" si="39"/>
        <v>7.2984616991564888E-2</v>
      </c>
      <c r="U96" t="str">
        <f t="shared" si="20"/>
        <v>B10_M_P_R1_BG</v>
      </c>
      <c r="V96">
        <f t="shared" si="40"/>
        <v>111.627</v>
      </c>
      <c r="W96">
        <f t="shared" si="41"/>
        <v>-27.431999999999999</v>
      </c>
      <c r="X96" s="34">
        <f t="shared" si="42"/>
        <v>-27.205920557606987</v>
      </c>
      <c r="Y96" s="36">
        <f t="shared" si="43"/>
        <v>-26.894048854016681</v>
      </c>
      <c r="Z96">
        <f t="shared" si="44"/>
        <v>11.199</v>
      </c>
      <c r="AA96">
        <f t="shared" si="45"/>
        <v>3.36</v>
      </c>
      <c r="AB96" s="35">
        <f t="shared" si="46"/>
        <v>3.3506177621292519</v>
      </c>
      <c r="AC96" s="37">
        <f t="shared" si="47"/>
        <v>3.2940792803253349</v>
      </c>
    </row>
    <row r="97" spans="3:10">
      <c r="C97" s="9" t="str">
        <f t="shared" si="33"/>
        <v>B2_M_P_R2_BG</v>
      </c>
      <c r="D97" s="3">
        <f t="shared" si="34"/>
        <v>-26.288</v>
      </c>
      <c r="E97" s="3">
        <f t="shared" si="35"/>
        <v>1.0128640343326385</v>
      </c>
      <c r="F97" s="3">
        <f t="shared" si="36"/>
        <v>-1.2864034332638496E-2</v>
      </c>
      <c r="G97" s="3">
        <f t="shared" si="37"/>
        <v>1.1000000000000001</v>
      </c>
      <c r="H97" s="3">
        <f t="shared" si="38"/>
        <v>0.90542389509101817</v>
      </c>
      <c r="I97" s="10">
        <f t="shared" si="39"/>
        <v>9.4576104908981828E-2</v>
      </c>
    </row>
    <row r="98" spans="3:10">
      <c r="C98" s="9" t="str">
        <f t="shared" si="33"/>
        <v>B2_M_P_R3_BG</v>
      </c>
      <c r="D98" s="3">
        <f t="shared" si="34"/>
        <v>-26.425000000000001</v>
      </c>
      <c r="E98" s="3">
        <f t="shared" si="35"/>
        <v>1.0150622772385376</v>
      </c>
      <c r="F98" s="3">
        <f t="shared" si="36"/>
        <v>-1.5062277238537591E-2</v>
      </c>
      <c r="G98" s="3">
        <f t="shared" si="37"/>
        <v>7.4790000000000001</v>
      </c>
      <c r="H98" s="3">
        <f t="shared" si="38"/>
        <v>0.78021289379537972</v>
      </c>
      <c r="I98" s="10">
        <f t="shared" si="39"/>
        <v>0.21978710620462028</v>
      </c>
    </row>
    <row r="99" spans="3:10">
      <c r="C99" s="9" t="str">
        <f t="shared" si="33"/>
        <v>B5_C_P_R1_BG</v>
      </c>
      <c r="D99" s="3">
        <f t="shared" si="34"/>
        <v>-25.661000000000001</v>
      </c>
      <c r="E99" s="3">
        <f t="shared" si="35"/>
        <v>1.0028034627852025</v>
      </c>
      <c r="F99" s="3">
        <f t="shared" si="36"/>
        <v>-2.8034627852024929E-3</v>
      </c>
      <c r="G99" s="3">
        <f t="shared" si="37"/>
        <v>2.77</v>
      </c>
      <c r="H99" s="3">
        <f t="shared" si="38"/>
        <v>0.87264409070730342</v>
      </c>
      <c r="I99" s="10">
        <f t="shared" si="39"/>
        <v>0.12735590929269658</v>
      </c>
    </row>
    <row r="100" spans="3:10">
      <c r="C100" s="9" t="str">
        <f t="shared" si="33"/>
        <v>B5_C_P_R2_BG</v>
      </c>
      <c r="D100" s="3">
        <f t="shared" si="34"/>
        <v>-26.603999999999999</v>
      </c>
      <c r="E100" s="3">
        <f t="shared" si="35"/>
        <v>1.0179344340279972</v>
      </c>
      <c r="F100" s="3">
        <f t="shared" si="36"/>
        <v>-1.7934434027997215E-2</v>
      </c>
      <c r="G100" s="3">
        <f t="shared" si="37"/>
        <v>3.4009999999999998</v>
      </c>
      <c r="H100" s="3">
        <f t="shared" si="38"/>
        <v>0.86025842809285802</v>
      </c>
      <c r="I100" s="10">
        <f t="shared" si="39"/>
        <v>0.13974157190714198</v>
      </c>
    </row>
    <row r="101" spans="3:10">
      <c r="C101" s="9" t="str">
        <f t="shared" si="33"/>
        <v>B5_C_P_R3_BG</v>
      </c>
      <c r="D101" s="3">
        <f t="shared" si="34"/>
        <v>-26.382999999999999</v>
      </c>
      <c r="E101" s="3">
        <f t="shared" si="35"/>
        <v>1.0143883633549773</v>
      </c>
      <c r="F101" s="3">
        <f t="shared" si="36"/>
        <v>-1.4388363354977285E-2</v>
      </c>
      <c r="G101" s="3">
        <f t="shared" si="37"/>
        <v>2.9260000000000002</v>
      </c>
      <c r="H101" s="3">
        <f t="shared" si="38"/>
        <v>0.86958202514810612</v>
      </c>
      <c r="I101" s="10">
        <f t="shared" si="39"/>
        <v>0.13041797485189388</v>
      </c>
    </row>
    <row r="102" spans="3:10">
      <c r="C102" s="9" t="str">
        <f t="shared" si="33"/>
        <v>B5_M_P_R1_BG</v>
      </c>
      <c r="D102" s="3">
        <f t="shared" si="34"/>
        <v>-26.765000000000001</v>
      </c>
      <c r="E102" s="3">
        <f t="shared" si="35"/>
        <v>1.0205177705816451</v>
      </c>
      <c r="F102" s="3">
        <f t="shared" si="36"/>
        <v>-2.0517770581645056E-2</v>
      </c>
      <c r="G102" s="3">
        <f t="shared" si="37"/>
        <v>3.6019999999999999</v>
      </c>
      <c r="H102" s="3">
        <f t="shared" si="38"/>
        <v>0.85631307439158455</v>
      </c>
      <c r="I102" s="10">
        <f t="shared" si="39"/>
        <v>0.14368692560841545</v>
      </c>
    </row>
    <row r="103" spans="3:10">
      <c r="C103" s="9" t="str">
        <f t="shared" ref="C103:C109" si="48">U33</f>
        <v>B5_M_P_R2_BG</v>
      </c>
      <c r="D103" s="3">
        <f t="shared" ref="D103:D109" si="49">Z33</f>
        <v>0</v>
      </c>
      <c r="E103" s="3">
        <f t="shared" ref="E103:E109" si="50">ABS((D103-$M$36)/($M$36-$C$36))</f>
        <v>0.59105812549850389</v>
      </c>
      <c r="F103" s="3">
        <f t="shared" ref="F103:F109" si="51">1-E103</f>
        <v>0.40894187450149611</v>
      </c>
      <c r="G103" s="3">
        <f t="shared" ref="G103:G109" si="52">AB33</f>
        <v>0</v>
      </c>
      <c r="H103" s="3">
        <f t="shared" ref="H103:H109" si="53">ABS((G103-$Q$36)/($Q$36-$G$36))</f>
        <v>0.92701538300843511</v>
      </c>
      <c r="I103" s="10">
        <f t="shared" ref="I103:I109" si="54">1-H103</f>
        <v>7.2984616991564888E-2</v>
      </c>
    </row>
    <row r="104" spans="3:10">
      <c r="C104" s="9" t="str">
        <f t="shared" si="48"/>
        <v>B5_M_P_R3_BG</v>
      </c>
      <c r="D104" s="3">
        <f t="shared" si="49"/>
        <v>-27.33</v>
      </c>
      <c r="E104" s="3">
        <f t="shared" si="50"/>
        <v>1.029583516872397</v>
      </c>
      <c r="F104" s="3">
        <f t="shared" si="51"/>
        <v>-2.958351687239702E-2</v>
      </c>
      <c r="G104" s="3">
        <f t="shared" si="52"/>
        <v>4.0199999999999996</v>
      </c>
      <c r="H104" s="3">
        <f t="shared" si="53"/>
        <v>0.84810830898296619</v>
      </c>
      <c r="I104" s="10">
        <f t="shared" si="54"/>
        <v>0.15189169101703381</v>
      </c>
    </row>
    <row r="105" spans="3:10">
      <c r="C105" s="9" t="str">
        <f t="shared" si="48"/>
        <v>B10_C_P_R1_BG</v>
      </c>
      <c r="D105" s="3">
        <f t="shared" si="49"/>
        <v>0</v>
      </c>
      <c r="E105" s="3">
        <f t="shared" si="50"/>
        <v>0.59105812549850389</v>
      </c>
      <c r="F105" s="3">
        <f t="shared" si="51"/>
        <v>0.40894187450149611</v>
      </c>
      <c r="G105" s="3">
        <f t="shared" si="52"/>
        <v>3.9529999999999998</v>
      </c>
      <c r="H105" s="3">
        <f t="shared" si="53"/>
        <v>0.84942342688339045</v>
      </c>
      <c r="I105" s="10">
        <f t="shared" si="54"/>
        <v>0.15057657311660955</v>
      </c>
    </row>
    <row r="106" spans="3:10">
      <c r="C106" s="9" t="str">
        <f t="shared" si="48"/>
        <v>B10_C_P_R2_BG</v>
      </c>
      <c r="D106" s="3">
        <f t="shared" si="49"/>
        <v>-23.664999999999999</v>
      </c>
      <c r="E106" s="3">
        <f t="shared" si="50"/>
        <v>0.97077650774743107</v>
      </c>
      <c r="F106" s="3">
        <f t="shared" si="51"/>
        <v>2.9223492252568928E-2</v>
      </c>
      <c r="G106" s="3">
        <f t="shared" si="52"/>
        <v>1.4610000000000001</v>
      </c>
      <c r="H106" s="3">
        <f t="shared" si="53"/>
        <v>0.89833796132902966</v>
      </c>
      <c r="I106" s="10">
        <f t="shared" si="54"/>
        <v>0.10166203867097034</v>
      </c>
    </row>
    <row r="107" spans="3:10">
      <c r="C107" s="9" t="str">
        <f t="shared" si="48"/>
        <v>B10_C_P_R3_BG</v>
      </c>
      <c r="D107" s="3">
        <f t="shared" si="49"/>
        <v>-27.361000000000001</v>
      </c>
      <c r="E107" s="3">
        <f t="shared" si="50"/>
        <v>1.0300809295007392</v>
      </c>
      <c r="F107" s="3">
        <f t="shared" si="51"/>
        <v>-3.0080929500739151E-2</v>
      </c>
      <c r="G107" s="3">
        <f t="shared" si="52"/>
        <v>3.65</v>
      </c>
      <c r="H107" s="3">
        <f t="shared" si="53"/>
        <v>0.85537090037336994</v>
      </c>
      <c r="I107" s="10">
        <f t="shared" si="54"/>
        <v>0.14462909962663006</v>
      </c>
    </row>
    <row r="108" spans="3:10">
      <c r="C108" s="9" t="str">
        <f t="shared" si="48"/>
        <v>blank</v>
      </c>
      <c r="D108" s="3">
        <f t="shared" si="49"/>
        <v>0</v>
      </c>
      <c r="E108" s="3">
        <f t="shared" si="50"/>
        <v>0.59105812549850389</v>
      </c>
      <c r="F108" s="3">
        <f t="shared" si="51"/>
        <v>0.40894187450149611</v>
      </c>
      <c r="G108" s="3">
        <f t="shared" si="52"/>
        <v>0</v>
      </c>
      <c r="H108" s="3">
        <f t="shared" si="53"/>
        <v>0.92701538300843511</v>
      </c>
      <c r="I108" s="10">
        <f t="shared" si="54"/>
        <v>7.2984616991564888E-2</v>
      </c>
    </row>
    <row r="109" spans="3:10">
      <c r="C109" s="9" t="str">
        <f t="shared" si="48"/>
        <v>B10_M_P_R1_BG</v>
      </c>
      <c r="D109" s="3">
        <f t="shared" si="49"/>
        <v>-27.431999999999999</v>
      </c>
      <c r="E109" s="3">
        <f t="shared" si="50"/>
        <v>1.0312201648753292</v>
      </c>
      <c r="F109" s="3">
        <f t="shared" si="51"/>
        <v>-3.1220164875329193E-2</v>
      </c>
      <c r="G109" s="3">
        <f t="shared" si="52"/>
        <v>3.36</v>
      </c>
      <c r="H109" s="3">
        <f t="shared" si="53"/>
        <v>0.86106320173341622</v>
      </c>
      <c r="I109" s="10">
        <f t="shared" si="54"/>
        <v>0.13893679826658378</v>
      </c>
    </row>
    <row r="111" spans="3:10" ht="15" thickBot="1">
      <c r="C111" t="s">
        <v>60</v>
      </c>
    </row>
    <row r="112" spans="3:10">
      <c r="C112" s="5" t="s">
        <v>8</v>
      </c>
      <c r="D112" s="7"/>
      <c r="E112" s="7"/>
      <c r="F112" s="7"/>
      <c r="G112" s="7"/>
      <c r="H112" s="7"/>
      <c r="I112" s="7"/>
      <c r="J112" s="8"/>
    </row>
    <row r="113" spans="3:10">
      <c r="C113" s="9" t="s">
        <v>1</v>
      </c>
      <c r="D113" s="3" t="s">
        <v>11</v>
      </c>
      <c r="E113" s="3" t="s">
        <v>6</v>
      </c>
      <c r="F113" s="3" t="s">
        <v>12</v>
      </c>
      <c r="G113" s="3" t="s">
        <v>2</v>
      </c>
      <c r="H113" s="3" t="s">
        <v>61</v>
      </c>
      <c r="I113" s="3" t="s">
        <v>3</v>
      </c>
      <c r="J113" s="10" t="s">
        <v>62</v>
      </c>
    </row>
    <row r="114" spans="3:10">
      <c r="C114" s="11" t="str">
        <f>U7</f>
        <v>Acetanalide 1</v>
      </c>
      <c r="D114" s="4" t="str">
        <f t="shared" ref="D114:I129" si="55">V7</f>
        <v>A1</v>
      </c>
      <c r="E114" s="4">
        <f t="shared" si="55"/>
        <v>0.83899999999999997</v>
      </c>
      <c r="F114" s="4">
        <f t="shared" si="55"/>
        <v>5</v>
      </c>
      <c r="G114" s="4">
        <f t="shared" si="55"/>
        <v>114.386</v>
      </c>
      <c r="H114" s="4">
        <f>(E77*X64)+(F77*Y64)</f>
        <v>-29.347238612289541</v>
      </c>
      <c r="I114" s="4">
        <f t="shared" si="55"/>
        <v>68.296000000000006</v>
      </c>
      <c r="J114" s="12">
        <f>(H77*AB64)+(I77*AC64)</f>
        <v>0.6331683534757514</v>
      </c>
    </row>
    <row r="115" spans="3:10">
      <c r="C115" s="11" t="str">
        <f t="shared" ref="C115:C143" si="56">U8</f>
        <v>Acetanalide 2</v>
      </c>
      <c r="D115" s="4" t="str">
        <f t="shared" si="55"/>
        <v>A2</v>
      </c>
      <c r="E115" s="4">
        <f t="shared" si="55"/>
        <v>0.8</v>
      </c>
      <c r="F115" s="4">
        <f t="shared" si="55"/>
        <v>5</v>
      </c>
      <c r="G115" s="4">
        <f t="shared" si="55"/>
        <v>109.51300000000001</v>
      </c>
      <c r="H115" s="4">
        <f>(E78*X65)+(F78*Y65)</f>
        <v>-29.352752975662384</v>
      </c>
      <c r="I115" s="4">
        <f t="shared" si="55"/>
        <v>64.17</v>
      </c>
      <c r="J115" s="12">
        <f>(H78*AB65)+(I78*AC65)</f>
        <v>0.49695141294079925</v>
      </c>
    </row>
    <row r="116" spans="3:10">
      <c r="C116" s="11" t="str">
        <f t="shared" si="56"/>
        <v>cup blank</v>
      </c>
      <c r="D116" s="4" t="str">
        <f t="shared" si="55"/>
        <v>A4</v>
      </c>
      <c r="E116" s="4">
        <f t="shared" si="55"/>
        <v>0.999</v>
      </c>
      <c r="F116" s="4">
        <f t="shared" si="55"/>
        <v>5</v>
      </c>
      <c r="G116" s="4">
        <f t="shared" si="55"/>
        <v>0</v>
      </c>
      <c r="H116" s="4">
        <f>(E79*X66)+(F79*Y66)</f>
        <v>-0.25832032649759423</v>
      </c>
      <c r="I116" s="4">
        <f t="shared" si="55"/>
        <v>94.947999999999993</v>
      </c>
      <c r="J116" s="12">
        <f>(H79*AB66)+(I79*AC66)</f>
        <v>2.778261797053206E-2</v>
      </c>
    </row>
    <row r="117" spans="3:10">
      <c r="C117" s="11" t="str">
        <f t="shared" si="56"/>
        <v>B20_C_P_R3</v>
      </c>
      <c r="D117" s="4" t="str">
        <f t="shared" si="55"/>
        <v>C7</v>
      </c>
      <c r="E117" s="4">
        <f t="shared" si="55"/>
        <v>1.246</v>
      </c>
      <c r="F117" s="4">
        <f t="shared" si="55"/>
        <v>5</v>
      </c>
      <c r="G117" s="4">
        <f t="shared" si="55"/>
        <v>98.338999999999999</v>
      </c>
      <c r="H117" s="4">
        <f>(E80*X67)+(F80*Y67)</f>
        <v>-27.366876767331767</v>
      </c>
      <c r="I117" s="4">
        <f t="shared" si="55"/>
        <v>13.109</v>
      </c>
      <c r="J117" s="12">
        <f>(H80*AB67)+(I80*AC67)</f>
        <v>10.045919281450924</v>
      </c>
    </row>
    <row r="118" spans="3:10">
      <c r="C118" s="11" t="str">
        <f t="shared" si="56"/>
        <v>B20_C_P_R2</v>
      </c>
      <c r="D118" s="4" t="str">
        <f t="shared" si="55"/>
        <v>C8</v>
      </c>
      <c r="E118" s="4">
        <f t="shared" si="55"/>
        <v>1.7669999999999999</v>
      </c>
      <c r="F118" s="4">
        <f t="shared" si="55"/>
        <v>5</v>
      </c>
      <c r="G118" s="4">
        <f t="shared" si="55"/>
        <v>142.05199999999999</v>
      </c>
      <c r="H118" s="4">
        <f>(E81*X68)+(F81*Y68)</f>
        <v>-27.90545187309376</v>
      </c>
      <c r="I118" s="4">
        <f t="shared" si="55"/>
        <v>12.946</v>
      </c>
      <c r="J118" s="12">
        <f>(H81*AB68)+(I81*AC68)</f>
        <v>8.2496700267735186</v>
      </c>
    </row>
    <row r="119" spans="3:10">
      <c r="C119" s="11" t="str">
        <f t="shared" si="56"/>
        <v>B20_M_P_R2</v>
      </c>
      <c r="D119" s="4" t="str">
        <f t="shared" si="55"/>
        <v>C9</v>
      </c>
      <c r="E119" s="4">
        <f t="shared" si="55"/>
        <v>1.873</v>
      </c>
      <c r="F119" s="4">
        <f t="shared" si="55"/>
        <v>5</v>
      </c>
      <c r="G119" s="4">
        <f t="shared" si="55"/>
        <v>150.54900000000001</v>
      </c>
      <c r="H119" s="4">
        <f>(E82*X69)+(F82*Y69)</f>
        <v>-28.005677985278425</v>
      </c>
      <c r="I119" s="4">
        <f t="shared" si="55"/>
        <v>15.13</v>
      </c>
      <c r="J119" s="12">
        <f>(H82*AB69)+(I82*AC69)</f>
        <v>5.2263188165497221</v>
      </c>
    </row>
    <row r="120" spans="3:10">
      <c r="C120" s="11" t="str">
        <f t="shared" si="56"/>
        <v>B20_M_P_R3</v>
      </c>
      <c r="D120" s="4" t="str">
        <f t="shared" si="55"/>
        <v>C10</v>
      </c>
      <c r="E120" s="4">
        <f t="shared" si="55"/>
        <v>1.829</v>
      </c>
      <c r="F120" s="4">
        <f t="shared" si="55"/>
        <v>5</v>
      </c>
      <c r="G120" s="4">
        <f t="shared" si="55"/>
        <v>143.71799999999999</v>
      </c>
      <c r="H120" s="4">
        <f>(E83*X70)+(F83*Y70)</f>
        <v>-27.419509707513512</v>
      </c>
      <c r="I120" s="4">
        <f t="shared" si="55"/>
        <v>12.097</v>
      </c>
      <c r="J120" s="12">
        <f>(H83*AB70)+(I83*AC70)</f>
        <v>9.4417220083692754</v>
      </c>
    </row>
    <row r="121" spans="3:10">
      <c r="C121" s="11" t="str">
        <f t="shared" si="56"/>
        <v>B20_M_P_R1</v>
      </c>
      <c r="D121" s="4" t="str">
        <f t="shared" si="55"/>
        <v>C11</v>
      </c>
      <c r="E121" s="4">
        <f t="shared" si="55"/>
        <v>1.7609999999999999</v>
      </c>
      <c r="F121" s="4">
        <f t="shared" si="55"/>
        <v>5</v>
      </c>
      <c r="G121" s="4">
        <f t="shared" si="55"/>
        <v>142.179</v>
      </c>
      <c r="H121" s="4">
        <f>(E84*X71)+(F84*Y71)</f>
        <v>-26.981957674093366</v>
      </c>
      <c r="I121" s="4">
        <f t="shared" si="55"/>
        <v>10.244999999999999</v>
      </c>
      <c r="J121" s="12">
        <f>(H84*AB71)+(I84*AC71)</f>
        <v>7.7381537129189599</v>
      </c>
    </row>
    <row r="122" spans="3:10">
      <c r="C122" s="11" t="str">
        <f t="shared" si="56"/>
        <v>blank</v>
      </c>
      <c r="D122" s="4" t="str">
        <f t="shared" si="55"/>
        <v>C12</v>
      </c>
      <c r="E122" s="4">
        <f t="shared" si="55"/>
        <v>0.999</v>
      </c>
      <c r="F122" s="4">
        <f t="shared" si="55"/>
        <v>5</v>
      </c>
      <c r="G122" s="4">
        <f t="shared" si="55"/>
        <v>0</v>
      </c>
      <c r="H122" s="4">
        <f>(E85*X72)+(F85*Y72)</f>
        <v>-0.25832032649759423</v>
      </c>
      <c r="I122" s="4">
        <f t="shared" si="55"/>
        <v>95.51</v>
      </c>
      <c r="J122" s="12">
        <f>(H85*AB72)+(I85*AC72)</f>
        <v>2.8059704359001604E-2</v>
      </c>
    </row>
    <row r="123" spans="3:10">
      <c r="C123" s="11" t="str">
        <f t="shared" si="56"/>
        <v>BO_C_P_R1_BG</v>
      </c>
      <c r="D123" s="4" t="str">
        <f t="shared" si="55"/>
        <v>D1</v>
      </c>
      <c r="E123" s="4">
        <f t="shared" si="55"/>
        <v>0</v>
      </c>
      <c r="F123" s="4">
        <f t="shared" si="55"/>
        <v>5</v>
      </c>
      <c r="G123" s="4">
        <f t="shared" si="55"/>
        <v>0</v>
      </c>
      <c r="H123" s="4">
        <f>(E86*X73)+(F86*Y73)</f>
        <v>-0.25832032649759423</v>
      </c>
      <c r="I123" s="4">
        <f t="shared" si="55"/>
        <v>1.306</v>
      </c>
      <c r="J123" s="12">
        <f>(H86*AB73)+(I86*AC73)</f>
        <v>-1.838628521285645E-2</v>
      </c>
    </row>
    <row r="124" spans="3:10">
      <c r="C124" s="11" t="str">
        <f t="shared" si="56"/>
        <v>BO_C_P_R2_BG</v>
      </c>
      <c r="D124" s="4" t="str">
        <f t="shared" si="55"/>
        <v>D2</v>
      </c>
      <c r="E124" s="4">
        <f t="shared" si="55"/>
        <v>1.5469999999999999</v>
      </c>
      <c r="F124" s="4">
        <f t="shared" si="55"/>
        <v>5</v>
      </c>
      <c r="G124" s="4">
        <f t="shared" si="55"/>
        <v>130.017</v>
      </c>
      <c r="H124" s="4">
        <f>(E87*X74)+(F87*Y74)</f>
        <v>-25.474019103579703</v>
      </c>
      <c r="I124" s="4">
        <f t="shared" si="55"/>
        <v>8.8640000000000008</v>
      </c>
      <c r="J124" s="12">
        <f>(H87*AB74)+(I87*AC74)</f>
        <v>7.4834069505144125</v>
      </c>
    </row>
    <row r="125" spans="3:10">
      <c r="C125" s="11" t="str">
        <f t="shared" si="56"/>
        <v>BO_C_P_R3_BG</v>
      </c>
      <c r="D125" s="4" t="str">
        <f t="shared" si="55"/>
        <v>D3</v>
      </c>
      <c r="E125" s="4">
        <f t="shared" si="55"/>
        <v>1.331</v>
      </c>
      <c r="F125" s="4">
        <f t="shared" si="55"/>
        <v>5</v>
      </c>
      <c r="G125" s="4">
        <f t="shared" si="55"/>
        <v>104.88500000000001</v>
      </c>
      <c r="H125" s="4">
        <f>(E88*X75)+(F88*Y75)</f>
        <v>-26.841594365550673</v>
      </c>
      <c r="I125" s="4">
        <f t="shared" si="55"/>
        <v>9.2759999999999998</v>
      </c>
      <c r="J125" s="12">
        <f>(H88*AB75)+(I88*AC75)</f>
        <v>5.7867140363351108</v>
      </c>
    </row>
    <row r="126" spans="3:10">
      <c r="C126" s="11" t="str">
        <f t="shared" si="56"/>
        <v>BO_M_P_R3_BG</v>
      </c>
      <c r="D126" s="4" t="str">
        <f t="shared" si="55"/>
        <v>D4</v>
      </c>
      <c r="E126" s="4">
        <f t="shared" si="55"/>
        <v>1.2609999999999999</v>
      </c>
      <c r="F126" s="4">
        <f t="shared" si="55"/>
        <v>5</v>
      </c>
      <c r="G126" s="4">
        <f t="shared" si="55"/>
        <v>103.38800000000001</v>
      </c>
      <c r="H126" s="4">
        <f>(E89*X76)+(F89*Y76)</f>
        <v>-24.055020048058022</v>
      </c>
      <c r="I126" s="4">
        <f t="shared" si="55"/>
        <v>14.593999999999999</v>
      </c>
      <c r="J126" s="12">
        <f>(H89*AB76)+(I89*AC76)</f>
        <v>-0.76009093968009422</v>
      </c>
    </row>
    <row r="127" spans="3:10">
      <c r="C127" s="11" t="str">
        <f t="shared" si="56"/>
        <v>BO_M_P_R2_bg</v>
      </c>
      <c r="D127" s="4" t="str">
        <f t="shared" si="55"/>
        <v>D5</v>
      </c>
      <c r="E127" s="4">
        <f t="shared" si="55"/>
        <v>1.2230000000000001</v>
      </c>
      <c r="F127" s="4">
        <f t="shared" si="55"/>
        <v>5</v>
      </c>
      <c r="G127" s="4">
        <f t="shared" si="55"/>
        <v>96.799000000000007</v>
      </c>
      <c r="H127" s="4">
        <f>(E90*X77)+(F90*Y77)</f>
        <v>-22.729475190397476</v>
      </c>
      <c r="I127" s="4">
        <f t="shared" si="55"/>
        <v>17.579999999999998</v>
      </c>
      <c r="J127" s="12">
        <f>(H90*AB77)+(I90*AC77)</f>
        <v>-0.5968398292164242</v>
      </c>
    </row>
    <row r="128" spans="3:10">
      <c r="C128" s="11" t="str">
        <f t="shared" si="56"/>
        <v>BO_M_P_R3_BG</v>
      </c>
      <c r="D128" s="4" t="str">
        <f t="shared" si="55"/>
        <v>D6</v>
      </c>
      <c r="E128" s="4">
        <f t="shared" si="55"/>
        <v>0.90900000000000003</v>
      </c>
      <c r="F128" s="4">
        <f t="shared" si="55"/>
        <v>5</v>
      </c>
      <c r="G128" s="4">
        <f t="shared" si="55"/>
        <v>71.733000000000004</v>
      </c>
      <c r="H128" s="4">
        <f>(E91*X78)+(F91*Y78)</f>
        <v>-23.621836065113097</v>
      </c>
      <c r="I128" s="4">
        <f t="shared" si="55"/>
        <v>10.907999999999999</v>
      </c>
      <c r="J128" s="12">
        <f>(H91*AB78)+(I91*AC78)</f>
        <v>-0.89965891687245725</v>
      </c>
    </row>
    <row r="129" spans="3:10">
      <c r="C129" s="11" t="str">
        <f t="shared" si="56"/>
        <v>B2_C_P_R1_BG</v>
      </c>
      <c r="D129" s="4" t="str">
        <f t="shared" si="55"/>
        <v>D7</v>
      </c>
      <c r="E129" s="4">
        <f t="shared" si="55"/>
        <v>1.0049999999999999</v>
      </c>
      <c r="F129" s="4">
        <f t="shared" si="55"/>
        <v>5</v>
      </c>
      <c r="G129" s="4">
        <f t="shared" si="55"/>
        <v>71.045000000000002</v>
      </c>
      <c r="H129" s="4">
        <f>(E92*X79)+(F92*Y79)</f>
        <v>-25.878531973213047</v>
      </c>
      <c r="I129" s="4">
        <f t="shared" si="55"/>
        <v>9.8360000000000003</v>
      </c>
      <c r="J129" s="12">
        <f>(H92*AB79)+(I92*AC79)</f>
        <v>1.9735177039527507</v>
      </c>
    </row>
    <row r="130" spans="3:10">
      <c r="C130" s="11" t="str">
        <f t="shared" si="56"/>
        <v>B2_C_P_R2_BG</v>
      </c>
      <c r="D130" s="4" t="str">
        <f t="shared" ref="D130:D143" si="57">V23</f>
        <v>D8</v>
      </c>
      <c r="E130" s="4">
        <f t="shared" ref="E130:E143" si="58">W23</f>
        <v>1.24</v>
      </c>
      <c r="F130" s="4">
        <f t="shared" ref="F130:F143" si="59">X23</f>
        <v>5</v>
      </c>
      <c r="G130" s="4">
        <f t="shared" ref="G130:G143" si="60">Y23</f>
        <v>101.773</v>
      </c>
      <c r="H130" s="4">
        <f>(E93*X80)+(F93*Y80)</f>
        <v>-26.685731706169474</v>
      </c>
      <c r="I130" s="4">
        <f t="shared" ref="I130:I143" si="61">AA23</f>
        <v>5.04</v>
      </c>
      <c r="J130" s="12">
        <f>(H93*AB80)+(I93*AC80)</f>
        <v>5.0477543093642696</v>
      </c>
    </row>
    <row r="131" spans="3:10">
      <c r="C131" s="11" t="str">
        <f t="shared" si="56"/>
        <v>B2_C_P_R3_BG</v>
      </c>
      <c r="D131" s="4" t="str">
        <f t="shared" si="57"/>
        <v>D9</v>
      </c>
      <c r="E131" s="4">
        <f t="shared" si="58"/>
        <v>1.0149999999999999</v>
      </c>
      <c r="F131" s="4">
        <f t="shared" si="59"/>
        <v>5</v>
      </c>
      <c r="G131" s="4">
        <f t="shared" si="60"/>
        <v>82.275999999999996</v>
      </c>
      <c r="H131" s="4">
        <f>(E94*X81)+(F94*Y81)</f>
        <v>-27.200223417597943</v>
      </c>
      <c r="I131" s="4">
        <f t="shared" si="61"/>
        <v>4.7789999999999999</v>
      </c>
      <c r="J131" s="12">
        <f>(H94*AB81)+(I94*AC81)</f>
        <v>3.6544359112536871</v>
      </c>
    </row>
    <row r="132" spans="3:10">
      <c r="C132" s="11" t="str">
        <f t="shared" si="56"/>
        <v>B2_M_P_R1_BG</v>
      </c>
      <c r="D132" s="4" t="str">
        <f t="shared" si="57"/>
        <v>D10</v>
      </c>
      <c r="E132" s="4">
        <f t="shared" si="58"/>
        <v>1.615</v>
      </c>
      <c r="F132" s="4">
        <f t="shared" si="59"/>
        <v>5</v>
      </c>
      <c r="G132" s="4">
        <f t="shared" si="60"/>
        <v>131.91200000000001</v>
      </c>
      <c r="H132" s="4">
        <f>(E95*X82)+(F95*Y82)</f>
        <v>-26.401636056156278</v>
      </c>
      <c r="I132" s="4">
        <f t="shared" si="61"/>
        <v>6.0060000000000002</v>
      </c>
      <c r="J132" s="12">
        <f>(H95*AB82)+(I95*AC82)</f>
        <v>6.9759127287346701</v>
      </c>
    </row>
    <row r="133" spans="3:10">
      <c r="C133" s="11" t="str">
        <f t="shared" si="56"/>
        <v>blank</v>
      </c>
      <c r="D133" s="4" t="str">
        <f t="shared" si="57"/>
        <v>D11</v>
      </c>
      <c r="E133" s="4">
        <f t="shared" si="58"/>
        <v>0.999</v>
      </c>
      <c r="F133" s="4">
        <f t="shared" si="59"/>
        <v>5</v>
      </c>
      <c r="G133" s="4">
        <f t="shared" si="60"/>
        <v>0</v>
      </c>
      <c r="H133" s="4">
        <f>(E96*X83)+(F96*Y83)</f>
        <v>-0.25832032649759423</v>
      </c>
      <c r="I133" s="4">
        <f t="shared" si="61"/>
        <v>94.001000000000005</v>
      </c>
      <c r="J133" s="12">
        <f>(H96*AB83)+(I96*AC83)</f>
        <v>2.7315712614872548E-2</v>
      </c>
    </row>
    <row r="134" spans="3:10">
      <c r="C134" s="11" t="str">
        <f t="shared" si="56"/>
        <v>B2_M_P_R2_BG</v>
      </c>
      <c r="D134" s="4" t="str">
        <f t="shared" si="57"/>
        <v>D12</v>
      </c>
      <c r="E134" s="4">
        <f t="shared" si="58"/>
        <v>1.149</v>
      </c>
      <c r="F134" s="4">
        <f t="shared" si="59"/>
        <v>5</v>
      </c>
      <c r="G134" s="4">
        <f t="shared" si="60"/>
        <v>93.957999999999998</v>
      </c>
      <c r="H134" s="4">
        <f>(E97*X84)+(F97*Y84)</f>
        <v>-26.139803326715082</v>
      </c>
      <c r="I134" s="4">
        <f t="shared" si="61"/>
        <v>7.2409999999999997</v>
      </c>
      <c r="J134" s="12">
        <f>(H97*AB84)+(I97*AC84)</f>
        <v>1.083169593762074</v>
      </c>
    </row>
    <row r="135" spans="3:10">
      <c r="C135" s="11" t="str">
        <f t="shared" si="56"/>
        <v>B2_M_P_R3_BG</v>
      </c>
      <c r="D135" s="4" t="str">
        <f t="shared" si="57"/>
        <v>E1</v>
      </c>
      <c r="E135" s="4">
        <f t="shared" si="58"/>
        <v>1.7130000000000001</v>
      </c>
      <c r="F135" s="4">
        <f t="shared" si="59"/>
        <v>5</v>
      </c>
      <c r="G135" s="4">
        <f t="shared" si="60"/>
        <v>133.53399999999999</v>
      </c>
      <c r="H135" s="4">
        <f>(E98*X85)+(F98*Y85)</f>
        <v>-26.112177467948598</v>
      </c>
      <c r="I135" s="4">
        <f t="shared" si="61"/>
        <v>10.052</v>
      </c>
      <c r="J135" s="12">
        <f>(H98*AB85)+(I98*AC85)</f>
        <v>7.4563311746596561</v>
      </c>
    </row>
    <row r="136" spans="3:10">
      <c r="C136" s="11" t="str">
        <f t="shared" si="56"/>
        <v>B5_C_P_R1_BG</v>
      </c>
      <c r="D136" s="4" t="str">
        <f t="shared" si="57"/>
        <v>E2</v>
      </c>
      <c r="E136" s="4">
        <f t="shared" si="58"/>
        <v>1.84</v>
      </c>
      <c r="F136" s="4">
        <f t="shared" si="59"/>
        <v>5</v>
      </c>
      <c r="G136" s="4">
        <f t="shared" si="60"/>
        <v>143.56399999999999</v>
      </c>
      <c r="H136" s="4">
        <f>(E99*X86)+(F99*Y86)</f>
        <v>-25.301281008716415</v>
      </c>
      <c r="I136" s="4">
        <f t="shared" si="61"/>
        <v>16.478999999999999</v>
      </c>
      <c r="J136" s="12">
        <f>(H99*AB86)+(I99*AC86)</f>
        <v>2.7565228341796333</v>
      </c>
    </row>
    <row r="137" spans="3:10">
      <c r="C137" s="11" t="str">
        <f t="shared" si="56"/>
        <v>B5_C_P_R2_BG</v>
      </c>
      <c r="D137" s="4" t="str">
        <f t="shared" si="57"/>
        <v>E3</v>
      </c>
      <c r="E137" s="4">
        <f t="shared" si="58"/>
        <v>1.7689999999999999</v>
      </c>
      <c r="F137" s="4">
        <f t="shared" si="59"/>
        <v>5</v>
      </c>
      <c r="G137" s="4">
        <f t="shared" si="60"/>
        <v>146.678</v>
      </c>
      <c r="H137" s="4">
        <f>(E100*X87)+(F100*Y87)</f>
        <v>-26.237520242341613</v>
      </c>
      <c r="I137" s="4">
        <f t="shared" si="61"/>
        <v>13.032999999999999</v>
      </c>
      <c r="J137" s="12">
        <f>(H100*AB87)+(I100*AC87)</f>
        <v>3.3848354535263399</v>
      </c>
    </row>
    <row r="138" spans="3:10">
      <c r="C138" s="11" t="str">
        <f t="shared" si="56"/>
        <v>B5_C_P_R3_BG</v>
      </c>
      <c r="D138" s="4" t="str">
        <f t="shared" si="57"/>
        <v>E4</v>
      </c>
      <c r="E138" s="4">
        <f t="shared" si="58"/>
        <v>1.0389999999999999</v>
      </c>
      <c r="F138" s="4">
        <f t="shared" si="59"/>
        <v>5</v>
      </c>
      <c r="G138" s="4">
        <f t="shared" si="60"/>
        <v>79.462000000000003</v>
      </c>
      <c r="H138" s="4">
        <f>(E101*X88)+(F101*Y88)</f>
        <v>-26.295732587527073</v>
      </c>
      <c r="I138" s="4">
        <f t="shared" si="61"/>
        <v>7.6459999999999999</v>
      </c>
      <c r="J138" s="12">
        <f>(H101*AB88)+(I101*AC88)</f>
        <v>2.9071352924471277</v>
      </c>
    </row>
    <row r="139" spans="3:10">
      <c r="C139" s="11" t="str">
        <f t="shared" si="56"/>
        <v>B5_M_P_R1_BG</v>
      </c>
      <c r="D139" s="4" t="str">
        <f t="shared" si="57"/>
        <v>E5</v>
      </c>
      <c r="E139" s="4">
        <f t="shared" si="58"/>
        <v>1.177</v>
      </c>
      <c r="F139" s="4">
        <f t="shared" si="59"/>
        <v>5</v>
      </c>
      <c r="G139" s="4">
        <f t="shared" si="60"/>
        <v>97.04</v>
      </c>
      <c r="H139" s="4">
        <f>(E102*X89)+(F102*Y89)</f>
        <v>-26.605960638061376</v>
      </c>
      <c r="I139" s="4">
        <f t="shared" si="61"/>
        <v>4.8029999999999999</v>
      </c>
      <c r="J139" s="12">
        <f>(H102*AB89)+(I102*AC89)</f>
        <v>3.5805491542882373</v>
      </c>
    </row>
    <row r="140" spans="3:10">
      <c r="C140" s="11" t="str">
        <f t="shared" si="56"/>
        <v>B5_M_P_R2_BG</v>
      </c>
      <c r="D140" s="4" t="str">
        <f t="shared" si="57"/>
        <v>E6</v>
      </c>
      <c r="E140" s="4">
        <f t="shared" si="58"/>
        <v>0</v>
      </c>
      <c r="F140" s="4">
        <f t="shared" si="59"/>
        <v>5</v>
      </c>
      <c r="G140" s="4">
        <f t="shared" si="60"/>
        <v>0</v>
      </c>
      <c r="H140" s="4">
        <f>(E103*X90)+(F103*Y90)</f>
        <v>-0.25832032649759423</v>
      </c>
      <c r="I140" s="4">
        <f t="shared" si="61"/>
        <v>93.875</v>
      </c>
      <c r="J140" s="12">
        <f>(H103*AB90)+(I103*AC90)</f>
        <v>2.7253590043792179E-2</v>
      </c>
    </row>
    <row r="141" spans="3:10">
      <c r="C141" s="11" t="str">
        <f t="shared" si="56"/>
        <v>B5_M_P_R3_BG</v>
      </c>
      <c r="D141" s="4" t="str">
        <f t="shared" si="57"/>
        <v>E7</v>
      </c>
      <c r="E141" s="4">
        <f t="shared" si="58"/>
        <v>1.885</v>
      </c>
      <c r="F141" s="4">
        <f t="shared" si="59"/>
        <v>5</v>
      </c>
      <c r="G141" s="4">
        <f t="shared" si="60"/>
        <v>151.541</v>
      </c>
      <c r="H141" s="4">
        <f>(E105*X91)+(F105*Y91)</f>
        <v>-26.75757534213048</v>
      </c>
      <c r="I141" s="4">
        <f t="shared" si="61"/>
        <v>16.28</v>
      </c>
      <c r="J141" s="12">
        <f>(H105*AB91)+(I105*AC91)</f>
        <v>4.0052993813052398</v>
      </c>
    </row>
    <row r="142" spans="3:10">
      <c r="C142" s="11" t="str">
        <f t="shared" ref="C142:C147" si="62">U35</f>
        <v>B10_C_P_R1_BG</v>
      </c>
      <c r="D142" s="4" t="str">
        <f t="shared" ref="D142:D147" si="63">V35</f>
        <v>E8</v>
      </c>
      <c r="E142" s="4">
        <f t="shared" ref="E142:E147" si="64">W35</f>
        <v>1.131</v>
      </c>
      <c r="F142" s="4">
        <f t="shared" ref="F142:F147" si="65">X35</f>
        <v>5</v>
      </c>
      <c r="G142" s="4" t="str">
        <f t="shared" ref="G142:G147" si="66">Y35</f>
        <v>pegged detector</v>
      </c>
      <c r="H142" s="4" t="e">
        <f t="shared" ref="H142:H147" si="67">(E106*X92)+(F106*Y92)</f>
        <v>#VALUE!</v>
      </c>
      <c r="I142" s="4">
        <f t="shared" ref="I142:I147" si="68">AA35</f>
        <v>7.085</v>
      </c>
      <c r="J142" s="12">
        <f t="shared" ref="J142:J147" si="69">(H106*AB92)+(I106*AC92)</f>
        <v>3.9356351470947741</v>
      </c>
    </row>
    <row r="143" spans="3:10">
      <c r="C143" s="11" t="str">
        <f t="shared" si="62"/>
        <v>B10_C_P_R2_BG</v>
      </c>
      <c r="D143" s="4" t="str">
        <f t="shared" si="63"/>
        <v>E9</v>
      </c>
      <c r="E143" s="4">
        <f t="shared" si="64"/>
        <v>0.71799999999999997</v>
      </c>
      <c r="F143" s="4">
        <f t="shared" si="65"/>
        <v>5</v>
      </c>
      <c r="G143" s="4">
        <f t="shared" si="66"/>
        <v>53.881</v>
      </c>
      <c r="H143" s="4">
        <f t="shared" si="67"/>
        <v>-23.686660479679773</v>
      </c>
      <c r="I143" s="4">
        <f t="shared" si="68"/>
        <v>7.1319999999999997</v>
      </c>
      <c r="J143" s="12">
        <f t="shared" si="69"/>
        <v>1.4409256032596975</v>
      </c>
    </row>
    <row r="144" spans="3:10">
      <c r="C144" s="11" t="str">
        <f t="shared" si="62"/>
        <v>B10_C_P_R3_BG</v>
      </c>
      <c r="D144" s="4" t="str">
        <f t="shared" si="63"/>
        <v>E10</v>
      </c>
      <c r="E144" s="4">
        <f t="shared" si="64"/>
        <v>1.6919999999999999</v>
      </c>
      <c r="F144" s="4">
        <f t="shared" si="65"/>
        <v>5</v>
      </c>
      <c r="G144" s="4">
        <f t="shared" si="66"/>
        <v>137.566</v>
      </c>
      <c r="H144" s="4">
        <f t="shared" si="67"/>
        <v>-26.86518603597921</v>
      </c>
      <c r="I144" s="4">
        <f t="shared" si="68"/>
        <v>13.504</v>
      </c>
      <c r="J144" s="12">
        <f t="shared" si="69"/>
        <v>3.6376277713112559</v>
      </c>
    </row>
    <row r="145" spans="3:10">
      <c r="C145" s="11" t="str">
        <f t="shared" si="62"/>
        <v>blank</v>
      </c>
      <c r="D145" s="4" t="str">
        <f t="shared" si="63"/>
        <v>E11</v>
      </c>
      <c r="E145" s="4">
        <f t="shared" si="64"/>
        <v>0</v>
      </c>
      <c r="F145" s="4">
        <f t="shared" si="65"/>
        <v>5</v>
      </c>
      <c r="G145" s="4">
        <f t="shared" si="66"/>
        <v>0</v>
      </c>
      <c r="H145" s="4">
        <f t="shared" si="67"/>
        <v>-0.24402843541852925</v>
      </c>
      <c r="I145" s="4">
        <f t="shared" si="68"/>
        <v>93.917000000000002</v>
      </c>
      <c r="J145" s="12">
        <f t="shared" si="69"/>
        <v>3.309169904110771E-2</v>
      </c>
    </row>
    <row r="146" spans="3:10">
      <c r="C146" s="11" t="str">
        <f t="shared" si="62"/>
        <v>B10_M_P_R1_BG</v>
      </c>
      <c r="D146" s="4" t="str">
        <f t="shared" si="63"/>
        <v>E12</v>
      </c>
      <c r="E146" s="4">
        <f t="shared" si="64"/>
        <v>1.417</v>
      </c>
      <c r="F146" s="4">
        <f t="shared" si="65"/>
        <v>5</v>
      </c>
      <c r="G146" s="4">
        <f t="shared" si="66"/>
        <v>111.627</v>
      </c>
      <c r="H146" s="4">
        <f t="shared" si="67"/>
        <v>0</v>
      </c>
      <c r="I146" s="4">
        <f t="shared" si="68"/>
        <v>11.199</v>
      </c>
      <c r="J146" s="12">
        <f t="shared" si="69"/>
        <v>0</v>
      </c>
    </row>
    <row r="147" spans="3:10">
      <c r="C147" s="11">
        <f t="shared" si="62"/>
        <v>0</v>
      </c>
      <c r="D147" s="4">
        <f t="shared" si="63"/>
        <v>0</v>
      </c>
      <c r="E147" s="4">
        <f t="shared" si="64"/>
        <v>0</v>
      </c>
      <c r="F147" s="4">
        <f t="shared" si="65"/>
        <v>0</v>
      </c>
      <c r="G147" s="4">
        <f t="shared" si="66"/>
        <v>0</v>
      </c>
      <c r="H147" s="4">
        <f t="shared" si="67"/>
        <v>0</v>
      </c>
      <c r="I147" s="4">
        <f t="shared" si="68"/>
        <v>0</v>
      </c>
      <c r="J147" s="12">
        <f t="shared" si="69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A55"/>
  <sheetViews>
    <sheetView topLeftCell="J13" zoomScale="70" zoomScaleNormal="70" workbookViewId="0">
      <selection activeCell="Q46" sqref="Q46:T46"/>
    </sheetView>
  </sheetViews>
  <sheetFormatPr defaultRowHeight="14.4"/>
  <cols>
    <col min="1" max="1" width="19" customWidth="1"/>
    <col min="2" max="2" width="12.44140625" bestFit="1" customWidth="1"/>
    <col min="3" max="3" width="17.33203125" bestFit="1" customWidth="1"/>
    <col min="4" max="4" width="13.109375" bestFit="1" customWidth="1"/>
    <col min="5" max="5" width="11.88671875" bestFit="1" customWidth="1"/>
    <col min="6" max="6" width="19.6640625" bestFit="1" customWidth="1"/>
    <col min="7" max="7" width="22.6640625" customWidth="1"/>
    <col min="8" max="8" width="15.6640625" customWidth="1"/>
    <col min="9" max="9" width="8" customWidth="1"/>
    <col min="10" max="11" width="21" customWidth="1"/>
    <col min="12" max="12" width="13.5546875" bestFit="1" customWidth="1"/>
    <col min="13" max="13" width="21.44140625" bestFit="1" customWidth="1"/>
    <col min="14" max="14" width="23.33203125" customWidth="1"/>
    <col min="15" max="15" width="15.109375" customWidth="1"/>
    <col min="16" max="16" width="9.6640625" customWidth="1"/>
    <col min="17" max="18" width="22.6640625" customWidth="1"/>
    <col min="19" max="19" width="14.109375" customWidth="1"/>
    <col min="20" max="20" width="12.6640625" bestFit="1" customWidth="1"/>
    <col min="21" max="21" width="12.44140625" bestFit="1" customWidth="1"/>
    <col min="22" max="22" width="17.33203125" bestFit="1" customWidth="1"/>
    <col min="23" max="23" width="13.109375" bestFit="1" customWidth="1"/>
    <col min="24" max="24" width="11.88671875" bestFit="1" customWidth="1"/>
    <col min="25" max="25" width="19.6640625" bestFit="1" customWidth="1"/>
    <col min="26" max="26" width="22.88671875" customWidth="1"/>
    <col min="27" max="27" width="15.109375" customWidth="1"/>
    <col min="28" max="28" width="9.44140625" customWidth="1"/>
    <col min="29" max="30" width="23.109375" customWidth="1"/>
    <col min="31" max="31" width="13.5546875" bestFit="1" customWidth="1"/>
    <col min="32" max="32" width="21.44140625" bestFit="1" customWidth="1"/>
    <col min="33" max="33" width="23.109375" customWidth="1"/>
    <col min="34" max="34" width="14.5546875" customWidth="1"/>
    <col min="35" max="35" width="9.6640625" customWidth="1"/>
    <col min="36" max="37" width="22.109375" customWidth="1"/>
    <col min="39" max="39" width="12" bestFit="1" customWidth="1"/>
    <col min="40" max="40" width="12.44140625" bestFit="1" customWidth="1"/>
    <col min="41" max="41" width="17.33203125" bestFit="1" customWidth="1"/>
    <col min="42" max="42" width="13.109375" bestFit="1" customWidth="1"/>
    <col min="43" max="43" width="11.88671875" bestFit="1" customWidth="1"/>
    <col min="44" max="44" width="19.6640625" bestFit="1" customWidth="1"/>
    <col min="45" max="45" width="18.5546875" bestFit="1" customWidth="1"/>
    <col min="46" max="46" width="23" customWidth="1"/>
    <col min="47" max="47" width="16.6640625" customWidth="1"/>
    <col min="48" max="48" width="13.5546875" bestFit="1" customWidth="1"/>
    <col min="49" max="49" width="21.44140625" bestFit="1" customWidth="1"/>
    <col min="50" max="50" width="20.109375" bestFit="1" customWidth="1"/>
    <col min="51" max="51" width="23.5546875" customWidth="1"/>
    <col min="52" max="52" width="17" customWidth="1"/>
    <col min="53" max="53" width="9.44140625" bestFit="1" customWidth="1"/>
  </cols>
  <sheetData>
    <row r="2" spans="1:53">
      <c r="A2" s="2" t="s">
        <v>30</v>
      </c>
      <c r="B2" s="2"/>
      <c r="C2" s="2"/>
      <c r="D2" s="2"/>
    </row>
    <row r="4" spans="1:53" ht="15" thickBot="1"/>
    <row r="5" spans="1:53">
      <c r="A5" s="5" t="s">
        <v>0</v>
      </c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T5" s="5" t="s">
        <v>77</v>
      </c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8"/>
      <c r="AM5" s="5" t="s">
        <v>8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8"/>
    </row>
    <row r="6" spans="1:53">
      <c r="A6" s="21" t="s">
        <v>1</v>
      </c>
      <c r="B6" s="22" t="s">
        <v>11</v>
      </c>
      <c r="C6" s="22" t="s">
        <v>6</v>
      </c>
      <c r="D6" s="22" t="s">
        <v>12</v>
      </c>
      <c r="E6" s="22" t="s">
        <v>2</v>
      </c>
      <c r="F6" s="22" t="s">
        <v>15</v>
      </c>
      <c r="G6" s="22" t="s">
        <v>61</v>
      </c>
      <c r="H6" s="22" t="s">
        <v>21</v>
      </c>
      <c r="I6" s="22" t="s">
        <v>22</v>
      </c>
      <c r="J6" s="25" t="s">
        <v>63</v>
      </c>
      <c r="K6" s="24" t="s">
        <v>22</v>
      </c>
      <c r="L6" s="22" t="s">
        <v>3</v>
      </c>
      <c r="M6" s="22" t="s">
        <v>14</v>
      </c>
      <c r="N6" s="22" t="s">
        <v>62</v>
      </c>
      <c r="O6" s="22" t="s">
        <v>21</v>
      </c>
      <c r="P6" s="22" t="s">
        <v>22</v>
      </c>
      <c r="Q6" s="25" t="s">
        <v>64</v>
      </c>
      <c r="R6" s="27" t="s">
        <v>22</v>
      </c>
      <c r="S6" s="22"/>
      <c r="T6" s="21" t="s">
        <v>1</v>
      </c>
      <c r="U6" s="22" t="s">
        <v>11</v>
      </c>
      <c r="V6" s="22" t="s">
        <v>6</v>
      </c>
      <c r="W6" s="22" t="s">
        <v>12</v>
      </c>
      <c r="X6" s="22" t="s">
        <v>2</v>
      </c>
      <c r="Y6" s="22" t="s">
        <v>15</v>
      </c>
      <c r="Z6" s="22" t="s">
        <v>61</v>
      </c>
      <c r="AA6" s="22" t="s">
        <v>21</v>
      </c>
      <c r="AB6" s="22" t="s">
        <v>22</v>
      </c>
      <c r="AC6" s="25" t="s">
        <v>63</v>
      </c>
      <c r="AD6" s="24" t="s">
        <v>22</v>
      </c>
      <c r="AE6" s="22" t="s">
        <v>3</v>
      </c>
      <c r="AF6" s="22" t="s">
        <v>14</v>
      </c>
      <c r="AG6" s="22" t="s">
        <v>62</v>
      </c>
      <c r="AH6" s="22" t="s">
        <v>21</v>
      </c>
      <c r="AI6" s="22" t="s">
        <v>22</v>
      </c>
      <c r="AJ6" s="25" t="s">
        <v>35</v>
      </c>
      <c r="AK6" s="27" t="s">
        <v>22</v>
      </c>
      <c r="AM6" s="21" t="s">
        <v>1</v>
      </c>
      <c r="AN6" s="22" t="s">
        <v>11</v>
      </c>
      <c r="AO6" s="22" t="s">
        <v>6</v>
      </c>
      <c r="AP6" s="22" t="s">
        <v>12</v>
      </c>
      <c r="AQ6" s="22" t="s">
        <v>2</v>
      </c>
      <c r="AR6" s="24" t="s">
        <v>15</v>
      </c>
      <c r="AS6" s="22" t="s">
        <v>16</v>
      </c>
      <c r="AT6" s="22" t="s">
        <v>61</v>
      </c>
      <c r="AU6" s="25" t="s">
        <v>29</v>
      </c>
      <c r="AV6" s="22" t="s">
        <v>3</v>
      </c>
      <c r="AW6" s="24" t="s">
        <v>14</v>
      </c>
      <c r="AX6" s="22" t="s">
        <v>17</v>
      </c>
      <c r="AY6" s="22" t="s">
        <v>62</v>
      </c>
      <c r="AZ6" s="25" t="s">
        <v>29</v>
      </c>
      <c r="BA6" s="23" t="s">
        <v>18</v>
      </c>
    </row>
    <row r="7" spans="1:53">
      <c r="A7" s="9" t="str">
        <f>'C and N Content'!A7</f>
        <v>USGS 40</v>
      </c>
      <c r="B7" s="3" t="str">
        <f>'C and N Content'!B7</f>
        <v>A5</v>
      </c>
      <c r="C7" s="3">
        <f>'C and N Content'!C7</f>
        <v>0.747</v>
      </c>
      <c r="D7" s="3">
        <f>'C and N Content'!D7</f>
        <v>5</v>
      </c>
      <c r="E7" s="3">
        <f>'C and N Content'!E7</f>
        <v>58.06</v>
      </c>
      <c r="F7" s="3">
        <f>'C and N Content'!F7</f>
        <v>0.30477599999999999</v>
      </c>
      <c r="G7" s="38">
        <f>'Linearity Correction'!H64</f>
        <v>-25.957999999999995</v>
      </c>
      <c r="H7" s="3">
        <v>-26.388999999999999</v>
      </c>
      <c r="I7" s="3">
        <f>G7-H7</f>
        <v>0.43100000000000449</v>
      </c>
      <c r="J7" s="19">
        <f>$R$23*G7+$R$24</f>
        <v>-26.86295137006703</v>
      </c>
      <c r="K7" s="3">
        <f>J7-H7</f>
        <v>-0.47395137006703081</v>
      </c>
      <c r="L7" s="3">
        <f>'C and N Content'!H7</f>
        <v>52.686999999999998</v>
      </c>
      <c r="M7" s="3">
        <f>'C and N Content'!I7</f>
        <v>7.0965E-2</v>
      </c>
      <c r="N7" s="38">
        <f>'Linearity Correction'!J64</f>
        <v>-3.2292256969167106</v>
      </c>
      <c r="O7" s="3">
        <v>-4.5199999999999996</v>
      </c>
      <c r="P7" s="3">
        <f>N7-O7</f>
        <v>1.290774303083289</v>
      </c>
      <c r="Q7" s="19">
        <f>$R$27*N7+$R$28</f>
        <v>-4.011955561873485</v>
      </c>
      <c r="R7" s="10">
        <f>Q7-O7</f>
        <v>0.50804443812651456</v>
      </c>
      <c r="T7" s="9" t="str">
        <f>'C and N Content'!L7</f>
        <v>USGS 41</v>
      </c>
      <c r="U7" s="3" t="str">
        <f>'C and N Content'!M7</f>
        <v>A3</v>
      </c>
      <c r="V7" s="3">
        <f>'C and N Content'!N7</f>
        <v>0.36099999999999999</v>
      </c>
      <c r="W7" s="3">
        <f>'C and N Content'!O7</f>
        <v>5</v>
      </c>
      <c r="X7" s="3">
        <f>'C and N Content'!P7</f>
        <v>28.170999999999999</v>
      </c>
      <c r="Y7" s="3">
        <f>'C and N Content'!Q7</f>
        <v>0.14728799999999997</v>
      </c>
      <c r="Z7" s="38">
        <f>'Linearity Correction'!Q64</f>
        <v>36.774284381915592</v>
      </c>
      <c r="AA7" s="3">
        <v>36.56</v>
      </c>
      <c r="AB7" s="3">
        <f>Z7-AA7</f>
        <v>0.21428438191558996</v>
      </c>
      <c r="AC7" s="19">
        <f>$R$23*Z7+$R$24</f>
        <v>36.495279592447773</v>
      </c>
      <c r="AD7" s="3">
        <f>AC7-AA7</f>
        <v>-6.4720407552229631E-2</v>
      </c>
      <c r="AE7" s="3">
        <f>'C and N Content'!S7</f>
        <v>24.532</v>
      </c>
      <c r="AF7" s="3">
        <f>'C and N Content'!T7</f>
        <v>3.4294999999999999E-2</v>
      </c>
      <c r="AG7" s="38">
        <f>'Linearity Correction'!S64</f>
        <v>47.149281008371482</v>
      </c>
      <c r="AH7" s="3">
        <v>47.6</v>
      </c>
      <c r="AI7" s="3">
        <f>AG7-AH7</f>
        <v>-0.45071899162851992</v>
      </c>
      <c r="AJ7" s="19">
        <f>$R$27*AG7+$R$28</f>
        <v>47.512883678550295</v>
      </c>
      <c r="AK7" s="10">
        <f>AJ7-AH7</f>
        <v>-8.7116321449705936E-2</v>
      </c>
      <c r="AM7" s="9" t="str">
        <f>'C and N Content'!W7</f>
        <v>Acetanalide 1</v>
      </c>
      <c r="AN7" s="3" t="str">
        <f>'C and N Content'!X7</f>
        <v>A1</v>
      </c>
      <c r="AO7" s="3">
        <f>'C and N Content'!Y7</f>
        <v>0.83899999999999997</v>
      </c>
      <c r="AP7" s="3">
        <f>'C and N Content'!Z7</f>
        <v>5</v>
      </c>
      <c r="AQ7" s="3">
        <f>'C and N Content'!AA7</f>
        <v>114.386</v>
      </c>
      <c r="AR7" s="3">
        <f>'C and N Content'!AB7</f>
        <v>0.59230394642808837</v>
      </c>
      <c r="AS7" s="3">
        <f>'C and N Content'!AC7</f>
        <v>70.59641792945034</v>
      </c>
      <c r="AT7" s="40">
        <f>'Linearity Correction'!H114</f>
        <v>-29.347238612289541</v>
      </c>
      <c r="AU7" s="19">
        <f>$R$23*AT7+$R$24</f>
        <v>-30.286008013073932</v>
      </c>
      <c r="AV7" s="3">
        <f>'C and N Content'!AE7</f>
        <v>68.296000000000006</v>
      </c>
      <c r="AW7" s="3">
        <f>'C and N Content'!AF7</f>
        <v>8.7957033505054683E-2</v>
      </c>
      <c r="AX7" s="3">
        <f>'C and N Content'!AG7</f>
        <v>10.483555840888521</v>
      </c>
      <c r="AY7" s="40">
        <f>'Linearity Correction'!J114</f>
        <v>0.6331683534757514</v>
      </c>
      <c r="AZ7" s="19">
        <f>$R$27*AY7+$R$28</f>
        <v>-6.167506440191084E-2</v>
      </c>
      <c r="BA7" s="10">
        <f>'C and N Content'!AI7</f>
        <v>6.7340145844510557</v>
      </c>
    </row>
    <row r="8" spans="1:53">
      <c r="A8" s="9">
        <f>'C and N Content'!L27</f>
        <v>0</v>
      </c>
      <c r="B8" s="3">
        <f>'C and N Content'!M27</f>
        <v>0</v>
      </c>
      <c r="C8" s="3">
        <f>'C and N Content'!N27</f>
        <v>0</v>
      </c>
      <c r="D8" s="3">
        <f>'C and N Content'!O27</f>
        <v>0</v>
      </c>
      <c r="E8" s="3">
        <f>'C and N Content'!P27</f>
        <v>0</v>
      </c>
      <c r="F8" s="3">
        <f>'C and N Content'!Q27</f>
        <v>0</v>
      </c>
      <c r="G8" s="38">
        <f>'Linearity Correction'!H65</f>
        <v>-25.439954993199336</v>
      </c>
      <c r="H8" s="3">
        <v>-26.388999999999999</v>
      </c>
      <c r="I8" s="3">
        <f t="shared" ref="I8:I13" si="0">G8-H8</f>
        <v>0.94904500680066306</v>
      </c>
      <c r="J8" s="19">
        <f t="shared" ref="J8:J13" si="1">$R$23*G8+$R$24</f>
        <v>-26.339737278419577</v>
      </c>
      <c r="K8" s="3">
        <f t="shared" ref="K8:K13" si="2">J8-H8</f>
        <v>4.9262721580422664E-2</v>
      </c>
      <c r="L8" s="3">
        <f>'C and N Content'!S27</f>
        <v>0</v>
      </c>
      <c r="M8" s="3">
        <f>'C and N Content'!T27</f>
        <v>0</v>
      </c>
      <c r="N8" s="38">
        <f>'Linearity Correction'!J65</f>
        <v>-4.1920134438613825</v>
      </c>
      <c r="O8" s="3">
        <v>-4.5199999999999996</v>
      </c>
      <c r="P8" s="3">
        <f t="shared" ref="P8:P13" si="3">N8-O8</f>
        <v>0.32798655613861705</v>
      </c>
      <c r="Q8" s="19">
        <f t="shared" ref="Q8:Q13" si="4">$R$27*N8+$R$28</f>
        <v>-4.9966509633107563</v>
      </c>
      <c r="R8" s="10">
        <f t="shared" ref="R8:R13" si="5">Q8-O8</f>
        <v>-0.47665096331075674</v>
      </c>
      <c r="T8" s="9" t="str">
        <f>'C and N Content'!L8</f>
        <v>USGS 41</v>
      </c>
      <c r="U8" s="3" t="str">
        <f>'C and N Content'!M8</f>
        <v>A7</v>
      </c>
      <c r="V8" s="3">
        <f>'C and N Content'!N8</f>
        <v>0.67600000000000005</v>
      </c>
      <c r="W8" s="3">
        <f>'C and N Content'!O8</f>
        <v>5</v>
      </c>
      <c r="X8" s="3">
        <f>'C and N Content'!P8</f>
        <v>53.112000000000002</v>
      </c>
      <c r="Y8" s="3">
        <f>'C and N Content'!Q8</f>
        <v>0.275808</v>
      </c>
      <c r="Z8" s="38">
        <f>'Linearity Correction'!Q65</f>
        <v>36.456484568392455</v>
      </c>
      <c r="AA8" s="3">
        <v>36.56</v>
      </c>
      <c r="AB8" s="3">
        <f t="shared" ref="AB8:AB15" si="6">Z8-AA8</f>
        <v>-0.10351543160754773</v>
      </c>
      <c r="AC8" s="19">
        <f t="shared" ref="AC8:AC15" si="7">$R$23*Z8+$R$24</f>
        <v>36.174308752896337</v>
      </c>
      <c r="AD8" s="3">
        <f t="shared" ref="AD8:AD15" si="8">AC8-AA8</f>
        <v>-0.38569124710366509</v>
      </c>
      <c r="AE8" s="3">
        <f>'C and N Content'!S8</f>
        <v>49.667999999999999</v>
      </c>
      <c r="AF8" s="3">
        <f>'C and N Content'!T8</f>
        <v>6.4219999999999999E-2</v>
      </c>
      <c r="AG8" s="38">
        <f>'Linearity Correction'!S65</f>
        <v>46.207448235264756</v>
      </c>
      <c r="AH8" s="3">
        <v>47.6</v>
      </c>
      <c r="AI8" s="3">
        <f t="shared" ref="AI8:AI15" si="9">AG8-AH8</f>
        <v>-1.392551764735245</v>
      </c>
      <c r="AJ8" s="19">
        <f t="shared" ref="AJ8:AJ15" si="10">$R$27*AG8+$R$28</f>
        <v>46.549620068742016</v>
      </c>
      <c r="AK8" s="10">
        <f t="shared" ref="AK8:AK15" si="11">AJ8-AH8</f>
        <v>-1.0503799312579858</v>
      </c>
      <c r="AM8" s="9" t="str">
        <f>'C and N Content'!W8</f>
        <v>Acetanalide 2</v>
      </c>
      <c r="AN8" s="3" t="str">
        <f>'C and N Content'!X8</f>
        <v>A2</v>
      </c>
      <c r="AO8" s="3">
        <f>'C and N Content'!Y8</f>
        <v>0.8</v>
      </c>
      <c r="AP8" s="3">
        <f>'C and N Content'!Z8</f>
        <v>5</v>
      </c>
      <c r="AQ8" s="3">
        <f>'C and N Content'!AA8</f>
        <v>109.51300000000001</v>
      </c>
      <c r="AR8" s="3">
        <f>'C and N Content'!AB8</f>
        <v>0.56728532297166945</v>
      </c>
      <c r="AS8" s="3">
        <f>'C and N Content'!AC8</f>
        <v>70.910665371458677</v>
      </c>
      <c r="AT8" s="40">
        <f>'Linearity Correction'!H115</f>
        <v>-29.352752975662384</v>
      </c>
      <c r="AU8" s="19">
        <f t="shared" ref="AU8:AU36" si="12">$R$23*AT8+$R$24</f>
        <v>-30.291577399102671</v>
      </c>
      <c r="AV8" s="3">
        <f>'C and N Content'!AE8</f>
        <v>64.17</v>
      </c>
      <c r="AW8" s="3">
        <f>'C and N Content'!AF8</f>
        <v>8.2783652589439538E-2</v>
      </c>
      <c r="AX8" s="3">
        <f>'C and N Content'!AG8</f>
        <v>10.347956573679943</v>
      </c>
      <c r="AY8" s="40">
        <f>'Linearity Correction'!J115</f>
        <v>0.49695141294079925</v>
      </c>
      <c r="AZ8" s="19">
        <f t="shared" ref="AZ8:AZ36" si="13">$R$27*AY8+$R$28</f>
        <v>-0.20099153926179469</v>
      </c>
      <c r="BA8" s="10">
        <f>'C and N Content'!AI8</f>
        <v>6.8526249474046077</v>
      </c>
    </row>
    <row r="9" spans="1:53">
      <c r="A9" s="9" t="str">
        <f>'C and N Content'!A9</f>
        <v>USGS 40</v>
      </c>
      <c r="B9" s="3" t="str">
        <f>'C and N Content'!B9</f>
        <v>B3</v>
      </c>
      <c r="C9" s="3">
        <f>'C and N Content'!C9</f>
        <v>0.81</v>
      </c>
      <c r="D9" s="3">
        <f>'C and N Content'!D9</f>
        <v>5</v>
      </c>
      <c r="E9" s="3">
        <f>'C and N Content'!E9</f>
        <v>62.383000000000003</v>
      </c>
      <c r="F9" s="3">
        <f>'C and N Content'!F9</f>
        <v>0.33048</v>
      </c>
      <c r="G9" s="38">
        <f>'Linearity Correction'!H66</f>
        <v>-25.195754785045548</v>
      </c>
      <c r="H9" s="3">
        <v>-26.388999999999999</v>
      </c>
      <c r="I9" s="3">
        <f t="shared" si="0"/>
        <v>1.1932452149544517</v>
      </c>
      <c r="J9" s="19">
        <f t="shared" si="1"/>
        <v>-26.093100425613329</v>
      </c>
      <c r="K9" s="3">
        <f t="shared" si="2"/>
        <v>0.29589957438667014</v>
      </c>
      <c r="L9" s="3">
        <f>'C and N Content'!H9</f>
        <v>58.323999999999998</v>
      </c>
      <c r="M9" s="3">
        <f>'C and N Content'!I9</f>
        <v>7.6950000000000005E-2</v>
      </c>
      <c r="N9" s="38">
        <f>'Linearity Correction'!J66</f>
        <v>-4.0131663684034553</v>
      </c>
      <c r="O9" s="3">
        <v>-4.5199999999999996</v>
      </c>
      <c r="P9" s="3">
        <f t="shared" si="3"/>
        <v>0.50683363159654427</v>
      </c>
      <c r="Q9" s="19">
        <f t="shared" si="4"/>
        <v>-4.8137343305193694</v>
      </c>
      <c r="R9" s="10">
        <f t="shared" si="5"/>
        <v>-0.29373433051936981</v>
      </c>
      <c r="T9" s="9" t="str">
        <f>'C and N Content'!L9</f>
        <v>USGS 41</v>
      </c>
      <c r="U9" s="3" t="str">
        <f>'C and N Content'!M9</f>
        <v>A8</v>
      </c>
      <c r="V9" s="3">
        <f>'C and N Content'!N9</f>
        <v>0.49199999999999999</v>
      </c>
      <c r="W9" s="3">
        <f>'C and N Content'!O9</f>
        <v>5</v>
      </c>
      <c r="X9" s="3">
        <f>'C and N Content'!P9</f>
        <v>38.521999999999998</v>
      </c>
      <c r="Y9" s="3">
        <f>'C and N Content'!Q9</f>
        <v>0.200736</v>
      </c>
      <c r="Z9" s="38">
        <f>'Linearity Correction'!Q66</f>
        <v>36.330901002348696</v>
      </c>
      <c r="AA9" s="3">
        <v>36.56</v>
      </c>
      <c r="AB9" s="3">
        <f t="shared" si="6"/>
        <v>-0.22909899765130604</v>
      </c>
      <c r="AC9" s="19">
        <f t="shared" si="7"/>
        <v>36.047472106329224</v>
      </c>
      <c r="AD9" s="3">
        <f t="shared" si="8"/>
        <v>-0.51252789367077867</v>
      </c>
      <c r="AE9" s="3">
        <f>'C and N Content'!S9</f>
        <v>35.692</v>
      </c>
      <c r="AF9" s="3">
        <f>'C and N Content'!T9</f>
        <v>4.6739999999999997E-2</v>
      </c>
      <c r="AG9" s="38">
        <f>'Linearity Correction'!S66</f>
        <v>46.73588644488202</v>
      </c>
      <c r="AH9" s="3">
        <v>47.6</v>
      </c>
      <c r="AI9" s="3">
        <f t="shared" si="9"/>
        <v>-0.86411355511798149</v>
      </c>
      <c r="AJ9" s="19">
        <f t="shared" si="10"/>
        <v>47.090082571100567</v>
      </c>
      <c r="AK9" s="10">
        <f t="shared" si="11"/>
        <v>-0.50991742889943481</v>
      </c>
      <c r="AM9" s="9" t="str">
        <f>'C and N Content'!W9</f>
        <v>cup blank</v>
      </c>
      <c r="AN9" s="3" t="str">
        <f>'C and N Content'!X9</f>
        <v>A4</v>
      </c>
      <c r="AO9" s="3">
        <f>'C and N Content'!Y9</f>
        <v>0.999</v>
      </c>
      <c r="AP9" s="3">
        <f>'C and N Content'!Z9</f>
        <v>5</v>
      </c>
      <c r="AQ9" s="3">
        <f>'C and N Content'!AA9</f>
        <v>0</v>
      </c>
      <c r="AR9" s="3">
        <f>'C and N Content'!AB9</f>
        <v>5.0311652489540282E-3</v>
      </c>
      <c r="AS9" s="3">
        <f>'C and N Content'!AC9</f>
        <v>0.50362014504044317</v>
      </c>
      <c r="AT9" s="40">
        <f>'Linearity Correction'!H116</f>
        <v>-0.25832032649759423</v>
      </c>
      <c r="AU9" s="19">
        <f t="shared" si="12"/>
        <v>-0.90683871675811778</v>
      </c>
      <c r="AV9" s="3">
        <f>'C and N Content'!AE9</f>
        <v>94.947999999999993</v>
      </c>
      <c r="AW9" s="3">
        <f>'C and N Content'!AF9</f>
        <v>0.12137461667591617</v>
      </c>
      <c r="AX9" s="3">
        <f>'C and N Content'!AG9</f>
        <v>12.149611278870488</v>
      </c>
      <c r="AY9" s="40">
        <f>'Linearity Correction'!J116</f>
        <v>2.778261797053206E-2</v>
      </c>
      <c r="AZ9" s="19">
        <f t="shared" si="13"/>
        <v>-0.68083598719039617</v>
      </c>
      <c r="BA9" s="10">
        <f>'C and N Content'!AI9</f>
        <v>4.145154387912757E-2</v>
      </c>
    </row>
    <row r="10" spans="1:53">
      <c r="A10" s="9" t="str">
        <f>'C and N Content'!A10</f>
        <v>USGS 40</v>
      </c>
      <c r="B10" s="3" t="str">
        <f>'C and N Content'!B10</f>
        <v>B12</v>
      </c>
      <c r="C10" s="3">
        <f>'C and N Content'!C10</f>
        <v>0.26700000000000002</v>
      </c>
      <c r="D10" s="3">
        <f>'C and N Content'!D10</f>
        <v>5</v>
      </c>
      <c r="E10" s="3">
        <f>'C and N Content'!E10</f>
        <v>20.143999999999998</v>
      </c>
      <c r="F10" s="3">
        <f>'C and N Content'!F10</f>
        <v>0.10893600000000001</v>
      </c>
      <c r="G10" s="38">
        <f>'Linearity Correction'!H67</f>
        <v>-25.429024420590533</v>
      </c>
      <c r="H10" s="3">
        <v>-26.388999999999999</v>
      </c>
      <c r="I10" s="3">
        <f t="shared" si="0"/>
        <v>0.95997557940946621</v>
      </c>
      <c r="J10" s="19">
        <f t="shared" si="1"/>
        <v>-26.328697639886968</v>
      </c>
      <c r="K10" s="3">
        <f t="shared" si="2"/>
        <v>6.0302360113031028E-2</v>
      </c>
      <c r="L10" s="3">
        <f>'C and N Content'!H10</f>
        <v>18.933</v>
      </c>
      <c r="M10" s="3">
        <f>'C and N Content'!I10</f>
        <v>2.5365000000000002E-2</v>
      </c>
      <c r="N10" s="38">
        <f>'Linearity Correction'!J67</f>
        <v>-3.406556825998917</v>
      </c>
      <c r="O10" s="3">
        <v>-4.5199999999999996</v>
      </c>
      <c r="P10" s="3">
        <f t="shared" si="3"/>
        <v>1.1134431740010826</v>
      </c>
      <c r="Q10" s="19">
        <f t="shared" si="4"/>
        <v>-4.1933217538436889</v>
      </c>
      <c r="R10" s="10">
        <f t="shared" si="5"/>
        <v>0.32667824615631069</v>
      </c>
      <c r="T10" s="9" t="str">
        <f>'C and N Content'!L10</f>
        <v>USGS 41</v>
      </c>
      <c r="U10" s="3" t="str">
        <f>'C and N Content'!M10</f>
        <v>B4</v>
      </c>
      <c r="V10" s="3">
        <f>'C and N Content'!N10</f>
        <v>0.9</v>
      </c>
      <c r="W10" s="3">
        <f>'C and N Content'!O10</f>
        <v>5</v>
      </c>
      <c r="X10" s="3">
        <f>'C and N Content'!P10</f>
        <v>70.88</v>
      </c>
      <c r="Y10" s="3">
        <f>'C and N Content'!Q10</f>
        <v>0.36719999999999997</v>
      </c>
      <c r="Z10" s="38">
        <f>'Linearity Correction'!Q67</f>
        <v>36.929284212084404</v>
      </c>
      <c r="AA10" s="3">
        <v>36.56</v>
      </c>
      <c r="AB10" s="3">
        <f t="shared" si="6"/>
        <v>0.36928421208440199</v>
      </c>
      <c r="AC10" s="19">
        <f t="shared" si="7"/>
        <v>36.651826020427322</v>
      </c>
      <c r="AD10" s="3">
        <f t="shared" si="8"/>
        <v>9.1826020427319577E-2</v>
      </c>
      <c r="AE10" s="3">
        <f>'C and N Content'!S10</f>
        <v>66.747</v>
      </c>
      <c r="AF10" s="3">
        <f>'C and N Content'!T10</f>
        <v>8.5500000000000007E-2</v>
      </c>
      <c r="AG10" s="38">
        <f>'Linearity Correction'!S67</f>
        <v>47.225573436892304</v>
      </c>
      <c r="AH10" s="3">
        <v>47.6</v>
      </c>
      <c r="AI10" s="3">
        <f t="shared" si="9"/>
        <v>-0.37442656310769706</v>
      </c>
      <c r="AJ10" s="19">
        <f t="shared" si="10"/>
        <v>47.590912095267626</v>
      </c>
      <c r="AK10" s="10">
        <f t="shared" si="11"/>
        <v>-9.087904732375307E-3</v>
      </c>
      <c r="AM10" s="9" t="str">
        <f>'C and N Content'!W10</f>
        <v>B20_C_P_R3</v>
      </c>
      <c r="AN10" s="3" t="str">
        <f>'C and N Content'!X10</f>
        <v>C7</v>
      </c>
      <c r="AO10" s="3">
        <f>'C and N Content'!Y10</f>
        <v>1.246</v>
      </c>
      <c r="AP10" s="3">
        <f>'C and N Content'!Z10</f>
        <v>5</v>
      </c>
      <c r="AQ10" s="3">
        <f>'C and N Content'!AA10</f>
        <v>98.338999999999999</v>
      </c>
      <c r="AR10" s="3">
        <f>'C and N Content'!AB10</f>
        <v>0.5099165360843263</v>
      </c>
      <c r="AS10" s="3">
        <f>'C and N Content'!AC10</f>
        <v>40.924280584616881</v>
      </c>
      <c r="AT10" s="40">
        <f>'Linearity Correction'!H117</f>
        <v>-27.366876767331767</v>
      </c>
      <c r="AU10" s="19">
        <f t="shared" si="12"/>
        <v>-28.285885996182138</v>
      </c>
      <c r="AV10" s="3">
        <f>'C and N Content'!AE10</f>
        <v>13.109</v>
      </c>
      <c r="AW10" s="3">
        <f>'C and N Content'!AF10</f>
        <v>1.8760869522977008E-2</v>
      </c>
      <c r="AX10" s="3">
        <f>'C and N Content'!AG10</f>
        <v>1.5056877626787326</v>
      </c>
      <c r="AY10" s="40">
        <f>'Linearity Correction'!J117</f>
        <v>10.045919281450924</v>
      </c>
      <c r="AZ10" s="19">
        <f t="shared" si="13"/>
        <v>9.5652573337980034</v>
      </c>
      <c r="BA10" s="10">
        <f>'C and N Content'!AI10</f>
        <v>27.17979225109028</v>
      </c>
    </row>
    <row r="11" spans="1:53">
      <c r="A11" s="9" t="str">
        <f>'C and N Content'!A11</f>
        <v>USGS 40</v>
      </c>
      <c r="B11" s="3" t="str">
        <f>'C and N Content'!B11</f>
        <v>C7</v>
      </c>
      <c r="C11" s="3">
        <f>'C and N Content'!C11</f>
        <v>0.44800000000000001</v>
      </c>
      <c r="D11" s="3">
        <f>'C and N Content'!D11</f>
        <v>5</v>
      </c>
      <c r="E11" s="3">
        <f>'C and N Content'!E11</f>
        <v>34.159999999999997</v>
      </c>
      <c r="F11" s="3">
        <f>'C and N Content'!F11</f>
        <v>0.182784</v>
      </c>
      <c r="G11" s="38">
        <f>'Linearity Correction'!H68</f>
        <v>-25.594869913812474</v>
      </c>
      <c r="H11" s="3">
        <v>-26.388999999999999</v>
      </c>
      <c r="I11" s="3">
        <f t="shared" si="0"/>
        <v>0.79413008618752556</v>
      </c>
      <c r="J11" s="19">
        <f t="shared" si="1"/>
        <v>-26.496197949610696</v>
      </c>
      <c r="K11" s="3">
        <f t="shared" si="2"/>
        <v>-0.10719794961069695</v>
      </c>
      <c r="L11" s="3">
        <f>'C and N Content'!H11</f>
        <v>32.186999999999998</v>
      </c>
      <c r="M11" s="3">
        <f>'C and N Content'!I11</f>
        <v>4.2560000000000001E-2</v>
      </c>
      <c r="N11" s="38">
        <f>'Linearity Correction'!J68</f>
        <v>-3.9677148284621642</v>
      </c>
      <c r="O11" s="3">
        <v>-4.5199999999999996</v>
      </c>
      <c r="P11" s="3">
        <f t="shared" si="3"/>
        <v>0.55228517153783541</v>
      </c>
      <c r="Q11" s="19">
        <f t="shared" si="4"/>
        <v>-4.7672485682000403</v>
      </c>
      <c r="R11" s="10">
        <f t="shared" si="5"/>
        <v>-0.24724856820004071</v>
      </c>
      <c r="T11" s="9" t="str">
        <f>'C and N Content'!L11</f>
        <v>USGS 41</v>
      </c>
      <c r="U11" s="3" t="str">
        <f>'C and N Content'!M11</f>
        <v>B11</v>
      </c>
      <c r="V11" s="3">
        <f>'C and N Content'!N11</f>
        <v>0.67</v>
      </c>
      <c r="W11" s="3">
        <f>'C and N Content'!O11</f>
        <v>5</v>
      </c>
      <c r="X11" s="3">
        <f>'C and N Content'!P11</f>
        <v>52.466999999999999</v>
      </c>
      <c r="Y11" s="3">
        <f>'C and N Content'!Q11</f>
        <v>0.27335999999999999</v>
      </c>
      <c r="Z11" s="38">
        <f>'Linearity Correction'!Q68</f>
        <v>37.094772683533087</v>
      </c>
      <c r="AA11" s="3">
        <v>36.56</v>
      </c>
      <c r="AB11" s="3">
        <f t="shared" si="6"/>
        <v>0.5347726835330846</v>
      </c>
      <c r="AC11" s="19">
        <f t="shared" si="7"/>
        <v>36.818965745992649</v>
      </c>
      <c r="AD11" s="3">
        <f t="shared" si="8"/>
        <v>0.2589657459926471</v>
      </c>
      <c r="AE11" s="3">
        <f>'C and N Content'!S11</f>
        <v>48.936</v>
      </c>
      <c r="AF11" s="3">
        <f>'C and N Content'!T11</f>
        <v>6.3649999999999998E-2</v>
      </c>
      <c r="AG11" s="38">
        <f>'Linearity Correction'!S68</f>
        <v>47.586899921687184</v>
      </c>
      <c r="AH11" s="3">
        <v>47.6</v>
      </c>
      <c r="AI11" s="3">
        <f t="shared" si="9"/>
        <v>-1.3100078312817232E-2</v>
      </c>
      <c r="AJ11" s="19">
        <f t="shared" si="10"/>
        <v>47.96046034629606</v>
      </c>
      <c r="AK11" s="10">
        <f t="shared" si="11"/>
        <v>0.36046034629605828</v>
      </c>
      <c r="AM11" s="9" t="str">
        <f>'C and N Content'!W11</f>
        <v>B20_C_P_R2</v>
      </c>
      <c r="AN11" s="3" t="str">
        <f>'C and N Content'!X11</f>
        <v>C8</v>
      </c>
      <c r="AO11" s="3">
        <f>'C and N Content'!Y11</f>
        <v>1.7669999999999999</v>
      </c>
      <c r="AP11" s="3">
        <f>'C and N Content'!Z11</f>
        <v>5</v>
      </c>
      <c r="AQ11" s="3">
        <f>'C and N Content'!AA11</f>
        <v>142.05199999999999</v>
      </c>
      <c r="AR11" s="3">
        <f>'C and N Content'!AB11</f>
        <v>0.73434483223668301</v>
      </c>
      <c r="AS11" s="3">
        <f>'C and N Content'!AC11</f>
        <v>41.55884732522258</v>
      </c>
      <c r="AT11" s="40">
        <f>'Linearity Correction'!H118</f>
        <v>-27.90545187309376</v>
      </c>
      <c r="AU11" s="19">
        <f t="shared" si="12"/>
        <v>-28.829835037377357</v>
      </c>
      <c r="AV11" s="3">
        <f>'C and N Content'!AE11</f>
        <v>12.946</v>
      </c>
      <c r="AW11" s="3">
        <f>'C and N Content'!AF11</f>
        <v>1.8556492138283535E-2</v>
      </c>
      <c r="AX11" s="3">
        <f>'C and N Content'!AG11</f>
        <v>1.0501693343680552</v>
      </c>
      <c r="AY11" s="40">
        <f>'Linearity Correction'!J118</f>
        <v>8.2496700267735186</v>
      </c>
      <c r="AZ11" s="19">
        <f t="shared" si="13"/>
        <v>7.7281355107077356</v>
      </c>
      <c r="BA11" s="10">
        <f>'C and N Content'!AI11</f>
        <v>39.573472548815978</v>
      </c>
    </row>
    <row r="12" spans="1:53">
      <c r="A12" s="9" t="str">
        <f>'C and N Content'!A12</f>
        <v>USGS 40</v>
      </c>
      <c r="B12" s="3" t="str">
        <f>'C and N Content'!B12</f>
        <v>D4</v>
      </c>
      <c r="C12" s="3">
        <f>'C and N Content'!C12</f>
        <v>0.504</v>
      </c>
      <c r="D12" s="3">
        <f>'C and N Content'!D12</f>
        <v>5</v>
      </c>
      <c r="E12" s="3">
        <f>'C and N Content'!E12</f>
        <v>38.712000000000003</v>
      </c>
      <c r="F12" s="3">
        <f>'C and N Content'!F12</f>
        <v>0.20563199999999998</v>
      </c>
      <c r="G12" s="38">
        <f>'Linearity Correction'!H69</f>
        <v>-25.305658204704759</v>
      </c>
      <c r="H12" s="3">
        <v>-26.388999999999999</v>
      </c>
      <c r="I12" s="3">
        <f t="shared" si="0"/>
        <v>1.0833417952952402</v>
      </c>
      <c r="J12" s="19">
        <f t="shared" si="1"/>
        <v>-26.204100468333692</v>
      </c>
      <c r="K12" s="3">
        <f t="shared" si="2"/>
        <v>0.18489953166630713</v>
      </c>
      <c r="L12" s="3">
        <f>'C and N Content'!H12</f>
        <v>36.881</v>
      </c>
      <c r="M12" s="3">
        <f>'C and N Content'!I12</f>
        <v>4.7879999999999999E-2</v>
      </c>
      <c r="N12" s="38">
        <f>'Linearity Correction'!J69</f>
        <v>-3.4329999999999998</v>
      </c>
      <c r="O12" s="3">
        <v>-4.5199999999999996</v>
      </c>
      <c r="P12" s="3">
        <f t="shared" si="3"/>
        <v>1.0869999999999997</v>
      </c>
      <c r="Q12" s="19">
        <f t="shared" si="4"/>
        <v>-4.2203666263204145</v>
      </c>
      <c r="R12" s="10">
        <f t="shared" si="5"/>
        <v>0.29963337367958509</v>
      </c>
      <c r="T12" s="9">
        <f>'C and N Content'!L28</f>
        <v>0</v>
      </c>
      <c r="U12" s="3">
        <f>'C and N Content'!M28</f>
        <v>0</v>
      </c>
      <c r="V12" s="3">
        <f>'C and N Content'!N28</f>
        <v>0</v>
      </c>
      <c r="W12" s="3">
        <f>'C and N Content'!O28</f>
        <v>0</v>
      </c>
      <c r="X12" s="3">
        <f>'C and N Content'!P28</f>
        <v>0</v>
      </c>
      <c r="Y12" s="3">
        <f>'C and N Content'!Q28</f>
        <v>0</v>
      </c>
      <c r="Z12" s="38">
        <f>'Linearity Correction'!Q69</f>
        <v>36.765842233646993</v>
      </c>
      <c r="AA12" s="3">
        <v>36.56</v>
      </c>
      <c r="AB12" s="3">
        <f t="shared" si="6"/>
        <v>0.20584223364699028</v>
      </c>
      <c r="AC12" s="19">
        <f t="shared" si="7"/>
        <v>36.486753207906041</v>
      </c>
      <c r="AD12" s="3">
        <f t="shared" si="8"/>
        <v>-7.3246792093961233E-2</v>
      </c>
      <c r="AE12" s="3">
        <f>'C and N Content'!S28</f>
        <v>0</v>
      </c>
      <c r="AF12" s="3">
        <f>'C and N Content'!T28</f>
        <v>0</v>
      </c>
      <c r="AG12" s="38">
        <f>'Linearity Correction'!S69</f>
        <v>47.526924658649754</v>
      </c>
      <c r="AH12" s="3">
        <v>47.6</v>
      </c>
      <c r="AI12" s="3">
        <f t="shared" si="9"/>
        <v>-7.3075341350246958E-2</v>
      </c>
      <c r="AJ12" s="19">
        <f t="shared" si="10"/>
        <v>47.899120382321271</v>
      </c>
      <c r="AK12" s="10">
        <f t="shared" si="11"/>
        <v>0.29912038232127003</v>
      </c>
      <c r="AM12" s="9" t="str">
        <f>'C and N Content'!W12</f>
        <v>B20_M_P_R2</v>
      </c>
      <c r="AN12" s="3" t="str">
        <f>'C and N Content'!X12</f>
        <v>C9</v>
      </c>
      <c r="AO12" s="3">
        <f>'C and N Content'!Y12</f>
        <v>1.873</v>
      </c>
      <c r="AP12" s="3">
        <f>'C and N Content'!Z12</f>
        <v>5</v>
      </c>
      <c r="AQ12" s="3">
        <f>'C and N Content'!AA12</f>
        <v>150.54900000000001</v>
      </c>
      <c r="AR12" s="3">
        <f>'C and N Content'!AB12</f>
        <v>0.77796954873764568</v>
      </c>
      <c r="AS12" s="3">
        <f>'C and N Content'!AC12</f>
        <v>41.536014347978941</v>
      </c>
      <c r="AT12" s="40">
        <f>'Linearity Correction'!H119</f>
        <v>-28.005677985278425</v>
      </c>
      <c r="AU12" s="19">
        <f t="shared" si="12"/>
        <v>-28.931061211855734</v>
      </c>
      <c r="AV12" s="3">
        <f>'C and N Content'!AE12</f>
        <v>15.13</v>
      </c>
      <c r="AW12" s="3">
        <f>'C and N Content'!AF12</f>
        <v>2.1294898323378896E-2</v>
      </c>
      <c r="AX12" s="3">
        <f>'C and N Content'!AG12</f>
        <v>1.1369406472706298</v>
      </c>
      <c r="AY12" s="40">
        <f>'Linearity Correction'!J119</f>
        <v>5.2263188165497221</v>
      </c>
      <c r="AZ12" s="19">
        <f t="shared" si="13"/>
        <v>4.6359897671783834</v>
      </c>
      <c r="BA12" s="10">
        <f>'C and N Content'!AI12</f>
        <v>36.533142207283568</v>
      </c>
    </row>
    <row r="13" spans="1:53" ht="15" thickBot="1">
      <c r="A13" s="16" t="str">
        <f>'C and N Content'!A13</f>
        <v>USGS 41</v>
      </c>
      <c r="B13" s="17" t="str">
        <f>'C and N Content'!B13</f>
        <v>E1</v>
      </c>
      <c r="C13" s="17">
        <f>'C and N Content'!C13</f>
        <v>0.91800000000000004</v>
      </c>
      <c r="D13" s="17">
        <f>'C and N Content'!D13</f>
        <v>5</v>
      </c>
      <c r="E13" s="17">
        <f>'C and N Content'!E13</f>
        <v>72.346000000000004</v>
      </c>
      <c r="F13" s="17">
        <f>'C and N Content'!F13</f>
        <v>0.37454399999999999</v>
      </c>
      <c r="G13" s="39">
        <f>'Linearity Correction'!H70</f>
        <v>-25.48070595863075</v>
      </c>
      <c r="H13" s="17">
        <v>-26.388999999999999</v>
      </c>
      <c r="I13" s="17">
        <f t="shared" si="0"/>
        <v>0.90829404136924907</v>
      </c>
      <c r="J13" s="51">
        <f t="shared" si="1"/>
        <v>-26.380894859483099</v>
      </c>
      <c r="K13" s="17">
        <f t="shared" si="2"/>
        <v>8.1051405168999224E-3</v>
      </c>
      <c r="L13" s="17">
        <f>'C and N Content'!H13</f>
        <v>69.06</v>
      </c>
      <c r="M13" s="17">
        <f>'C and N Content'!I13</f>
        <v>8.721000000000001E-2</v>
      </c>
      <c r="N13" s="39">
        <f>'Linearity Correction'!J70</f>
        <v>-3.7862442554145783</v>
      </c>
      <c r="O13" s="17">
        <v>-4.5199999999999996</v>
      </c>
      <c r="P13" s="17">
        <f t="shared" si="3"/>
        <v>0.73375574458542125</v>
      </c>
      <c r="Q13" s="51">
        <f t="shared" si="4"/>
        <v>-4.5816487417136598</v>
      </c>
      <c r="R13" s="18">
        <f t="shared" si="5"/>
        <v>-6.1648741713660193E-2</v>
      </c>
      <c r="T13" s="9" t="str">
        <f>'C and N Content'!L13</f>
        <v>USGS 41</v>
      </c>
      <c r="U13" s="3" t="str">
        <f>'C and N Content'!M13</f>
        <v>D3</v>
      </c>
      <c r="V13" s="3">
        <f>'C and N Content'!N13</f>
        <v>0.436</v>
      </c>
      <c r="W13" s="3">
        <f>'C and N Content'!O13</f>
        <v>5</v>
      </c>
      <c r="X13" s="3">
        <f>'C and N Content'!P13</f>
        <v>33.759</v>
      </c>
      <c r="Y13" s="3">
        <f>'C and N Content'!Q13</f>
        <v>0.17788799999999999</v>
      </c>
      <c r="Z13" s="38">
        <f>'Linearity Correction'!Q70</f>
        <v>37.226106106867789</v>
      </c>
      <c r="AA13" s="3">
        <v>36.56</v>
      </c>
      <c r="AB13" s="3">
        <f t="shared" si="6"/>
        <v>0.66610610686778671</v>
      </c>
      <c r="AC13" s="19">
        <f t="shared" si="7"/>
        <v>36.951609622279364</v>
      </c>
      <c r="AD13" s="3">
        <f t="shared" si="8"/>
        <v>0.39160962227936125</v>
      </c>
      <c r="AE13" s="3">
        <f>'C and N Content'!S13</f>
        <v>31.827000000000002</v>
      </c>
      <c r="AF13" s="3">
        <f>'C and N Content'!T13</f>
        <v>4.1419999999999998E-2</v>
      </c>
      <c r="AG13" s="38">
        <f>'Linearity Correction'!S70</f>
        <v>47.735711264585142</v>
      </c>
      <c r="AH13" s="3">
        <v>47.6</v>
      </c>
      <c r="AI13" s="3">
        <f t="shared" si="9"/>
        <v>0.13571126458514016</v>
      </c>
      <c r="AJ13" s="19">
        <f t="shared" si="10"/>
        <v>48.112657801548622</v>
      </c>
      <c r="AK13" s="10">
        <f t="shared" si="11"/>
        <v>0.51265780154862028</v>
      </c>
      <c r="AM13" s="9" t="str">
        <f>'C and N Content'!W13</f>
        <v>B20_M_P_R3</v>
      </c>
      <c r="AN13" s="3" t="str">
        <f>'C and N Content'!X13</f>
        <v>C10</v>
      </c>
      <c r="AO13" s="3">
        <f>'C and N Content'!Y13</f>
        <v>1.829</v>
      </c>
      <c r="AP13" s="3">
        <f>'C and N Content'!Z13</f>
        <v>5</v>
      </c>
      <c r="AQ13" s="3">
        <f>'C and N Content'!AA13</f>
        <v>143.71799999999999</v>
      </c>
      <c r="AR13" s="3">
        <f>'C and N Content'!AB13</f>
        <v>0.74289829554027298</v>
      </c>
      <c r="AS13" s="3">
        <f>'C and N Content'!AC13</f>
        <v>40.617730756712575</v>
      </c>
      <c r="AT13" s="40">
        <f>'Linearity Correction'!H120</f>
        <v>-27.419509707513512</v>
      </c>
      <c r="AU13" s="19">
        <f t="shared" si="12"/>
        <v>-28.339044111068709</v>
      </c>
      <c r="AV13" s="3">
        <f>'C and N Content'!AE13</f>
        <v>12.097</v>
      </c>
      <c r="AW13" s="3">
        <f>'C and N Content'!AF13</f>
        <v>1.7491974349297289E-2</v>
      </c>
      <c r="AX13" s="3">
        <f>'C and N Content'!AG13</f>
        <v>0.95636819843068832</v>
      </c>
      <c r="AY13" s="40">
        <f>'Linearity Correction'!J120</f>
        <v>9.4417220083692754</v>
      </c>
      <c r="AZ13" s="19">
        <f t="shared" si="13"/>
        <v>8.9473119161787356</v>
      </c>
      <c r="BA13" s="10">
        <f>'C and N Content'!AI13</f>
        <v>42.470808652318752</v>
      </c>
    </row>
    <row r="14" spans="1:53" ht="15" thickBot="1">
      <c r="T14" s="9"/>
      <c r="U14" s="3"/>
      <c r="V14" s="3"/>
      <c r="W14" s="3"/>
      <c r="X14" s="3"/>
      <c r="Y14" s="3"/>
      <c r="Z14" s="38"/>
      <c r="AA14" s="3"/>
      <c r="AB14" s="3"/>
      <c r="AC14" s="19"/>
      <c r="AD14" s="3"/>
      <c r="AE14" s="3"/>
      <c r="AF14" s="3"/>
      <c r="AG14" s="38"/>
      <c r="AH14" s="3"/>
      <c r="AI14" s="3"/>
      <c r="AJ14" s="19"/>
      <c r="AK14" s="10"/>
      <c r="AM14" s="9" t="str">
        <f>'C and N Content'!W14</f>
        <v>B20_M_P_R1</v>
      </c>
      <c r="AN14" s="3" t="str">
        <f>'C and N Content'!X14</f>
        <v>C11</v>
      </c>
      <c r="AO14" s="3">
        <f>'C and N Content'!Y14</f>
        <v>1.7609999999999999</v>
      </c>
      <c r="AP14" s="3">
        <f>'C and N Content'!Z14</f>
        <v>5</v>
      </c>
      <c r="AQ14" s="3">
        <f>'C and N Content'!AA14</f>
        <v>142.179</v>
      </c>
      <c r="AR14" s="3">
        <f>'C and N Content'!AB14</f>
        <v>0.73499686695430366</v>
      </c>
      <c r="AS14" s="3">
        <f>'C and N Content'!AC14</f>
        <v>41.737471150159209</v>
      </c>
      <c r="AT14" s="40">
        <f>'Linearity Correction'!H121</f>
        <v>-26.981957674093366</v>
      </c>
      <c r="AU14" s="19">
        <f t="shared" si="12"/>
        <v>-27.897126156626364</v>
      </c>
      <c r="AV14" s="3">
        <f>'C and N Content'!AE14</f>
        <v>10.244999999999999</v>
      </c>
      <c r="AW14" s="3">
        <f>'C and N Content'!AF14</f>
        <v>1.516984602750397E-2</v>
      </c>
      <c r="AX14" s="3">
        <f>'C and N Content'!AG14</f>
        <v>0.86143361882475711</v>
      </c>
      <c r="AY14" s="40">
        <f>'Linearity Correction'!J121</f>
        <v>7.7381537129189599</v>
      </c>
      <c r="AZ14" s="19">
        <f t="shared" si="13"/>
        <v>7.2049799516438187</v>
      </c>
      <c r="BA14" s="10">
        <f>'C and N Content'!AI14</f>
        <v>48.451175155087533</v>
      </c>
    </row>
    <row r="15" spans="1:53" ht="15" thickBot="1">
      <c r="A15" s="20" t="s">
        <v>19</v>
      </c>
      <c r="B15" s="7"/>
      <c r="C15" s="7"/>
      <c r="D15" s="7"/>
      <c r="E15" s="7"/>
      <c r="F15" s="7"/>
      <c r="G15" s="7">
        <f>AVERAGE(G7:G13)</f>
        <v>-25.486281182283342</v>
      </c>
      <c r="H15" s="7"/>
      <c r="I15" s="7">
        <f>AVERAGE(I5:I13)</f>
        <v>0.90271881771665718</v>
      </c>
      <c r="J15" s="7"/>
      <c r="K15" s="7"/>
      <c r="L15" s="7"/>
      <c r="M15" s="7"/>
      <c r="N15" s="7">
        <f>AVERAGE(N7:N13)</f>
        <v>-3.718274488436744</v>
      </c>
      <c r="O15" s="7"/>
      <c r="P15" s="8">
        <f>AVERAGE(P5:P13)</f>
        <v>0.80172551156325567</v>
      </c>
      <c r="Q15" s="28"/>
      <c r="R15" s="3"/>
      <c r="T15" s="16">
        <f>'C and N Content'!L29</f>
        <v>0</v>
      </c>
      <c r="U15" s="17">
        <f>'C and N Content'!M29</f>
        <v>0</v>
      </c>
      <c r="V15" s="17">
        <f>'C and N Content'!N29</f>
        <v>0</v>
      </c>
      <c r="W15" s="17">
        <f>'C and N Content'!O29</f>
        <v>0</v>
      </c>
      <c r="X15" s="17">
        <f>'C and N Content'!P29</f>
        <v>0</v>
      </c>
      <c r="Y15" s="17">
        <f>'C and N Content'!Q29</f>
        <v>0</v>
      </c>
      <c r="Z15" s="39">
        <f>'Linearity Correction'!Q72</f>
        <v>37.112098997651323</v>
      </c>
      <c r="AA15" s="17">
        <v>36.56</v>
      </c>
      <c r="AB15" s="17">
        <f t="shared" si="6"/>
        <v>0.55209899765132064</v>
      </c>
      <c r="AC15" s="51">
        <f t="shared" si="7"/>
        <v>36.836464943135688</v>
      </c>
      <c r="AD15" s="17">
        <f t="shared" si="8"/>
        <v>0.27646494313568581</v>
      </c>
      <c r="AE15" s="17">
        <f>'C and N Content'!S29</f>
        <v>0</v>
      </c>
      <c r="AF15" s="17">
        <f>'C and N Content'!T29</f>
        <v>0</v>
      </c>
      <c r="AG15" s="39">
        <f>'Linearity Correction'!S72</f>
        <v>47.654100078312808</v>
      </c>
      <c r="AH15" s="17">
        <v>47.6</v>
      </c>
      <c r="AI15" s="17">
        <f t="shared" si="9"/>
        <v>5.4100078312806943E-2</v>
      </c>
      <c r="AJ15" s="51">
        <f t="shared" si="10"/>
        <v>48.029189601955068</v>
      </c>
      <c r="AK15" s="18">
        <f t="shared" si="11"/>
        <v>0.42918960195506628</v>
      </c>
      <c r="AM15" s="9" t="str">
        <f>'C and N Content'!W15</f>
        <v>blank</v>
      </c>
      <c r="AN15" s="3" t="str">
        <f>'C and N Content'!X15</f>
        <v>C12</v>
      </c>
      <c r="AO15" s="3">
        <f>'C and N Content'!Y15</f>
        <v>0.999</v>
      </c>
      <c r="AP15" s="3">
        <f>'C and N Content'!Z15</f>
        <v>5</v>
      </c>
      <c r="AQ15" s="3">
        <f>'C and N Content'!AA15</f>
        <v>0</v>
      </c>
      <c r="AR15" s="3">
        <f>'C and N Content'!AB15</f>
        <v>5.0311652489540282E-3</v>
      </c>
      <c r="AS15" s="3">
        <f>'C and N Content'!AC15</f>
        <v>0.50362014504044317</v>
      </c>
      <c r="AT15" s="40">
        <f>'Linearity Correction'!H122</f>
        <v>-0.25832032649759423</v>
      </c>
      <c r="AU15" s="19">
        <f t="shared" si="12"/>
        <v>-0.90683871675811778</v>
      </c>
      <c r="AV15" s="3">
        <f>'C and N Content'!AE15</f>
        <v>95.51</v>
      </c>
      <c r="AW15" s="3">
        <f>'C and N Content'!AF15</f>
        <v>0.12207927980596364</v>
      </c>
      <c r="AX15" s="3">
        <f>'C and N Content'!AG15</f>
        <v>12.220148128725089</v>
      </c>
      <c r="AY15" s="40">
        <f>'Linearity Correction'!J122</f>
        <v>2.8059704359001604E-2</v>
      </c>
      <c r="AZ15" s="19">
        <f t="shared" si="13"/>
        <v>-0.68055259586827699</v>
      </c>
      <c r="BA15" s="10">
        <f>'C and N Content'!AI15</f>
        <v>4.1212278258445728E-2</v>
      </c>
    </row>
    <row r="16" spans="1:53" ht="15" thickBot="1">
      <c r="A16" s="16" t="s">
        <v>20</v>
      </c>
      <c r="B16" s="17"/>
      <c r="C16" s="17"/>
      <c r="D16" s="17"/>
      <c r="E16" s="17"/>
      <c r="F16" s="17"/>
      <c r="G16" s="17">
        <f>STDEV(G7:G13)</f>
        <v>0.24385649427361122</v>
      </c>
      <c r="H16" s="17"/>
      <c r="I16" s="17">
        <f>STDEV(I5:I13)</f>
        <v>0.24385649427405681</v>
      </c>
      <c r="J16" s="17">
        <f>STDEV(J7:J13)</f>
        <v>0.24628970932888522</v>
      </c>
      <c r="K16" s="17"/>
      <c r="L16" s="17"/>
      <c r="M16" s="17"/>
      <c r="N16" s="17">
        <f>STDEV(N7:N13)</f>
        <v>0.36422253877904276</v>
      </c>
      <c r="O16" s="17"/>
      <c r="P16" s="18">
        <f>STDEV(P5:P13)</f>
        <v>0.36422253877904115</v>
      </c>
      <c r="Q16" s="18">
        <f>STDEV(Q7:Q13)</f>
        <v>0.37251020297430776</v>
      </c>
      <c r="R16" s="3"/>
      <c r="AM16" s="9" t="str">
        <f>'C and N Content'!W16</f>
        <v>BO_C_P_R1_BG</v>
      </c>
      <c r="AN16" s="3" t="str">
        <f>'C and N Content'!X16</f>
        <v>D1</v>
      </c>
      <c r="AO16" s="3">
        <f>'C and N Content'!Y16</f>
        <v>0</v>
      </c>
      <c r="AP16" s="3">
        <f>'C and N Content'!Z16</f>
        <v>5</v>
      </c>
      <c r="AQ16" s="3">
        <f>'C and N Content'!AA16</f>
        <v>0</v>
      </c>
      <c r="AR16" s="3">
        <f>'C and N Content'!AB16</f>
        <v>5.0311652489540282E-3</v>
      </c>
      <c r="AS16" s="3" t="e">
        <f>'C and N Content'!AC16</f>
        <v>#DIV/0!</v>
      </c>
      <c r="AT16" s="40">
        <f>'Linearity Correction'!H123</f>
        <v>-0.25832032649759423</v>
      </c>
      <c r="AU16" s="19">
        <f t="shared" si="12"/>
        <v>-0.90683871675811778</v>
      </c>
      <c r="AV16" s="3">
        <f>'C and N Content'!AE16</f>
        <v>1.306</v>
      </c>
      <c r="AW16" s="3">
        <f>'C and N Content'!AF16</f>
        <v>3.9616899429950787E-3</v>
      </c>
      <c r="AX16" s="3" t="e">
        <f>'C and N Content'!AG16</f>
        <v>#DIV/0!</v>
      </c>
      <c r="AY16" s="40">
        <f>'Linearity Correction'!J123</f>
        <v>-1.838628521285645E-2</v>
      </c>
      <c r="AZ16" s="19">
        <f t="shared" si="13"/>
        <v>-0.72805543591973054</v>
      </c>
      <c r="BA16" s="10">
        <f>'C and N Content'!AI16</f>
        <v>1.2699543178157993</v>
      </c>
    </row>
    <row r="17" spans="1:53">
      <c r="T17" s="20" t="s">
        <v>19</v>
      </c>
      <c r="U17" s="7"/>
      <c r="V17" s="7"/>
      <c r="W17" s="7"/>
      <c r="X17" s="7"/>
      <c r="Y17" s="7"/>
      <c r="Z17" s="7">
        <f>AVERAGE(Z7:Z15)</f>
        <v>36.836221773305041</v>
      </c>
      <c r="AA17" s="7"/>
      <c r="AB17" s="7">
        <f>AVERAGE(AB7:AB15)</f>
        <v>0.27622177330504005</v>
      </c>
      <c r="AC17" s="7"/>
      <c r="AD17" s="7"/>
      <c r="AE17" s="7"/>
      <c r="AF17" s="7"/>
      <c r="AG17" s="7">
        <f>AVERAGE(AG7:AG15)</f>
        <v>47.227728131080681</v>
      </c>
      <c r="AH17" s="7"/>
      <c r="AI17" s="8">
        <f>AVERAGE(AI7:AI15)</f>
        <v>-0.37227186891932007</v>
      </c>
      <c r="AJ17" s="29"/>
      <c r="AK17" s="3"/>
      <c r="AM17" s="9" t="str">
        <f>'C and N Content'!W17</f>
        <v>BO_C_P_R2_BG</v>
      </c>
      <c r="AN17" s="3" t="str">
        <f>'C and N Content'!X17</f>
        <v>D2</v>
      </c>
      <c r="AO17" s="3">
        <f>'C and N Content'!Y17</f>
        <v>1.5469999999999999</v>
      </c>
      <c r="AP17" s="3">
        <f>'C and N Content'!Z17</f>
        <v>5</v>
      </c>
      <c r="AQ17" s="3">
        <f>'C and N Content'!AA17</f>
        <v>130.017</v>
      </c>
      <c r="AR17" s="3">
        <f>'C and N Content'!AB17</f>
        <v>0.67255555801177036</v>
      </c>
      <c r="AS17" s="3">
        <f>'C and N Content'!AC17</f>
        <v>43.474825986539777</v>
      </c>
      <c r="AT17" s="40">
        <f>'Linearity Correction'!H124</f>
        <v>-25.474019103579703</v>
      </c>
      <c r="AU17" s="19">
        <f t="shared" si="12"/>
        <v>-26.374141282582286</v>
      </c>
      <c r="AV17" s="3">
        <f>'C and N Content'!AE17</f>
        <v>8.8640000000000008</v>
      </c>
      <c r="AW17" s="3">
        <f>'C and N Content'!AF17</f>
        <v>1.343828057804578E-2</v>
      </c>
      <c r="AX17" s="3">
        <f>'C and N Content'!AG17</f>
        <v>0.86866713497387071</v>
      </c>
      <c r="AY17" s="40">
        <f>'Linearity Correction'!J124</f>
        <v>7.4834069505144125</v>
      </c>
      <c r="AZ17" s="19">
        <f t="shared" si="13"/>
        <v>6.9444365803069523</v>
      </c>
      <c r="BA17" s="10">
        <f>'C and N Content'!AI17</f>
        <v>50.047738928038861</v>
      </c>
    </row>
    <row r="18" spans="1:53" ht="15" thickBot="1">
      <c r="T18" s="16" t="s">
        <v>20</v>
      </c>
      <c r="U18" s="17"/>
      <c r="V18" s="17"/>
      <c r="W18" s="17"/>
      <c r="X18" s="17"/>
      <c r="Y18" s="17"/>
      <c r="Z18" s="17">
        <f>STDEV(Z7:Z15)</f>
        <v>0.31891919567147475</v>
      </c>
      <c r="AA18" s="17"/>
      <c r="AB18" s="17">
        <f>STDEV(AB7:AB15)</f>
        <v>0.31891919567083749</v>
      </c>
      <c r="AC18" s="17">
        <f>STDEV(AC7:AC15)</f>
        <v>0.32210139096281215</v>
      </c>
      <c r="AD18" s="17"/>
      <c r="AE18" s="17"/>
      <c r="AF18" s="17"/>
      <c r="AG18" s="17">
        <f>STDEV(AG7:AG15)</f>
        <v>0.52744678031422776</v>
      </c>
      <c r="AH18" s="17"/>
      <c r="AI18" s="18">
        <f>STDEV(AI7:AI15)</f>
        <v>0.52744678031406211</v>
      </c>
      <c r="AJ18" s="30">
        <f>STDEV(AJ7:AJ15)</f>
        <v>0.53944851367915614</v>
      </c>
      <c r="AK18" s="3"/>
      <c r="AM18" s="9" t="str">
        <f>'C and N Content'!W18</f>
        <v>BO_C_P_R3_BG</v>
      </c>
      <c r="AN18" s="3" t="str">
        <f>'C and N Content'!X18</f>
        <v>D3</v>
      </c>
      <c r="AO18" s="3">
        <f>'C and N Content'!Y18</f>
        <v>1.331</v>
      </c>
      <c r="AP18" s="3">
        <f>'C and N Content'!Z18</f>
        <v>5</v>
      </c>
      <c r="AQ18" s="3">
        <f>'C and N Content'!AA18</f>
        <v>104.88500000000001</v>
      </c>
      <c r="AR18" s="3">
        <f>'C and N Content'!AB18</f>
        <v>0.54352456176577868</v>
      </c>
      <c r="AS18" s="3">
        <f>'C and N Content'!AC18</f>
        <v>40.835804790817335</v>
      </c>
      <c r="AT18" s="40">
        <f>'Linearity Correction'!H125</f>
        <v>-26.841594365550673</v>
      </c>
      <c r="AU18" s="19">
        <f t="shared" si="12"/>
        <v>-27.755362294383303</v>
      </c>
      <c r="AV18" s="3">
        <f>'C and N Content'!AE18</f>
        <v>9.2759999999999998</v>
      </c>
      <c r="AW18" s="3">
        <f>'C and N Content'!AF18</f>
        <v>1.3954866360215782E-2</v>
      </c>
      <c r="AX18" s="3">
        <f>'C and N Content'!AG18</f>
        <v>1.0484497641033645</v>
      </c>
      <c r="AY18" s="40">
        <f>'Linearity Correction'!J125</f>
        <v>5.7867140363351108</v>
      </c>
      <c r="AZ18" s="19">
        <f t="shared" si="13"/>
        <v>5.2091364421971011</v>
      </c>
      <c r="BA18" s="10">
        <f>'C and N Content'!AI18</f>
        <v>38.948747177925263</v>
      </c>
    </row>
    <row r="19" spans="1:53">
      <c r="AM19" s="9" t="str">
        <f>'C and N Content'!W19</f>
        <v>BO_M_P_R3_BG</v>
      </c>
      <c r="AN19" s="3" t="str">
        <f>'C and N Content'!X19</f>
        <v>D4</v>
      </c>
      <c r="AO19" s="3">
        <f>'C and N Content'!Y19</f>
        <v>1.2609999999999999</v>
      </c>
      <c r="AP19" s="3">
        <f>'C and N Content'!Z19</f>
        <v>5</v>
      </c>
      <c r="AQ19" s="3">
        <f>'C and N Content'!AA19</f>
        <v>103.38800000000001</v>
      </c>
      <c r="AR19" s="3">
        <f>'C and N Content'!AB19</f>
        <v>0.53583876670847119</v>
      </c>
      <c r="AS19" s="3">
        <f>'C and N Content'!AC19</f>
        <v>42.493161515342678</v>
      </c>
      <c r="AT19" s="40">
        <f>'Linearity Correction'!H126</f>
        <v>-24.055020048058022</v>
      </c>
      <c r="AU19" s="19">
        <f t="shared" si="12"/>
        <v>-24.940983367464966</v>
      </c>
      <c r="AV19" s="3">
        <f>'C and N Content'!AE19</f>
        <v>14.593999999999999</v>
      </c>
      <c r="AW19" s="3">
        <f>'C and N Content'!AF19</f>
        <v>2.0622835266963551E-2</v>
      </c>
      <c r="AX19" s="3">
        <f>'C and N Content'!AG19</f>
        <v>1.6354349934150321</v>
      </c>
      <c r="AY19" s="40">
        <f>'Linearity Correction'!J126</f>
        <v>-0.76009093968009422</v>
      </c>
      <c r="AZ19" s="19">
        <f t="shared" si="13"/>
        <v>-1.4866371324527674</v>
      </c>
      <c r="BA19" s="10">
        <f>'C and N Content'!AI19</f>
        <v>25.982788485288939</v>
      </c>
    </row>
    <row r="20" spans="1:53">
      <c r="AM20" s="9" t="str">
        <f>'C and N Content'!W20</f>
        <v>BO_M_P_R2_bg</v>
      </c>
      <c r="AN20" s="3" t="str">
        <f>'C and N Content'!X20</f>
        <v>D5</v>
      </c>
      <c r="AO20" s="3">
        <f>'C and N Content'!Y20</f>
        <v>1.2230000000000001</v>
      </c>
      <c r="AP20" s="3">
        <f>'C and N Content'!Z20</f>
        <v>5</v>
      </c>
      <c r="AQ20" s="3">
        <f>'C and N Content'!AA20</f>
        <v>96.799000000000007</v>
      </c>
      <c r="AR20" s="3">
        <f>'C and N Content'!AB20</f>
        <v>0.50200997336672204</v>
      </c>
      <c r="AS20" s="3">
        <f>'C and N Content'!AC20</f>
        <v>41.047422188611776</v>
      </c>
      <c r="AT20" s="40">
        <f>'Linearity Correction'!H127</f>
        <v>-22.729475190397476</v>
      </c>
      <c r="AU20" s="19">
        <f t="shared" si="12"/>
        <v>-23.602212141926088</v>
      </c>
      <c r="AV20" s="3">
        <f>'C and N Content'!AE20</f>
        <v>17.579999999999998</v>
      </c>
      <c r="AW20" s="3">
        <f>'C and N Content'!AF20</f>
        <v>2.4366828338710227E-2</v>
      </c>
      <c r="AX20" s="3">
        <f>'C and N Content'!AG20</f>
        <v>1.9923817120776961</v>
      </c>
      <c r="AY20" s="40">
        <f>'Linearity Correction'!J127</f>
        <v>-0.5968398292164242</v>
      </c>
      <c r="AZ20" s="19">
        <f t="shared" si="13"/>
        <v>-1.3196713414326395</v>
      </c>
      <c r="BA20" s="10">
        <f>'C and N Content'!AI20</f>
        <v>20.602187793526113</v>
      </c>
    </row>
    <row r="21" spans="1:53" ht="15" thickBot="1">
      <c r="AM21" s="9" t="str">
        <f>'C and N Content'!W21</f>
        <v>BO_M_P_R3_BG</v>
      </c>
      <c r="AN21" s="3" t="str">
        <f>'C and N Content'!X21</f>
        <v>D6</v>
      </c>
      <c r="AO21" s="3">
        <f>'C and N Content'!Y21</f>
        <v>0.90900000000000003</v>
      </c>
      <c r="AP21" s="3">
        <f>'C and N Content'!Z21</f>
        <v>5</v>
      </c>
      <c r="AQ21" s="3">
        <f>'C and N Content'!AA21</f>
        <v>71.733000000000004</v>
      </c>
      <c r="AR21" s="3">
        <f>'C and N Content'!AB21</f>
        <v>0.37331782980862777</v>
      </c>
      <c r="AS21" s="3">
        <f>'C and N Content'!AC21</f>
        <v>41.069068185767634</v>
      </c>
      <c r="AT21" s="40">
        <f>'Linearity Correction'!H128</f>
        <v>-23.621836065113097</v>
      </c>
      <c r="AU21" s="19">
        <f t="shared" si="12"/>
        <v>-24.503477048173352</v>
      </c>
      <c r="AV21" s="3">
        <f>'C and N Content'!AE21</f>
        <v>10.907999999999999</v>
      </c>
      <c r="AW21" s="3">
        <f>'C and N Content'!AF21</f>
        <v>1.6001147905122207E-2</v>
      </c>
      <c r="AX21" s="3">
        <f>'C and N Content'!AG21</f>
        <v>1.7603022997934221</v>
      </c>
      <c r="AY21" s="40">
        <f>'Linearity Correction'!J128</f>
        <v>-0.89965891687245725</v>
      </c>
      <c r="AZ21" s="19">
        <f t="shared" si="13"/>
        <v>-1.6293808947880806</v>
      </c>
      <c r="BA21" s="10">
        <f>'C and N Content'!AI21</f>
        <v>23.33069052434189</v>
      </c>
    </row>
    <row r="22" spans="1:53" ht="15" thickBot="1">
      <c r="Q22" s="20" t="s">
        <v>65</v>
      </c>
      <c r="R22" s="8"/>
      <c r="AM22" s="9" t="str">
        <f>'C and N Content'!W22</f>
        <v>B2_C_P_R1_BG</v>
      </c>
      <c r="AN22" s="3" t="str">
        <f>'C and N Content'!X22</f>
        <v>D7</v>
      </c>
      <c r="AO22" s="3">
        <f>'C and N Content'!Y22</f>
        <v>1.0049999999999999</v>
      </c>
      <c r="AP22" s="3">
        <f>'C and N Content'!Z22</f>
        <v>5</v>
      </c>
      <c r="AQ22" s="3">
        <f>'C and N Content'!AA22</f>
        <v>71.045000000000002</v>
      </c>
      <c r="AR22" s="3">
        <f>'C and N Content'!AB22</f>
        <v>0.36978554724387991</v>
      </c>
      <c r="AS22" s="3">
        <f>'C and N Content'!AC22</f>
        <v>36.794581815311439</v>
      </c>
      <c r="AT22" s="40">
        <f>'Linearity Correction'!H129</f>
        <v>-25.878531973213047</v>
      </c>
      <c r="AU22" s="19">
        <f t="shared" si="12"/>
        <v>-26.782690406435449</v>
      </c>
      <c r="AV22" s="3">
        <f>'C and N Content'!AE22</f>
        <v>9.8360000000000003</v>
      </c>
      <c r="AW22" s="3">
        <f>'C and N Content'!AF22</f>
        <v>1.4657021792291516E-2</v>
      </c>
      <c r="AX22" s="3">
        <f>'C and N Content'!AG22</f>
        <v>1.4584101285862208</v>
      </c>
      <c r="AY22" s="40">
        <f>'Linearity Correction'!J129</f>
        <v>1.9735177039527507</v>
      </c>
      <c r="AZ22" s="19">
        <f t="shared" si="13"/>
        <v>1.3091731271361784</v>
      </c>
      <c r="BA22" s="10">
        <f>'C and N Content'!AI22</f>
        <v>25.229241825809329</v>
      </c>
    </row>
    <row r="23" spans="1:53">
      <c r="A23" s="20" t="s">
        <v>26</v>
      </c>
      <c r="B23" s="7"/>
      <c r="C23" s="8">
        <f>G15</f>
        <v>-25.486281182283342</v>
      </c>
      <c r="F23" s="20" t="s">
        <v>23</v>
      </c>
      <c r="G23" s="8">
        <f>AVERAGE(I15,AB17)</f>
        <v>0.58947029551084862</v>
      </c>
      <c r="Q23" s="41" t="s">
        <v>67</v>
      </c>
      <c r="R23" s="10">
        <f>SLOPE(Q32:Q47,R32:R47)</f>
        <v>1.0099780613246672</v>
      </c>
      <c r="AM23" s="9" t="str">
        <f>'C and N Content'!W23</f>
        <v>B2_C_P_R2_BG</v>
      </c>
      <c r="AN23" s="3" t="str">
        <f>'C and N Content'!X23</f>
        <v>D8</v>
      </c>
      <c r="AO23" s="3">
        <f>'C and N Content'!Y23</f>
        <v>1.24</v>
      </c>
      <c r="AP23" s="3">
        <f>'C and N Content'!Z23</f>
        <v>5</v>
      </c>
      <c r="AQ23" s="3">
        <f>'C and N Content'!AA23</f>
        <v>101.773</v>
      </c>
      <c r="AR23" s="3">
        <f>'C and N Content'!AB23</f>
        <v>0.52754714411825643</v>
      </c>
      <c r="AS23" s="3">
        <f>'C and N Content'!AC23</f>
        <v>42.544124525665843</v>
      </c>
      <c r="AT23" s="40">
        <f>'Linearity Correction'!H130</f>
        <v>-26.685731706169474</v>
      </c>
      <c r="AU23" s="19">
        <f t="shared" si="12"/>
        <v>-27.597944427828573</v>
      </c>
      <c r="AV23" s="3">
        <f>'C and N Content'!AE23</f>
        <v>5.04</v>
      </c>
      <c r="AW23" s="3">
        <f>'C and N Content'!AF23</f>
        <v>8.6435620561572009E-3</v>
      </c>
      <c r="AX23" s="3">
        <f>'C and N Content'!AG23</f>
        <v>0.69706145614170978</v>
      </c>
      <c r="AY23" s="40">
        <f>'Linearity Correction'!J130</f>
        <v>5.0477543093642696</v>
      </c>
      <c r="AZ23" s="19">
        <f t="shared" si="13"/>
        <v>4.4533621323300849</v>
      </c>
      <c r="BA23" s="10">
        <f>'C and N Content'!AI23</f>
        <v>61.033534634307472</v>
      </c>
    </row>
    <row r="24" spans="1:53" ht="15" thickBot="1">
      <c r="A24" s="9" t="s">
        <v>25</v>
      </c>
      <c r="B24" s="3"/>
      <c r="C24" s="10">
        <f>N15</f>
        <v>-3.718274488436744</v>
      </c>
      <c r="F24" s="16" t="s">
        <v>24</v>
      </c>
      <c r="G24" s="18">
        <f>AVERAGE(P15,AI17)</f>
        <v>0.2147268213219678</v>
      </c>
      <c r="Q24" s="42" t="s">
        <v>68</v>
      </c>
      <c r="R24" s="18">
        <f>INTERCEPT(Q32:Q47,R32:R47)</f>
        <v>-0.64594085420132252</v>
      </c>
      <c r="AM24" s="9" t="str">
        <f>'C and N Content'!W24</f>
        <v>B2_C_P_R3_BG</v>
      </c>
      <c r="AN24" s="3" t="str">
        <f>'C and N Content'!X24</f>
        <v>D9</v>
      </c>
      <c r="AO24" s="3">
        <f>'C and N Content'!Y24</f>
        <v>1.0149999999999999</v>
      </c>
      <c r="AP24" s="3">
        <f>'C and N Content'!Z24</f>
        <v>5</v>
      </c>
      <c r="AQ24" s="3">
        <f>'C and N Content'!AA24</f>
        <v>82.275999999999996</v>
      </c>
      <c r="AR24" s="3">
        <f>'C and N Content'!AB24</f>
        <v>0.4274469796344072</v>
      </c>
      <c r="AS24" s="3">
        <f>'C and N Content'!AC24</f>
        <v>42.113002919646028</v>
      </c>
      <c r="AT24" s="40">
        <f>'Linearity Correction'!H131</f>
        <v>-27.200223417597943</v>
      </c>
      <c r="AU24" s="19">
        <f t="shared" si="12"/>
        <v>-28.117569769104705</v>
      </c>
      <c r="AV24" s="3">
        <f>'C and N Content'!AE24</f>
        <v>4.7789999999999999</v>
      </c>
      <c r="AW24" s="3">
        <f>'C and N Content'!AF24</f>
        <v>8.3163074708504751E-3</v>
      </c>
      <c r="AX24" s="3">
        <f>'C and N Content'!AG24</f>
        <v>0.81934063752221431</v>
      </c>
      <c r="AY24" s="40">
        <f>'Linearity Correction'!J131</f>
        <v>3.6544359112536871</v>
      </c>
      <c r="AZ24" s="19">
        <f t="shared" si="13"/>
        <v>3.0283396144268941</v>
      </c>
      <c r="BA24" s="10">
        <f>'C and N Content'!AI24</f>
        <v>51.398650318383901</v>
      </c>
    </row>
    <row r="25" spans="1:53" ht="15" thickBot="1">
      <c r="A25" s="9" t="s">
        <v>80</v>
      </c>
      <c r="B25" s="3"/>
      <c r="C25" s="10">
        <f>Z17</f>
        <v>36.836221773305041</v>
      </c>
      <c r="AM25" s="9" t="str">
        <f>'C and N Content'!W25</f>
        <v>B2_M_P_R1_BG</v>
      </c>
      <c r="AN25" s="3" t="str">
        <f>'C and N Content'!X25</f>
        <v>D10</v>
      </c>
      <c r="AO25" s="3">
        <f>'C and N Content'!Y25</f>
        <v>1.615</v>
      </c>
      <c r="AP25" s="3">
        <f>'C and N Content'!Z25</f>
        <v>5</v>
      </c>
      <c r="AQ25" s="3">
        <f>'C and N Content'!AA25</f>
        <v>131.91200000000001</v>
      </c>
      <c r="AR25" s="3">
        <f>'C and N Content'!AB25</f>
        <v>0.68228473745973117</v>
      </c>
      <c r="AS25" s="3">
        <f>'C and N Content'!AC25</f>
        <v>42.2467329696428</v>
      </c>
      <c r="AT25" s="40">
        <f>'Linearity Correction'!H132</f>
        <v>-26.401636056156278</v>
      </c>
      <c r="AU25" s="19">
        <f t="shared" si="12"/>
        <v>-27.311014053997468</v>
      </c>
      <c r="AV25" s="3">
        <f>'C and N Content'!AE25</f>
        <v>6.0060000000000002</v>
      </c>
      <c r="AW25" s="3">
        <f>'C and N Content'!AF25</f>
        <v>9.8547801764878405E-3</v>
      </c>
      <c r="AX25" s="3">
        <f>'C and N Content'!AG25</f>
        <v>0.61020310690327184</v>
      </c>
      <c r="AY25" s="40">
        <f>'Linearity Correction'!J132</f>
        <v>6.9759127287346701</v>
      </c>
      <c r="AZ25" s="19">
        <f t="shared" si="13"/>
        <v>6.4253946335971577</v>
      </c>
      <c r="BA25" s="10">
        <f>'C and N Content'!AI25</f>
        <v>69.23388703155139</v>
      </c>
    </row>
    <row r="26" spans="1:53" ht="15" thickBot="1">
      <c r="A26" s="16" t="s">
        <v>81</v>
      </c>
      <c r="B26" s="17"/>
      <c r="C26" s="18">
        <f>AG17</f>
        <v>47.227728131080681</v>
      </c>
      <c r="Q26" s="20" t="s">
        <v>66</v>
      </c>
      <c r="R26" s="8"/>
      <c r="AM26" s="9" t="str">
        <f>'C and N Content'!W26</f>
        <v>blank</v>
      </c>
      <c r="AN26" s="3" t="str">
        <f>'C and N Content'!X26</f>
        <v>D11</v>
      </c>
      <c r="AO26" s="3">
        <f>'C and N Content'!Y26</f>
        <v>0.999</v>
      </c>
      <c r="AP26" s="3">
        <f>'C and N Content'!Z26</f>
        <v>5</v>
      </c>
      <c r="AQ26" s="3">
        <f>'C and N Content'!AA26</f>
        <v>0</v>
      </c>
      <c r="AR26" s="3">
        <f>'C and N Content'!AB26</f>
        <v>5.0311652489540282E-3</v>
      </c>
      <c r="AS26" s="3">
        <f>'C and N Content'!AC26</f>
        <v>0.50362014504044317</v>
      </c>
      <c r="AT26" s="40">
        <f>'Linearity Correction'!H133</f>
        <v>-0.25832032649759423</v>
      </c>
      <c r="AU26" s="19">
        <f t="shared" si="12"/>
        <v>-0.90683871675811778</v>
      </c>
      <c r="AV26" s="3">
        <f>'C and N Content'!AE26</f>
        <v>94.001000000000005</v>
      </c>
      <c r="AW26" s="3">
        <f>'C and N Content'!AF26</f>
        <v>0.12018722168631671</v>
      </c>
      <c r="AX26" s="3">
        <f>'C and N Content'!AG26</f>
        <v>12.030752921553225</v>
      </c>
      <c r="AY26" s="40">
        <f>'Linearity Correction'!J133</f>
        <v>2.7315712614872548E-2</v>
      </c>
      <c r="AZ26" s="19">
        <f t="shared" si="13"/>
        <v>-0.68131351669581763</v>
      </c>
      <c r="BA26" s="10">
        <f>'C and N Content'!AI26</f>
        <v>4.1861066246170038E-2</v>
      </c>
    </row>
    <row r="27" spans="1:53" ht="15" thickBot="1">
      <c r="Q27" s="41" t="s">
        <v>67</v>
      </c>
      <c r="R27" s="10">
        <f>SLOPE(S32:S47,T32:T47)</f>
        <v>1.0227543968669333</v>
      </c>
      <c r="AM27" s="9" t="str">
        <f>'C and N Content'!W27</f>
        <v>B2_M_P_R2_BG</v>
      </c>
      <c r="AN27" s="3" t="str">
        <f>'C and N Content'!X27</f>
        <v>D12</v>
      </c>
      <c r="AO27" s="3">
        <f>'C and N Content'!Y27</f>
        <v>1.149</v>
      </c>
      <c r="AP27" s="3">
        <f>'C and N Content'!Z27</f>
        <v>5</v>
      </c>
      <c r="AQ27" s="3">
        <f>'C and N Content'!AA27</f>
        <v>93.957999999999998</v>
      </c>
      <c r="AR27" s="3">
        <f>'C and N Content'!AB27</f>
        <v>0.4874239053922329</v>
      </c>
      <c r="AS27" s="3">
        <f>'C and N Content'!AC27</f>
        <v>42.421575752152556</v>
      </c>
      <c r="AT27" s="40">
        <f>'Linearity Correction'!H134</f>
        <v>-26.139803326715082</v>
      </c>
      <c r="AU27" s="19">
        <f t="shared" si="12"/>
        <v>-27.046568741525107</v>
      </c>
      <c r="AV27" s="3">
        <f>'C and N Content'!AE27</f>
        <v>7.2409999999999997</v>
      </c>
      <c r="AW27" s="3">
        <f>'C and N Content'!AF27</f>
        <v>1.1403283674012003E-2</v>
      </c>
      <c r="AX27" s="3">
        <f>'C and N Content'!AG27</f>
        <v>0.99245288720731084</v>
      </c>
      <c r="AY27" s="40">
        <f>'Linearity Correction'!J134</f>
        <v>1.083169593762074</v>
      </c>
      <c r="AZ27" s="19">
        <f t="shared" si="13"/>
        <v>0.39856568269649895</v>
      </c>
      <c r="BA27" s="10">
        <f>'C and N Content'!AI27</f>
        <v>42.74417083064138</v>
      </c>
    </row>
    <row r="28" spans="1:53" ht="15" thickBot="1">
      <c r="A28" s="20" t="s">
        <v>27</v>
      </c>
      <c r="B28" s="7"/>
      <c r="C28" s="8">
        <v>-26.388999999999999</v>
      </c>
      <c r="Q28" s="42" t="s">
        <v>68</v>
      </c>
      <c r="R28" s="18">
        <f>INTERCEPT(S32:S47,T32:T47)</f>
        <v>-0.70925078187623214</v>
      </c>
      <c r="AM28" s="9" t="str">
        <f>'C and N Content'!W28</f>
        <v>B2_M_P_R3_BG</v>
      </c>
      <c r="AN28" s="3" t="str">
        <f>'C and N Content'!X28</f>
        <v>E1</v>
      </c>
      <c r="AO28" s="3">
        <f>'C and N Content'!Y28</f>
        <v>1.7130000000000001</v>
      </c>
      <c r="AP28" s="3">
        <f>'C and N Content'!Z28</f>
        <v>5</v>
      </c>
      <c r="AQ28" s="3">
        <f>'C and N Content'!AA28</f>
        <v>133.53399999999999</v>
      </c>
      <c r="AR28" s="3">
        <f>'C and N Content'!AB28</f>
        <v>0.69061229897138965</v>
      </c>
      <c r="AS28" s="3">
        <f>'C and N Content'!AC28</f>
        <v>40.315954405802081</v>
      </c>
      <c r="AT28" s="40">
        <f>'Linearity Correction'!H135</f>
        <v>-26.112177467948598</v>
      </c>
      <c r="AU28" s="19">
        <f t="shared" si="12"/>
        <v>-27.018667230245704</v>
      </c>
      <c r="AV28" s="3">
        <f>'C and N Content'!AE28</f>
        <v>10.052</v>
      </c>
      <c r="AW28" s="3">
        <f>'C and N Content'!AF28</f>
        <v>1.4927853173235013E-2</v>
      </c>
      <c r="AX28" s="3">
        <f>'C and N Content'!AG28</f>
        <v>0.87144501886952785</v>
      </c>
      <c r="AY28" s="40">
        <f>'Linearity Correction'!J135</f>
        <v>7.4563311746596561</v>
      </c>
      <c r="AZ28" s="19">
        <f t="shared" si="13"/>
        <v>6.9167447115029166</v>
      </c>
      <c r="BA28" s="10">
        <f>'C and N Content'!AI28</f>
        <v>46.263336794444584</v>
      </c>
    </row>
    <row r="29" spans="1:53">
      <c r="A29" s="9" t="s">
        <v>28</v>
      </c>
      <c r="B29" s="3"/>
      <c r="C29" s="10">
        <v>-4.5199999999999996</v>
      </c>
      <c r="AM29" s="9" t="str">
        <f>'C and N Content'!W29</f>
        <v>B5_C_P_R1_BG</v>
      </c>
      <c r="AN29" s="3" t="str">
        <f>'C and N Content'!X29</f>
        <v>E2</v>
      </c>
      <c r="AO29" s="3">
        <f>'C and N Content'!Y29</f>
        <v>1.84</v>
      </c>
      <c r="AP29" s="3">
        <f>'C and N Content'!Z29</f>
        <v>5</v>
      </c>
      <c r="AQ29" s="3">
        <f>'C and N Content'!AA29</f>
        <v>143.56399999999999</v>
      </c>
      <c r="AR29" s="3">
        <f>'C and N Content'!AB29</f>
        <v>0.74210763926851264</v>
      </c>
      <c r="AS29" s="3">
        <f>'C and N Content'!AC29</f>
        <v>40.331936916766992</v>
      </c>
      <c r="AT29" s="40">
        <f>'Linearity Correction'!H136</f>
        <v>-25.301281008716415</v>
      </c>
      <c r="AU29" s="19">
        <f t="shared" si="12"/>
        <v>-26.199679596415351</v>
      </c>
      <c r="AV29" s="3">
        <f>'C and N Content'!AE29</f>
        <v>16.478999999999999</v>
      </c>
      <c r="AW29" s="3">
        <f>'C and N Content'!AF29</f>
        <v>2.2986340605289902E-2</v>
      </c>
      <c r="AX29" s="3">
        <f>'C and N Content'!AG29</f>
        <v>1.2492576415918424</v>
      </c>
      <c r="AY29" s="40">
        <f>'Linearity Correction'!J136</f>
        <v>2.7565228341796333</v>
      </c>
      <c r="AZ29" s="19">
        <f t="shared" si="13"/>
        <v>2.1099950668450882</v>
      </c>
      <c r="BA29" s="10">
        <f>'C and N Content'!AI29</f>
        <v>32.284723001873971</v>
      </c>
    </row>
    <row r="30" spans="1:53">
      <c r="A30" s="9" t="s">
        <v>82</v>
      </c>
      <c r="B30" s="3"/>
      <c r="C30" s="10">
        <v>36.56</v>
      </c>
      <c r="AM30" s="9" t="str">
        <f>'C and N Content'!W30</f>
        <v>B5_C_P_R2_BG</v>
      </c>
      <c r="AN30" s="3" t="str">
        <f>'C and N Content'!X30</f>
        <v>E3</v>
      </c>
      <c r="AO30" s="3">
        <f>'C and N Content'!Y30</f>
        <v>1.7689999999999999</v>
      </c>
      <c r="AP30" s="3">
        <f>'C and N Content'!Z30</f>
        <v>5</v>
      </c>
      <c r="AQ30" s="3">
        <f>'C and N Content'!AA30</f>
        <v>146.678</v>
      </c>
      <c r="AR30" s="3">
        <f>'C and N Content'!AB30</f>
        <v>0.75809532517930434</v>
      </c>
      <c r="AS30" s="3">
        <f>'C and N Content'!AC30</f>
        <v>42.854455917428176</v>
      </c>
      <c r="AT30" s="40">
        <f>'Linearity Correction'!H137</f>
        <v>-26.237520242341613</v>
      </c>
      <c r="AU30" s="19">
        <f t="shared" si="12"/>
        <v>-27.145260682528217</v>
      </c>
      <c r="AV30" s="3">
        <f>'C and N Content'!AE30</f>
        <v>13.032999999999999</v>
      </c>
      <c r="AW30" s="3">
        <f>'C and N Content'!AF30</f>
        <v>1.8665577000052443E-2</v>
      </c>
      <c r="AX30" s="3">
        <f>'C and N Content'!AG30</f>
        <v>1.0551485019814835</v>
      </c>
      <c r="AY30" s="40">
        <f>'Linearity Correction'!J137</f>
        <v>3.3848354535263399</v>
      </c>
      <c r="AZ30" s="19">
        <f t="shared" si="13"/>
        <v>2.752604560888912</v>
      </c>
      <c r="BA30" s="10">
        <f>'C and N Content'!AI30</f>
        <v>40.614620441531187</v>
      </c>
    </row>
    <row r="31" spans="1:53" ht="15" thickBot="1">
      <c r="A31" s="16" t="s">
        <v>83</v>
      </c>
      <c r="B31" s="17"/>
      <c r="C31" s="18">
        <v>47.6</v>
      </c>
      <c r="Q31" t="s">
        <v>73</v>
      </c>
      <c r="R31" t="s">
        <v>74</v>
      </c>
      <c r="S31" t="s">
        <v>75</v>
      </c>
      <c r="T31" t="s">
        <v>76</v>
      </c>
      <c r="AM31" s="9" t="str">
        <f>'C and N Content'!W31</f>
        <v>B5_C_P_R3_BG</v>
      </c>
      <c r="AN31" s="3" t="str">
        <f>'C and N Content'!X31</f>
        <v>E4</v>
      </c>
      <c r="AO31" s="3">
        <f>'C and N Content'!Y31</f>
        <v>1.0389999999999999</v>
      </c>
      <c r="AP31" s="3">
        <f>'C and N Content'!Z31</f>
        <v>5</v>
      </c>
      <c r="AQ31" s="3">
        <f>'C and N Content'!AA31</f>
        <v>79.462000000000003</v>
      </c>
      <c r="AR31" s="3">
        <f>'C and N Content'!AB31</f>
        <v>0.41299953321405786</v>
      </c>
      <c r="AS31" s="3">
        <f>'C and N Content'!AC31</f>
        <v>39.749714457560913</v>
      </c>
      <c r="AT31" s="40">
        <f>'Linearity Correction'!H138</f>
        <v>-26.295732587527073</v>
      </c>
      <c r="AU31" s="19">
        <f t="shared" si="12"/>
        <v>-27.204053874063788</v>
      </c>
      <c r="AV31" s="3">
        <f>'C and N Content'!AE31</f>
        <v>7.6459999999999999</v>
      </c>
      <c r="AW31" s="3">
        <f>'C and N Content'!AF31</f>
        <v>1.191109251328106E-2</v>
      </c>
      <c r="AX31" s="3">
        <f>'C and N Content'!AG31</f>
        <v>1.1463996644158865</v>
      </c>
      <c r="AY31" s="40">
        <f>'Linearity Correction'!J138</f>
        <v>2.9071352924471277</v>
      </c>
      <c r="AZ31" s="19">
        <f t="shared" si="13"/>
        <v>2.2640346207611057</v>
      </c>
      <c r="BA31" s="10">
        <f>'C and N Content'!AI31</f>
        <v>34.673522412285585</v>
      </c>
    </row>
    <row r="32" spans="1:53">
      <c r="Q32">
        <f>H7</f>
        <v>-26.388999999999999</v>
      </c>
      <c r="R32" s="61">
        <f>G7</f>
        <v>-25.957999999999995</v>
      </c>
      <c r="S32">
        <f>O7</f>
        <v>-4.5199999999999996</v>
      </c>
      <c r="T32" s="61">
        <f>N7</f>
        <v>-3.2292256969167106</v>
      </c>
      <c r="AM32" s="9" t="str">
        <f>'C and N Content'!W32</f>
        <v>B5_M_P_R1_BG</v>
      </c>
      <c r="AN32" s="3" t="str">
        <f>'C and N Content'!X32</f>
        <v>E5</v>
      </c>
      <c r="AO32" s="3">
        <f>'C and N Content'!Y32</f>
        <v>1.177</v>
      </c>
      <c r="AP32" s="3">
        <f>'C and N Content'!Z32</f>
        <v>5</v>
      </c>
      <c r="AQ32" s="3">
        <f>'C and N Content'!AA32</f>
        <v>97.04</v>
      </c>
      <c r="AR32" s="3">
        <f>'C and N Content'!AB32</f>
        <v>0.50324729909071086</v>
      </c>
      <c r="AS32" s="3">
        <f>'C and N Content'!AC32</f>
        <v>42.756779871768124</v>
      </c>
      <c r="AT32" s="40">
        <f>'Linearity Correction'!H139</f>
        <v>-26.605960638061376</v>
      </c>
      <c r="AU32" s="19">
        <f t="shared" si="12"/>
        <v>-27.517377399110956</v>
      </c>
      <c r="AV32" s="3">
        <f>'C and N Content'!AE32</f>
        <v>4.8029999999999999</v>
      </c>
      <c r="AW32" s="3">
        <f>'C and N Content'!AF32</f>
        <v>8.3463998465108623E-3</v>
      </c>
      <c r="AX32" s="3">
        <f>'C and N Content'!AG32</f>
        <v>0.70912488075708258</v>
      </c>
      <c r="AY32" s="40">
        <f>'Linearity Correction'!J139</f>
        <v>3.5805491542882373</v>
      </c>
      <c r="AZ32" s="19">
        <f t="shared" si="13"/>
        <v>2.952771608870242</v>
      </c>
      <c r="BA32" s="10">
        <f>'C and N Content'!AI32</f>
        <v>60.295134230968927</v>
      </c>
    </row>
    <row r="33" spans="9:53">
      <c r="Q33">
        <f t="shared" ref="Q33:Q38" si="14">H8</f>
        <v>-26.388999999999999</v>
      </c>
      <c r="R33" s="61">
        <f t="shared" ref="R33:R38" si="15">G8</f>
        <v>-25.439954993199336</v>
      </c>
      <c r="S33">
        <f t="shared" ref="S33:S38" si="16">O8</f>
        <v>-4.5199999999999996</v>
      </c>
      <c r="T33" s="61">
        <f t="shared" ref="T33:T38" si="17">N8</f>
        <v>-4.1920134438613825</v>
      </c>
      <c r="AM33" s="9" t="str">
        <f>'C and N Content'!W33</f>
        <v>B5_M_P_R2_BG</v>
      </c>
      <c r="AN33" s="3" t="str">
        <f>'C and N Content'!X33</f>
        <v>E6</v>
      </c>
      <c r="AO33" s="3">
        <f>'C and N Content'!Y33</f>
        <v>0</v>
      </c>
      <c r="AP33" s="3">
        <f>'C and N Content'!Z33</f>
        <v>5</v>
      </c>
      <c r="AQ33" s="3">
        <f>'C and N Content'!AA33</f>
        <v>0</v>
      </c>
      <c r="AR33" s="3">
        <f>'C and N Content'!AB33</f>
        <v>5.0311652489540282E-3</v>
      </c>
      <c r="AS33" s="3" t="e">
        <f>'C and N Content'!AC33</f>
        <v>#DIV/0!</v>
      </c>
      <c r="AT33" s="40">
        <f>'Linearity Correction'!H140</f>
        <v>-0.25832032649759423</v>
      </c>
      <c r="AU33" s="19">
        <f t="shared" si="12"/>
        <v>-0.90683871675811778</v>
      </c>
      <c r="AV33" s="3">
        <f>'C and N Content'!AE33</f>
        <v>93.875</v>
      </c>
      <c r="AW33" s="3">
        <f>'C and N Content'!AF33</f>
        <v>0.12002923671409965</v>
      </c>
      <c r="AX33" s="3" t="e">
        <f>'C and N Content'!AG33</f>
        <v>#DIV/0!</v>
      </c>
      <c r="AY33" s="40">
        <f>'Linearity Correction'!J140</f>
        <v>2.7253590043792179E-2</v>
      </c>
      <c r="AZ33" s="19">
        <f t="shared" si="13"/>
        <v>-0.68137705282853478</v>
      </c>
      <c r="BA33" s="10">
        <f>'C and N Content'!AI33</f>
        <v>4.1916164650266617E-2</v>
      </c>
    </row>
    <row r="34" spans="9:53">
      <c r="Q34">
        <f t="shared" si="14"/>
        <v>-26.388999999999999</v>
      </c>
      <c r="R34" s="61">
        <f t="shared" si="15"/>
        <v>-25.195754785045548</v>
      </c>
      <c r="S34">
        <f t="shared" si="16"/>
        <v>-4.5199999999999996</v>
      </c>
      <c r="T34" s="61">
        <f t="shared" si="17"/>
        <v>-4.0131663684034553</v>
      </c>
      <c r="AM34" s="9" t="str">
        <f>'C and N Content'!W34</f>
        <v>B5_M_P_R3_BG</v>
      </c>
      <c r="AN34" s="3" t="str">
        <f>'C and N Content'!X34</f>
        <v>E7</v>
      </c>
      <c r="AO34" s="3">
        <f>'C and N Content'!Y34</f>
        <v>1.885</v>
      </c>
      <c r="AP34" s="3">
        <f>'C and N Content'!Z34</f>
        <v>5</v>
      </c>
      <c r="AQ34" s="3">
        <f>'C and N Content'!AA34</f>
        <v>151.541</v>
      </c>
      <c r="AR34" s="3">
        <f>'C and N Content'!AB34</f>
        <v>0.78306260731937516</v>
      </c>
      <c r="AS34" s="3">
        <f>'C and N Content'!AC34</f>
        <v>41.54178288166446</v>
      </c>
      <c r="AT34" s="40">
        <f>'Linearity Correction'!H141</f>
        <v>-26.75757534213048</v>
      </c>
      <c r="AU34" s="19">
        <f t="shared" si="12"/>
        <v>-27.670504923994983</v>
      </c>
      <c r="AV34" s="3">
        <f>'C and N Content'!AE34</f>
        <v>16.28</v>
      </c>
      <c r="AW34" s="3">
        <f>'C and N Content'!AF34</f>
        <v>2.2736824657105852E-2</v>
      </c>
      <c r="AX34" s="3">
        <f>'C and N Content'!AG34</f>
        <v>1.2061975945414245</v>
      </c>
      <c r="AY34" s="40">
        <f>'Linearity Correction'!J141</f>
        <v>4.0052993813052398</v>
      </c>
      <c r="AZ34" s="19">
        <f t="shared" si="13"/>
        <v>3.3871867711221091</v>
      </c>
      <c r="BA34" s="10">
        <f>'C and N Content'!AI34</f>
        <v>34.440279991984177</v>
      </c>
    </row>
    <row r="35" spans="9:53">
      <c r="Q35">
        <f t="shared" si="14"/>
        <v>-26.388999999999999</v>
      </c>
      <c r="R35" s="61">
        <f t="shared" si="15"/>
        <v>-25.429024420590533</v>
      </c>
      <c r="S35">
        <f t="shared" si="16"/>
        <v>-4.5199999999999996</v>
      </c>
      <c r="T35" s="61">
        <f t="shared" si="17"/>
        <v>-3.406556825998917</v>
      </c>
      <c r="AM35" s="9" t="str">
        <f>'C and N Content'!W35</f>
        <v>B10_C_P_R1_BG</v>
      </c>
      <c r="AN35" s="3" t="str">
        <f>'C and N Content'!X35</f>
        <v>E8</v>
      </c>
      <c r="AO35" s="3">
        <f>'C and N Content'!Y35</f>
        <v>1.131</v>
      </c>
      <c r="AP35" s="3">
        <f>'C and N Content'!Z35</f>
        <v>5</v>
      </c>
      <c r="AQ35" s="3" t="str">
        <f>'C and N Content'!AA35</f>
        <v>pegged detector</v>
      </c>
      <c r="AR35" s="3" t="e">
        <f>'C and N Content'!AB35</f>
        <v>#VALUE!</v>
      </c>
      <c r="AS35" s="3" t="e">
        <f>'C and N Content'!AC35</f>
        <v>#VALUE!</v>
      </c>
      <c r="AT35" s="40" t="e">
        <f>'Linearity Correction'!H142</f>
        <v>#VALUE!</v>
      </c>
      <c r="AU35" s="19" t="e">
        <f t="shared" si="12"/>
        <v>#VALUE!</v>
      </c>
      <c r="AV35" s="3">
        <f>'C and N Content'!AE35</f>
        <v>7.085</v>
      </c>
      <c r="AW35" s="3">
        <f>'C and N Content'!AF35</f>
        <v>1.1207683232219476E-2</v>
      </c>
      <c r="AX35" s="3">
        <f>'C and N Content'!AG35</f>
        <v>0.99095342459942315</v>
      </c>
      <c r="AY35" s="40">
        <f>'Linearity Correction'!J142</f>
        <v>3.9356351470947741</v>
      </c>
      <c r="AZ35" s="19">
        <f t="shared" si="13"/>
        <v>3.3159373692789877</v>
      </c>
      <c r="BA35" s="10" t="e">
        <f>'C and N Content'!AI35</f>
        <v>#VALUE!</v>
      </c>
    </row>
    <row r="36" spans="9:53">
      <c r="Q36">
        <f t="shared" si="14"/>
        <v>-26.388999999999999</v>
      </c>
      <c r="R36" s="61">
        <f t="shared" si="15"/>
        <v>-25.594869913812474</v>
      </c>
      <c r="S36">
        <f t="shared" si="16"/>
        <v>-4.5199999999999996</v>
      </c>
      <c r="T36" s="61">
        <f t="shared" si="17"/>
        <v>-3.9677148284621642</v>
      </c>
      <c r="AM36" s="9" t="str">
        <f>'C and N Content'!W36</f>
        <v>B10_C_P_R2_BG</v>
      </c>
      <c r="AN36" s="3" t="str">
        <f>'C and N Content'!X36</f>
        <v>E9</v>
      </c>
      <c r="AO36" s="3">
        <f>'C and N Content'!Y36</f>
        <v>0.71799999999999997</v>
      </c>
      <c r="AP36" s="3">
        <f>'C and N Content'!Z36</f>
        <v>5</v>
      </c>
      <c r="AQ36" s="3">
        <f>'C and N Content'!AA36</f>
        <v>53.881</v>
      </c>
      <c r="AR36" s="3">
        <f>'C and N Content'!AB36</f>
        <v>0.28166331186403748</v>
      </c>
      <c r="AS36" s="3">
        <f>'C and N Content'!AC36</f>
        <v>39.228873518668173</v>
      </c>
      <c r="AT36" s="40">
        <f>'Linearity Correction'!H143</f>
        <v>-23.686660479679773</v>
      </c>
      <c r="AU36" s="19">
        <f t="shared" ref="AU36:AU39" si="18">$R$23*AT36+$R$24</f>
        <v>-24.568948284723909</v>
      </c>
      <c r="AV36" s="3">
        <f>'C and N Content'!AE36</f>
        <v>7.1319999999999997</v>
      </c>
      <c r="AW36" s="3">
        <f>'C and N Content'!AF36</f>
        <v>1.1266614134554404E-2</v>
      </c>
      <c r="AX36" s="3">
        <f>'C and N Content'!AG36</f>
        <v>1.5691663140047916</v>
      </c>
      <c r="AY36" s="40">
        <f>'Linearity Correction'!J143</f>
        <v>1.4409256032596975</v>
      </c>
      <c r="AZ36" s="19">
        <f t="shared" ref="AZ36:AZ39" si="19">$R$27*AY36+$R$28</f>
        <v>0.76446221441576179</v>
      </c>
      <c r="BA36" s="10">
        <f>'C and N Content'!AI36</f>
        <v>24.999818800946031</v>
      </c>
    </row>
    <row r="37" spans="9:53">
      <c r="I37" s="26" t="s">
        <v>38</v>
      </c>
      <c r="Q37">
        <f t="shared" si="14"/>
        <v>-26.388999999999999</v>
      </c>
      <c r="R37" s="61">
        <f t="shared" si="15"/>
        <v>-25.305658204704759</v>
      </c>
      <c r="S37">
        <f t="shared" si="16"/>
        <v>-4.5199999999999996</v>
      </c>
      <c r="T37" s="61">
        <f t="shared" si="17"/>
        <v>-3.4329999999999998</v>
      </c>
      <c r="AM37" s="9" t="str">
        <f>'C and N Content'!W37</f>
        <v>B10_C_P_R3_BG</v>
      </c>
      <c r="AN37" s="3" t="str">
        <f>'C and N Content'!X37</f>
        <v>E10</v>
      </c>
      <c r="AO37" s="3">
        <f>'C and N Content'!Y37</f>
        <v>1.6919999999999999</v>
      </c>
      <c r="AP37" s="3">
        <f>'C and N Content'!Z37</f>
        <v>5</v>
      </c>
      <c r="AQ37" s="3">
        <f>'C and N Content'!AA37</f>
        <v>137.566</v>
      </c>
      <c r="AR37" s="3">
        <f>'C and N Content'!AB37</f>
        <v>0.71131311772293504</v>
      </c>
      <c r="AS37" s="3">
        <f>'C and N Content'!AC37</f>
        <v>42.03978237133186</v>
      </c>
      <c r="AT37" s="40">
        <f>'Linearity Correction'!H144</f>
        <v>-26.86518603597921</v>
      </c>
      <c r="AU37" s="19">
        <f t="shared" si="18"/>
        <v>-27.779189363946124</v>
      </c>
      <c r="AV37" s="3">
        <f>'C and N Content'!AE37</f>
        <v>13.504</v>
      </c>
      <c r="AW37" s="3">
        <f>'C and N Content'!AF37</f>
        <v>1.925613987238757E-2</v>
      </c>
      <c r="AX37" s="3">
        <f>'C and N Content'!AG37</f>
        <v>1.138069732410613</v>
      </c>
      <c r="AY37" s="40">
        <f>'Linearity Correction'!J144</f>
        <v>3.6376277713112559</v>
      </c>
      <c r="AZ37" s="19">
        <f t="shared" si="19"/>
        <v>3.0111490153976179</v>
      </c>
      <c r="BA37" s="10">
        <f>'C and N Content'!AI37</f>
        <v>36.939548758831243</v>
      </c>
    </row>
    <row r="38" spans="9:53">
      <c r="Q38">
        <f t="shared" si="14"/>
        <v>-26.388999999999999</v>
      </c>
      <c r="R38" s="61">
        <f t="shared" si="15"/>
        <v>-25.48070595863075</v>
      </c>
      <c r="S38">
        <f t="shared" si="16"/>
        <v>-4.5199999999999996</v>
      </c>
      <c r="T38" s="61">
        <f t="shared" si="17"/>
        <v>-3.7862442554145783</v>
      </c>
      <c r="AM38" s="9" t="str">
        <f>'C and N Content'!W38</f>
        <v>blank</v>
      </c>
      <c r="AN38" s="3" t="str">
        <f>'C and N Content'!X38</f>
        <v>E11</v>
      </c>
      <c r="AO38" s="3">
        <f>'C and N Content'!Y38</f>
        <v>0</v>
      </c>
      <c r="AP38" s="3">
        <f>'C and N Content'!Z38</f>
        <v>5</v>
      </c>
      <c r="AQ38" s="3">
        <f>'C and N Content'!AA38</f>
        <v>0</v>
      </c>
      <c r="AR38" s="3">
        <f>'C and N Content'!AB38</f>
        <v>5.0311652489540282E-3</v>
      </c>
      <c r="AS38" s="3" t="e">
        <f>'C and N Content'!AC38</f>
        <v>#DIV/0!</v>
      </c>
      <c r="AT38" s="40">
        <f>'Linearity Correction'!H145</f>
        <v>-0.24402843541852925</v>
      </c>
      <c r="AU38" s="19">
        <f t="shared" si="18"/>
        <v>-0.89240422031342048</v>
      </c>
      <c r="AV38" s="3">
        <f>'C and N Content'!AE38</f>
        <v>93.917000000000002</v>
      </c>
      <c r="AW38" s="3">
        <f>'C and N Content'!AF38</f>
        <v>0.12008189837150535</v>
      </c>
      <c r="AX38" s="3" t="e">
        <f>'C and N Content'!AG38</f>
        <v>#DIV/0!</v>
      </c>
      <c r="AY38" s="40">
        <f>'Linearity Correction'!J145</f>
        <v>3.309169904110771E-2</v>
      </c>
      <c r="AZ38" s="19">
        <f t="shared" si="19"/>
        <v>-0.67540610118214195</v>
      </c>
      <c r="BA38" s="10">
        <f>'C and N Content'!AI38</f>
        <v>4.1897782406710278E-2</v>
      </c>
    </row>
    <row r="39" spans="9:53">
      <c r="Q39">
        <f>AA7</f>
        <v>36.56</v>
      </c>
      <c r="R39" s="61">
        <f>Z7</f>
        <v>36.774284381915592</v>
      </c>
      <c r="S39">
        <f>AH7</f>
        <v>47.6</v>
      </c>
      <c r="T39" s="61">
        <f>AG7</f>
        <v>47.149281008371482</v>
      </c>
      <c r="AM39" s="9" t="str">
        <f>'C and N Content'!W39</f>
        <v>B10_M_P_R1_BG</v>
      </c>
      <c r="AN39" s="3" t="str">
        <f>'C and N Content'!X39</f>
        <v>E12</v>
      </c>
      <c r="AO39" s="3">
        <f>'C and N Content'!Y39</f>
        <v>1.417</v>
      </c>
      <c r="AP39" s="3">
        <f>'C and N Content'!Z39</f>
        <v>5</v>
      </c>
      <c r="AQ39" s="3">
        <f>'C and N Content'!AA39</f>
        <v>111.627</v>
      </c>
      <c r="AR39" s="3">
        <f>'C and N Content'!AB39</f>
        <v>0.57813887724765323</v>
      </c>
      <c r="AS39" s="3">
        <f>'C and N Content'!AC39</f>
        <v>40.800203052057391</v>
      </c>
      <c r="AT39" s="40">
        <f>'Linearity Correction'!H146</f>
        <v>0</v>
      </c>
      <c r="AU39" s="19">
        <f t="shared" si="18"/>
        <v>-0.64594085420132252</v>
      </c>
      <c r="AV39" s="3">
        <f>'C and N Content'!AE39</f>
        <v>11.199</v>
      </c>
      <c r="AW39" s="3">
        <f>'C and N Content'!AF39</f>
        <v>1.636601796000442E-2</v>
      </c>
      <c r="AX39" s="3">
        <f>'C and N Content'!AG39</f>
        <v>1.1549765673962187</v>
      </c>
      <c r="AY39" s="40">
        <f>'Linearity Correction'!J146</f>
        <v>0</v>
      </c>
      <c r="AZ39" s="19">
        <f t="shared" si="19"/>
        <v>-0.70925078187623214</v>
      </c>
      <c r="BA39" s="10">
        <f>'C and N Content'!AI39</f>
        <v>35.325567811334423</v>
      </c>
    </row>
    <row r="40" spans="9:53">
      <c r="Q40">
        <f t="shared" ref="Q40:Q47" si="20">AA8</f>
        <v>36.56</v>
      </c>
      <c r="R40" s="61">
        <f t="shared" ref="R40:R47" si="21">Z8</f>
        <v>36.456484568392455</v>
      </c>
      <c r="S40">
        <f t="shared" ref="S40:S47" si="22">AH8</f>
        <v>47.6</v>
      </c>
      <c r="T40" s="61">
        <f t="shared" ref="T40:T47" si="23">AG8</f>
        <v>46.207448235264756</v>
      </c>
    </row>
    <row r="41" spans="9:53">
      <c r="Q41">
        <f t="shared" si="20"/>
        <v>36.56</v>
      </c>
      <c r="R41" s="61">
        <f t="shared" si="21"/>
        <v>36.330901002348696</v>
      </c>
      <c r="S41">
        <f t="shared" si="22"/>
        <v>47.6</v>
      </c>
      <c r="T41" s="61">
        <f t="shared" si="23"/>
        <v>46.73588644488202</v>
      </c>
    </row>
    <row r="42" spans="9:53">
      <c r="Q42">
        <f t="shared" si="20"/>
        <v>36.56</v>
      </c>
      <c r="R42" s="61">
        <f t="shared" si="21"/>
        <v>36.929284212084404</v>
      </c>
      <c r="S42">
        <f t="shared" si="22"/>
        <v>47.6</v>
      </c>
      <c r="T42" s="61">
        <f t="shared" si="23"/>
        <v>47.225573436892304</v>
      </c>
    </row>
    <row r="43" spans="9:53">
      <c r="Q43">
        <f t="shared" si="20"/>
        <v>36.56</v>
      </c>
      <c r="R43" s="61">
        <f t="shared" si="21"/>
        <v>37.094772683533087</v>
      </c>
      <c r="S43">
        <f t="shared" si="22"/>
        <v>47.6</v>
      </c>
      <c r="T43" s="61">
        <f t="shared" si="23"/>
        <v>47.586899921687184</v>
      </c>
    </row>
    <row r="44" spans="9:53">
      <c r="Q44">
        <f t="shared" si="20"/>
        <v>36.56</v>
      </c>
      <c r="R44" s="61">
        <f t="shared" si="21"/>
        <v>36.765842233646993</v>
      </c>
      <c r="S44">
        <f t="shared" si="22"/>
        <v>47.6</v>
      </c>
      <c r="T44" s="61">
        <f t="shared" si="23"/>
        <v>47.526924658649754</v>
      </c>
    </row>
    <row r="45" spans="9:53">
      <c r="Q45">
        <f t="shared" si="20"/>
        <v>36.56</v>
      </c>
      <c r="R45" s="61">
        <f t="shared" si="21"/>
        <v>37.226106106867789</v>
      </c>
      <c r="S45">
        <f t="shared" si="22"/>
        <v>47.6</v>
      </c>
      <c r="T45" s="61">
        <f t="shared" si="23"/>
        <v>47.735711264585142</v>
      </c>
    </row>
    <row r="46" spans="9:53">
      <c r="R46" s="61"/>
      <c r="T46" s="61"/>
    </row>
    <row r="47" spans="9:53">
      <c r="Q47">
        <f t="shared" si="20"/>
        <v>36.56</v>
      </c>
      <c r="R47" s="61">
        <f t="shared" si="21"/>
        <v>37.112098997651323</v>
      </c>
      <c r="S47">
        <f t="shared" si="22"/>
        <v>47.6</v>
      </c>
      <c r="T47" s="61">
        <f t="shared" si="23"/>
        <v>47.654100078312808</v>
      </c>
    </row>
    <row r="54" spans="9:9">
      <c r="I54" s="26" t="s">
        <v>37</v>
      </c>
    </row>
    <row r="55" spans="9:9">
      <c r="I55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O36"/>
  <sheetViews>
    <sheetView workbookViewId="0">
      <selection activeCell="B18" sqref="B18"/>
    </sheetView>
  </sheetViews>
  <sheetFormatPr defaultRowHeight="14.4"/>
  <cols>
    <col min="1" max="1" width="12" bestFit="1" customWidth="1"/>
    <col min="2" max="2" width="12.44140625" bestFit="1" customWidth="1"/>
    <col min="3" max="3" width="17.33203125" bestFit="1" customWidth="1"/>
    <col min="4" max="4" width="19.6640625" bestFit="1" customWidth="1"/>
    <col min="5" max="5" width="18.5546875" bestFit="1" customWidth="1"/>
    <col min="6" max="6" width="14.5546875" bestFit="1" customWidth="1"/>
    <col min="7" max="7" width="21.44140625" bestFit="1" customWidth="1"/>
    <col min="8" max="8" width="20.109375" bestFit="1" customWidth="1"/>
    <col min="9" max="9" width="14.88671875" bestFit="1" customWidth="1"/>
    <col min="10" max="10" width="12" bestFit="1" customWidth="1"/>
    <col min="14" max="14" width="14.44140625" customWidth="1"/>
  </cols>
  <sheetData>
    <row r="4" spans="1:15" ht="15" thickBot="1"/>
    <row r="5" spans="1:15">
      <c r="A5" s="5" t="str">
        <f>'2 Point Normalization'!AM5</f>
        <v>Sample Data</v>
      </c>
      <c r="B5" s="7"/>
      <c r="C5" s="7"/>
      <c r="D5" s="7"/>
      <c r="E5" s="7"/>
      <c r="F5" s="7"/>
      <c r="G5" s="7"/>
      <c r="H5" s="7"/>
      <c r="I5" s="7"/>
      <c r="J5" s="8"/>
      <c r="L5" s="20" t="s">
        <v>33</v>
      </c>
      <c r="M5" s="7"/>
      <c r="N5" s="7"/>
      <c r="O5" s="8">
        <f>'2 Point Normalization'!J16</f>
        <v>0.24628970932888522</v>
      </c>
    </row>
    <row r="6" spans="1:15">
      <c r="A6" s="21" t="str">
        <f>'2 Point Normalization'!AM6</f>
        <v>Sample ID</v>
      </c>
      <c r="B6" s="22" t="str">
        <f>'2 Point Normalization'!AN6</f>
        <v>Tray Position</v>
      </c>
      <c r="C6" s="22" t="str">
        <f>'2 Point Normalization'!AO6</f>
        <v>Sample Mass (mg)</v>
      </c>
      <c r="D6" s="22" t="str">
        <f>'2 Point Normalization'!AR6</f>
        <v>Carbon Content (mg)</v>
      </c>
      <c r="E6" s="22" t="str">
        <f>'2 Point Normalization'!AS6</f>
        <v>Carbon Content (%)</v>
      </c>
      <c r="F6" s="22" t="s">
        <v>31</v>
      </c>
      <c r="G6" s="22" t="str">
        <f>'2 Point Normalization'!AW6</f>
        <v>Nitrogen Content (mg)</v>
      </c>
      <c r="H6" s="22" t="str">
        <f>'2 Point Normalization'!AX6</f>
        <v>Nitrogen Content (%)</v>
      </c>
      <c r="I6" s="22" t="s">
        <v>32</v>
      </c>
      <c r="J6" s="23" t="str">
        <f>'2 Point Normalization'!BA6</f>
        <v>C/N Ratio</v>
      </c>
      <c r="L6" s="9" t="s">
        <v>34</v>
      </c>
      <c r="M6" s="3"/>
      <c r="N6" s="3"/>
      <c r="O6" s="10">
        <f>'2 Point Normalization'!Q16</f>
        <v>0.37251020297430776</v>
      </c>
    </row>
    <row r="7" spans="1:15">
      <c r="A7" s="9" t="str">
        <f>'2 Point Normalization'!AM7</f>
        <v>Acetanalide 1</v>
      </c>
      <c r="B7" s="3" t="str">
        <f>'2 Point Normalization'!AN7</f>
        <v>A1</v>
      </c>
      <c r="C7" s="3">
        <f>'2 Point Normalization'!AO7</f>
        <v>0.83899999999999997</v>
      </c>
      <c r="D7" s="3">
        <f>'2 Point Normalization'!AR7</f>
        <v>0.59230394642808837</v>
      </c>
      <c r="E7" s="3">
        <f>'2 Point Normalization'!AS7</f>
        <v>70.59641792945034</v>
      </c>
      <c r="F7" s="3">
        <f>'2 Point Normalization'!AU7</f>
        <v>-30.286008013073932</v>
      </c>
      <c r="G7" s="3">
        <f>'2 Point Normalization'!AW7</f>
        <v>8.7957033505054683E-2</v>
      </c>
      <c r="H7" s="3">
        <f>'2 Point Normalization'!AX7</f>
        <v>10.483555840888521</v>
      </c>
      <c r="I7" s="3">
        <f>'2 Point Normalization'!AZ7</f>
        <v>-6.167506440191084E-2</v>
      </c>
      <c r="J7" s="10">
        <f>'2 Point Normalization'!BA7</f>
        <v>6.7340145844510557</v>
      </c>
      <c r="L7" s="9" t="s">
        <v>78</v>
      </c>
      <c r="M7" s="3"/>
      <c r="N7" s="3"/>
      <c r="O7" s="10">
        <f>'2 Point Normalization'!AC18</f>
        <v>0.32210139096281215</v>
      </c>
    </row>
    <row r="8" spans="1:15" ht="15" thickBot="1">
      <c r="A8" s="9" t="str">
        <f>'2 Point Normalization'!AM8</f>
        <v>Acetanalide 2</v>
      </c>
      <c r="B8" s="3" t="str">
        <f>'2 Point Normalization'!AN8</f>
        <v>A2</v>
      </c>
      <c r="C8" s="3">
        <f>'2 Point Normalization'!AO8</f>
        <v>0.8</v>
      </c>
      <c r="D8" s="3">
        <f>'2 Point Normalization'!AR8</f>
        <v>0.56728532297166945</v>
      </c>
      <c r="E8" s="3">
        <f>'2 Point Normalization'!AS8</f>
        <v>70.910665371458677</v>
      </c>
      <c r="F8" s="3">
        <f>'2 Point Normalization'!AU8</f>
        <v>-30.291577399102671</v>
      </c>
      <c r="G8" s="3">
        <f>'2 Point Normalization'!AW8</f>
        <v>8.2783652589439538E-2</v>
      </c>
      <c r="H8" s="3">
        <f>'2 Point Normalization'!AX8</f>
        <v>10.347956573679943</v>
      </c>
      <c r="I8" s="3">
        <f>'2 Point Normalization'!AZ8</f>
        <v>-0.20099153926179469</v>
      </c>
      <c r="J8" s="10">
        <f>'2 Point Normalization'!BA8</f>
        <v>6.8526249474046077</v>
      </c>
      <c r="L8" s="16" t="s">
        <v>79</v>
      </c>
      <c r="M8" s="17"/>
      <c r="N8" s="17"/>
      <c r="O8" s="18">
        <f>'2 Point Normalization'!AJ18</f>
        <v>0.53944851367915614</v>
      </c>
    </row>
    <row r="9" spans="1:15">
      <c r="A9" s="9" t="str">
        <f>'2 Point Normalization'!AM9</f>
        <v>cup blank</v>
      </c>
      <c r="B9" s="3" t="str">
        <f>'2 Point Normalization'!AN9</f>
        <v>A4</v>
      </c>
      <c r="C9" s="3">
        <f>'2 Point Normalization'!AO9</f>
        <v>0.999</v>
      </c>
      <c r="D9" s="3">
        <f>'2 Point Normalization'!AR9</f>
        <v>5.0311652489540282E-3</v>
      </c>
      <c r="E9" s="3">
        <f>'2 Point Normalization'!AS9</f>
        <v>0.50362014504044317</v>
      </c>
      <c r="F9" s="3">
        <f>'2 Point Normalization'!AU9</f>
        <v>-0.90683871675811778</v>
      </c>
      <c r="G9" s="3">
        <f>'2 Point Normalization'!AW9</f>
        <v>0.12137461667591617</v>
      </c>
      <c r="H9" s="3">
        <f>'2 Point Normalization'!AX9</f>
        <v>12.149611278870488</v>
      </c>
      <c r="I9" s="3">
        <f>'2 Point Normalization'!AZ9</f>
        <v>-0.68083598719039617</v>
      </c>
      <c r="J9" s="10">
        <f>'2 Point Normalization'!BA9</f>
        <v>4.145154387912757E-2</v>
      </c>
    </row>
    <row r="10" spans="1:15">
      <c r="A10" s="9" t="str">
        <f>'2 Point Normalization'!AM10</f>
        <v>B20_C_P_R3</v>
      </c>
      <c r="B10" s="3" t="str">
        <f>'2 Point Normalization'!AN10</f>
        <v>C7</v>
      </c>
      <c r="C10" s="3">
        <f>'2 Point Normalization'!AO10</f>
        <v>1.246</v>
      </c>
      <c r="D10" s="3">
        <f>'2 Point Normalization'!AR10</f>
        <v>0.5099165360843263</v>
      </c>
      <c r="E10" s="3">
        <f>'2 Point Normalization'!AS10</f>
        <v>40.924280584616881</v>
      </c>
      <c r="F10" s="3">
        <f>'2 Point Normalization'!AU10</f>
        <v>-28.285885996182138</v>
      </c>
      <c r="G10" s="3">
        <f>'2 Point Normalization'!AW10</f>
        <v>1.8760869522977008E-2</v>
      </c>
      <c r="H10" s="3">
        <f>'2 Point Normalization'!AX10</f>
        <v>1.5056877626787326</v>
      </c>
      <c r="I10" s="3">
        <f>'2 Point Normalization'!AZ10</f>
        <v>9.5652573337980034</v>
      </c>
      <c r="J10" s="10">
        <f>'2 Point Normalization'!BA10</f>
        <v>27.17979225109028</v>
      </c>
    </row>
    <row r="11" spans="1:15">
      <c r="A11" s="9" t="str">
        <f>'2 Point Normalization'!AM11</f>
        <v>B20_C_P_R2</v>
      </c>
      <c r="B11" s="3" t="str">
        <f>'2 Point Normalization'!AN11</f>
        <v>C8</v>
      </c>
      <c r="C11" s="3">
        <f>'2 Point Normalization'!AO11</f>
        <v>1.7669999999999999</v>
      </c>
      <c r="D11" s="3">
        <f>'2 Point Normalization'!AR11</f>
        <v>0.73434483223668301</v>
      </c>
      <c r="E11" s="3">
        <f>'2 Point Normalization'!AS11</f>
        <v>41.55884732522258</v>
      </c>
      <c r="F11" s="3">
        <f>'2 Point Normalization'!AU11</f>
        <v>-28.829835037377357</v>
      </c>
      <c r="G11" s="3">
        <f>'2 Point Normalization'!AW11</f>
        <v>1.8556492138283535E-2</v>
      </c>
      <c r="H11" s="3">
        <f>'2 Point Normalization'!AX11</f>
        <v>1.0501693343680552</v>
      </c>
      <c r="I11" s="3">
        <f>'2 Point Normalization'!AZ11</f>
        <v>7.7281355107077356</v>
      </c>
      <c r="J11" s="10">
        <f>'2 Point Normalization'!BA11</f>
        <v>39.573472548815978</v>
      </c>
    </row>
    <row r="12" spans="1:15">
      <c r="A12" s="9" t="str">
        <f>'2 Point Normalization'!AM12</f>
        <v>B20_M_P_R2</v>
      </c>
      <c r="B12" s="3" t="str">
        <f>'2 Point Normalization'!AN12</f>
        <v>C9</v>
      </c>
      <c r="C12" s="3">
        <f>'2 Point Normalization'!AO12</f>
        <v>1.873</v>
      </c>
      <c r="D12" s="3">
        <f>'2 Point Normalization'!AR12</f>
        <v>0.77796954873764568</v>
      </c>
      <c r="E12" s="3">
        <f>'2 Point Normalization'!AS12</f>
        <v>41.536014347978941</v>
      </c>
      <c r="F12" s="3">
        <f>'2 Point Normalization'!AU12</f>
        <v>-28.931061211855734</v>
      </c>
      <c r="G12" s="3">
        <f>'2 Point Normalization'!AW12</f>
        <v>2.1294898323378896E-2</v>
      </c>
      <c r="H12" s="3">
        <f>'2 Point Normalization'!AX12</f>
        <v>1.1369406472706298</v>
      </c>
      <c r="I12" s="3">
        <f>'2 Point Normalization'!AZ12</f>
        <v>4.6359897671783834</v>
      </c>
      <c r="J12" s="10">
        <f>'2 Point Normalization'!BA12</f>
        <v>36.533142207283568</v>
      </c>
    </row>
    <row r="13" spans="1:15">
      <c r="A13" s="9" t="str">
        <f>'2 Point Normalization'!AM13</f>
        <v>B20_M_P_R3</v>
      </c>
      <c r="B13" s="3" t="str">
        <f>'2 Point Normalization'!AN13</f>
        <v>C10</v>
      </c>
      <c r="C13" s="3">
        <f>'2 Point Normalization'!AO13</f>
        <v>1.829</v>
      </c>
      <c r="D13" s="3">
        <f>'2 Point Normalization'!AR13</f>
        <v>0.74289829554027298</v>
      </c>
      <c r="E13" s="3">
        <f>'2 Point Normalization'!AS13</f>
        <v>40.617730756712575</v>
      </c>
      <c r="F13" s="3">
        <f>'2 Point Normalization'!AU13</f>
        <v>-28.339044111068709</v>
      </c>
      <c r="G13" s="3">
        <f>'2 Point Normalization'!AW13</f>
        <v>1.7491974349297289E-2</v>
      </c>
      <c r="H13" s="3">
        <f>'2 Point Normalization'!AX13</f>
        <v>0.95636819843068832</v>
      </c>
      <c r="I13" s="3">
        <f>'2 Point Normalization'!AZ13</f>
        <v>8.9473119161787356</v>
      </c>
      <c r="J13" s="10">
        <f>'2 Point Normalization'!BA13</f>
        <v>42.470808652318752</v>
      </c>
    </row>
    <row r="14" spans="1:15">
      <c r="A14" s="9" t="str">
        <f>'2 Point Normalization'!AM14</f>
        <v>B20_M_P_R1</v>
      </c>
      <c r="B14" s="3" t="str">
        <f>'2 Point Normalization'!AN14</f>
        <v>C11</v>
      </c>
      <c r="C14" s="3">
        <f>'2 Point Normalization'!AO14</f>
        <v>1.7609999999999999</v>
      </c>
      <c r="D14" s="3">
        <f>'2 Point Normalization'!AR14</f>
        <v>0.73499686695430366</v>
      </c>
      <c r="E14" s="3">
        <f>'2 Point Normalization'!AS14</f>
        <v>41.737471150159209</v>
      </c>
      <c r="F14" s="3">
        <f>'2 Point Normalization'!AU14</f>
        <v>-27.897126156626364</v>
      </c>
      <c r="G14" s="3">
        <f>'2 Point Normalization'!AW14</f>
        <v>1.516984602750397E-2</v>
      </c>
      <c r="H14" s="3">
        <f>'2 Point Normalization'!AX14</f>
        <v>0.86143361882475711</v>
      </c>
      <c r="I14" s="3">
        <f>'2 Point Normalization'!AZ14</f>
        <v>7.2049799516438187</v>
      </c>
      <c r="J14" s="10">
        <f>'2 Point Normalization'!BA14</f>
        <v>48.451175155087533</v>
      </c>
    </row>
    <row r="15" spans="1:15">
      <c r="A15" s="9" t="str">
        <f>'2 Point Normalization'!AM15</f>
        <v>blank</v>
      </c>
      <c r="B15" s="3" t="str">
        <f>'2 Point Normalization'!AN15</f>
        <v>C12</v>
      </c>
      <c r="C15" s="3">
        <f>'2 Point Normalization'!AO15</f>
        <v>0.999</v>
      </c>
      <c r="D15" s="3">
        <f>'2 Point Normalization'!AR15</f>
        <v>5.0311652489540282E-3</v>
      </c>
      <c r="E15" s="3">
        <f>'2 Point Normalization'!AS15</f>
        <v>0.50362014504044317</v>
      </c>
      <c r="F15" s="3">
        <f>'2 Point Normalization'!AU15</f>
        <v>-0.90683871675811778</v>
      </c>
      <c r="G15" s="3">
        <f>'2 Point Normalization'!AW15</f>
        <v>0.12207927980596364</v>
      </c>
      <c r="H15" s="3">
        <f>'2 Point Normalization'!AX15</f>
        <v>12.220148128725089</v>
      </c>
      <c r="I15" s="3">
        <f>'2 Point Normalization'!AZ15</f>
        <v>-0.68055259586827699</v>
      </c>
      <c r="J15" s="10">
        <f>'2 Point Normalization'!BA15</f>
        <v>4.1212278258445728E-2</v>
      </c>
    </row>
    <row r="16" spans="1:15">
      <c r="A16" s="9" t="str">
        <f>'2 Point Normalization'!AM16</f>
        <v>BO_C_P_R1_BG</v>
      </c>
      <c r="B16" s="3" t="str">
        <f>'2 Point Normalization'!AN16</f>
        <v>D1</v>
      </c>
      <c r="C16" s="3">
        <f>'2 Point Normalization'!AO16</f>
        <v>0</v>
      </c>
      <c r="D16" s="3">
        <f>'2 Point Normalization'!AR16</f>
        <v>5.0311652489540282E-3</v>
      </c>
      <c r="E16" s="3" t="e">
        <f>'2 Point Normalization'!AS16</f>
        <v>#DIV/0!</v>
      </c>
      <c r="F16" s="3">
        <f>'2 Point Normalization'!AU16</f>
        <v>-0.90683871675811778</v>
      </c>
      <c r="G16" s="3">
        <f>'2 Point Normalization'!AW16</f>
        <v>3.9616899429950787E-3</v>
      </c>
      <c r="H16" s="3" t="e">
        <f>'2 Point Normalization'!AX16</f>
        <v>#DIV/0!</v>
      </c>
      <c r="I16" s="3">
        <f>'2 Point Normalization'!AZ16</f>
        <v>-0.72805543591973054</v>
      </c>
      <c r="J16" s="10">
        <f>'2 Point Normalization'!BA16</f>
        <v>1.2699543178157993</v>
      </c>
    </row>
    <row r="17" spans="1:10">
      <c r="A17" s="9" t="str">
        <f>'2 Point Normalization'!AM17</f>
        <v>BO_C_P_R2_BG</v>
      </c>
      <c r="B17" s="3" t="str">
        <f>'2 Point Normalization'!AN17</f>
        <v>D2</v>
      </c>
      <c r="C17" s="3">
        <f>'2 Point Normalization'!AO17</f>
        <v>1.5469999999999999</v>
      </c>
      <c r="D17" s="3">
        <f>'2 Point Normalization'!AR17</f>
        <v>0.67255555801177036</v>
      </c>
      <c r="E17" s="3">
        <f>'2 Point Normalization'!AS17</f>
        <v>43.474825986539777</v>
      </c>
      <c r="F17" s="3">
        <f>'2 Point Normalization'!AU17</f>
        <v>-26.374141282582286</v>
      </c>
      <c r="G17" s="3">
        <f>'2 Point Normalization'!AW17</f>
        <v>1.343828057804578E-2</v>
      </c>
      <c r="H17" s="3">
        <f>'2 Point Normalization'!AX17</f>
        <v>0.86866713497387071</v>
      </c>
      <c r="I17" s="3">
        <f>'2 Point Normalization'!AZ17</f>
        <v>6.9444365803069523</v>
      </c>
      <c r="J17" s="10">
        <f>'2 Point Normalization'!BA17</f>
        <v>50.047738928038861</v>
      </c>
    </row>
    <row r="18" spans="1:10">
      <c r="A18" s="9" t="str">
        <f>'2 Point Normalization'!AM18</f>
        <v>BO_C_P_R3_BG</v>
      </c>
      <c r="B18" s="3" t="str">
        <f>'2 Point Normalization'!AN18</f>
        <v>D3</v>
      </c>
      <c r="C18" s="3">
        <f>'2 Point Normalization'!AO18</f>
        <v>1.331</v>
      </c>
      <c r="D18" s="3">
        <f>'2 Point Normalization'!AR18</f>
        <v>0.54352456176577868</v>
      </c>
      <c r="E18" s="3">
        <f>'2 Point Normalization'!AS18</f>
        <v>40.835804790817335</v>
      </c>
      <c r="F18" s="3">
        <f>'2 Point Normalization'!AU18</f>
        <v>-27.755362294383303</v>
      </c>
      <c r="G18" s="3">
        <f>'2 Point Normalization'!AW18</f>
        <v>1.3954866360215782E-2</v>
      </c>
      <c r="H18" s="3">
        <f>'2 Point Normalization'!AX18</f>
        <v>1.0484497641033645</v>
      </c>
      <c r="I18" s="3">
        <f>'2 Point Normalization'!AZ18</f>
        <v>5.2091364421971011</v>
      </c>
      <c r="J18" s="10">
        <f>'2 Point Normalization'!BA18</f>
        <v>38.948747177925263</v>
      </c>
    </row>
    <row r="19" spans="1:10">
      <c r="A19" s="9" t="str">
        <f>'2 Point Normalization'!AM19</f>
        <v>BO_M_P_R3_BG</v>
      </c>
      <c r="B19" s="3" t="str">
        <f>'2 Point Normalization'!AN19</f>
        <v>D4</v>
      </c>
      <c r="C19" s="3">
        <f>'2 Point Normalization'!AO19</f>
        <v>1.2609999999999999</v>
      </c>
      <c r="D19" s="3">
        <f>'2 Point Normalization'!AR19</f>
        <v>0.53583876670847119</v>
      </c>
      <c r="E19" s="3">
        <f>'2 Point Normalization'!AS19</f>
        <v>42.493161515342678</v>
      </c>
      <c r="F19" s="3">
        <f>'2 Point Normalization'!AU19</f>
        <v>-24.940983367464966</v>
      </c>
      <c r="G19" s="3">
        <f>'2 Point Normalization'!AW19</f>
        <v>2.0622835266963551E-2</v>
      </c>
      <c r="H19" s="3">
        <f>'2 Point Normalization'!AX19</f>
        <v>1.6354349934150321</v>
      </c>
      <c r="I19" s="3">
        <f>'2 Point Normalization'!AZ19</f>
        <v>-1.4866371324527674</v>
      </c>
      <c r="J19" s="10">
        <f>'2 Point Normalization'!BA19</f>
        <v>25.982788485288939</v>
      </c>
    </row>
    <row r="20" spans="1:10">
      <c r="A20" s="9" t="str">
        <f>'2 Point Normalization'!AM20</f>
        <v>BO_M_P_R2_bg</v>
      </c>
      <c r="B20" s="3" t="str">
        <f>'2 Point Normalization'!AN20</f>
        <v>D5</v>
      </c>
      <c r="C20" s="3">
        <f>'2 Point Normalization'!AO20</f>
        <v>1.2230000000000001</v>
      </c>
      <c r="D20" s="3">
        <f>'2 Point Normalization'!AR20</f>
        <v>0.50200997336672204</v>
      </c>
      <c r="E20" s="3">
        <f>'2 Point Normalization'!AS20</f>
        <v>41.047422188611776</v>
      </c>
      <c r="F20" s="3">
        <f>'2 Point Normalization'!AU20</f>
        <v>-23.602212141926088</v>
      </c>
      <c r="G20" s="3">
        <f>'2 Point Normalization'!AW20</f>
        <v>2.4366828338710227E-2</v>
      </c>
      <c r="H20" s="3">
        <f>'2 Point Normalization'!AX20</f>
        <v>1.9923817120776961</v>
      </c>
      <c r="I20" s="3">
        <f>'2 Point Normalization'!AZ20</f>
        <v>-1.3196713414326395</v>
      </c>
      <c r="J20" s="10">
        <f>'2 Point Normalization'!BA20</f>
        <v>20.602187793526113</v>
      </c>
    </row>
    <row r="21" spans="1:10">
      <c r="A21" s="9" t="str">
        <f>'2 Point Normalization'!AM21</f>
        <v>BO_M_P_R3_BG</v>
      </c>
      <c r="B21" s="3" t="str">
        <f>'2 Point Normalization'!AN21</f>
        <v>D6</v>
      </c>
      <c r="C21" s="3">
        <f>'2 Point Normalization'!AO21</f>
        <v>0.90900000000000003</v>
      </c>
      <c r="D21" s="3">
        <f>'2 Point Normalization'!AR21</f>
        <v>0.37331782980862777</v>
      </c>
      <c r="E21" s="3">
        <f>'2 Point Normalization'!AS21</f>
        <v>41.069068185767634</v>
      </c>
      <c r="F21" s="3">
        <f>'2 Point Normalization'!AU21</f>
        <v>-24.503477048173352</v>
      </c>
      <c r="G21" s="3">
        <f>'2 Point Normalization'!AW21</f>
        <v>1.6001147905122207E-2</v>
      </c>
      <c r="H21" s="3">
        <f>'2 Point Normalization'!AX21</f>
        <v>1.7603022997934221</v>
      </c>
      <c r="I21" s="3">
        <f>'2 Point Normalization'!AZ21</f>
        <v>-1.6293808947880806</v>
      </c>
      <c r="J21" s="10">
        <f>'2 Point Normalization'!BA21</f>
        <v>23.33069052434189</v>
      </c>
    </row>
    <row r="22" spans="1:10">
      <c r="A22" s="9" t="str">
        <f>'2 Point Normalization'!AM22</f>
        <v>B2_C_P_R1_BG</v>
      </c>
      <c r="B22" s="3" t="str">
        <f>'2 Point Normalization'!AN22</f>
        <v>D7</v>
      </c>
      <c r="C22" s="3">
        <f>'2 Point Normalization'!AO22</f>
        <v>1.0049999999999999</v>
      </c>
      <c r="D22" s="3">
        <f>'2 Point Normalization'!AR22</f>
        <v>0.36978554724387991</v>
      </c>
      <c r="E22" s="3">
        <f>'2 Point Normalization'!AS22</f>
        <v>36.794581815311439</v>
      </c>
      <c r="F22" s="3">
        <f>'2 Point Normalization'!AU22</f>
        <v>-26.782690406435449</v>
      </c>
      <c r="G22" s="3">
        <f>'2 Point Normalization'!AW22</f>
        <v>1.4657021792291516E-2</v>
      </c>
      <c r="H22" s="3">
        <f>'2 Point Normalization'!AX22</f>
        <v>1.4584101285862208</v>
      </c>
      <c r="I22" s="3">
        <f>'2 Point Normalization'!AZ22</f>
        <v>1.3091731271361784</v>
      </c>
      <c r="J22" s="10">
        <f>'2 Point Normalization'!BA22</f>
        <v>25.229241825809329</v>
      </c>
    </row>
    <row r="23" spans="1:10">
      <c r="A23" s="9" t="str">
        <f>'2 Point Normalization'!AM23</f>
        <v>B2_C_P_R2_BG</v>
      </c>
      <c r="B23" s="3" t="str">
        <f>'2 Point Normalization'!AN23</f>
        <v>D8</v>
      </c>
      <c r="C23" s="3">
        <f>'2 Point Normalization'!AO23</f>
        <v>1.24</v>
      </c>
      <c r="D23" s="3">
        <f>'2 Point Normalization'!AR23</f>
        <v>0.52754714411825643</v>
      </c>
      <c r="E23" s="3">
        <f>'2 Point Normalization'!AS23</f>
        <v>42.544124525665843</v>
      </c>
      <c r="F23" s="3">
        <f>'2 Point Normalization'!AU23</f>
        <v>-27.597944427828573</v>
      </c>
      <c r="G23" s="3">
        <f>'2 Point Normalization'!AW23</f>
        <v>8.6435620561572009E-3</v>
      </c>
      <c r="H23" s="3">
        <f>'2 Point Normalization'!AX23</f>
        <v>0.69706145614170978</v>
      </c>
      <c r="I23" s="3">
        <f>'2 Point Normalization'!AZ23</f>
        <v>4.4533621323300849</v>
      </c>
      <c r="J23" s="10">
        <f>'2 Point Normalization'!BA23</f>
        <v>61.033534634307472</v>
      </c>
    </row>
    <row r="24" spans="1:10">
      <c r="A24" s="9" t="str">
        <f>'2 Point Normalization'!AM24</f>
        <v>B2_C_P_R3_BG</v>
      </c>
      <c r="B24" s="3" t="str">
        <f>'2 Point Normalization'!AN24</f>
        <v>D9</v>
      </c>
      <c r="C24" s="3">
        <f>'2 Point Normalization'!AO24</f>
        <v>1.0149999999999999</v>
      </c>
      <c r="D24" s="3">
        <f>'2 Point Normalization'!AR24</f>
        <v>0.4274469796344072</v>
      </c>
      <c r="E24" s="3">
        <f>'2 Point Normalization'!AS24</f>
        <v>42.113002919646028</v>
      </c>
      <c r="F24" s="3">
        <f>'2 Point Normalization'!AU24</f>
        <v>-28.117569769104705</v>
      </c>
      <c r="G24" s="3">
        <f>'2 Point Normalization'!AW24</f>
        <v>8.3163074708504751E-3</v>
      </c>
      <c r="H24" s="3">
        <f>'2 Point Normalization'!AX24</f>
        <v>0.81934063752221431</v>
      </c>
      <c r="I24" s="3">
        <f>'2 Point Normalization'!AZ24</f>
        <v>3.0283396144268941</v>
      </c>
      <c r="J24" s="10">
        <f>'2 Point Normalization'!BA24</f>
        <v>51.398650318383901</v>
      </c>
    </row>
    <row r="25" spans="1:10">
      <c r="A25" s="9" t="str">
        <f>'2 Point Normalization'!AM25</f>
        <v>B2_M_P_R1_BG</v>
      </c>
      <c r="B25" s="3" t="str">
        <f>'2 Point Normalization'!AN25</f>
        <v>D10</v>
      </c>
      <c r="C25" s="3">
        <f>'2 Point Normalization'!AO25</f>
        <v>1.615</v>
      </c>
      <c r="D25" s="3">
        <f>'2 Point Normalization'!AR25</f>
        <v>0.68228473745973117</v>
      </c>
      <c r="E25" s="3">
        <f>'2 Point Normalization'!AS25</f>
        <v>42.2467329696428</v>
      </c>
      <c r="F25" s="3">
        <f>'2 Point Normalization'!AU25</f>
        <v>-27.311014053997468</v>
      </c>
      <c r="G25" s="3">
        <f>'2 Point Normalization'!AW25</f>
        <v>9.8547801764878405E-3</v>
      </c>
      <c r="H25" s="3">
        <f>'2 Point Normalization'!AX25</f>
        <v>0.61020310690327184</v>
      </c>
      <c r="I25" s="3">
        <f>'2 Point Normalization'!AZ25</f>
        <v>6.4253946335971577</v>
      </c>
      <c r="J25" s="10">
        <f>'2 Point Normalization'!BA25</f>
        <v>69.23388703155139</v>
      </c>
    </row>
    <row r="26" spans="1:10">
      <c r="A26" s="9" t="str">
        <f>'2 Point Normalization'!AM26</f>
        <v>blank</v>
      </c>
      <c r="B26" s="3" t="str">
        <f>'2 Point Normalization'!AN26</f>
        <v>D11</v>
      </c>
      <c r="C26" s="3">
        <f>'2 Point Normalization'!AO26</f>
        <v>0.999</v>
      </c>
      <c r="D26" s="3">
        <f>'2 Point Normalization'!AR26</f>
        <v>5.0311652489540282E-3</v>
      </c>
      <c r="E26" s="3">
        <f>'2 Point Normalization'!AS26</f>
        <v>0.50362014504044317</v>
      </c>
      <c r="F26" s="3">
        <f>'2 Point Normalization'!AU26</f>
        <v>-0.90683871675811778</v>
      </c>
      <c r="G26" s="3">
        <f>'2 Point Normalization'!AW26</f>
        <v>0.12018722168631671</v>
      </c>
      <c r="H26" s="3">
        <f>'2 Point Normalization'!AX26</f>
        <v>12.030752921553225</v>
      </c>
      <c r="I26" s="3">
        <f>'2 Point Normalization'!AZ26</f>
        <v>-0.68131351669581763</v>
      </c>
      <c r="J26" s="10">
        <f>'2 Point Normalization'!BA26</f>
        <v>4.1861066246170038E-2</v>
      </c>
    </row>
    <row r="27" spans="1:10">
      <c r="A27" s="9" t="str">
        <f>'2 Point Normalization'!AM27</f>
        <v>B2_M_P_R2_BG</v>
      </c>
      <c r="B27" s="3" t="str">
        <f>'2 Point Normalization'!AN27</f>
        <v>D12</v>
      </c>
      <c r="C27" s="3">
        <f>'2 Point Normalization'!AO27</f>
        <v>1.149</v>
      </c>
      <c r="D27" s="3">
        <f>'2 Point Normalization'!AR27</f>
        <v>0.4874239053922329</v>
      </c>
      <c r="E27" s="3">
        <f>'2 Point Normalization'!AS27</f>
        <v>42.421575752152556</v>
      </c>
      <c r="F27" s="3">
        <f>'2 Point Normalization'!AU27</f>
        <v>-27.046568741525107</v>
      </c>
      <c r="G27" s="3">
        <f>'2 Point Normalization'!AW27</f>
        <v>1.1403283674012003E-2</v>
      </c>
      <c r="H27" s="3">
        <f>'2 Point Normalization'!AX27</f>
        <v>0.99245288720731084</v>
      </c>
      <c r="I27" s="3">
        <f>'2 Point Normalization'!AZ27</f>
        <v>0.39856568269649895</v>
      </c>
      <c r="J27" s="10">
        <f>'2 Point Normalization'!BA27</f>
        <v>42.74417083064138</v>
      </c>
    </row>
    <row r="28" spans="1:10">
      <c r="A28" s="9" t="str">
        <f>'2 Point Normalization'!AM28</f>
        <v>B2_M_P_R3_BG</v>
      </c>
      <c r="B28" s="3" t="str">
        <f>'2 Point Normalization'!AN28</f>
        <v>E1</v>
      </c>
      <c r="C28" s="3">
        <f>'2 Point Normalization'!AO28</f>
        <v>1.7130000000000001</v>
      </c>
      <c r="D28" s="3">
        <f>'2 Point Normalization'!AR28</f>
        <v>0.69061229897138965</v>
      </c>
      <c r="E28" s="3">
        <f>'2 Point Normalization'!AS28</f>
        <v>40.315954405802081</v>
      </c>
      <c r="F28" s="3">
        <f>'2 Point Normalization'!AU28</f>
        <v>-27.018667230245704</v>
      </c>
      <c r="G28" s="3">
        <f>'2 Point Normalization'!AW28</f>
        <v>1.4927853173235013E-2</v>
      </c>
      <c r="H28" s="3">
        <f>'2 Point Normalization'!AX28</f>
        <v>0.87144501886952785</v>
      </c>
      <c r="I28" s="3">
        <f>'2 Point Normalization'!AZ28</f>
        <v>6.9167447115029166</v>
      </c>
      <c r="J28" s="10">
        <f>'2 Point Normalization'!BA28</f>
        <v>46.263336794444584</v>
      </c>
    </row>
    <row r="29" spans="1:10">
      <c r="A29" s="9" t="str">
        <f>'2 Point Normalization'!AM29</f>
        <v>B5_C_P_R1_BG</v>
      </c>
      <c r="B29" s="3" t="str">
        <f>'2 Point Normalization'!AN29</f>
        <v>E2</v>
      </c>
      <c r="C29" s="3">
        <f>'2 Point Normalization'!AO29</f>
        <v>1.84</v>
      </c>
      <c r="D29" s="3">
        <f>'2 Point Normalization'!AR29</f>
        <v>0.74210763926851264</v>
      </c>
      <c r="E29" s="3">
        <f>'2 Point Normalization'!AS29</f>
        <v>40.331936916766992</v>
      </c>
      <c r="F29" s="3">
        <f>'2 Point Normalization'!AU29</f>
        <v>-26.199679596415351</v>
      </c>
      <c r="G29" s="3">
        <f>'2 Point Normalization'!AW29</f>
        <v>2.2986340605289902E-2</v>
      </c>
      <c r="H29" s="3">
        <f>'2 Point Normalization'!AX29</f>
        <v>1.2492576415918424</v>
      </c>
      <c r="I29" s="3">
        <f>'2 Point Normalization'!AZ29</f>
        <v>2.1099950668450882</v>
      </c>
      <c r="J29" s="10">
        <f>'2 Point Normalization'!BA29</f>
        <v>32.284723001873971</v>
      </c>
    </row>
    <row r="30" spans="1:10">
      <c r="A30" s="9" t="str">
        <f>'2 Point Normalization'!AM30</f>
        <v>B5_C_P_R2_BG</v>
      </c>
      <c r="B30" s="3" t="str">
        <f>'2 Point Normalization'!AN30</f>
        <v>E3</v>
      </c>
      <c r="C30" s="3">
        <f>'2 Point Normalization'!AO30</f>
        <v>1.7689999999999999</v>
      </c>
      <c r="D30" s="3">
        <f>'2 Point Normalization'!AR30</f>
        <v>0.75809532517930434</v>
      </c>
      <c r="E30" s="3">
        <f>'2 Point Normalization'!AS30</f>
        <v>42.854455917428176</v>
      </c>
      <c r="F30" s="3">
        <f>'2 Point Normalization'!AU30</f>
        <v>-27.145260682528217</v>
      </c>
      <c r="G30" s="3">
        <f>'2 Point Normalization'!AW30</f>
        <v>1.8665577000052443E-2</v>
      </c>
      <c r="H30" s="3">
        <f>'2 Point Normalization'!AX30</f>
        <v>1.0551485019814835</v>
      </c>
      <c r="I30" s="3">
        <f>'2 Point Normalization'!AZ30</f>
        <v>2.752604560888912</v>
      </c>
      <c r="J30" s="10">
        <f>'2 Point Normalization'!BA30</f>
        <v>40.614620441531187</v>
      </c>
    </row>
    <row r="31" spans="1:10">
      <c r="A31" s="9" t="str">
        <f>'2 Point Normalization'!AM31</f>
        <v>B5_C_P_R3_BG</v>
      </c>
      <c r="B31" s="3" t="str">
        <f>'2 Point Normalization'!AN31</f>
        <v>E4</v>
      </c>
      <c r="C31" s="3">
        <f>'2 Point Normalization'!AO31</f>
        <v>1.0389999999999999</v>
      </c>
      <c r="D31" s="3">
        <f>'2 Point Normalization'!AR31</f>
        <v>0.41299953321405786</v>
      </c>
      <c r="E31" s="3">
        <f>'2 Point Normalization'!AS31</f>
        <v>39.749714457560913</v>
      </c>
      <c r="F31" s="3">
        <f>'2 Point Normalization'!AU31</f>
        <v>-27.204053874063788</v>
      </c>
      <c r="G31" s="3">
        <f>'2 Point Normalization'!AW31</f>
        <v>1.191109251328106E-2</v>
      </c>
      <c r="H31" s="3">
        <f>'2 Point Normalization'!AX31</f>
        <v>1.1463996644158865</v>
      </c>
      <c r="I31" s="3">
        <f>'2 Point Normalization'!AZ31</f>
        <v>2.2640346207611057</v>
      </c>
      <c r="J31" s="10">
        <f>'2 Point Normalization'!BA31</f>
        <v>34.673522412285585</v>
      </c>
    </row>
    <row r="32" spans="1:10">
      <c r="A32" s="9" t="str">
        <f>'2 Point Normalization'!AM32</f>
        <v>B5_M_P_R1_BG</v>
      </c>
      <c r="B32" s="3" t="str">
        <f>'2 Point Normalization'!AN32</f>
        <v>E5</v>
      </c>
      <c r="C32" s="3">
        <f>'2 Point Normalization'!AO32</f>
        <v>1.177</v>
      </c>
      <c r="D32" s="3">
        <f>'2 Point Normalization'!AR32</f>
        <v>0.50324729909071086</v>
      </c>
      <c r="E32" s="3">
        <f>'2 Point Normalization'!AS32</f>
        <v>42.756779871768124</v>
      </c>
      <c r="F32" s="3">
        <f>'2 Point Normalization'!AU32</f>
        <v>-27.517377399110956</v>
      </c>
      <c r="G32" s="3">
        <f>'2 Point Normalization'!AW32</f>
        <v>8.3463998465108623E-3</v>
      </c>
      <c r="H32" s="3">
        <f>'2 Point Normalization'!AX32</f>
        <v>0.70912488075708258</v>
      </c>
      <c r="I32" s="3">
        <f>'2 Point Normalization'!AZ32</f>
        <v>2.952771608870242</v>
      </c>
      <c r="J32" s="10">
        <f>'2 Point Normalization'!BA32</f>
        <v>60.295134230968927</v>
      </c>
    </row>
    <row r="33" spans="1:10">
      <c r="A33" s="9" t="str">
        <f>'2 Point Normalization'!AM33</f>
        <v>B5_M_P_R2_BG</v>
      </c>
      <c r="B33" s="3" t="str">
        <f>'2 Point Normalization'!AN33</f>
        <v>E6</v>
      </c>
      <c r="C33" s="3">
        <f>'2 Point Normalization'!AO33</f>
        <v>0</v>
      </c>
      <c r="D33" s="3">
        <f>'2 Point Normalization'!AR33</f>
        <v>5.0311652489540282E-3</v>
      </c>
      <c r="E33" s="3" t="e">
        <f>'2 Point Normalization'!AS33</f>
        <v>#DIV/0!</v>
      </c>
      <c r="F33" s="3">
        <f>'2 Point Normalization'!AU33</f>
        <v>-0.90683871675811778</v>
      </c>
      <c r="G33" s="3">
        <f>'2 Point Normalization'!AW33</f>
        <v>0.12002923671409965</v>
      </c>
      <c r="H33" s="3" t="e">
        <f>'2 Point Normalization'!AX33</f>
        <v>#DIV/0!</v>
      </c>
      <c r="I33" s="3">
        <f>'2 Point Normalization'!AZ33</f>
        <v>-0.68137705282853478</v>
      </c>
      <c r="J33" s="10">
        <f>'2 Point Normalization'!BA33</f>
        <v>4.1916164650266617E-2</v>
      </c>
    </row>
    <row r="34" spans="1:10">
      <c r="A34" s="9" t="str">
        <f>'2 Point Normalization'!AM34</f>
        <v>B5_M_P_R3_BG</v>
      </c>
      <c r="B34" s="3" t="str">
        <f>'2 Point Normalization'!AN34</f>
        <v>E7</v>
      </c>
      <c r="C34" s="3">
        <f>'2 Point Normalization'!AO34</f>
        <v>1.885</v>
      </c>
      <c r="D34" s="3">
        <f>'2 Point Normalization'!AR34</f>
        <v>0.78306260731937516</v>
      </c>
      <c r="E34" s="3">
        <f>'2 Point Normalization'!AS34</f>
        <v>41.54178288166446</v>
      </c>
      <c r="F34" s="3">
        <f>'2 Point Normalization'!AU34</f>
        <v>-27.670504923994983</v>
      </c>
      <c r="G34" s="3">
        <f>'2 Point Normalization'!AW34</f>
        <v>2.2736824657105852E-2</v>
      </c>
      <c r="H34" s="3">
        <f>'2 Point Normalization'!AX34</f>
        <v>1.2061975945414245</v>
      </c>
      <c r="I34" s="3">
        <f>'2 Point Normalization'!AZ34</f>
        <v>3.3871867711221091</v>
      </c>
      <c r="J34" s="10">
        <f>'2 Point Normalization'!BA34</f>
        <v>34.440279991984177</v>
      </c>
    </row>
    <row r="35" spans="1:10">
      <c r="A35" s="9" t="str">
        <f>'2 Point Normalization'!AM35</f>
        <v>B10_C_P_R1_BG</v>
      </c>
      <c r="B35" s="3" t="str">
        <f>'2 Point Normalization'!AN35</f>
        <v>E8</v>
      </c>
      <c r="C35" s="3">
        <f>'2 Point Normalization'!AO35</f>
        <v>1.131</v>
      </c>
      <c r="D35" s="3" t="e">
        <f>'2 Point Normalization'!AR35</f>
        <v>#VALUE!</v>
      </c>
      <c r="E35" s="3" t="e">
        <f>'2 Point Normalization'!AS35</f>
        <v>#VALUE!</v>
      </c>
      <c r="F35" s="3" t="e">
        <f>'2 Point Normalization'!AU35</f>
        <v>#VALUE!</v>
      </c>
      <c r="G35" s="3">
        <f>'2 Point Normalization'!AW35</f>
        <v>1.1207683232219476E-2</v>
      </c>
      <c r="H35" s="3">
        <f>'2 Point Normalization'!AX35</f>
        <v>0.99095342459942315</v>
      </c>
      <c r="I35" s="3">
        <f>'2 Point Normalization'!AZ35</f>
        <v>3.3159373692789877</v>
      </c>
      <c r="J35" s="10" t="e">
        <f>'2 Point Normalization'!BA35</f>
        <v>#VALUE!</v>
      </c>
    </row>
    <row r="36" spans="1:10" ht="15" thickBot="1">
      <c r="A36" s="16" t="str">
        <f>'2 Point Normalization'!AM36</f>
        <v>B10_C_P_R2_BG</v>
      </c>
      <c r="B36" s="17" t="str">
        <f>'2 Point Normalization'!AN36</f>
        <v>E9</v>
      </c>
      <c r="C36" s="17">
        <f>'2 Point Normalization'!AO36</f>
        <v>0.71799999999999997</v>
      </c>
      <c r="D36" s="17">
        <f>'2 Point Normalization'!AR36</f>
        <v>0.28166331186403748</v>
      </c>
      <c r="E36" s="17">
        <f>'2 Point Normalization'!AS36</f>
        <v>39.228873518668173</v>
      </c>
      <c r="F36" s="17">
        <f>'2 Point Normalization'!AU36</f>
        <v>-24.568948284723909</v>
      </c>
      <c r="G36" s="17">
        <f>'2 Point Normalization'!AW36</f>
        <v>1.1266614134554404E-2</v>
      </c>
      <c r="H36" s="17">
        <f>'2 Point Normalization'!AX36</f>
        <v>1.5691663140047916</v>
      </c>
      <c r="I36" s="17">
        <f>'2 Point Normalization'!AZ36</f>
        <v>0.76446221441576179</v>
      </c>
      <c r="J36" s="18">
        <f>'2 Point Normalization'!BA36</f>
        <v>24.999818800946031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Import</vt:lpstr>
      <vt:lpstr>C and N Content</vt:lpstr>
      <vt:lpstr>Linearity Correction</vt:lpstr>
      <vt:lpstr>2 Point Normalization</vt:lpstr>
      <vt:lpstr>Important Data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Lane</dc:creator>
  <cp:lastModifiedBy>IRMS</cp:lastModifiedBy>
  <dcterms:created xsi:type="dcterms:W3CDTF">2012-01-19T15:05:52Z</dcterms:created>
  <dcterms:modified xsi:type="dcterms:W3CDTF">2017-05-23T14:56:30Z</dcterms:modified>
</cp:coreProperties>
</file>