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C:\Users\B-rizzle\Desktop\Biogeochemical Assays\Denitrification\July\"/>
    </mc:Choice>
  </mc:AlternateContent>
  <bookViews>
    <workbookView xWindow="0" yWindow="0" windowWidth="23040" windowHeight="9048" activeTab="1" xr2:uid="{00000000-000D-0000-FFFF-FFFF00000000}"/>
  </bookViews>
  <sheets>
    <sheet name="RATE DEA calc" sheetId="14" r:id="rId1"/>
    <sheet name="RATE DEA calc_corrected" sheetId="16" r:id="rId2"/>
  </sheets>
  <calcPr calcId="171027" concurrentCalc="0"/>
</workbook>
</file>

<file path=xl/calcChain.xml><?xml version="1.0" encoding="utf-8"?>
<calcChain xmlns="http://schemas.openxmlformats.org/spreadsheetml/2006/main">
  <c r="N5" i="16" l="1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N4" i="16"/>
  <c r="M4" i="16"/>
  <c r="L4" i="16"/>
  <c r="K4" i="16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N4" i="14"/>
  <c r="M4" i="14"/>
  <c r="L4" i="14"/>
  <c r="K4" i="14"/>
  <c r="G4" i="16"/>
  <c r="O4" i="16"/>
  <c r="R53" i="16"/>
  <c r="J53" i="16"/>
  <c r="I53" i="16"/>
  <c r="H53" i="16"/>
  <c r="G53" i="16"/>
  <c r="O53" i="16"/>
  <c r="J52" i="16"/>
  <c r="R52" i="16"/>
  <c r="P52" i="16"/>
  <c r="Q52" i="16"/>
  <c r="S52" i="16"/>
  <c r="T52" i="16"/>
  <c r="U52" i="16"/>
  <c r="W52" i="16"/>
  <c r="I52" i="16"/>
  <c r="H52" i="16"/>
  <c r="G52" i="16"/>
  <c r="O52" i="16"/>
  <c r="J51" i="16"/>
  <c r="I51" i="16"/>
  <c r="H51" i="16"/>
  <c r="G51" i="16"/>
  <c r="O51" i="16"/>
  <c r="R50" i="16"/>
  <c r="J50" i="16"/>
  <c r="I50" i="16"/>
  <c r="H50" i="16"/>
  <c r="P50" i="16"/>
  <c r="Q50" i="16"/>
  <c r="S50" i="16"/>
  <c r="T50" i="16"/>
  <c r="U50" i="16"/>
  <c r="W50" i="16"/>
  <c r="G50" i="16"/>
  <c r="O50" i="16"/>
  <c r="J49" i="16"/>
  <c r="I49" i="16"/>
  <c r="H49" i="16"/>
  <c r="G49" i="16"/>
  <c r="O49" i="16"/>
  <c r="J48" i="16"/>
  <c r="I48" i="16"/>
  <c r="H48" i="16"/>
  <c r="G48" i="16"/>
  <c r="O48" i="16"/>
  <c r="R47" i="16"/>
  <c r="J47" i="16"/>
  <c r="I47" i="16"/>
  <c r="H47" i="16"/>
  <c r="P47" i="16"/>
  <c r="Q47" i="16"/>
  <c r="S47" i="16"/>
  <c r="T47" i="16"/>
  <c r="U47" i="16"/>
  <c r="W47" i="16"/>
  <c r="G47" i="16"/>
  <c r="O47" i="16"/>
  <c r="J46" i="16"/>
  <c r="I46" i="16"/>
  <c r="H46" i="16"/>
  <c r="G46" i="16"/>
  <c r="O46" i="16"/>
  <c r="P46" i="16"/>
  <c r="Q46" i="16"/>
  <c r="R46" i="16"/>
  <c r="S46" i="16"/>
  <c r="T46" i="16"/>
  <c r="U46" i="16"/>
  <c r="W46" i="16"/>
  <c r="J45" i="16"/>
  <c r="I45" i="16"/>
  <c r="H45" i="16"/>
  <c r="G45" i="16"/>
  <c r="O45" i="16"/>
  <c r="J44" i="16"/>
  <c r="I44" i="16"/>
  <c r="H44" i="16"/>
  <c r="G44" i="16"/>
  <c r="O44" i="16"/>
  <c r="J43" i="16"/>
  <c r="I43" i="16"/>
  <c r="H43" i="16"/>
  <c r="P43" i="16"/>
  <c r="Q43" i="16"/>
  <c r="R43" i="16"/>
  <c r="S43" i="16"/>
  <c r="T43" i="16"/>
  <c r="U43" i="16"/>
  <c r="W43" i="16"/>
  <c r="G43" i="16"/>
  <c r="O43" i="16"/>
  <c r="J42" i="16"/>
  <c r="I42" i="16"/>
  <c r="H42" i="16"/>
  <c r="G42" i="16"/>
  <c r="O42" i="16"/>
  <c r="J41" i="16"/>
  <c r="I41" i="16"/>
  <c r="H41" i="16"/>
  <c r="G41" i="16"/>
  <c r="O41" i="16"/>
  <c r="Q40" i="16"/>
  <c r="P40" i="16"/>
  <c r="R40" i="16"/>
  <c r="S40" i="16"/>
  <c r="T40" i="16"/>
  <c r="U40" i="16"/>
  <c r="W40" i="16"/>
  <c r="J40" i="16"/>
  <c r="I40" i="16"/>
  <c r="H40" i="16"/>
  <c r="G40" i="16"/>
  <c r="O40" i="16"/>
  <c r="J39" i="16"/>
  <c r="I39" i="16"/>
  <c r="Q39" i="16"/>
  <c r="P39" i="16"/>
  <c r="R39" i="16"/>
  <c r="S39" i="16"/>
  <c r="T39" i="16"/>
  <c r="U39" i="16"/>
  <c r="W39" i="16"/>
  <c r="H39" i="16"/>
  <c r="G39" i="16"/>
  <c r="O39" i="16"/>
  <c r="J38" i="16"/>
  <c r="I38" i="16"/>
  <c r="Q38" i="16"/>
  <c r="H38" i="16"/>
  <c r="G38" i="16"/>
  <c r="O38" i="16"/>
  <c r="J37" i="16"/>
  <c r="R37" i="16"/>
  <c r="I37" i="16"/>
  <c r="Q37" i="16"/>
  <c r="P37" i="16"/>
  <c r="S37" i="16"/>
  <c r="T37" i="16"/>
  <c r="U37" i="16"/>
  <c r="W37" i="16"/>
  <c r="H37" i="16"/>
  <c r="G37" i="16"/>
  <c r="O37" i="16"/>
  <c r="Q36" i="16"/>
  <c r="J36" i="16"/>
  <c r="I36" i="16"/>
  <c r="H36" i="16"/>
  <c r="G36" i="16"/>
  <c r="O36" i="16"/>
  <c r="J35" i="16"/>
  <c r="I35" i="16"/>
  <c r="Q35" i="16"/>
  <c r="H35" i="16"/>
  <c r="P35" i="16"/>
  <c r="G35" i="16"/>
  <c r="O35" i="16"/>
  <c r="J34" i="16"/>
  <c r="I34" i="16"/>
  <c r="Q34" i="16"/>
  <c r="H34" i="16"/>
  <c r="G34" i="16"/>
  <c r="O34" i="16"/>
  <c r="Q33" i="16"/>
  <c r="J33" i="16"/>
  <c r="R33" i="16"/>
  <c r="I33" i="16"/>
  <c r="H33" i="16"/>
  <c r="G33" i="16"/>
  <c r="O33" i="16"/>
  <c r="Q32" i="16"/>
  <c r="J32" i="16"/>
  <c r="I32" i="16"/>
  <c r="H32" i="16"/>
  <c r="G32" i="16"/>
  <c r="O32" i="16"/>
  <c r="J31" i="16"/>
  <c r="I31" i="16"/>
  <c r="Q31" i="16"/>
  <c r="H31" i="16"/>
  <c r="P31" i="16"/>
  <c r="R31" i="16"/>
  <c r="S31" i="16"/>
  <c r="T31" i="16"/>
  <c r="U31" i="16"/>
  <c r="W31" i="16"/>
  <c r="G31" i="16"/>
  <c r="O31" i="16"/>
  <c r="P30" i="16"/>
  <c r="J30" i="16"/>
  <c r="I30" i="16"/>
  <c r="H30" i="16"/>
  <c r="G30" i="16"/>
  <c r="O30" i="16"/>
  <c r="Q29" i="16"/>
  <c r="P29" i="16"/>
  <c r="R29" i="16"/>
  <c r="S29" i="16"/>
  <c r="T29" i="16"/>
  <c r="U29" i="16"/>
  <c r="W29" i="16"/>
  <c r="J29" i="16"/>
  <c r="I29" i="16"/>
  <c r="H29" i="16"/>
  <c r="G29" i="16"/>
  <c r="O29" i="16"/>
  <c r="P28" i="16"/>
  <c r="J28" i="16"/>
  <c r="I28" i="16"/>
  <c r="H28" i="16"/>
  <c r="G28" i="16"/>
  <c r="O28" i="16"/>
  <c r="Q27" i="16"/>
  <c r="J27" i="16"/>
  <c r="I27" i="16"/>
  <c r="H27" i="16"/>
  <c r="G27" i="16"/>
  <c r="O27" i="16"/>
  <c r="Q26" i="16"/>
  <c r="J26" i="16"/>
  <c r="I26" i="16"/>
  <c r="H26" i="16"/>
  <c r="G26" i="16"/>
  <c r="O26" i="16"/>
  <c r="R25" i="16"/>
  <c r="Q25" i="16"/>
  <c r="J25" i="16"/>
  <c r="I25" i="16"/>
  <c r="H25" i="16"/>
  <c r="G25" i="16"/>
  <c r="O25" i="16"/>
  <c r="P25" i="16"/>
  <c r="S25" i="16"/>
  <c r="T25" i="16"/>
  <c r="U25" i="16"/>
  <c r="W25" i="16"/>
  <c r="Q24" i="16"/>
  <c r="J24" i="16"/>
  <c r="I24" i="16"/>
  <c r="H24" i="16"/>
  <c r="G24" i="16"/>
  <c r="O24" i="16"/>
  <c r="Q23" i="16"/>
  <c r="J23" i="16"/>
  <c r="I23" i="16"/>
  <c r="H23" i="16"/>
  <c r="G23" i="16"/>
  <c r="O23" i="16"/>
  <c r="Q22" i="16"/>
  <c r="J22" i="16"/>
  <c r="I22" i="16"/>
  <c r="H22" i="16"/>
  <c r="G22" i="16"/>
  <c r="O22" i="16"/>
  <c r="Q21" i="16"/>
  <c r="J21" i="16"/>
  <c r="I21" i="16"/>
  <c r="H21" i="16"/>
  <c r="P21" i="16"/>
  <c r="R21" i="16"/>
  <c r="S21" i="16"/>
  <c r="T21" i="16"/>
  <c r="U21" i="16"/>
  <c r="W21" i="16"/>
  <c r="G21" i="16"/>
  <c r="O21" i="16"/>
  <c r="Q20" i="16"/>
  <c r="P20" i="16"/>
  <c r="R20" i="16"/>
  <c r="S20" i="16"/>
  <c r="T20" i="16"/>
  <c r="U20" i="16"/>
  <c r="W20" i="16"/>
  <c r="J20" i="16"/>
  <c r="I20" i="16"/>
  <c r="H20" i="16"/>
  <c r="G20" i="16"/>
  <c r="O20" i="16"/>
  <c r="Q19" i="16"/>
  <c r="J19" i="16"/>
  <c r="R19" i="16"/>
  <c r="I19" i="16"/>
  <c r="H19" i="16"/>
  <c r="P19" i="16"/>
  <c r="S19" i="16"/>
  <c r="T19" i="16"/>
  <c r="U19" i="16"/>
  <c r="W19" i="16"/>
  <c r="G19" i="16"/>
  <c r="O19" i="16"/>
  <c r="Q18" i="16"/>
  <c r="J18" i="16"/>
  <c r="R18" i="16"/>
  <c r="P18" i="16"/>
  <c r="S18" i="16"/>
  <c r="T18" i="16"/>
  <c r="U18" i="16"/>
  <c r="W18" i="16"/>
  <c r="I18" i="16"/>
  <c r="H18" i="16"/>
  <c r="G18" i="16"/>
  <c r="O18" i="16"/>
  <c r="Q17" i="16"/>
  <c r="J17" i="16"/>
  <c r="I17" i="16"/>
  <c r="H17" i="16"/>
  <c r="P17" i="16"/>
  <c r="G17" i="16"/>
  <c r="O17" i="16"/>
  <c r="Q16" i="16"/>
  <c r="J16" i="16"/>
  <c r="I16" i="16"/>
  <c r="H16" i="16"/>
  <c r="G16" i="16"/>
  <c r="O16" i="16"/>
  <c r="Q15" i="16"/>
  <c r="J15" i="16"/>
  <c r="I15" i="16"/>
  <c r="H15" i="16"/>
  <c r="G15" i="16"/>
  <c r="O15" i="16"/>
  <c r="Q14" i="16"/>
  <c r="J14" i="16"/>
  <c r="I14" i="16"/>
  <c r="H14" i="16"/>
  <c r="G14" i="16"/>
  <c r="O14" i="16"/>
  <c r="J13" i="16"/>
  <c r="I13" i="16"/>
  <c r="Q13" i="16"/>
  <c r="P13" i="16"/>
  <c r="R13" i="16"/>
  <c r="S13" i="16"/>
  <c r="T13" i="16"/>
  <c r="U13" i="16"/>
  <c r="W13" i="16"/>
  <c r="H13" i="16"/>
  <c r="G13" i="16"/>
  <c r="O13" i="16"/>
  <c r="J12" i="16"/>
  <c r="I12" i="16"/>
  <c r="H12" i="16"/>
  <c r="G12" i="16"/>
  <c r="O12" i="16"/>
  <c r="J11" i="16"/>
  <c r="I11" i="16"/>
  <c r="H11" i="16"/>
  <c r="G11" i="16"/>
  <c r="O11" i="16"/>
  <c r="P11" i="16"/>
  <c r="Q11" i="16"/>
  <c r="R11" i="16"/>
  <c r="S11" i="16"/>
  <c r="T11" i="16"/>
  <c r="U11" i="16"/>
  <c r="J10" i="16"/>
  <c r="I10" i="16"/>
  <c r="H10" i="16"/>
  <c r="G10" i="16"/>
  <c r="O10" i="16"/>
  <c r="J9" i="16"/>
  <c r="I9" i="16"/>
  <c r="H9" i="16"/>
  <c r="G9" i="16"/>
  <c r="O9" i="16"/>
  <c r="J8" i="16"/>
  <c r="I8" i="16"/>
  <c r="H8" i="16"/>
  <c r="G8" i="16"/>
  <c r="O8" i="16"/>
  <c r="J7" i="16"/>
  <c r="I7" i="16"/>
  <c r="H7" i="16"/>
  <c r="G7" i="16"/>
  <c r="O7" i="16"/>
  <c r="J6" i="16"/>
  <c r="I6" i="16"/>
  <c r="H6" i="16"/>
  <c r="P6" i="16"/>
  <c r="Q6" i="16"/>
  <c r="R6" i="16"/>
  <c r="S6" i="16"/>
  <c r="T6" i="16"/>
  <c r="U6" i="16"/>
  <c r="G6" i="16"/>
  <c r="O6" i="16"/>
  <c r="R5" i="16"/>
  <c r="J5" i="16"/>
  <c r="I5" i="16"/>
  <c r="H5" i="16"/>
  <c r="P5" i="16"/>
  <c r="G5" i="16"/>
  <c r="O5" i="16"/>
  <c r="Q4" i="16"/>
  <c r="J4" i="16"/>
  <c r="I4" i="16"/>
  <c r="H4" i="16"/>
  <c r="P4" i="16"/>
  <c r="G29" i="14"/>
  <c r="H29" i="14"/>
  <c r="I29" i="14"/>
  <c r="J29" i="14"/>
  <c r="P29" i="14"/>
  <c r="O29" i="14"/>
  <c r="Q29" i="14"/>
  <c r="G30" i="14"/>
  <c r="H30" i="14"/>
  <c r="I30" i="14"/>
  <c r="J30" i="14"/>
  <c r="P30" i="14"/>
  <c r="O30" i="14"/>
  <c r="G31" i="14"/>
  <c r="H31" i="14"/>
  <c r="I31" i="14"/>
  <c r="J31" i="14"/>
  <c r="P31" i="14"/>
  <c r="O31" i="14"/>
  <c r="G32" i="14"/>
  <c r="H32" i="14"/>
  <c r="I32" i="14"/>
  <c r="J32" i="14"/>
  <c r="P32" i="14"/>
  <c r="O32" i="14"/>
  <c r="G33" i="14"/>
  <c r="H33" i="14"/>
  <c r="I33" i="14"/>
  <c r="J33" i="14"/>
  <c r="P33" i="14"/>
  <c r="O33" i="14"/>
  <c r="G34" i="14"/>
  <c r="H34" i="14"/>
  <c r="I34" i="14"/>
  <c r="J34" i="14"/>
  <c r="P34" i="14"/>
  <c r="O34" i="14"/>
  <c r="G35" i="14"/>
  <c r="H35" i="14"/>
  <c r="I35" i="14"/>
  <c r="J35" i="14"/>
  <c r="P35" i="14"/>
  <c r="O35" i="14"/>
  <c r="G36" i="14"/>
  <c r="H36" i="14"/>
  <c r="I36" i="14"/>
  <c r="J36" i="14"/>
  <c r="P36" i="14"/>
  <c r="O36" i="14"/>
  <c r="G37" i="14"/>
  <c r="H37" i="14"/>
  <c r="I37" i="14"/>
  <c r="J37" i="14"/>
  <c r="P37" i="14"/>
  <c r="O37" i="14"/>
  <c r="G38" i="14"/>
  <c r="H38" i="14"/>
  <c r="I38" i="14"/>
  <c r="J38" i="14"/>
  <c r="P38" i="14"/>
  <c r="O38" i="14"/>
  <c r="G39" i="14"/>
  <c r="H39" i="14"/>
  <c r="I39" i="14"/>
  <c r="J39" i="14"/>
  <c r="P39" i="14"/>
  <c r="O39" i="14"/>
  <c r="G40" i="14"/>
  <c r="H40" i="14"/>
  <c r="I40" i="14"/>
  <c r="J40" i="14"/>
  <c r="P40" i="14"/>
  <c r="O40" i="14"/>
  <c r="G41" i="14"/>
  <c r="O41" i="14"/>
  <c r="H41" i="14"/>
  <c r="I41" i="14"/>
  <c r="J41" i="14"/>
  <c r="P41" i="14"/>
  <c r="G42" i="14"/>
  <c r="H42" i="14"/>
  <c r="I42" i="14"/>
  <c r="J42" i="14"/>
  <c r="P42" i="14"/>
  <c r="O42" i="14"/>
  <c r="G43" i="14"/>
  <c r="H43" i="14"/>
  <c r="I43" i="14"/>
  <c r="J43" i="14"/>
  <c r="P43" i="14"/>
  <c r="O43" i="14"/>
  <c r="G44" i="14"/>
  <c r="H44" i="14"/>
  <c r="I44" i="14"/>
  <c r="J44" i="14"/>
  <c r="P44" i="14"/>
  <c r="O44" i="14"/>
  <c r="G45" i="14"/>
  <c r="H45" i="14"/>
  <c r="I45" i="14"/>
  <c r="J45" i="14"/>
  <c r="P45" i="14"/>
  <c r="O45" i="14"/>
  <c r="G46" i="14"/>
  <c r="H46" i="14"/>
  <c r="I46" i="14"/>
  <c r="J46" i="14"/>
  <c r="P46" i="14"/>
  <c r="O46" i="14"/>
  <c r="G47" i="14"/>
  <c r="H47" i="14"/>
  <c r="I47" i="14"/>
  <c r="J47" i="14"/>
  <c r="P47" i="14"/>
  <c r="O47" i="14"/>
  <c r="G48" i="14"/>
  <c r="H48" i="14"/>
  <c r="I48" i="14"/>
  <c r="J48" i="14"/>
  <c r="P48" i="14"/>
  <c r="O48" i="14"/>
  <c r="G49" i="14"/>
  <c r="H49" i="14"/>
  <c r="I49" i="14"/>
  <c r="J49" i="14"/>
  <c r="P49" i="14"/>
  <c r="O49" i="14"/>
  <c r="G50" i="14"/>
  <c r="H50" i="14"/>
  <c r="I50" i="14"/>
  <c r="J50" i="14"/>
  <c r="P50" i="14"/>
  <c r="O50" i="14"/>
  <c r="G51" i="14"/>
  <c r="H51" i="14"/>
  <c r="I51" i="14"/>
  <c r="J51" i="14"/>
  <c r="P51" i="14"/>
  <c r="O51" i="14"/>
  <c r="G52" i="14"/>
  <c r="H52" i="14"/>
  <c r="I52" i="14"/>
  <c r="J52" i="14"/>
  <c r="P52" i="14"/>
  <c r="O52" i="14"/>
  <c r="G53" i="14"/>
  <c r="H53" i="14"/>
  <c r="I53" i="14"/>
  <c r="J53" i="14"/>
  <c r="P53" i="14"/>
  <c r="O53" i="14"/>
  <c r="O16" i="14"/>
  <c r="P16" i="14"/>
  <c r="Q16" i="14"/>
  <c r="R16" i="14"/>
  <c r="S16" i="14"/>
  <c r="T16" i="14"/>
  <c r="U16" i="14"/>
  <c r="W16" i="14"/>
  <c r="J16" i="14"/>
  <c r="I16" i="14"/>
  <c r="H16" i="14"/>
  <c r="G16" i="14"/>
  <c r="H4" i="14"/>
  <c r="P4" i="14"/>
  <c r="G4" i="14"/>
  <c r="O4" i="14"/>
  <c r="I4" i="14"/>
  <c r="J4" i="14"/>
  <c r="R4" i="14"/>
  <c r="Q4" i="14"/>
  <c r="S4" i="14"/>
  <c r="T4" i="14"/>
  <c r="U4" i="14"/>
  <c r="G5" i="14"/>
  <c r="H5" i="14"/>
  <c r="P5" i="14"/>
  <c r="I5" i="14"/>
  <c r="Q5" i="14"/>
  <c r="J5" i="14"/>
  <c r="O5" i="14"/>
  <c r="R5" i="14"/>
  <c r="G6" i="14"/>
  <c r="H6" i="14"/>
  <c r="P6" i="14"/>
  <c r="I6" i="14"/>
  <c r="J6" i="14"/>
  <c r="Q6" i="14"/>
  <c r="O6" i="14"/>
  <c r="G7" i="14"/>
  <c r="O7" i="14"/>
  <c r="H7" i="14"/>
  <c r="I7" i="14"/>
  <c r="J7" i="14"/>
  <c r="P7" i="14"/>
  <c r="G8" i="14"/>
  <c r="H8" i="14"/>
  <c r="I8" i="14"/>
  <c r="J8" i="14"/>
  <c r="P8" i="14"/>
  <c r="O8" i="14"/>
  <c r="G9" i="14"/>
  <c r="H9" i="14"/>
  <c r="I9" i="14"/>
  <c r="J9" i="14"/>
  <c r="O9" i="14"/>
  <c r="P9" i="14"/>
  <c r="Q9" i="14"/>
  <c r="R9" i="14"/>
  <c r="S9" i="14"/>
  <c r="T9" i="14"/>
  <c r="U9" i="14"/>
  <c r="W9" i="14"/>
  <c r="G10" i="14"/>
  <c r="H10" i="14"/>
  <c r="I10" i="14"/>
  <c r="Q10" i="14"/>
  <c r="J10" i="14"/>
  <c r="R10" i="14"/>
  <c r="O10" i="14"/>
  <c r="G11" i="14"/>
  <c r="H11" i="14"/>
  <c r="I11" i="14"/>
  <c r="J11" i="14"/>
  <c r="O11" i="14"/>
  <c r="P11" i="14"/>
  <c r="Q11" i="14"/>
  <c r="R11" i="14"/>
  <c r="S11" i="14"/>
  <c r="T11" i="14"/>
  <c r="U11" i="14"/>
  <c r="W11" i="14"/>
  <c r="G12" i="14"/>
  <c r="H12" i="14"/>
  <c r="I12" i="14"/>
  <c r="J12" i="14"/>
  <c r="Q12" i="14"/>
  <c r="O12" i="14"/>
  <c r="P12" i="14"/>
  <c r="G13" i="14"/>
  <c r="H13" i="14"/>
  <c r="I13" i="14"/>
  <c r="J13" i="14"/>
  <c r="O13" i="14"/>
  <c r="P13" i="14"/>
  <c r="Q13" i="14"/>
  <c r="R13" i="14"/>
  <c r="S13" i="14"/>
  <c r="T13" i="14"/>
  <c r="U13" i="14"/>
  <c r="W13" i="14"/>
  <c r="G14" i="14"/>
  <c r="H14" i="14"/>
  <c r="I14" i="14"/>
  <c r="J14" i="14"/>
  <c r="O14" i="14"/>
  <c r="P14" i="14"/>
  <c r="Q14" i="14"/>
  <c r="R14" i="14"/>
  <c r="S14" i="14"/>
  <c r="T14" i="14"/>
  <c r="U14" i="14"/>
  <c r="W14" i="14"/>
  <c r="G15" i="14"/>
  <c r="H15" i="14"/>
  <c r="I15" i="14"/>
  <c r="J15" i="14"/>
  <c r="O15" i="14"/>
  <c r="P15" i="14"/>
  <c r="Q15" i="14"/>
  <c r="R15" i="14"/>
  <c r="S15" i="14"/>
  <c r="T15" i="14"/>
  <c r="U15" i="14"/>
  <c r="W15" i="14"/>
  <c r="G17" i="14"/>
  <c r="H17" i="14"/>
  <c r="I17" i="14"/>
  <c r="J17" i="14"/>
  <c r="O17" i="14"/>
  <c r="P17" i="14"/>
  <c r="Q17" i="14"/>
  <c r="R17" i="14"/>
  <c r="S17" i="14"/>
  <c r="T17" i="14"/>
  <c r="U17" i="14"/>
  <c r="W17" i="14"/>
  <c r="G18" i="14"/>
  <c r="H18" i="14"/>
  <c r="I18" i="14"/>
  <c r="J18" i="14"/>
  <c r="R18" i="14"/>
  <c r="Q18" i="14"/>
  <c r="O18" i="14"/>
  <c r="P18" i="14"/>
  <c r="G19" i="14"/>
  <c r="H19" i="14"/>
  <c r="P19" i="14"/>
  <c r="I19" i="14"/>
  <c r="J19" i="14"/>
  <c r="Q19" i="14"/>
  <c r="O19" i="14"/>
  <c r="G20" i="14"/>
  <c r="O20" i="14"/>
  <c r="H20" i="14"/>
  <c r="I20" i="14"/>
  <c r="Q20" i="14"/>
  <c r="J20" i="14"/>
  <c r="P20" i="14"/>
  <c r="G21" i="14"/>
  <c r="O21" i="14"/>
  <c r="H21" i="14"/>
  <c r="I21" i="14"/>
  <c r="J21" i="14"/>
  <c r="P21" i="14"/>
  <c r="G22" i="14"/>
  <c r="H22" i="14"/>
  <c r="I22" i="14"/>
  <c r="J22" i="14"/>
  <c r="P22" i="14"/>
  <c r="O22" i="14"/>
  <c r="G23" i="14"/>
  <c r="H23" i="14"/>
  <c r="I23" i="14"/>
  <c r="J23" i="14"/>
  <c r="R23" i="14"/>
  <c r="P23" i="14"/>
  <c r="Q23" i="14"/>
  <c r="S23" i="14"/>
  <c r="T23" i="14"/>
  <c r="U23" i="14"/>
  <c r="W23" i="14"/>
  <c r="O23" i="14"/>
  <c r="G24" i="14"/>
  <c r="H24" i="14"/>
  <c r="I24" i="14"/>
  <c r="J24" i="14"/>
  <c r="P24" i="14"/>
  <c r="O24" i="14"/>
  <c r="G25" i="14"/>
  <c r="H25" i="14"/>
  <c r="I25" i="14"/>
  <c r="J25" i="14"/>
  <c r="P25" i="14"/>
  <c r="O25" i="14"/>
  <c r="G26" i="14"/>
  <c r="H26" i="14"/>
  <c r="I26" i="14"/>
  <c r="J26" i="14"/>
  <c r="R26" i="14"/>
  <c r="O26" i="14"/>
  <c r="P26" i="14"/>
  <c r="Q26" i="14"/>
  <c r="S26" i="14"/>
  <c r="T26" i="14"/>
  <c r="U26" i="14"/>
  <c r="W26" i="14"/>
  <c r="G27" i="14"/>
  <c r="H27" i="14"/>
  <c r="I27" i="14"/>
  <c r="J27" i="14"/>
  <c r="R27" i="14"/>
  <c r="P27" i="14"/>
  <c r="Q27" i="14"/>
  <c r="S27" i="14"/>
  <c r="T27" i="14"/>
  <c r="U27" i="14"/>
  <c r="W27" i="14"/>
  <c r="O27" i="14"/>
  <c r="G28" i="14"/>
  <c r="H28" i="14"/>
  <c r="I28" i="14"/>
  <c r="J28" i="14"/>
  <c r="P28" i="14"/>
  <c r="O28" i="14"/>
  <c r="AD22" i="14"/>
  <c r="AD23" i="14"/>
  <c r="AC22" i="14"/>
  <c r="AC23" i="14"/>
  <c r="AB22" i="14"/>
  <c r="AB23" i="14"/>
  <c r="AA22" i="14"/>
  <c r="AA23" i="14"/>
  <c r="AD21" i="14"/>
  <c r="AC21" i="14"/>
  <c r="AB21" i="14"/>
  <c r="AA21" i="14"/>
  <c r="R28" i="14"/>
  <c r="Q28" i="14"/>
  <c r="S28" i="14"/>
  <c r="T28" i="14"/>
  <c r="U28" i="14"/>
  <c r="W28" i="14"/>
  <c r="R25" i="14"/>
  <c r="Q25" i="14"/>
  <c r="S25" i="14"/>
  <c r="T25" i="14"/>
  <c r="U25" i="14"/>
  <c r="W25" i="14"/>
  <c r="R24" i="14"/>
  <c r="Q24" i="14"/>
  <c r="S24" i="14"/>
  <c r="T24" i="14"/>
  <c r="U24" i="14"/>
  <c r="W24" i="14"/>
  <c r="R22" i="14"/>
  <c r="Q22" i="14"/>
  <c r="S22" i="14"/>
  <c r="T22" i="14"/>
  <c r="U22" i="14"/>
  <c r="W22" i="14"/>
  <c r="R21" i="14"/>
  <c r="Q21" i="14"/>
  <c r="S21" i="14"/>
  <c r="T21" i="14"/>
  <c r="U21" i="14"/>
  <c r="W21" i="14"/>
  <c r="R20" i="14"/>
  <c r="S20" i="14"/>
  <c r="T20" i="14"/>
  <c r="U20" i="14"/>
  <c r="W20" i="14"/>
  <c r="R19" i="14"/>
  <c r="S19" i="14"/>
  <c r="T19" i="14"/>
  <c r="U19" i="14"/>
  <c r="W19" i="14"/>
  <c r="S18" i="14"/>
  <c r="T18" i="14"/>
  <c r="U18" i="14"/>
  <c r="W18" i="14"/>
  <c r="R12" i="14"/>
  <c r="S12" i="14"/>
  <c r="T12" i="14"/>
  <c r="U12" i="14"/>
  <c r="W12" i="14"/>
  <c r="P10" i="14"/>
  <c r="S10" i="14"/>
  <c r="T10" i="14"/>
  <c r="U10" i="14"/>
  <c r="W10" i="14"/>
  <c r="R8" i="14"/>
  <c r="Q8" i="14"/>
  <c r="S8" i="14"/>
  <c r="T8" i="14"/>
  <c r="U8" i="14"/>
  <c r="Q7" i="14"/>
  <c r="R7" i="14"/>
  <c r="S7" i="14"/>
  <c r="T7" i="14"/>
  <c r="U7" i="14"/>
  <c r="R6" i="14"/>
  <c r="S6" i="14"/>
  <c r="T6" i="14"/>
  <c r="U6" i="14"/>
  <c r="S5" i="14"/>
  <c r="T5" i="14"/>
  <c r="U5" i="14"/>
  <c r="W4" i="14"/>
  <c r="W7" i="14"/>
  <c r="W6" i="14"/>
  <c r="AC4" i="14"/>
  <c r="AC5" i="14"/>
  <c r="AC6" i="14"/>
  <c r="W5" i="14"/>
  <c r="AD4" i="14"/>
  <c r="AB5" i="14"/>
  <c r="AB6" i="14"/>
  <c r="AB4" i="14"/>
  <c r="AD5" i="14"/>
  <c r="AD6" i="14"/>
  <c r="AA4" i="14"/>
  <c r="AA5" i="14"/>
  <c r="AA6" i="14"/>
  <c r="W8" i="14"/>
  <c r="R53" i="14"/>
  <c r="R52" i="14"/>
  <c r="R51" i="14"/>
  <c r="R50" i="14"/>
  <c r="R49" i="14"/>
  <c r="R48" i="14"/>
  <c r="R47" i="14"/>
  <c r="R46" i="14"/>
  <c r="R45" i="14"/>
  <c r="R44" i="14"/>
  <c r="R43" i="14"/>
  <c r="R42" i="14"/>
  <c r="R41" i="14"/>
  <c r="R40" i="14"/>
  <c r="R39" i="14"/>
  <c r="R38" i="14"/>
  <c r="R37" i="14"/>
  <c r="R36" i="14"/>
  <c r="R35" i="14"/>
  <c r="R34" i="14"/>
  <c r="R33" i="14"/>
  <c r="R32" i="14"/>
  <c r="R31" i="14"/>
  <c r="R30" i="14"/>
  <c r="R29" i="14"/>
  <c r="S29" i="14"/>
  <c r="T29" i="14"/>
  <c r="U29" i="14"/>
  <c r="W29" i="14"/>
  <c r="Q53" i="14"/>
  <c r="S53" i="14"/>
  <c r="T53" i="14"/>
  <c r="U53" i="14"/>
  <c r="W53" i="14"/>
  <c r="Q52" i="14"/>
  <c r="S52" i="14"/>
  <c r="T52" i="14"/>
  <c r="U52" i="14"/>
  <c r="W52" i="14"/>
  <c r="Q51" i="14"/>
  <c r="S51" i="14"/>
  <c r="T51" i="14"/>
  <c r="U51" i="14"/>
  <c r="W51" i="14"/>
  <c r="Q50" i="14"/>
  <c r="S50" i="14"/>
  <c r="T50" i="14"/>
  <c r="U50" i="14"/>
  <c r="W50" i="14"/>
  <c r="Q49" i="14"/>
  <c r="S49" i="14"/>
  <c r="T49" i="14"/>
  <c r="U49" i="14"/>
  <c r="W49" i="14"/>
  <c r="Q48" i="14"/>
  <c r="S48" i="14"/>
  <c r="T48" i="14"/>
  <c r="U48" i="14"/>
  <c r="W48" i="14"/>
  <c r="Q47" i="14"/>
  <c r="S47" i="14"/>
  <c r="T47" i="14"/>
  <c r="U47" i="14"/>
  <c r="W47" i="14"/>
  <c r="Q46" i="14"/>
  <c r="S46" i="14"/>
  <c r="T46" i="14"/>
  <c r="U46" i="14"/>
  <c r="W46" i="14"/>
  <c r="Q45" i="14"/>
  <c r="S45" i="14"/>
  <c r="T45" i="14"/>
  <c r="U45" i="14"/>
  <c r="W45" i="14"/>
  <c r="Q44" i="14"/>
  <c r="S44" i="14"/>
  <c r="T44" i="14"/>
  <c r="U44" i="14"/>
  <c r="W44" i="14"/>
  <c r="Q43" i="14"/>
  <c r="S43" i="14"/>
  <c r="T43" i="14"/>
  <c r="U43" i="14"/>
  <c r="W43" i="14"/>
  <c r="Q42" i="14"/>
  <c r="S42" i="14"/>
  <c r="T42" i="14"/>
  <c r="U42" i="14"/>
  <c r="W42" i="14"/>
  <c r="Q41" i="14"/>
  <c r="S41" i="14"/>
  <c r="T41" i="14"/>
  <c r="U41" i="14"/>
  <c r="W41" i="14"/>
  <c r="Q40" i="14"/>
  <c r="S40" i="14"/>
  <c r="T40" i="14"/>
  <c r="U40" i="14"/>
  <c r="W40" i="14"/>
  <c r="Q39" i="14"/>
  <c r="S39" i="14"/>
  <c r="T39" i="14"/>
  <c r="U39" i="14"/>
  <c r="W39" i="14"/>
  <c r="Q38" i="14"/>
  <c r="S38" i="14"/>
  <c r="T38" i="14"/>
  <c r="U38" i="14"/>
  <c r="W38" i="14"/>
  <c r="Q37" i="14"/>
  <c r="S37" i="14"/>
  <c r="T37" i="14"/>
  <c r="U37" i="14"/>
  <c r="W37" i="14"/>
  <c r="Q36" i="14"/>
  <c r="S36" i="14"/>
  <c r="T36" i="14"/>
  <c r="U36" i="14"/>
  <c r="W36" i="14"/>
  <c r="Q35" i="14"/>
  <c r="S35" i="14"/>
  <c r="T35" i="14"/>
  <c r="U35" i="14"/>
  <c r="W35" i="14"/>
  <c r="Q34" i="14"/>
  <c r="S34" i="14"/>
  <c r="T34" i="14"/>
  <c r="U34" i="14"/>
  <c r="W34" i="14"/>
  <c r="Q33" i="14"/>
  <c r="S33" i="14"/>
  <c r="T33" i="14"/>
  <c r="U33" i="14"/>
  <c r="W33" i="14"/>
  <c r="Q32" i="14"/>
  <c r="S32" i="14"/>
  <c r="T32" i="14"/>
  <c r="U32" i="14"/>
  <c r="W32" i="14"/>
  <c r="Q31" i="14"/>
  <c r="S31" i="14"/>
  <c r="T31" i="14"/>
  <c r="U31" i="14"/>
  <c r="W31" i="14"/>
  <c r="Q30" i="14"/>
  <c r="S30" i="14"/>
  <c r="T30" i="14"/>
  <c r="U30" i="14"/>
  <c r="W30" i="14"/>
  <c r="R38" i="16"/>
  <c r="P42" i="16"/>
  <c r="P44" i="16"/>
  <c r="Q44" i="16"/>
  <c r="R44" i="16"/>
  <c r="S44" i="16"/>
  <c r="T44" i="16"/>
  <c r="U44" i="16"/>
  <c r="W44" i="16"/>
  <c r="P49" i="16"/>
  <c r="P23" i="16"/>
  <c r="P26" i="16"/>
  <c r="P27" i="16"/>
  <c r="R27" i="16"/>
  <c r="S27" i="16"/>
  <c r="T27" i="16"/>
  <c r="U27" i="16"/>
  <c r="W27" i="16"/>
  <c r="P34" i="16"/>
  <c r="R34" i="16"/>
  <c r="S34" i="16"/>
  <c r="T34" i="16"/>
  <c r="U34" i="16"/>
  <c r="W34" i="16"/>
  <c r="R35" i="16"/>
  <c r="P38" i="16"/>
  <c r="S38" i="16"/>
  <c r="T38" i="16"/>
  <c r="U38" i="16"/>
  <c r="W38" i="16"/>
  <c r="Q42" i="16"/>
  <c r="Q48" i="16"/>
  <c r="R42" i="16"/>
  <c r="S42" i="16"/>
  <c r="T42" i="16"/>
  <c r="U42" i="16"/>
  <c r="W42" i="16"/>
  <c r="P14" i="16"/>
  <c r="P16" i="16"/>
  <c r="R16" i="16"/>
  <c r="S16" i="16"/>
  <c r="T16" i="16"/>
  <c r="U16" i="16"/>
  <c r="W16" i="16"/>
  <c r="R30" i="16"/>
  <c r="P32" i="16"/>
  <c r="R32" i="16"/>
  <c r="S32" i="16"/>
  <c r="T32" i="16"/>
  <c r="U32" i="16"/>
  <c r="W32" i="16"/>
  <c r="P36" i="16"/>
  <c r="P41" i="16"/>
  <c r="Q41" i="16"/>
  <c r="R41" i="16"/>
  <c r="S41" i="16"/>
  <c r="T41" i="16"/>
  <c r="U41" i="16"/>
  <c r="W41" i="16"/>
  <c r="P45" i="16"/>
  <c r="P48" i="16"/>
  <c r="R48" i="16"/>
  <c r="S48" i="16"/>
  <c r="T48" i="16"/>
  <c r="U48" i="16"/>
  <c r="W48" i="16"/>
  <c r="P51" i="16"/>
  <c r="P53" i="16"/>
  <c r="P33" i="16"/>
  <c r="S33" i="16"/>
  <c r="T33" i="16"/>
  <c r="U33" i="16"/>
  <c r="W33" i="16"/>
  <c r="R14" i="16"/>
  <c r="S14" i="16"/>
  <c r="T14" i="16"/>
  <c r="U14" i="16"/>
  <c r="W14" i="16"/>
  <c r="S35" i="16"/>
  <c r="T35" i="16"/>
  <c r="U35" i="16"/>
  <c r="W35" i="16"/>
  <c r="R45" i="16"/>
  <c r="R49" i="16"/>
  <c r="R51" i="16"/>
  <c r="R22" i="16"/>
  <c r="P7" i="16"/>
  <c r="P8" i="16"/>
  <c r="P9" i="16"/>
  <c r="P10" i="16"/>
  <c r="P12" i="16"/>
  <c r="Q12" i="16"/>
  <c r="R15" i="16"/>
  <c r="R23" i="16"/>
  <c r="P24" i="16"/>
  <c r="Q5" i="16"/>
  <c r="Q7" i="16"/>
  <c r="Q8" i="16"/>
  <c r="R8" i="16"/>
  <c r="S8" i="16"/>
  <c r="T8" i="16"/>
  <c r="U8" i="16"/>
  <c r="W8" i="16"/>
  <c r="Q9" i="16"/>
  <c r="Q10" i="16"/>
  <c r="S23" i="16"/>
  <c r="T23" i="16"/>
  <c r="U23" i="16"/>
  <c r="W23" i="16"/>
  <c r="R7" i="16"/>
  <c r="R9" i="16"/>
  <c r="R10" i="16"/>
  <c r="R12" i="16"/>
  <c r="P15" i="16"/>
  <c r="S15" i="16"/>
  <c r="T15" i="16"/>
  <c r="U15" i="16"/>
  <c r="W15" i="16"/>
  <c r="Q49" i="16"/>
  <c r="S49" i="16"/>
  <c r="T49" i="16"/>
  <c r="U49" i="16"/>
  <c r="W49" i="16"/>
  <c r="Q45" i="16"/>
  <c r="Q51" i="16"/>
  <c r="S51" i="16"/>
  <c r="T51" i="16"/>
  <c r="U51" i="16"/>
  <c r="W51" i="16"/>
  <c r="Q53" i="16"/>
  <c r="S9" i="16"/>
  <c r="T9" i="16"/>
  <c r="U9" i="16"/>
  <c r="W9" i="16"/>
  <c r="S7" i="16"/>
  <c r="T7" i="16"/>
  <c r="U7" i="16"/>
  <c r="W7" i="16"/>
  <c r="S45" i="16"/>
  <c r="T45" i="16"/>
  <c r="U45" i="16"/>
  <c r="W45" i="16"/>
  <c r="S12" i="16"/>
  <c r="T12" i="16"/>
  <c r="U12" i="16"/>
  <c r="W12" i="16"/>
  <c r="S10" i="16"/>
  <c r="T10" i="16"/>
  <c r="U10" i="16"/>
  <c r="W10" i="16"/>
  <c r="S53" i="16"/>
  <c r="T53" i="16"/>
  <c r="U53" i="16"/>
  <c r="W53" i="16"/>
  <c r="R36" i="16"/>
  <c r="S36" i="16"/>
  <c r="T36" i="16"/>
  <c r="U36" i="16"/>
  <c r="W36" i="16"/>
  <c r="Q30" i="16"/>
  <c r="S30" i="16"/>
  <c r="T30" i="16"/>
  <c r="U30" i="16"/>
  <c r="W30" i="16"/>
  <c r="Q28" i="16"/>
  <c r="R28" i="16"/>
  <c r="S28" i="16"/>
  <c r="T28" i="16"/>
  <c r="U28" i="16"/>
  <c r="W28" i="16"/>
  <c r="R26" i="16"/>
  <c r="S26" i="16"/>
  <c r="T26" i="16"/>
  <c r="U26" i="16"/>
  <c r="W26" i="16"/>
  <c r="R24" i="16"/>
  <c r="S24" i="16"/>
  <c r="T24" i="16"/>
  <c r="U24" i="16"/>
  <c r="W24" i="16"/>
  <c r="P22" i="16"/>
  <c r="S22" i="16"/>
  <c r="T22" i="16"/>
  <c r="U22" i="16"/>
  <c r="W22" i="16"/>
  <c r="R17" i="16"/>
  <c r="S17" i="16"/>
  <c r="T17" i="16"/>
  <c r="U17" i="16"/>
  <c r="W17" i="16"/>
  <c r="W11" i="16"/>
  <c r="W6" i="16"/>
  <c r="S5" i="16"/>
  <c r="T5" i="16"/>
  <c r="U5" i="16"/>
  <c r="W5" i="16"/>
  <c r="R4" i="16"/>
  <c r="S4" i="16"/>
  <c r="T4" i="16"/>
  <c r="U4" i="16"/>
  <c r="W4" i="16"/>
</calcChain>
</file>

<file path=xl/sharedStrings.xml><?xml version="1.0" encoding="utf-8"?>
<sst xmlns="http://schemas.openxmlformats.org/spreadsheetml/2006/main" count="414" uniqueCount="110">
  <si>
    <t>ug/mL in 15 mL</t>
    <phoneticPr fontId="2" type="noConversion"/>
  </si>
  <si>
    <t>Final Conc. N2O ppm-v at each time point (hr)</t>
    <phoneticPr fontId="2" type="noConversion"/>
  </si>
  <si>
    <t>ppm-m (ug/mL) in 61 mL</t>
    <phoneticPr fontId="2" type="noConversion"/>
  </si>
  <si>
    <t>GRAPH</t>
    <phoneticPr fontId="2" type="noConversion"/>
  </si>
  <si>
    <t>AVG DEA</t>
    <phoneticPr fontId="2" type="noConversion"/>
  </si>
  <si>
    <t>St. Joseph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</si>
  <si>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</si>
  <si>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</si>
  <si>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</si>
  <si>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</si>
  <si>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 xml:space="preserve">Emiquon </t>
    <phoneticPr fontId="2" type="noConversion"/>
  </si>
  <si>
    <t>STDEV</t>
    <phoneticPr fontId="2" type="noConversion"/>
  </si>
  <si>
    <t>STDERR</t>
    <phoneticPr fontId="2" type="noConversion"/>
  </si>
  <si>
    <t>ng N2O g DM-1 day-1</t>
    <phoneticPr fontId="2" type="noConversion"/>
  </si>
  <si>
    <t>ng N2O g-1 DM hr-1</t>
    <phoneticPr fontId="2" type="noConversion"/>
  </si>
  <si>
    <t>ng N2O hr-1</t>
    <phoneticPr fontId="2" type="noConversion"/>
  </si>
  <si>
    <t>ug N20  hr-1</t>
    <phoneticPr fontId="2" type="noConversion"/>
  </si>
  <si>
    <t>ug N2O</t>
  </si>
  <si>
    <t>ppm-v</t>
    <phoneticPr fontId="2" type="noConversion"/>
  </si>
  <si>
    <t>Denitrification rate</t>
    <phoneticPr fontId="2" type="noConversion"/>
  </si>
  <si>
    <t xml:space="preserve">Slope-denitrification rate </t>
    <phoneticPr fontId="2" type="noConversion"/>
  </si>
  <si>
    <t>HR 3</t>
    <phoneticPr fontId="2" type="noConversion"/>
  </si>
  <si>
    <t>HR 1</t>
    <phoneticPr fontId="2" type="noConversion"/>
  </si>
  <si>
    <t>ug N2O accounting for sampling</t>
    <phoneticPr fontId="2" type="noConversion"/>
  </si>
  <si>
    <t>SJ-HR0-1A-049</t>
  </si>
  <si>
    <t>SJ-HR0-1B-050</t>
  </si>
  <si>
    <t>SJ-HR0-1C-051</t>
  </si>
  <si>
    <t>SJ-HR0-1D-052</t>
  </si>
  <si>
    <t>SJ-HR0-2A-053</t>
  </si>
  <si>
    <t>SJ-HR0-2B-054</t>
  </si>
  <si>
    <t>SJ-HR0-2C-055</t>
  </si>
  <si>
    <t>SJ-HR0-2D-056</t>
  </si>
  <si>
    <t>EM-HR0-1A-033</t>
  </si>
  <si>
    <t>EM-HR0-1B-034</t>
  </si>
  <si>
    <t>EM-HR0-1C-035</t>
  </si>
  <si>
    <t>EM-HR0-1D-036</t>
  </si>
  <si>
    <t>EM-HR0-2A-037</t>
  </si>
  <si>
    <t>EM-HR0-2B-038</t>
  </si>
  <si>
    <t>EM-HR0-2C-039</t>
  </si>
  <si>
    <t>EM-HR0-2D-040</t>
  </si>
  <si>
    <t>EM-HR0-3A-041</t>
  </si>
  <si>
    <t>EM-HR0-3B-042</t>
  </si>
  <si>
    <t>EM-HR0-3C-043</t>
  </si>
  <si>
    <t>EM-HR0-3D-044</t>
  </si>
  <si>
    <t>EM-HR0-4A-045</t>
  </si>
  <si>
    <t>EM-HR0-4B-046</t>
  </si>
  <si>
    <t>EM-HR0-4C-047</t>
  </si>
  <si>
    <t>EM-HR0-4D-048</t>
  </si>
  <si>
    <t>Sample ID</t>
    <phoneticPr fontId="2" type="noConversion"/>
  </si>
  <si>
    <t>HR 0</t>
    <phoneticPr fontId="2" type="noConversion"/>
  </si>
  <si>
    <t>HR 2</t>
    <phoneticPr fontId="2" type="noConversion"/>
  </si>
  <si>
    <t>dry mass (g)</t>
    <phoneticPr fontId="2" type="noConversion"/>
  </si>
  <si>
    <t>concentrations calculated from area using standard curve for each GC day</t>
  </si>
  <si>
    <t>calculation from ppm-v to ug N2O in 61 mL of headspace in DEA bottle</t>
  </si>
  <si>
    <t>acounting for N2O production from gas sample taken each hour - in our case, you removed 10 mL (not 15 mL as shown in the example)</t>
  </si>
  <si>
    <t>cacluation to account for all sample removal throughout assay to get true gas concentration in assay bottle over time</t>
  </si>
  <si>
    <t>formula to get slope which is the rate of ug N2O produced per hour</t>
  </si>
  <si>
    <t>Ag1</t>
  </si>
  <si>
    <t>Ag2</t>
  </si>
  <si>
    <t>Ag7</t>
  </si>
  <si>
    <t>Ag8</t>
  </si>
  <si>
    <t>Ag3</t>
  </si>
  <si>
    <t>Ag5</t>
  </si>
  <si>
    <t>Ag4</t>
  </si>
  <si>
    <t>Ag6</t>
  </si>
  <si>
    <t>Ag9</t>
  </si>
  <si>
    <t>Ag10</t>
  </si>
  <si>
    <t>Ag11</t>
  </si>
  <si>
    <t>Ag12</t>
  </si>
  <si>
    <t>MI9-1</t>
  </si>
  <si>
    <t>MI9-7</t>
  </si>
  <si>
    <t>MI9-6</t>
  </si>
  <si>
    <t>MI9-4</t>
  </si>
  <si>
    <t>MI9-3</t>
  </si>
  <si>
    <t>MI9-9</t>
  </si>
  <si>
    <t>MI9-5</t>
  </si>
  <si>
    <t>MI9-2</t>
  </si>
  <si>
    <t>MI9-8</t>
  </si>
  <si>
    <t>MI9-10</t>
  </si>
  <si>
    <t>MI9-11</t>
  </si>
  <si>
    <t>MI9-12</t>
  </si>
  <si>
    <t>Control A +</t>
  </si>
  <si>
    <t>+</t>
  </si>
  <si>
    <t>-</t>
  </si>
  <si>
    <t>SJ-HR0-2D-057</t>
  </si>
  <si>
    <t>SJ-HR0-2D-058</t>
  </si>
  <si>
    <t>SJ-HR0-2D-059</t>
  </si>
  <si>
    <t>SJ-HR0-2D-060</t>
  </si>
  <si>
    <t>SJ-HR0-2D-061</t>
  </si>
  <si>
    <t>SJ-HR0-2D-062</t>
  </si>
  <si>
    <t>SJ-HR0-2D-063</t>
  </si>
  <si>
    <t>SJ-HR0-2D-064</t>
  </si>
  <si>
    <t>SJ-HR0-2D-065</t>
  </si>
  <si>
    <t>SJ-HR0-2D-066</t>
  </si>
  <si>
    <t>SJ-HR0-2D-067</t>
  </si>
  <si>
    <t>SJ-HR0-2D-068</t>
  </si>
  <si>
    <t>SJ-HR0-2D-069</t>
  </si>
  <si>
    <t>SJ-HR0-2D-070</t>
  </si>
  <si>
    <t>SJ-HR0-2D-071</t>
  </si>
  <si>
    <t>SJ-HR0-2D-072</t>
  </si>
  <si>
    <t>SJ-HR0-2D-073</t>
  </si>
  <si>
    <t>SJ-HR0-2D-074</t>
  </si>
  <si>
    <t>SJ-HR0-2D-075</t>
  </si>
  <si>
    <t>SJ-HR0-2D-076</t>
  </si>
  <si>
    <t>SJ-HR0-2D-077</t>
  </si>
  <si>
    <t>SJ-HR0-2D-078</t>
  </si>
  <si>
    <t>SJ-HR0-2D-079</t>
  </si>
  <si>
    <t>SJ-HR0-2D-080</t>
  </si>
  <si>
    <t>SJ-HR0-2D-081</t>
  </si>
  <si>
    <t>ug/mL in 10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</si>
</sst>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0.000"/>
  </numFmts>
  <fonts count="3">
    <font>
      <sz val="11"/>
      <name val="ＭＳ Ｐゴシック"/>
      <family val="3"/>
      <charset val="128"/>
    </font>
    <font>
      <sz val="11"/>
      <name val="Calibri"/>
      <family val="2"/>
    </font>
    <font>
      <sz val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2" fontId="1" fillId="0" borderId="1" xfId="0" applyNumberFormat="1" applyFont="1" applyBorder="1">
      <alignment vertical="center"/>
    </xf>
    <xf numFmtId="164" fontId="1" fillId="0" borderId="1" xfId="0" applyNumberFormat="1" applyFont="1" applyBorder="1">
      <alignment vertical="center"/>
    </xf>
    <xf numFmtId="2" fontId="1" fillId="0" borderId="2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0" fillId="0" borderId="1" xfId="0" applyBorder="1">
      <alignment vertical="center"/>
    </xf>
    <xf numFmtId="165" fontId="1" fillId="0" borderId="3" xfId="0" applyNumberFormat="1" applyFont="1" applyBorder="1">
      <alignment vertical="center"/>
    </xf>
    <xf numFmtId="2" fontId="0" fillId="0" borderId="1" xfId="0" applyNumberFormat="1" applyBorder="1">
      <alignment vertical="center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1" fillId="2" borderId="10" xfId="0" applyFont="1" applyFill="1" applyBorder="1">
      <alignment vertical="center"/>
    </xf>
    <xf numFmtId="165" fontId="1" fillId="3" borderId="4" xfId="0" applyNumberFormat="1" applyFont="1" applyFill="1" applyBorder="1">
      <alignment vertical="center"/>
    </xf>
    <xf numFmtId="0" fontId="1" fillId="3" borderId="5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7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3" borderId="9" xfId="0" applyFont="1" applyFill="1" applyBorder="1">
      <alignment vertical="center"/>
    </xf>
    <xf numFmtId="0" fontId="1" fillId="3" borderId="10" xfId="0" applyFont="1" applyFill="1" applyBorder="1">
      <alignment vertical="center"/>
    </xf>
    <xf numFmtId="0" fontId="1" fillId="3" borderId="11" xfId="0" applyFont="1" applyFill="1" applyBorder="1">
      <alignment vertical="center"/>
    </xf>
    <xf numFmtId="0" fontId="1" fillId="4" borderId="12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4" borderId="7" xfId="0" applyFont="1" applyFill="1" applyBorder="1">
      <alignment vertical="center"/>
    </xf>
    <xf numFmtId="0" fontId="1" fillId="4" borderId="8" xfId="0" applyFont="1" applyFill="1" applyBorder="1">
      <alignment vertical="center"/>
    </xf>
    <xf numFmtId="0" fontId="1" fillId="4" borderId="9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5" borderId="7" xfId="0" applyFont="1" applyFill="1" applyBorder="1">
      <alignment vertical="center"/>
    </xf>
    <xf numFmtId="0" fontId="1" fillId="5" borderId="8" xfId="0" applyFont="1" applyFill="1" applyBorder="1">
      <alignment vertical="center"/>
    </xf>
    <xf numFmtId="0" fontId="1" fillId="5" borderId="9" xfId="0" applyFont="1" applyFill="1" applyBorder="1">
      <alignment vertical="center"/>
    </xf>
    <xf numFmtId="0" fontId="1" fillId="5" borderId="10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0"/>
  <sheetViews>
    <sheetView topLeftCell="B42" zoomScaleNormal="100" workbookViewId="0">
      <selection activeCell="V42" sqref="V42"/>
    </sheetView>
  </sheetViews>
  <sheetFormatPr defaultColWidth="11" defaultRowHeight="13.2"/>
  <cols>
    <col min="2" max="2" width="12.77734375" customWidth="1"/>
    <col min="3" max="3" width="5.44140625" customWidth="1"/>
    <col min="4" max="4" width="7" customWidth="1"/>
    <col min="5" max="6" width="7.33203125" bestFit="1" customWidth="1"/>
    <col min="7" max="7" width="6.6640625" customWidth="1"/>
    <col min="8" max="10" width="6.33203125" customWidth="1"/>
    <col min="11" max="11" width="9" customWidth="1"/>
    <col min="12" max="18" width="6.33203125" customWidth="1"/>
    <col min="19" max="19" width="20.109375" customWidth="1"/>
    <col min="20" max="20" width="15.33203125" customWidth="1"/>
    <col min="21" max="21" width="16.109375" customWidth="1"/>
    <col min="22" max="22" width="15.33203125" customWidth="1"/>
    <col min="23" max="23" width="17.109375" customWidth="1"/>
    <col min="24" max="24" width="13.33203125" bestFit="1" customWidth="1"/>
  </cols>
  <sheetData>
    <row r="1" spans="1:30" ht="14.4">
      <c r="B1" s="8" t="s">
        <v>1</v>
      </c>
      <c r="C1" s="20">
        <v>8.3000000000000004E-2</v>
      </c>
      <c r="D1" s="21">
        <v>1</v>
      </c>
      <c r="E1" s="21">
        <v>2</v>
      </c>
      <c r="F1" s="22">
        <v>3</v>
      </c>
      <c r="G1" s="12" t="s">
        <v>2</v>
      </c>
      <c r="H1" s="13"/>
      <c r="I1" s="13"/>
      <c r="J1" s="14"/>
      <c r="K1" s="29" t="s">
        <v>0</v>
      </c>
      <c r="L1" s="30"/>
      <c r="M1" s="30"/>
      <c r="N1" s="30"/>
      <c r="O1" s="35" t="s">
        <v>23</v>
      </c>
      <c r="P1" s="35"/>
      <c r="Q1" s="35"/>
      <c r="R1" s="35"/>
      <c r="S1" s="40"/>
      <c r="T1" s="2"/>
      <c r="U1" s="2" t="s">
        <v>3</v>
      </c>
      <c r="V1" s="2"/>
      <c r="W1" s="7"/>
    </row>
    <row r="2" spans="1:30" ht="14.4">
      <c r="B2" s="6" t="s">
        <v>48</v>
      </c>
      <c r="C2" s="23" t="s">
        <v>49</v>
      </c>
      <c r="D2" s="24" t="s">
        <v>22</v>
      </c>
      <c r="E2" s="24" t="s">
        <v>50</v>
      </c>
      <c r="F2" s="25" t="s">
        <v>21</v>
      </c>
      <c r="G2" s="15" t="s">
        <v>49</v>
      </c>
      <c r="H2" s="16" t="s">
        <v>22</v>
      </c>
      <c r="I2" s="16" t="s">
        <v>50</v>
      </c>
      <c r="J2" s="17" t="s">
        <v>21</v>
      </c>
      <c r="K2" s="31" t="s">
        <v>49</v>
      </c>
      <c r="L2" s="30" t="s">
        <v>22</v>
      </c>
      <c r="M2" s="30" t="s">
        <v>50</v>
      </c>
      <c r="N2" s="32" t="s">
        <v>21</v>
      </c>
      <c r="O2" s="36" t="s">
        <v>49</v>
      </c>
      <c r="P2" s="35" t="s">
        <v>22</v>
      </c>
      <c r="Q2" s="35" t="s">
        <v>50</v>
      </c>
      <c r="R2" s="37" t="s">
        <v>21</v>
      </c>
      <c r="S2" s="40" t="s">
        <v>20</v>
      </c>
      <c r="T2" s="2" t="s">
        <v>19</v>
      </c>
      <c r="U2" s="2" t="s">
        <v>19</v>
      </c>
      <c r="V2" s="2" t="s">
        <v>51</v>
      </c>
      <c r="W2" s="2" t="s">
        <v>19</v>
      </c>
    </row>
    <row r="3" spans="1:30" ht="15" thickBot="1">
      <c r="B3" s="6"/>
      <c r="C3" s="26" t="s">
        <v>18</v>
      </c>
      <c r="D3" s="27" t="s">
        <v>18</v>
      </c>
      <c r="E3" s="27" t="s">
        <v>18</v>
      </c>
      <c r="F3" s="28" t="s">
        <v>18</v>
      </c>
      <c r="G3" s="18" t="s">
        <v>17</v>
      </c>
      <c r="H3" s="19" t="s">
        <v>17</v>
      </c>
      <c r="I3" s="19" t="s">
        <v>17</v>
      </c>
      <c r="J3" s="19" t="s">
        <v>17</v>
      </c>
      <c r="K3" s="33" t="s">
        <v>17</v>
      </c>
      <c r="L3" s="34" t="s">
        <v>17</v>
      </c>
      <c r="M3" s="34" t="s">
        <v>17</v>
      </c>
      <c r="N3" s="34" t="s">
        <v>17</v>
      </c>
      <c r="O3" s="38" t="s">
        <v>17</v>
      </c>
      <c r="P3" s="39" t="s">
        <v>17</v>
      </c>
      <c r="Q3" s="39" t="s">
        <v>17</v>
      </c>
      <c r="R3" s="39" t="s">
        <v>17</v>
      </c>
      <c r="S3" s="40" t="s">
        <v>16</v>
      </c>
      <c r="T3" s="2" t="s">
        <v>15</v>
      </c>
      <c r="U3" s="2" t="s">
        <v>14</v>
      </c>
      <c r="V3" s="2"/>
      <c r="W3" s="2" t="s">
        <v>13</v>
      </c>
      <c r="Z3" t="s">
        <v>10</v>
      </c>
      <c r="AA3" t="s">
        <v>6</v>
      </c>
      <c r="AB3" t="s">
        <v>7</v>
      </c>
      <c r="AC3" t="s">
        <v>8</v>
      </c>
      <c r="AD3" t="s">
        <v>9</v>
      </c>
    </row>
    <row r="4" spans="1:30" ht="14.4">
      <c r="A4" t="s">
        <v>82</v>
      </c>
      <c r="B4" s="2" t="s">
        <v>57</v>
      </c>
      <c r="C4" s="41">
        <v>0.178037948</v>
      </c>
      <c r="D4" s="41">
        <v>0.179681801</v>
      </c>
      <c r="E4" s="41">
        <v>0.29458406999999998</v>
      </c>
      <c r="F4" s="41">
        <v>0.33020088199999997</v>
      </c>
      <c r="G4" s="5">
        <f>C4*0.001818*61</f>
        <v>1.9744052357304E-2</v>
      </c>
      <c r="H4" s="5">
        <f>D4*0.001818*61</f>
        <v>1.9926352367297999E-2</v>
      </c>
      <c r="I4" s="5">
        <f>E4*0.001818*61</f>
        <v>3.2668784194859996E-2</v>
      </c>
      <c r="J4" s="5">
        <f>F4*0.001818*61</f>
        <v>3.6618617412035995E-2</v>
      </c>
      <c r="K4" s="3">
        <f>C4*0.001818*10</f>
        <v>3.2367298946399999E-3</v>
      </c>
      <c r="L4" s="3">
        <f>D4*0.001818*10</f>
        <v>3.26661514218E-3</v>
      </c>
      <c r="M4" s="3">
        <f>E4*0.001818*10</f>
        <v>5.3555383925999994E-3</v>
      </c>
      <c r="N4" s="3">
        <f>F4*0.001818*10</f>
        <v>6.0030520347599987E-3</v>
      </c>
      <c r="O4" s="3">
        <f>G4</f>
        <v>1.9744052357304E-2</v>
      </c>
      <c r="P4" s="3">
        <f>H4+K4</f>
        <v>2.3163082261938001E-2</v>
      </c>
      <c r="Q4" s="3">
        <f t="shared" ref="Q4:Q28" si="0">I4+K4+L4</f>
        <v>3.9172129231679995E-2</v>
      </c>
      <c r="R4" s="3">
        <f t="shared" ref="R4:R28" si="1">J4+K4+L4+M4</f>
        <v>4.8477500841455995E-2</v>
      </c>
      <c r="S4" s="3">
        <f>SLOPE(O4:R4,$C$1:$F$1)</f>
        <v>1.0519900230450999E-2</v>
      </c>
      <c r="T4" s="4">
        <f>S4*10^3</f>
        <v>10.519900230450999</v>
      </c>
      <c r="U4" s="4">
        <f>(T4)*(1/V4)</f>
        <v>0.48898055668350232</v>
      </c>
      <c r="V4" s="41">
        <v>21.513943829999999</v>
      </c>
      <c r="W4" s="9">
        <f t="shared" ref="W4:W28" si="2">+U4*24</f>
        <v>11.735533360404055</v>
      </c>
      <c r="X4" s="2" t="s">
        <v>32</v>
      </c>
      <c r="Z4" t="s">
        <v>4</v>
      </c>
      <c r="AA4" s="10">
        <f>AVERAGE(U4,U8,U12,U17)</f>
        <v>2.6748285732138601</v>
      </c>
      <c r="AB4" s="10">
        <f>AVERAGE(U5,U9,U13,U18)</f>
        <v>5.4506546296737621</v>
      </c>
      <c r="AC4" s="10">
        <f>AVERAGE(U6,U10,U14,U19)</f>
        <v>3.4249269862350094</v>
      </c>
      <c r="AD4" s="10">
        <f>AVERAGE(U7,U11,U15,U20)</f>
        <v>1.5552728131837572</v>
      </c>
    </row>
    <row r="5" spans="1:30" ht="14.4">
      <c r="A5" t="s">
        <v>82</v>
      </c>
      <c r="B5" s="2" t="s">
        <v>58</v>
      </c>
      <c r="C5" s="41">
        <v>0.20251309000000001</v>
      </c>
      <c r="D5" s="41">
        <v>0.24242218400000001</v>
      </c>
      <c r="E5" s="41">
        <v>0.42239362899999999</v>
      </c>
      <c r="F5" s="41">
        <v>0.67212227300000005</v>
      </c>
      <c r="G5" s="5">
        <f t="shared" ref="G5:G28" si="3">C5*0.001818*61</f>
        <v>2.2458296654819999E-2</v>
      </c>
      <c r="H5" s="5">
        <f t="shared" ref="H5:H28" si="4">D5*0.001818*61</f>
        <v>2.6884135361231999E-2</v>
      </c>
      <c r="I5" s="5">
        <f t="shared" ref="I5:I28" si="5">E5*0.001818*61</f>
        <v>4.6842608668841997E-2</v>
      </c>
      <c r="J5" s="5">
        <f t="shared" ref="J5:J28" si="6">F5*0.001818*61</f>
        <v>7.4537015831154005E-2</v>
      </c>
      <c r="K5" s="3">
        <f t="shared" ref="K5:K53" si="7">C5*0.001818*10</f>
        <v>3.6816879761999996E-3</v>
      </c>
      <c r="L5" s="3">
        <f t="shared" ref="L5:L53" si="8">D5*0.001818*10</f>
        <v>4.4072353051200002E-3</v>
      </c>
      <c r="M5" s="3">
        <f t="shared" ref="M5:M53" si="9">E5*0.001818*10</f>
        <v>7.6791161752199997E-3</v>
      </c>
      <c r="N5" s="3">
        <f t="shared" ref="N5:N53" si="10">F5*0.001818*10</f>
        <v>1.2219182923140001E-2</v>
      </c>
      <c r="O5" s="3">
        <f t="shared" ref="O5:O28" si="11">G5</f>
        <v>2.2458296654819999E-2</v>
      </c>
      <c r="P5" s="3">
        <f t="shared" ref="P5:P28" si="12">H5+K5</f>
        <v>3.0565823337431998E-2</v>
      </c>
      <c r="Q5" s="3">
        <f t="shared" si="0"/>
        <v>5.4931531950161996E-2</v>
      </c>
      <c r="R5" s="3">
        <f t="shared" si="1"/>
        <v>9.0305055287694003E-2</v>
      </c>
      <c r="S5" s="3">
        <f t="shared" ref="S5:S28" si="13">SLOPE(O5:R5,$C$1:$F$1)</f>
        <v>2.3485955618145919E-2</v>
      </c>
      <c r="T5" s="4">
        <f t="shared" ref="T5:T28" si="14">S5*10^3</f>
        <v>23.485955618145919</v>
      </c>
      <c r="U5" s="4">
        <f t="shared" ref="U5:U28" si="15">(T5)*(1/V5)</f>
        <v>1.0585735755028429</v>
      </c>
      <c r="V5" s="41">
        <v>22.186417800000001</v>
      </c>
      <c r="W5" s="9">
        <f t="shared" si="2"/>
        <v>25.405765812068232</v>
      </c>
      <c r="X5" s="2" t="s">
        <v>33</v>
      </c>
      <c r="Z5" t="s">
        <v>11</v>
      </c>
      <c r="AA5" s="11">
        <f>STDEV(U4,U8,U12,U17)</f>
        <v>1.6345220961335192</v>
      </c>
      <c r="AB5" s="11">
        <f>STDEV(U5,U9,U13,U18)</f>
        <v>5.5935516688135589</v>
      </c>
      <c r="AC5" s="11">
        <f>STDEV(U6,U10,U14,U19)</f>
        <v>2.9981415744536721</v>
      </c>
      <c r="AD5" s="11">
        <f>STDEV(U7,U11,U15,U20)</f>
        <v>1.9662745943888633</v>
      </c>
    </row>
    <row r="6" spans="1:30" ht="14.4">
      <c r="A6" t="s">
        <v>82</v>
      </c>
      <c r="B6" s="2" t="s">
        <v>61</v>
      </c>
      <c r="C6" s="41">
        <v>0.134597614</v>
      </c>
      <c r="D6" s="41">
        <v>0.16505455499999999</v>
      </c>
      <c r="E6" s="41">
        <v>0.36321492599999999</v>
      </c>
      <c r="F6" s="41">
        <v>0.86465092700000001</v>
      </c>
      <c r="G6" s="5">
        <f t="shared" si="3"/>
        <v>1.4926606197371999E-2</v>
      </c>
      <c r="H6" s="5">
        <f t="shared" si="4"/>
        <v>1.830422004039E-2</v>
      </c>
      <c r="I6" s="5">
        <f t="shared" si="5"/>
        <v>4.0279808863547997E-2</v>
      </c>
      <c r="J6" s="5">
        <f t="shared" si="6"/>
        <v>9.5888058502446E-2</v>
      </c>
      <c r="K6" s="3">
        <f t="shared" si="7"/>
        <v>2.4469846225199997E-3</v>
      </c>
      <c r="L6" s="3">
        <f t="shared" si="8"/>
        <v>3.0006918098999997E-3</v>
      </c>
      <c r="M6" s="3">
        <f t="shared" si="9"/>
        <v>6.6032473546800002E-3</v>
      </c>
      <c r="N6" s="3">
        <f t="shared" si="10"/>
        <v>1.571935385286E-2</v>
      </c>
      <c r="O6" s="3">
        <f t="shared" si="11"/>
        <v>1.4926606197371999E-2</v>
      </c>
      <c r="P6" s="3">
        <f t="shared" si="12"/>
        <v>2.075120466291E-2</v>
      </c>
      <c r="Q6" s="3">
        <f t="shared" si="0"/>
        <v>4.5727485295967998E-2</v>
      </c>
      <c r="R6" s="3">
        <f t="shared" si="1"/>
        <v>0.10793898228954599</v>
      </c>
      <c r="S6" s="3">
        <f t="shared" si="13"/>
        <v>3.1394340619243753E-2</v>
      </c>
      <c r="T6" s="4">
        <f t="shared" si="14"/>
        <v>31.394340619243753</v>
      </c>
      <c r="U6" s="4">
        <f t="shared" si="15"/>
        <v>1.3977304036388374</v>
      </c>
      <c r="V6" s="41">
        <v>22.460941349999999</v>
      </c>
      <c r="W6" s="9">
        <f t="shared" si="2"/>
        <v>33.545529687332099</v>
      </c>
      <c r="X6" s="2" t="s">
        <v>34</v>
      </c>
      <c r="Z6" t="s">
        <v>12</v>
      </c>
      <c r="AA6" s="11">
        <f>AA5/SQRT(4)</f>
        <v>0.81726104806675959</v>
      </c>
      <c r="AB6" s="11">
        <f>AB5/SQRT(4)</f>
        <v>2.7967758344067795</v>
      </c>
      <c r="AC6" s="11">
        <f>AC5/SQRT(4)</f>
        <v>1.4990707872268361</v>
      </c>
      <c r="AD6" s="11">
        <f>AD5/SQRT(4)</f>
        <v>0.98313729719443166</v>
      </c>
    </row>
    <row r="7" spans="1:30" ht="14.4">
      <c r="A7" t="s">
        <v>82</v>
      </c>
      <c r="B7" s="2" t="s">
        <v>63</v>
      </c>
      <c r="C7" s="41">
        <v>0.13898122199999999</v>
      </c>
      <c r="D7" s="41">
        <v>0.15388244400000001</v>
      </c>
      <c r="E7" s="41">
        <v>0.317795881</v>
      </c>
      <c r="F7" s="41"/>
      <c r="G7" s="5">
        <f t="shared" si="3"/>
        <v>1.5412739557356E-2</v>
      </c>
      <c r="H7" s="5">
        <f t="shared" si="4"/>
        <v>1.7065255274712001E-2</v>
      </c>
      <c r="I7" s="5">
        <f t="shared" si="5"/>
        <v>3.5242927611138002E-2</v>
      </c>
      <c r="J7" s="5">
        <f t="shared" si="6"/>
        <v>0</v>
      </c>
      <c r="K7" s="3">
        <f t="shared" si="7"/>
        <v>2.5266786159600001E-3</v>
      </c>
      <c r="L7" s="3">
        <f t="shared" si="8"/>
        <v>2.7975828319200002E-3</v>
      </c>
      <c r="M7" s="3">
        <f t="shared" si="9"/>
        <v>5.77752911658E-3</v>
      </c>
      <c r="N7" s="3">
        <f t="shared" si="10"/>
        <v>0</v>
      </c>
      <c r="O7" s="3">
        <f t="shared" si="11"/>
        <v>1.5412739557356E-2</v>
      </c>
      <c r="P7" s="3">
        <f t="shared" si="12"/>
        <v>1.9591933890672E-2</v>
      </c>
      <c r="Q7" s="3">
        <f t="shared" si="0"/>
        <v>4.0567189059018002E-2</v>
      </c>
      <c r="R7" s="3">
        <f t="shared" si="1"/>
        <v>1.110179056446E-2</v>
      </c>
      <c r="S7" s="3">
        <f t="shared" si="13"/>
        <v>7.3630370021315959E-4</v>
      </c>
      <c r="T7" s="4">
        <f t="shared" si="14"/>
        <v>0.73630370021315961</v>
      </c>
      <c r="U7" s="4">
        <f t="shared" si="15"/>
        <v>3.3021471427504792E-2</v>
      </c>
      <c r="V7" s="41">
        <v>22.29772534</v>
      </c>
      <c r="W7" s="9">
        <f t="shared" si="2"/>
        <v>0.79251531426011501</v>
      </c>
      <c r="X7" s="2" t="s">
        <v>35</v>
      </c>
    </row>
    <row r="8" spans="1:30" ht="14.4">
      <c r="A8" t="s">
        <v>82</v>
      </c>
      <c r="B8" s="2" t="s">
        <v>62</v>
      </c>
      <c r="C8" s="41">
        <v>0.11745892600000001</v>
      </c>
      <c r="D8" s="41">
        <v>0.26549700700000001</v>
      </c>
      <c r="E8" s="41">
        <v>0.80012970299999997</v>
      </c>
      <c r="F8" s="41">
        <v>1.420318851</v>
      </c>
      <c r="G8" s="5">
        <f t="shared" si="3"/>
        <v>1.3025959975548E-2</v>
      </c>
      <c r="H8" s="5">
        <f t="shared" si="4"/>
        <v>2.9443087082286001E-2</v>
      </c>
      <c r="I8" s="5">
        <f t="shared" si="5"/>
        <v>8.8732783803293996E-2</v>
      </c>
      <c r="J8" s="5">
        <f t="shared" si="6"/>
        <v>0.15751051993819801</v>
      </c>
      <c r="K8" s="3">
        <f t="shared" si="7"/>
        <v>2.1354032746800002E-3</v>
      </c>
      <c r="L8" s="3">
        <f t="shared" si="8"/>
        <v>4.8267355872599997E-3</v>
      </c>
      <c r="M8" s="3">
        <f t="shared" si="9"/>
        <v>1.4546358000539999E-2</v>
      </c>
      <c r="N8" s="3">
        <f t="shared" si="10"/>
        <v>2.582139671118E-2</v>
      </c>
      <c r="O8" s="3">
        <f t="shared" si="11"/>
        <v>1.3025959975548E-2</v>
      </c>
      <c r="P8" s="3">
        <f t="shared" si="12"/>
        <v>3.1578490356965999E-2</v>
      </c>
      <c r="Q8" s="3">
        <f t="shared" si="0"/>
        <v>9.5694922665233995E-2</v>
      </c>
      <c r="R8" s="3">
        <f t="shared" si="1"/>
        <v>0.179019016800678</v>
      </c>
      <c r="S8" s="3">
        <f t="shared" si="13"/>
        <v>5.7925450044719752E-2</v>
      </c>
      <c r="T8" s="4">
        <f t="shared" si="14"/>
        <v>57.925450044719753</v>
      </c>
      <c r="U8" s="4">
        <f t="shared" si="15"/>
        <v>2.4763363773316467</v>
      </c>
      <c r="V8" s="41">
        <v>23.391591940000001</v>
      </c>
      <c r="W8" s="9">
        <f t="shared" si="2"/>
        <v>59.432073055959521</v>
      </c>
      <c r="X8" s="2" t="s">
        <v>36</v>
      </c>
    </row>
    <row r="9" spans="1:30" ht="14.4">
      <c r="A9" t="s">
        <v>82</v>
      </c>
      <c r="B9" s="2" t="s">
        <v>64</v>
      </c>
      <c r="C9" s="41">
        <v>0.15260389099999999</v>
      </c>
      <c r="D9" s="41">
        <v>0.64291344399999995</v>
      </c>
      <c r="E9" s="41">
        <v>2.6517777219999998</v>
      </c>
      <c r="F9" s="41">
        <v>3.7569795629999998</v>
      </c>
      <c r="G9" s="5">
        <f t="shared" si="3"/>
        <v>1.6923466304118E-2</v>
      </c>
      <c r="H9" s="5">
        <f t="shared" si="4"/>
        <v>7.1297815112711993E-2</v>
      </c>
      <c r="I9" s="5">
        <f t="shared" si="5"/>
        <v>0.29407684581435595</v>
      </c>
      <c r="J9" s="5">
        <f t="shared" si="6"/>
        <v>0.416641519577574</v>
      </c>
      <c r="K9" s="3">
        <f t="shared" si="7"/>
        <v>2.7743387383799998E-3</v>
      </c>
      <c r="L9" s="3">
        <f t="shared" si="8"/>
        <v>1.168816641192E-2</v>
      </c>
      <c r="M9" s="3">
        <f t="shared" si="9"/>
        <v>4.8209318985959995E-2</v>
      </c>
      <c r="N9" s="3">
        <f t="shared" si="10"/>
        <v>6.8301888455339993E-2</v>
      </c>
      <c r="O9" s="3">
        <f t="shared" si="11"/>
        <v>1.6923466304118E-2</v>
      </c>
      <c r="P9" s="3">
        <f t="shared" si="12"/>
        <v>7.407215385109199E-2</v>
      </c>
      <c r="Q9" s="3">
        <f t="shared" si="0"/>
        <v>0.30853935096465596</v>
      </c>
      <c r="R9" s="3">
        <f t="shared" si="1"/>
        <v>0.47931334371383399</v>
      </c>
      <c r="S9" s="3">
        <f t="shared" si="13"/>
        <v>0.1669384194407815</v>
      </c>
      <c r="T9" s="4">
        <f t="shared" si="14"/>
        <v>166.9384194407815</v>
      </c>
      <c r="U9" s="4">
        <f t="shared" si="15"/>
        <v>7.5472311381222141</v>
      </c>
      <c r="V9" s="41">
        <v>22.119160839999999</v>
      </c>
      <c r="W9" s="9">
        <f t="shared" si="2"/>
        <v>181.13354731493314</v>
      </c>
      <c r="X9" s="2" t="s">
        <v>37</v>
      </c>
    </row>
    <row r="10" spans="1:30" ht="14.4">
      <c r="A10" t="s">
        <v>82</v>
      </c>
      <c r="B10" s="2" t="s">
        <v>59</v>
      </c>
      <c r="C10" s="41">
        <v>0.18289340200000001</v>
      </c>
      <c r="D10" s="41">
        <v>0.67856069699999999</v>
      </c>
      <c r="E10" s="41">
        <v>1.718008424</v>
      </c>
      <c r="F10" s="41">
        <v>2.39288612</v>
      </c>
      <c r="G10" s="5">
        <f t="shared" si="3"/>
        <v>2.0282512494996002E-2</v>
      </c>
      <c r="H10" s="5">
        <f t="shared" si="4"/>
        <v>7.5251024175905998E-2</v>
      </c>
      <c r="I10" s="5">
        <f t="shared" si="5"/>
        <v>0.19052369820475201</v>
      </c>
      <c r="J10" s="5">
        <f t="shared" si="6"/>
        <v>0.26536628493576003</v>
      </c>
      <c r="K10" s="3">
        <f t="shared" si="7"/>
        <v>3.3250020483600001E-3</v>
      </c>
      <c r="L10" s="3">
        <f t="shared" si="8"/>
        <v>1.233623347146E-2</v>
      </c>
      <c r="M10" s="3">
        <f t="shared" si="9"/>
        <v>3.123339314832E-2</v>
      </c>
      <c r="N10" s="3">
        <f t="shared" si="10"/>
        <v>4.3502669661600005E-2</v>
      </c>
      <c r="O10" s="3">
        <f t="shared" si="11"/>
        <v>2.0282512494996002E-2</v>
      </c>
      <c r="P10" s="3">
        <f t="shared" si="12"/>
        <v>7.8576026224266002E-2</v>
      </c>
      <c r="Q10" s="3">
        <f t="shared" si="0"/>
        <v>0.20618493372457203</v>
      </c>
      <c r="R10" s="3">
        <f t="shared" si="1"/>
        <v>0.31226091360390007</v>
      </c>
      <c r="S10" s="3">
        <f t="shared" si="13"/>
        <v>0.10316005803204929</v>
      </c>
      <c r="T10" s="4">
        <f t="shared" si="14"/>
        <v>103.16005803204929</v>
      </c>
      <c r="U10" s="4">
        <f t="shared" si="15"/>
        <v>4.6290543376198245</v>
      </c>
      <c r="V10" s="41">
        <v>22.28534178</v>
      </c>
      <c r="W10" s="9">
        <f t="shared" si="2"/>
        <v>111.0973041028758</v>
      </c>
      <c r="X10" s="2" t="s">
        <v>38</v>
      </c>
    </row>
    <row r="11" spans="1:30" ht="14.4">
      <c r="A11" t="s">
        <v>82</v>
      </c>
      <c r="B11" s="2" t="s">
        <v>60</v>
      </c>
      <c r="C11" s="41">
        <v>0.197916391</v>
      </c>
      <c r="D11" s="41">
        <v>0.16576993500000001</v>
      </c>
      <c r="E11" s="41">
        <v>0.21357865500000001</v>
      </c>
      <c r="F11" s="41">
        <v>0.290291788</v>
      </c>
      <c r="G11" s="5">
        <f t="shared" si="3"/>
        <v>2.1948531929117998E-2</v>
      </c>
      <c r="H11" s="5">
        <f t="shared" si="4"/>
        <v>1.8383554251630001E-2</v>
      </c>
      <c r="I11" s="5">
        <f t="shared" si="5"/>
        <v>2.3685445682189998E-2</v>
      </c>
      <c r="J11" s="5">
        <f t="shared" si="6"/>
        <v>3.2192778705623995E-2</v>
      </c>
      <c r="K11" s="3">
        <f t="shared" si="7"/>
        <v>3.5981199883799997E-3</v>
      </c>
      <c r="L11" s="3">
        <f t="shared" si="8"/>
        <v>3.0136974182999998E-3</v>
      </c>
      <c r="M11" s="3">
        <f t="shared" si="9"/>
        <v>3.8828599478999996E-3</v>
      </c>
      <c r="N11" s="3">
        <f t="shared" si="10"/>
        <v>5.2775047058399999E-3</v>
      </c>
      <c r="O11" s="3">
        <f t="shared" si="11"/>
        <v>2.1948531929117998E-2</v>
      </c>
      <c r="P11" s="3">
        <f t="shared" si="12"/>
        <v>2.1981674240010001E-2</v>
      </c>
      <c r="Q11" s="3">
        <f t="shared" si="0"/>
        <v>3.029726308887E-2</v>
      </c>
      <c r="R11" s="3">
        <f t="shared" si="1"/>
        <v>4.2687456060203993E-2</v>
      </c>
      <c r="S11" s="3">
        <f t="shared" si="13"/>
        <v>7.2877857091160842E-3</v>
      </c>
      <c r="T11" s="4">
        <f t="shared" si="14"/>
        <v>7.2877857091160845</v>
      </c>
      <c r="U11" s="4">
        <f t="shared" si="15"/>
        <v>0.3206609924972566</v>
      </c>
      <c r="V11" s="41">
        <v>22.727384619999999</v>
      </c>
      <c r="W11" s="9">
        <f t="shared" si="2"/>
        <v>7.6958638199341589</v>
      </c>
      <c r="X11" s="2" t="s">
        <v>39</v>
      </c>
    </row>
    <row r="12" spans="1:30" ht="14.4">
      <c r="A12" t="s">
        <v>82</v>
      </c>
      <c r="B12" s="2" t="s">
        <v>65</v>
      </c>
      <c r="C12" s="41">
        <v>0.118143865</v>
      </c>
      <c r="D12" s="41">
        <v>0.69429906600000002</v>
      </c>
      <c r="E12" s="41">
        <v>1.5500919</v>
      </c>
      <c r="F12" s="41">
        <v>2.2481661869999998</v>
      </c>
      <c r="G12" s="5">
        <f t="shared" si="3"/>
        <v>1.310191834077E-2</v>
      </c>
      <c r="H12" s="5">
        <f t="shared" si="4"/>
        <v>7.6996377821268003E-2</v>
      </c>
      <c r="I12" s="5">
        <f t="shared" si="5"/>
        <v>0.17190209152620001</v>
      </c>
      <c r="J12" s="5">
        <f t="shared" si="6"/>
        <v>0.24931713380592596</v>
      </c>
      <c r="K12" s="3">
        <f t="shared" si="7"/>
        <v>2.1478554657E-3</v>
      </c>
      <c r="L12" s="3">
        <f t="shared" si="8"/>
        <v>1.2622357019880001E-2</v>
      </c>
      <c r="M12" s="3">
        <f t="shared" si="9"/>
        <v>2.8180670742000001E-2</v>
      </c>
      <c r="N12" s="3">
        <f t="shared" si="10"/>
        <v>4.0871661279659993E-2</v>
      </c>
      <c r="O12" s="3">
        <f t="shared" si="11"/>
        <v>1.310191834077E-2</v>
      </c>
      <c r="P12" s="3">
        <f t="shared" si="12"/>
        <v>7.9144233286967999E-2</v>
      </c>
      <c r="Q12" s="3">
        <f t="shared" si="0"/>
        <v>0.18667230401178003</v>
      </c>
      <c r="R12" s="3">
        <f t="shared" si="1"/>
        <v>0.29226801703350597</v>
      </c>
      <c r="S12" s="3">
        <f t="shared" si="13"/>
        <v>9.7084174627777423E-2</v>
      </c>
      <c r="T12" s="4">
        <f t="shared" si="14"/>
        <v>97.084174627777429</v>
      </c>
      <c r="U12" s="4">
        <f t="shared" si="15"/>
        <v>4.2883759573946945</v>
      </c>
      <c r="V12" s="41">
        <v>22.638914029999999</v>
      </c>
      <c r="W12" s="9">
        <f t="shared" si="2"/>
        <v>102.92102297747266</v>
      </c>
      <c r="X12" s="2" t="s">
        <v>40</v>
      </c>
    </row>
    <row r="13" spans="1:30" ht="14.4">
      <c r="A13" t="s">
        <v>82</v>
      </c>
      <c r="B13" s="2" t="s">
        <v>66</v>
      </c>
      <c r="C13" s="41">
        <v>0.20292405299999999</v>
      </c>
      <c r="D13" s="41">
        <v>0.30068763500000001</v>
      </c>
      <c r="E13" s="41">
        <v>0.59582010399999996</v>
      </c>
      <c r="F13" s="41">
        <v>0.45466185100000001</v>
      </c>
      <c r="G13" s="5">
        <f t="shared" si="3"/>
        <v>2.2503871629594E-2</v>
      </c>
      <c r="H13" s="5">
        <f t="shared" si="4"/>
        <v>3.3345657346230004E-2</v>
      </c>
      <c r="I13" s="5">
        <f t="shared" si="5"/>
        <v>6.6075257893391998E-2</v>
      </c>
      <c r="J13" s="5">
        <f t="shared" si="6"/>
        <v>5.0421089952197996E-2</v>
      </c>
      <c r="K13" s="3">
        <f t="shared" si="7"/>
        <v>3.6891592835400001E-3</v>
      </c>
      <c r="L13" s="3">
        <f t="shared" si="8"/>
        <v>5.4665012043000009E-3</v>
      </c>
      <c r="M13" s="3">
        <f t="shared" si="9"/>
        <v>1.0832009490719999E-2</v>
      </c>
      <c r="N13" s="3">
        <f t="shared" si="10"/>
        <v>8.2657524511799991E-3</v>
      </c>
      <c r="O13" s="3">
        <f t="shared" si="11"/>
        <v>2.2503871629594E-2</v>
      </c>
      <c r="P13" s="3">
        <f t="shared" si="12"/>
        <v>3.7034816629770005E-2</v>
      </c>
      <c r="Q13" s="3">
        <f t="shared" si="0"/>
        <v>7.5230918381231998E-2</v>
      </c>
      <c r="R13" s="3">
        <f t="shared" si="1"/>
        <v>7.0408759930758E-2</v>
      </c>
      <c r="S13" s="3">
        <f t="shared" si="13"/>
        <v>1.8621246525130284E-2</v>
      </c>
      <c r="T13" s="4">
        <f t="shared" si="14"/>
        <v>18.621246525130285</v>
      </c>
      <c r="U13" s="4">
        <f t="shared" si="15"/>
        <v>0.78709116454761763</v>
      </c>
      <c r="V13" s="41">
        <v>23.658309689999999</v>
      </c>
      <c r="W13" s="9">
        <f t="shared" si="2"/>
        <v>18.890187949142824</v>
      </c>
      <c r="X13" s="2" t="s">
        <v>41</v>
      </c>
    </row>
    <row r="14" spans="1:30" ht="14.4">
      <c r="A14" t="s">
        <v>82</v>
      </c>
      <c r="B14" s="2" t="s">
        <v>67</v>
      </c>
      <c r="C14" s="41">
        <v>0.244431338</v>
      </c>
      <c r="D14" s="41">
        <v>0.89367710600000005</v>
      </c>
      <c r="E14" s="41">
        <v>0.63568353499999997</v>
      </c>
      <c r="F14" s="41">
        <v>0.39350443699999998</v>
      </c>
      <c r="G14" s="5">
        <f t="shared" si="3"/>
        <v>2.7106946521523997E-2</v>
      </c>
      <c r="H14" s="5">
        <f t="shared" si="4"/>
        <v>9.910700370118801E-2</v>
      </c>
      <c r="I14" s="5">
        <f t="shared" si="5"/>
        <v>7.0496032664429997E-2</v>
      </c>
      <c r="J14" s="5">
        <f t="shared" si="6"/>
        <v>4.3638855054425996E-2</v>
      </c>
      <c r="K14" s="3">
        <f t="shared" si="7"/>
        <v>4.4437617248399997E-3</v>
      </c>
      <c r="L14" s="3">
        <f t="shared" si="8"/>
        <v>1.6247049787080001E-2</v>
      </c>
      <c r="M14" s="3">
        <f t="shared" si="9"/>
        <v>1.1556726666299998E-2</v>
      </c>
      <c r="N14" s="3">
        <f t="shared" si="10"/>
        <v>7.1539106646599992E-3</v>
      </c>
      <c r="O14" s="3">
        <f t="shared" si="11"/>
        <v>2.7106946521523997E-2</v>
      </c>
      <c r="P14" s="3">
        <f t="shared" si="12"/>
        <v>0.10355076542602801</v>
      </c>
      <c r="Q14" s="3">
        <f t="shared" si="0"/>
        <v>9.1186844176349993E-2</v>
      </c>
      <c r="R14" s="3">
        <f t="shared" si="1"/>
        <v>7.5886393232645982E-2</v>
      </c>
      <c r="S14" s="3">
        <f t="shared" si="13"/>
        <v>1.3258401590731043E-2</v>
      </c>
      <c r="T14" s="4">
        <f t="shared" si="14"/>
        <v>13.258401590731044</v>
      </c>
      <c r="U14" s="4">
        <f t="shared" si="15"/>
        <v>0.59081924947986475</v>
      </c>
      <c r="V14" s="41">
        <v>22.44070687</v>
      </c>
      <c r="W14" s="9">
        <f t="shared" si="2"/>
        <v>14.179661987516754</v>
      </c>
      <c r="X14" s="2" t="s">
        <v>42</v>
      </c>
    </row>
    <row r="15" spans="1:30" ht="14.4">
      <c r="A15" t="s">
        <v>82</v>
      </c>
      <c r="B15" s="2" t="s">
        <v>68</v>
      </c>
      <c r="C15" s="41">
        <v>0.117930773</v>
      </c>
      <c r="D15" s="41">
        <v>0.56828556900000005</v>
      </c>
      <c r="E15" s="41">
        <v>1.3913839960000001</v>
      </c>
      <c r="F15" s="41">
        <v>2.3771781930000002</v>
      </c>
      <c r="G15" s="5">
        <f t="shared" si="3"/>
        <v>1.3078286864154002E-2</v>
      </c>
      <c r="H15" s="5">
        <f t="shared" si="4"/>
        <v>6.3021733030961993E-2</v>
      </c>
      <c r="I15" s="5">
        <f t="shared" si="5"/>
        <v>0.15430170238840799</v>
      </c>
      <c r="J15" s="5">
        <f t="shared" si="6"/>
        <v>0.263624307247314</v>
      </c>
      <c r="K15" s="3">
        <f t="shared" si="7"/>
        <v>2.14398145314E-3</v>
      </c>
      <c r="L15" s="3">
        <f t="shared" si="8"/>
        <v>1.033143164442E-2</v>
      </c>
      <c r="M15" s="3">
        <f t="shared" si="9"/>
        <v>2.5295361047279998E-2</v>
      </c>
      <c r="N15" s="3">
        <f t="shared" si="10"/>
        <v>4.321709954874E-2</v>
      </c>
      <c r="O15" s="3">
        <f t="shared" si="11"/>
        <v>1.3078286864154002E-2</v>
      </c>
      <c r="P15" s="3">
        <f t="shared" si="12"/>
        <v>6.5165714484101994E-2</v>
      </c>
      <c r="Q15" s="3">
        <f t="shared" si="0"/>
        <v>0.16677711548596796</v>
      </c>
      <c r="R15" s="3">
        <f t="shared" si="1"/>
        <v>0.30139508139215399</v>
      </c>
      <c r="S15" s="3">
        <f t="shared" si="13"/>
        <v>9.9455775807158225E-2</v>
      </c>
      <c r="T15" s="4">
        <f t="shared" si="14"/>
        <v>99.455775807158219</v>
      </c>
      <c r="U15" s="4">
        <f t="shared" si="15"/>
        <v>4.3403039461864488</v>
      </c>
      <c r="V15" s="41">
        <v>22.914472589999999</v>
      </c>
      <c r="W15" s="9">
        <f t="shared" si="2"/>
        <v>104.16729470847477</v>
      </c>
      <c r="X15" s="2" t="s">
        <v>43</v>
      </c>
    </row>
    <row r="16" spans="1:30" ht="14.4">
      <c r="A16" t="s">
        <v>82</v>
      </c>
      <c r="B16" s="2" t="s">
        <v>81</v>
      </c>
      <c r="C16" s="41">
        <v>6.9771973000000001E-2</v>
      </c>
      <c r="D16" s="41">
        <v>0.12878324599999999</v>
      </c>
      <c r="E16" s="41">
        <v>0.12038133099999999</v>
      </c>
      <c r="F16" s="41">
        <v>0.119848601</v>
      </c>
      <c r="G16" s="5">
        <f t="shared" si="3"/>
        <v>7.7375722617540003E-3</v>
      </c>
      <c r="H16" s="5">
        <f t="shared" si="4"/>
        <v>1.4281804414907999E-2</v>
      </c>
      <c r="I16" s="5">
        <f t="shared" si="5"/>
        <v>1.3350048845237999E-2</v>
      </c>
      <c r="J16" s="5">
        <f t="shared" si="6"/>
        <v>1.3290970153698E-2</v>
      </c>
      <c r="K16" s="3">
        <f t="shared" si="7"/>
        <v>1.2684544691399999E-3</v>
      </c>
      <c r="L16" s="3">
        <f t="shared" si="8"/>
        <v>2.34127941228E-3</v>
      </c>
      <c r="M16" s="3">
        <f t="shared" si="9"/>
        <v>2.1885325975799998E-3</v>
      </c>
      <c r="N16" s="3">
        <f t="shared" si="10"/>
        <v>2.1788475661799998E-3</v>
      </c>
      <c r="O16" s="3">
        <f>G16</f>
        <v>7.7375722617540003E-3</v>
      </c>
      <c r="P16" s="3">
        <f>H16+K16</f>
        <v>1.5550258884047999E-2</v>
      </c>
      <c r="Q16" s="3">
        <f>I16+K16+L16</f>
        <v>1.6959782726657997E-2</v>
      </c>
      <c r="R16" s="3">
        <f>J16+K16+L16+M16</f>
        <v>1.9089236632698001E-2</v>
      </c>
      <c r="S16" s="3">
        <f>SLOPE(O16:R16,$C$1:$F$1)</f>
        <v>3.6044231055323184E-3</v>
      </c>
      <c r="T16" s="4">
        <f>S16*10^3</f>
        <v>3.6044231055323186</v>
      </c>
      <c r="U16" s="4">
        <f>(T16)*(1/V16)</f>
        <v>0.14417692422129275</v>
      </c>
      <c r="V16" s="41">
        <v>25</v>
      </c>
      <c r="W16" s="9">
        <f>+U16*24</f>
        <v>3.4602461813110259</v>
      </c>
      <c r="X16" s="2"/>
    </row>
    <row r="17" spans="1:30" ht="14.4">
      <c r="A17" t="s">
        <v>82</v>
      </c>
      <c r="B17" s="2" t="s">
        <v>69</v>
      </c>
      <c r="C17" s="41">
        <v>0.35160141099999997</v>
      </c>
      <c r="D17" s="41">
        <v>0.199042734</v>
      </c>
      <c r="E17" s="41">
        <v>1.4186445560000001</v>
      </c>
      <c r="F17" s="41">
        <v>0.86360068800000001</v>
      </c>
      <c r="G17" s="5">
        <f t="shared" si="3"/>
        <v>3.8991893277077999E-2</v>
      </c>
      <c r="H17" s="5">
        <f t="shared" si="4"/>
        <v>2.2073441115132E-2</v>
      </c>
      <c r="I17" s="5">
        <f t="shared" si="5"/>
        <v>0.15732484397128801</v>
      </c>
      <c r="J17" s="5">
        <f t="shared" si="6"/>
        <v>9.5771589097824003E-2</v>
      </c>
      <c r="K17" s="3">
        <f t="shared" si="7"/>
        <v>6.39211365198E-3</v>
      </c>
      <c r="L17" s="3">
        <f t="shared" si="8"/>
        <v>3.6185969041200002E-3</v>
      </c>
      <c r="M17" s="3">
        <f t="shared" si="9"/>
        <v>2.5790958028080003E-2</v>
      </c>
      <c r="N17" s="3">
        <f t="shared" si="10"/>
        <v>1.570026050784E-2</v>
      </c>
      <c r="O17" s="3">
        <f t="shared" si="11"/>
        <v>3.8991893277077999E-2</v>
      </c>
      <c r="P17" s="3">
        <f t="shared" si="12"/>
        <v>2.8465554767111999E-2</v>
      </c>
      <c r="Q17" s="3">
        <f t="shared" si="0"/>
        <v>0.16733555452738802</v>
      </c>
      <c r="R17" s="3">
        <f t="shared" si="1"/>
        <v>0.13157325768200401</v>
      </c>
      <c r="S17" s="3">
        <f t="shared" si="13"/>
        <v>4.287933633303808E-2</v>
      </c>
      <c r="T17" s="4">
        <f t="shared" si="14"/>
        <v>42.879336333038083</v>
      </c>
      <c r="U17" s="4">
        <f t="shared" si="15"/>
        <v>3.4456214014455973</v>
      </c>
      <c r="V17" s="41">
        <v>12.4445873</v>
      </c>
      <c r="W17" s="9">
        <f t="shared" si="2"/>
        <v>82.694913634694331</v>
      </c>
      <c r="X17" s="2" t="s">
        <v>44</v>
      </c>
    </row>
    <row r="18" spans="1:30" ht="14.4">
      <c r="A18" t="s">
        <v>82</v>
      </c>
      <c r="B18" s="2" t="s">
        <v>76</v>
      </c>
      <c r="C18" s="41">
        <v>0.165541622</v>
      </c>
      <c r="D18" s="41">
        <v>0.30849593600000003</v>
      </c>
      <c r="E18" s="41">
        <v>3.8123226090000002</v>
      </c>
      <c r="F18" s="41">
        <v>2.9125110479999998</v>
      </c>
      <c r="G18" s="5">
        <f t="shared" si="3"/>
        <v>1.8358234796555999E-2</v>
      </c>
      <c r="H18" s="5">
        <f t="shared" si="4"/>
        <v>3.4211582310528003E-2</v>
      </c>
      <c r="I18" s="5">
        <f t="shared" si="5"/>
        <v>0.42277895269288202</v>
      </c>
      <c r="J18" s="5">
        <f t="shared" si="6"/>
        <v>0.32299165020110399</v>
      </c>
      <c r="K18" s="3">
        <f t="shared" si="7"/>
        <v>3.0095466879599998E-3</v>
      </c>
      <c r="L18" s="3">
        <f t="shared" si="8"/>
        <v>5.6084561164800005E-3</v>
      </c>
      <c r="M18" s="3">
        <f t="shared" si="9"/>
        <v>6.9308025031620007E-2</v>
      </c>
      <c r="N18" s="3">
        <f t="shared" si="10"/>
        <v>5.2949450852639995E-2</v>
      </c>
      <c r="O18" s="3">
        <f t="shared" si="11"/>
        <v>1.8358234796555999E-2</v>
      </c>
      <c r="P18" s="3">
        <f t="shared" si="12"/>
        <v>3.7221128998488007E-2</v>
      </c>
      <c r="Q18" s="3">
        <f t="shared" si="0"/>
        <v>0.43139695549732199</v>
      </c>
      <c r="R18" s="3">
        <f t="shared" si="1"/>
        <v>0.40091767803716394</v>
      </c>
      <c r="S18" s="3">
        <f t="shared" si="13"/>
        <v>0.15853670629900757</v>
      </c>
      <c r="T18" s="4">
        <f t="shared" si="14"/>
        <v>158.53670629900756</v>
      </c>
      <c r="U18" s="4">
        <f t="shared" si="15"/>
        <v>12.409722640522373</v>
      </c>
      <c r="V18" s="41">
        <v>12.77520142</v>
      </c>
      <c r="W18" s="9">
        <f t="shared" si="2"/>
        <v>297.83334337253694</v>
      </c>
      <c r="X18" s="2" t="s">
        <v>45</v>
      </c>
    </row>
    <row r="19" spans="1:30" ht="14.4">
      <c r="A19" t="s">
        <v>82</v>
      </c>
      <c r="B19" s="2" t="s">
        <v>73</v>
      </c>
      <c r="C19" s="41">
        <v>0.192178126</v>
      </c>
      <c r="D19" s="41">
        <v>0.210016974</v>
      </c>
      <c r="E19" s="41">
        <v>1.2659641129999999</v>
      </c>
      <c r="F19" s="41">
        <v>2.3131440360000002</v>
      </c>
      <c r="G19" s="5">
        <f t="shared" si="3"/>
        <v>2.1312169817147997E-2</v>
      </c>
      <c r="H19" s="5">
        <f t="shared" si="4"/>
        <v>2.3290462382651998E-2</v>
      </c>
      <c r="I19" s="5">
        <f t="shared" si="5"/>
        <v>0.14039288820347401</v>
      </c>
      <c r="J19" s="5">
        <f t="shared" si="6"/>
        <v>0.25652304730432801</v>
      </c>
      <c r="K19" s="3">
        <f t="shared" si="7"/>
        <v>3.4937983306799997E-3</v>
      </c>
      <c r="L19" s="3">
        <f t="shared" si="8"/>
        <v>3.8181085873199997E-3</v>
      </c>
      <c r="M19" s="3">
        <f t="shared" si="9"/>
        <v>2.3015227574339998E-2</v>
      </c>
      <c r="N19" s="3">
        <f t="shared" si="10"/>
        <v>4.205295857448E-2</v>
      </c>
      <c r="O19" s="3">
        <f t="shared" si="11"/>
        <v>2.1312169817147997E-2</v>
      </c>
      <c r="P19" s="3">
        <f t="shared" si="12"/>
        <v>2.6784260713331998E-2</v>
      </c>
      <c r="Q19" s="3">
        <f t="shared" si="0"/>
        <v>0.14770479512147403</v>
      </c>
      <c r="R19" s="3">
        <f t="shared" si="1"/>
        <v>0.28685018179666799</v>
      </c>
      <c r="S19" s="3">
        <f t="shared" si="13"/>
        <v>9.4723587763952011E-2</v>
      </c>
      <c r="T19" s="4">
        <f t="shared" si="14"/>
        <v>94.723587763952011</v>
      </c>
      <c r="U19" s="4">
        <f t="shared" si="15"/>
        <v>7.0821039542015116</v>
      </c>
      <c r="V19" s="41">
        <v>13.375063170000001</v>
      </c>
      <c r="W19" s="9">
        <f t="shared" si="2"/>
        <v>169.97049490083629</v>
      </c>
      <c r="X19" s="2" t="s">
        <v>46</v>
      </c>
    </row>
    <row r="20" spans="1:30" ht="14.4">
      <c r="A20" t="s">
        <v>82</v>
      </c>
      <c r="B20" s="2" t="s">
        <v>72</v>
      </c>
      <c r="C20" s="41">
        <v>0.22370052700000001</v>
      </c>
      <c r="D20" s="41">
        <v>0.17490245099999999</v>
      </c>
      <c r="E20" s="41">
        <v>0.49875668200000001</v>
      </c>
      <c r="F20" s="41">
        <v>0.58458710899999999</v>
      </c>
      <c r="G20" s="5">
        <f t="shared" si="3"/>
        <v>2.4807941043246001E-2</v>
      </c>
      <c r="H20" s="5">
        <f t="shared" si="4"/>
        <v>1.9396332010997996E-2</v>
      </c>
      <c r="I20" s="5">
        <f t="shared" si="5"/>
        <v>5.5311118520435999E-2</v>
      </c>
      <c r="J20" s="5">
        <f t="shared" si="6"/>
        <v>6.4829541213882E-2</v>
      </c>
      <c r="K20" s="3">
        <f t="shared" si="7"/>
        <v>4.06687558086E-3</v>
      </c>
      <c r="L20" s="3">
        <f t="shared" si="8"/>
        <v>3.1797265591799995E-3</v>
      </c>
      <c r="M20" s="3">
        <f t="shared" si="9"/>
        <v>9.0673964787599988E-3</v>
      </c>
      <c r="N20" s="3">
        <f t="shared" si="10"/>
        <v>1.062779364162E-2</v>
      </c>
      <c r="O20" s="3">
        <f t="shared" si="11"/>
        <v>2.4807941043246001E-2</v>
      </c>
      <c r="P20" s="3">
        <f t="shared" si="12"/>
        <v>2.3463207591857996E-2</v>
      </c>
      <c r="Q20" s="3">
        <f t="shared" si="0"/>
        <v>6.2557720660476004E-2</v>
      </c>
      <c r="R20" s="3">
        <f t="shared" si="1"/>
        <v>8.1143539832681993E-2</v>
      </c>
      <c r="S20" s="3">
        <f t="shared" si="13"/>
        <v>2.1472393989475026E-2</v>
      </c>
      <c r="T20" s="4">
        <f t="shared" si="14"/>
        <v>21.472393989475027</v>
      </c>
      <c r="U20" s="4">
        <f t="shared" si="15"/>
        <v>1.5271048426238185</v>
      </c>
      <c r="V20" s="41">
        <v>14.06085122</v>
      </c>
      <c r="W20" s="9">
        <f t="shared" si="2"/>
        <v>36.650516222971646</v>
      </c>
      <c r="X20" s="2" t="s">
        <v>47</v>
      </c>
      <c r="Z20" t="s">
        <v>5</v>
      </c>
    </row>
    <row r="21" spans="1:30" ht="14.4">
      <c r="A21" t="s">
        <v>82</v>
      </c>
      <c r="B21" s="2" t="s">
        <v>75</v>
      </c>
      <c r="C21" s="41">
        <v>0.13474982299999999</v>
      </c>
      <c r="D21" s="41">
        <v>0.14152310600000001</v>
      </c>
      <c r="E21" s="41">
        <v>0.27519269499999999</v>
      </c>
      <c r="F21" s="41">
        <v>0.32204250099999998</v>
      </c>
      <c r="G21" s="5">
        <f t="shared" si="3"/>
        <v>1.4943485871053997E-2</v>
      </c>
      <c r="H21" s="5">
        <f t="shared" si="4"/>
        <v>1.5694629409188001E-2</v>
      </c>
      <c r="I21" s="5">
        <f t="shared" si="5"/>
        <v>3.051831949011E-2</v>
      </c>
      <c r="J21" s="5">
        <f t="shared" si="6"/>
        <v>3.5713869275898001E-2</v>
      </c>
      <c r="K21" s="3">
        <f t="shared" si="7"/>
        <v>2.4497517821399995E-3</v>
      </c>
      <c r="L21" s="3">
        <f t="shared" si="8"/>
        <v>2.57289006708E-3</v>
      </c>
      <c r="M21" s="3">
        <f t="shared" si="9"/>
        <v>5.0030031951000002E-3</v>
      </c>
      <c r="N21" s="3">
        <f t="shared" si="10"/>
        <v>5.8547326681799997E-3</v>
      </c>
      <c r="O21" s="3">
        <f t="shared" si="11"/>
        <v>1.4943485871053997E-2</v>
      </c>
      <c r="P21" s="3">
        <f t="shared" si="12"/>
        <v>1.8144381191328E-2</v>
      </c>
      <c r="Q21" s="3">
        <f t="shared" si="0"/>
        <v>3.5540961339330004E-2</v>
      </c>
      <c r="R21" s="3">
        <f t="shared" si="1"/>
        <v>4.5739514320218E-2</v>
      </c>
      <c r="S21" s="3">
        <f t="shared" si="13"/>
        <v>1.130311483792372E-2</v>
      </c>
      <c r="T21" s="4">
        <f t="shared" si="14"/>
        <v>11.303114837923719</v>
      </c>
      <c r="U21" s="4">
        <f t="shared" si="15"/>
        <v>0.759072683299859</v>
      </c>
      <c r="V21" s="41">
        <v>14.890688450000001</v>
      </c>
      <c r="W21" s="9">
        <f t="shared" si="2"/>
        <v>18.217744399196615</v>
      </c>
      <c r="X21" s="2" t="s">
        <v>24</v>
      </c>
      <c r="Z21" t="s">
        <v>4</v>
      </c>
      <c r="AA21" s="10" t="e">
        <f>AVERAGE(U21,U25,#REF!,#REF!)</f>
        <v>#REF!</v>
      </c>
      <c r="AB21" s="10" t="e">
        <f>AVERAGE(U22,U26,#REF!,#REF!)</f>
        <v>#REF!</v>
      </c>
      <c r="AC21" s="10" t="e">
        <f>AVERAGE(U23,U27,#REF!,#REF!)</f>
        <v>#REF!</v>
      </c>
      <c r="AD21" s="10" t="e">
        <f>AVERAGE(U24,U28,#REF!,#REF!)</f>
        <v>#REF!</v>
      </c>
    </row>
    <row r="22" spans="1:30" ht="14.4">
      <c r="A22" t="s">
        <v>82</v>
      </c>
      <c r="B22" s="2" t="s">
        <v>71</v>
      </c>
      <c r="C22" s="41">
        <v>0.2465927</v>
      </c>
      <c r="D22" s="41">
        <v>0.29525378800000002</v>
      </c>
      <c r="E22" s="41">
        <v>3.8683505930000002</v>
      </c>
      <c r="F22" s="41">
        <v>8.8018117300000007</v>
      </c>
      <c r="G22" s="5">
        <f t="shared" si="3"/>
        <v>2.73466372446E-2</v>
      </c>
      <c r="H22" s="5">
        <f t="shared" si="4"/>
        <v>3.2743054581624007E-2</v>
      </c>
      <c r="I22" s="5">
        <f t="shared" si="5"/>
        <v>0.42899234406251402</v>
      </c>
      <c r="J22" s="5">
        <f t="shared" si="6"/>
        <v>0.97610331723354005</v>
      </c>
      <c r="K22" s="3">
        <f t="shared" si="7"/>
        <v>4.4830552860000003E-3</v>
      </c>
      <c r="L22" s="3">
        <f t="shared" si="8"/>
        <v>5.3677138658400009E-3</v>
      </c>
      <c r="M22" s="3">
        <f t="shared" si="9"/>
        <v>7.0326613780739997E-2</v>
      </c>
      <c r="N22" s="3">
        <f t="shared" si="10"/>
        <v>0.16001693725140001</v>
      </c>
      <c r="O22" s="3">
        <f t="shared" si="11"/>
        <v>2.73466372446E-2</v>
      </c>
      <c r="P22" s="3">
        <f t="shared" si="12"/>
        <v>3.7226109867624008E-2</v>
      </c>
      <c r="Q22" s="3">
        <f t="shared" si="0"/>
        <v>0.43884311321435404</v>
      </c>
      <c r="R22" s="3">
        <f t="shared" si="1"/>
        <v>1.0562807001661201</v>
      </c>
      <c r="S22" s="3">
        <f t="shared" si="13"/>
        <v>0.36039856325826325</v>
      </c>
      <c r="T22" s="4">
        <f t="shared" si="14"/>
        <v>360.39856325826327</v>
      </c>
      <c r="U22" s="4">
        <f t="shared" si="15"/>
        <v>22.079978042701505</v>
      </c>
      <c r="V22" s="41">
        <v>16.322414930000001</v>
      </c>
      <c r="W22" s="9">
        <f t="shared" si="2"/>
        <v>529.91947302483618</v>
      </c>
      <c r="X22" s="2" t="s">
        <v>25</v>
      </c>
      <c r="Z22" t="s">
        <v>11</v>
      </c>
      <c r="AA22" s="11" t="e">
        <f>STDEV(U21,U25,#REF!,#REF!)</f>
        <v>#REF!</v>
      </c>
      <c r="AB22" s="11" t="e">
        <f>STDEV(U22,U26,#REF!,#REF!)</f>
        <v>#REF!</v>
      </c>
      <c r="AC22" s="11" t="e">
        <f>STDEV(U23,U27,#REF!,#REF!)</f>
        <v>#REF!</v>
      </c>
      <c r="AD22" s="11" t="e">
        <f>STDEV(U24,U28,#REF!,#REF!)</f>
        <v>#REF!</v>
      </c>
    </row>
    <row r="23" spans="1:30" ht="14.4">
      <c r="A23" t="s">
        <v>82</v>
      </c>
      <c r="B23" s="2" t="s">
        <v>70</v>
      </c>
      <c r="C23" s="41">
        <v>0.21068669200000001</v>
      </c>
      <c r="D23" s="41">
        <v>0.283990352</v>
      </c>
      <c r="E23" s="41">
        <v>1.6274747510000001</v>
      </c>
      <c r="F23" s="41">
        <v>2.1345576899999998</v>
      </c>
      <c r="G23" s="5">
        <f t="shared" si="3"/>
        <v>2.3364732769416002E-2</v>
      </c>
      <c r="H23" s="5">
        <f t="shared" si="4"/>
        <v>3.1493962056096003E-2</v>
      </c>
      <c r="I23" s="5">
        <f t="shared" si="5"/>
        <v>0.18048369493639801</v>
      </c>
      <c r="J23" s="5">
        <f t="shared" si="6"/>
        <v>0.23671817870561995</v>
      </c>
      <c r="K23" s="3">
        <f t="shared" si="7"/>
        <v>3.8302840605600004E-3</v>
      </c>
      <c r="L23" s="3">
        <f t="shared" si="8"/>
        <v>5.16294459936E-3</v>
      </c>
      <c r="M23" s="3">
        <f t="shared" si="9"/>
        <v>2.9587490973180003E-2</v>
      </c>
      <c r="N23" s="3">
        <f t="shared" si="10"/>
        <v>3.8806258804199995E-2</v>
      </c>
      <c r="O23" s="3">
        <f t="shared" si="11"/>
        <v>2.3364732769416002E-2</v>
      </c>
      <c r="P23" s="3">
        <f t="shared" si="12"/>
        <v>3.5324246116656001E-2</v>
      </c>
      <c r="Q23" s="3">
        <f t="shared" si="0"/>
        <v>0.18947692359631801</v>
      </c>
      <c r="R23" s="3">
        <f t="shared" si="1"/>
        <v>0.27529889833871996</v>
      </c>
      <c r="S23" s="3">
        <f t="shared" si="13"/>
        <v>9.3784551455562498E-2</v>
      </c>
      <c r="T23" s="4">
        <f t="shared" si="14"/>
        <v>93.784551455562493</v>
      </c>
      <c r="U23" s="4">
        <f t="shared" si="15"/>
        <v>6.498610237685237</v>
      </c>
      <c r="V23" s="41">
        <v>14.43147812</v>
      </c>
      <c r="W23" s="9">
        <f t="shared" si="2"/>
        <v>155.96664570444568</v>
      </c>
      <c r="X23" s="2" t="s">
        <v>26</v>
      </c>
      <c r="Z23" t="s">
        <v>12</v>
      </c>
      <c r="AA23" s="11" t="e">
        <f>AA22/SQRT(4)</f>
        <v>#REF!</v>
      </c>
      <c r="AB23" s="11" t="e">
        <f>AB22/SQRT(4)</f>
        <v>#REF!</v>
      </c>
      <c r="AC23" s="11" t="e">
        <f>AC22/SQRT(4)</f>
        <v>#REF!</v>
      </c>
      <c r="AD23" s="11" t="e">
        <f>AD22/SQRT(4)</f>
        <v>#REF!</v>
      </c>
    </row>
    <row r="24" spans="1:30" ht="14.4">
      <c r="A24" t="s">
        <v>82</v>
      </c>
      <c r="B24" s="2" t="s">
        <v>77</v>
      </c>
      <c r="C24" s="41">
        <v>0.17338036500000001</v>
      </c>
      <c r="D24" s="41">
        <v>0.15121879299999999</v>
      </c>
      <c r="E24" s="41">
        <v>1.25652718</v>
      </c>
      <c r="F24" s="41">
        <v>1.6188749650000001</v>
      </c>
      <c r="G24" s="5">
        <f t="shared" si="3"/>
        <v>1.9227535717770004E-2</v>
      </c>
      <c r="H24" s="5">
        <f t="shared" si="4"/>
        <v>1.6769861706113998E-2</v>
      </c>
      <c r="I24" s="5">
        <f t="shared" si="5"/>
        <v>0.13934635120764</v>
      </c>
      <c r="J24" s="5">
        <f t="shared" si="6"/>
        <v>0.17952999586856999</v>
      </c>
      <c r="K24" s="3">
        <f t="shared" si="7"/>
        <v>3.1520550357000002E-3</v>
      </c>
      <c r="L24" s="3">
        <f t="shared" si="8"/>
        <v>2.74915765674E-3</v>
      </c>
      <c r="M24" s="3">
        <f t="shared" si="9"/>
        <v>2.28436641324E-2</v>
      </c>
      <c r="N24" s="3">
        <f t="shared" si="10"/>
        <v>2.9431146863699999E-2</v>
      </c>
      <c r="O24" s="3">
        <f t="shared" si="11"/>
        <v>1.9227535717770004E-2</v>
      </c>
      <c r="P24" s="3">
        <f t="shared" si="12"/>
        <v>1.9921916741813997E-2</v>
      </c>
      <c r="Q24" s="3">
        <f t="shared" si="0"/>
        <v>0.14524756390008001</v>
      </c>
      <c r="R24" s="3">
        <f t="shared" si="1"/>
        <v>0.20827487269341</v>
      </c>
      <c r="S24" s="3">
        <f t="shared" si="13"/>
        <v>7.1419231213732504E-2</v>
      </c>
      <c r="T24" s="4">
        <f t="shared" si="14"/>
        <v>71.419231213732502</v>
      </c>
      <c r="U24" s="4">
        <f t="shared" si="15"/>
        <v>4.0508624741895973</v>
      </c>
      <c r="V24" s="41">
        <v>17.63062352</v>
      </c>
      <c r="W24" s="9">
        <f t="shared" si="2"/>
        <v>97.220699380550343</v>
      </c>
      <c r="X24" s="2" t="s">
        <v>27</v>
      </c>
    </row>
    <row r="25" spans="1:30" ht="14.4">
      <c r="A25" t="s">
        <v>82</v>
      </c>
      <c r="B25" s="2" t="s">
        <v>74</v>
      </c>
      <c r="C25" s="41">
        <v>0.200260403</v>
      </c>
      <c r="D25" s="41">
        <v>0.17713991700000001</v>
      </c>
      <c r="E25" s="41">
        <v>0.63792100200000001</v>
      </c>
      <c r="F25" s="41">
        <v>1.216892061</v>
      </c>
      <c r="G25" s="5">
        <f t="shared" si="3"/>
        <v>2.2208478171894003E-2</v>
      </c>
      <c r="H25" s="5">
        <f t="shared" si="4"/>
        <v>1.9644462515466001E-2</v>
      </c>
      <c r="I25" s="5">
        <f t="shared" si="5"/>
        <v>7.0744163279795991E-2</v>
      </c>
      <c r="J25" s="5">
        <f t="shared" si="6"/>
        <v>0.13495089578077799</v>
      </c>
      <c r="K25" s="3">
        <f t="shared" si="7"/>
        <v>3.6407341265400003E-3</v>
      </c>
      <c r="L25" s="3">
        <f t="shared" si="8"/>
        <v>3.2204036910600002E-3</v>
      </c>
      <c r="M25" s="3">
        <f t="shared" si="9"/>
        <v>1.159740381636E-2</v>
      </c>
      <c r="N25" s="3">
        <f t="shared" si="10"/>
        <v>2.2123097668979998E-2</v>
      </c>
      <c r="O25" s="3">
        <f t="shared" si="11"/>
        <v>2.2208478171894003E-2</v>
      </c>
      <c r="P25" s="3">
        <f t="shared" si="12"/>
        <v>2.3285196642006002E-2</v>
      </c>
      <c r="Q25" s="3">
        <f t="shared" si="0"/>
        <v>7.7605301097395996E-2</v>
      </c>
      <c r="R25" s="3">
        <f t="shared" si="1"/>
        <v>0.153409437414738</v>
      </c>
      <c r="S25" s="3">
        <f t="shared" si="13"/>
        <v>4.6269875883496507E-2</v>
      </c>
      <c r="T25" s="4">
        <f t="shared" si="14"/>
        <v>46.26987588349651</v>
      </c>
      <c r="U25" s="4">
        <f t="shared" si="15"/>
        <v>3.2575069008586617</v>
      </c>
      <c r="V25" s="41">
        <v>14.204076089999999</v>
      </c>
      <c r="W25" s="9">
        <f t="shared" si="2"/>
        <v>78.18016562060788</v>
      </c>
      <c r="X25" s="2" t="s">
        <v>28</v>
      </c>
    </row>
    <row r="26" spans="1:30" ht="14.4">
      <c r="A26" t="s">
        <v>82</v>
      </c>
      <c r="B26" s="2" t="s">
        <v>78</v>
      </c>
      <c r="C26" s="41">
        <v>0.115678086</v>
      </c>
      <c r="D26" s="41">
        <v>0.12774822799999999</v>
      </c>
      <c r="E26" s="41">
        <v>1.815589355</v>
      </c>
      <c r="F26" s="41">
        <v>1.4688277300000001</v>
      </c>
      <c r="G26" s="5">
        <f t="shared" si="3"/>
        <v>1.2828468381228E-2</v>
      </c>
      <c r="H26" s="5">
        <f t="shared" si="4"/>
        <v>1.4167022988743998E-2</v>
      </c>
      <c r="I26" s="5">
        <f t="shared" si="5"/>
        <v>0.20134522829078999</v>
      </c>
      <c r="J26" s="5">
        <f t="shared" si="6"/>
        <v>0.16289005760154002</v>
      </c>
      <c r="K26" s="3">
        <f t="shared" si="7"/>
        <v>2.1030276034799998E-3</v>
      </c>
      <c r="L26" s="3">
        <f t="shared" si="8"/>
        <v>2.3224627850399996E-3</v>
      </c>
      <c r="M26" s="3">
        <f t="shared" si="9"/>
        <v>3.3007414473900001E-2</v>
      </c>
      <c r="N26" s="3">
        <f t="shared" si="10"/>
        <v>2.6703288131400001E-2</v>
      </c>
      <c r="O26" s="3">
        <f t="shared" si="11"/>
        <v>1.2828468381228E-2</v>
      </c>
      <c r="P26" s="3">
        <f t="shared" si="12"/>
        <v>1.6270050592223997E-2</v>
      </c>
      <c r="Q26" s="3">
        <f t="shared" si="0"/>
        <v>0.20577071867930999</v>
      </c>
      <c r="R26" s="3">
        <f t="shared" si="1"/>
        <v>0.20032296246396003</v>
      </c>
      <c r="S26" s="3">
        <f t="shared" si="13"/>
        <v>7.7378826108411985E-2</v>
      </c>
      <c r="T26" s="4">
        <f t="shared" si="14"/>
        <v>77.378826108411985</v>
      </c>
      <c r="U26" s="4">
        <f t="shared" si="15"/>
        <v>4.5292935252098934</v>
      </c>
      <c r="V26" s="41">
        <v>17.084082909999999</v>
      </c>
      <c r="W26" s="9">
        <f t="shared" si="2"/>
        <v>108.70304460503743</v>
      </c>
      <c r="X26" s="2" t="s">
        <v>29</v>
      </c>
    </row>
    <row r="27" spans="1:30" ht="14.4">
      <c r="A27" t="s">
        <v>82</v>
      </c>
      <c r="B27" s="2" t="s">
        <v>79</v>
      </c>
      <c r="C27" s="41">
        <v>0.157033162</v>
      </c>
      <c r="D27" s="41">
        <v>0.14347137600000001</v>
      </c>
      <c r="E27" s="41">
        <v>0.54026396600000004</v>
      </c>
      <c r="F27" s="41">
        <v>0.745882559</v>
      </c>
      <c r="G27" s="5">
        <f t="shared" si="3"/>
        <v>1.7414663599476E-2</v>
      </c>
      <c r="H27" s="5">
        <f t="shared" si="4"/>
        <v>1.5910688655648E-2</v>
      </c>
      <c r="I27" s="5">
        <f t="shared" si="5"/>
        <v>5.9914193301468008E-2</v>
      </c>
      <c r="J27" s="5">
        <f t="shared" si="6"/>
        <v>8.2716884027981996E-2</v>
      </c>
      <c r="K27" s="3">
        <f t="shared" si="7"/>
        <v>2.8548628851599997E-3</v>
      </c>
      <c r="L27" s="3">
        <f t="shared" si="8"/>
        <v>2.6083096156800001E-3</v>
      </c>
      <c r="M27" s="3">
        <f t="shared" si="9"/>
        <v>9.8219989018800014E-3</v>
      </c>
      <c r="N27" s="3">
        <f t="shared" si="10"/>
        <v>1.3560144922620001E-2</v>
      </c>
      <c r="O27" s="3">
        <f t="shared" si="11"/>
        <v>1.7414663599476E-2</v>
      </c>
      <c r="P27" s="3">
        <f t="shared" si="12"/>
        <v>1.8765551540808001E-2</v>
      </c>
      <c r="Q27" s="3">
        <f t="shared" si="0"/>
        <v>6.5377365802308005E-2</v>
      </c>
      <c r="R27" s="3">
        <f t="shared" si="1"/>
        <v>9.8002055430701993E-2</v>
      </c>
      <c r="S27" s="3">
        <f t="shared" si="13"/>
        <v>2.9749072507098209E-2</v>
      </c>
      <c r="T27" s="4">
        <f t="shared" si="14"/>
        <v>29.749072507098209</v>
      </c>
      <c r="U27" s="4">
        <f t="shared" si="15"/>
        <v>1.8806355459928905</v>
      </c>
      <c r="V27" s="41">
        <v>15.818627149999999</v>
      </c>
      <c r="W27" s="9">
        <f t="shared" si="2"/>
        <v>45.135253103829371</v>
      </c>
      <c r="X27" s="2" t="s">
        <v>30</v>
      </c>
    </row>
    <row r="28" spans="1:30" ht="14.4">
      <c r="A28" t="s">
        <v>82</v>
      </c>
      <c r="B28" s="2" t="s">
        <v>80</v>
      </c>
      <c r="C28" s="41">
        <v>0.285847297</v>
      </c>
      <c r="D28" s="41">
        <v>0.150366425</v>
      </c>
      <c r="E28" s="41">
        <v>0.30399056200000002</v>
      </c>
      <c r="F28" s="41">
        <v>0.36009465000000002</v>
      </c>
      <c r="G28" s="5">
        <f t="shared" si="3"/>
        <v>3.1699893542705998E-2</v>
      </c>
      <c r="H28" s="5">
        <f t="shared" si="4"/>
        <v>1.6675335799650002E-2</v>
      </c>
      <c r="I28" s="5">
        <f t="shared" si="5"/>
        <v>3.3711945344676003E-2</v>
      </c>
      <c r="J28" s="5">
        <f t="shared" si="6"/>
        <v>3.9933776495699999E-2</v>
      </c>
      <c r="K28" s="3">
        <f t="shared" si="7"/>
        <v>5.1967038594599993E-3</v>
      </c>
      <c r="L28" s="3">
        <f t="shared" si="8"/>
        <v>2.7336616065E-3</v>
      </c>
      <c r="M28" s="3">
        <f t="shared" si="9"/>
        <v>5.5265484171600002E-3</v>
      </c>
      <c r="N28" s="3">
        <f t="shared" si="10"/>
        <v>6.5465207370000002E-3</v>
      </c>
      <c r="O28" s="3">
        <f t="shared" si="11"/>
        <v>3.1699893542705998E-2</v>
      </c>
      <c r="P28" s="3">
        <f t="shared" si="12"/>
        <v>2.1872039659110002E-2</v>
      </c>
      <c r="Q28" s="3">
        <f t="shared" si="0"/>
        <v>4.1642310810636005E-2</v>
      </c>
      <c r="R28" s="3">
        <f t="shared" si="1"/>
        <v>5.3390690378820001E-2</v>
      </c>
      <c r="S28" s="3">
        <f t="shared" si="13"/>
        <v>8.8240954977786921E-3</v>
      </c>
      <c r="T28" s="4">
        <f t="shared" si="14"/>
        <v>8.8240954977786927</v>
      </c>
      <c r="U28" s="4">
        <f t="shared" si="15"/>
        <v>0.68993030153691992</v>
      </c>
      <c r="V28" s="41">
        <v>12.789836129999999</v>
      </c>
      <c r="W28" s="9">
        <f t="shared" si="2"/>
        <v>16.558327236886079</v>
      </c>
      <c r="X28" s="2" t="s">
        <v>31</v>
      </c>
    </row>
    <row r="29" spans="1:30" ht="14.4">
      <c r="A29" t="s">
        <v>83</v>
      </c>
      <c r="B29" s="2" t="s">
        <v>57</v>
      </c>
      <c r="C29" s="41">
        <v>-4.9635670999999999E-2</v>
      </c>
      <c r="D29" s="41">
        <v>6.0746003E-2</v>
      </c>
      <c r="E29" s="41">
        <v>9.6073618999999999E-2</v>
      </c>
      <c r="F29" s="41">
        <v>0.115769411</v>
      </c>
      <c r="G29" s="5">
        <f t="shared" ref="G29:G53" si="16">C29*0.001818*61</f>
        <v>-5.5044966425580001E-3</v>
      </c>
      <c r="H29" s="5">
        <f t="shared" ref="H29:H53" si="17">D29*0.001818*61</f>
        <v>6.736610240694E-3</v>
      </c>
      <c r="I29" s="5">
        <f t="shared" ref="I29:I53" si="18">E29*0.001818*61</f>
        <v>1.0654372199861999E-2</v>
      </c>
      <c r="J29" s="5">
        <f t="shared" ref="J29:J53" si="19">F29*0.001818*61</f>
        <v>1.2838596141078001E-2</v>
      </c>
      <c r="K29" s="3">
        <f t="shared" si="7"/>
        <v>-9.0237649878000003E-4</v>
      </c>
      <c r="L29" s="3">
        <f t="shared" si="8"/>
        <v>1.1043623345400001E-3</v>
      </c>
      <c r="M29" s="3">
        <f t="shared" si="9"/>
        <v>1.7466183934199998E-3</v>
      </c>
      <c r="N29" s="3">
        <f t="shared" si="10"/>
        <v>2.1046878919799999E-3</v>
      </c>
      <c r="O29" s="3">
        <f t="shared" ref="O29:O53" si="20">G29</f>
        <v>-5.5044966425580001E-3</v>
      </c>
      <c r="P29" s="3">
        <f t="shared" ref="P29:P53" si="21">H29+K29</f>
        <v>5.8342337419140002E-3</v>
      </c>
      <c r="Q29" s="3">
        <f t="shared" ref="Q29:Q53" si="22">I29+K29+L29</f>
        <v>1.0856358035621998E-2</v>
      </c>
      <c r="R29" s="3">
        <f t="shared" ref="R29:R53" si="23">J29+K29+L29+M29</f>
        <v>1.4787200370258002E-2</v>
      </c>
      <c r="S29" s="3">
        <f t="shared" ref="S29:S53" si="24">SLOPE(O29:R29,$C$1:$F$1)</f>
        <v>6.718180888635167E-3</v>
      </c>
      <c r="T29" s="4">
        <f t="shared" ref="T29:T53" si="25">S29*10^3</f>
        <v>6.7181808886351666</v>
      </c>
      <c r="U29" s="4">
        <f t="shared" ref="U29:U53" si="26">(T29)*(1/V29)</f>
        <v>0.31300146476153012</v>
      </c>
      <c r="V29" s="41">
        <v>21.463736260000001</v>
      </c>
      <c r="W29" s="9">
        <f t="shared" ref="W29:W53" si="27">+U29*24</f>
        <v>7.512035154276723</v>
      </c>
      <c r="X29" s="2" t="s">
        <v>84</v>
      </c>
    </row>
    <row r="30" spans="1:30" ht="14.4">
      <c r="A30" t="s">
        <v>83</v>
      </c>
      <c r="B30" s="2" t="s">
        <v>58</v>
      </c>
      <c r="C30" s="41">
        <v>0.51416019199999996</v>
      </c>
      <c r="D30" s="41">
        <v>6.8934826000000005E-2</v>
      </c>
      <c r="E30" s="41">
        <v>0.104460312</v>
      </c>
      <c r="F30" s="41">
        <v>0.18079292299999999</v>
      </c>
      <c r="G30" s="5">
        <f t="shared" si="16"/>
        <v>5.7019336972415992E-2</v>
      </c>
      <c r="H30" s="5">
        <f t="shared" si="17"/>
        <v>7.644734333748E-3</v>
      </c>
      <c r="I30" s="5">
        <f t="shared" si="18"/>
        <v>1.1584439680175999E-2</v>
      </c>
      <c r="J30" s="5">
        <f t="shared" si="19"/>
        <v>2.0049573574853999E-2</v>
      </c>
      <c r="K30" s="3">
        <f t="shared" si="7"/>
        <v>9.3474322905599989E-3</v>
      </c>
      <c r="L30" s="3">
        <f t="shared" si="8"/>
        <v>1.2532351366799999E-3</v>
      </c>
      <c r="M30" s="3">
        <f t="shared" si="9"/>
        <v>1.8990884721599998E-3</v>
      </c>
      <c r="N30" s="3">
        <f t="shared" si="10"/>
        <v>3.2868153401400002E-3</v>
      </c>
      <c r="O30" s="3">
        <f t="shared" si="20"/>
        <v>5.7019336972415992E-2</v>
      </c>
      <c r="P30" s="3">
        <f t="shared" si="21"/>
        <v>1.6992166624307997E-2</v>
      </c>
      <c r="Q30" s="3">
        <f t="shared" si="22"/>
        <v>2.2185107107415995E-2</v>
      </c>
      <c r="R30" s="3">
        <f t="shared" si="23"/>
        <v>3.2549329474253999E-2</v>
      </c>
      <c r="S30" s="3">
        <f t="shared" si="24"/>
        <v>-6.7380762660771169E-3</v>
      </c>
      <c r="T30" s="4">
        <f t="shared" si="25"/>
        <v>-6.7380762660771172</v>
      </c>
      <c r="U30" s="4">
        <f t="shared" si="26"/>
        <v>-0.31817048735250636</v>
      </c>
      <c r="V30" s="41">
        <v>21.17756528</v>
      </c>
      <c r="W30" s="9">
        <f t="shared" si="27"/>
        <v>-7.6360916964601522</v>
      </c>
      <c r="X30" s="2" t="s">
        <v>85</v>
      </c>
    </row>
    <row r="31" spans="1:30" ht="14.4">
      <c r="A31" t="s">
        <v>83</v>
      </c>
      <c r="B31" s="2" t="s">
        <v>61</v>
      </c>
      <c r="C31" s="41">
        <v>-2.6012897E-2</v>
      </c>
      <c r="D31" s="41">
        <v>1.25033229</v>
      </c>
      <c r="E31" s="41">
        <v>0.28103750500000002</v>
      </c>
      <c r="F31" s="41">
        <v>0.464935932</v>
      </c>
      <c r="G31" s="5">
        <f t="shared" si="16"/>
        <v>-2.8847782515060002E-3</v>
      </c>
      <c r="H31" s="5">
        <f t="shared" si="17"/>
        <v>0.13865935029642001</v>
      </c>
      <c r="I31" s="5">
        <f t="shared" si="18"/>
        <v>3.1166497229490005E-2</v>
      </c>
      <c r="J31" s="5">
        <f t="shared" si="19"/>
        <v>5.1560464986935998E-2</v>
      </c>
      <c r="K31" s="3">
        <f t="shared" si="7"/>
        <v>-4.7291446746000002E-4</v>
      </c>
      <c r="L31" s="3">
        <f t="shared" si="8"/>
        <v>2.27310410322E-2</v>
      </c>
      <c r="M31" s="3">
        <f t="shared" si="9"/>
        <v>5.109261840900001E-3</v>
      </c>
      <c r="N31" s="3">
        <f t="shared" si="10"/>
        <v>8.4525352437600006E-3</v>
      </c>
      <c r="O31" s="3">
        <f t="shared" si="20"/>
        <v>-2.8847782515060002E-3</v>
      </c>
      <c r="P31" s="3">
        <f t="shared" si="21"/>
        <v>0.13818643582896001</v>
      </c>
      <c r="Q31" s="3">
        <f t="shared" si="22"/>
        <v>5.3424623794230006E-2</v>
      </c>
      <c r="R31" s="3">
        <f t="shared" si="23"/>
        <v>7.8927853392576006E-2</v>
      </c>
      <c r="S31" s="3">
        <f t="shared" si="24"/>
        <v>1.5673290167449366E-2</v>
      </c>
      <c r="T31" s="4">
        <f t="shared" si="25"/>
        <v>15.673290167449366</v>
      </c>
      <c r="U31" s="4">
        <f t="shared" si="26"/>
        <v>0.69642459448583227</v>
      </c>
      <c r="V31" s="41">
        <v>22.505365680000001</v>
      </c>
      <c r="W31" s="9">
        <f t="shared" si="27"/>
        <v>16.714190267659973</v>
      </c>
      <c r="X31" s="2" t="s">
        <v>86</v>
      </c>
    </row>
    <row r="32" spans="1:30" ht="14.4">
      <c r="A32" t="s">
        <v>83</v>
      </c>
      <c r="B32" s="2" t="s">
        <v>63</v>
      </c>
      <c r="C32" s="41">
        <v>1.9634460999999999E-2</v>
      </c>
      <c r="D32" s="41">
        <v>8.5129820999999994E-2</v>
      </c>
      <c r="E32" s="41">
        <v>0.13328862</v>
      </c>
      <c r="F32" s="41">
        <v>0.19543538999999999</v>
      </c>
      <c r="G32" s="5">
        <f t="shared" si="16"/>
        <v>2.1774224559779998E-3</v>
      </c>
      <c r="H32" s="5">
        <f t="shared" si="17"/>
        <v>9.4407268892580005E-3</v>
      </c>
      <c r="I32" s="5">
        <f t="shared" si="18"/>
        <v>1.4781441380759999E-2</v>
      </c>
      <c r="J32" s="5">
        <f t="shared" si="19"/>
        <v>2.1673393880219997E-2</v>
      </c>
      <c r="K32" s="3">
        <f t="shared" si="7"/>
        <v>3.5695450097999998E-4</v>
      </c>
      <c r="L32" s="3">
        <f t="shared" si="8"/>
        <v>1.54766014578E-3</v>
      </c>
      <c r="M32" s="3">
        <f t="shared" si="9"/>
        <v>2.4231871115999999E-3</v>
      </c>
      <c r="N32" s="3">
        <f t="shared" si="10"/>
        <v>3.5530153901999996E-3</v>
      </c>
      <c r="O32" s="3">
        <f t="shared" si="20"/>
        <v>2.1774224559779998E-3</v>
      </c>
      <c r="P32" s="3">
        <f t="shared" si="21"/>
        <v>9.7976813902380007E-3</v>
      </c>
      <c r="Q32" s="3">
        <f t="shared" si="22"/>
        <v>1.6686056027519998E-2</v>
      </c>
      <c r="R32" s="3">
        <f t="shared" si="23"/>
        <v>2.6001195638579996E-2</v>
      </c>
      <c r="S32" s="3">
        <f t="shared" si="24"/>
        <v>8.0372138507359137E-3</v>
      </c>
      <c r="T32" s="4">
        <f t="shared" si="25"/>
        <v>8.0372138507359132</v>
      </c>
      <c r="U32" s="4">
        <f t="shared" si="26"/>
        <v>0.33922329798477846</v>
      </c>
      <c r="V32" s="41">
        <v>23.69298895</v>
      </c>
      <c r="W32" s="9">
        <f t="shared" si="27"/>
        <v>8.141359151634683</v>
      </c>
      <c r="X32" s="2" t="s">
        <v>87</v>
      </c>
    </row>
    <row r="33" spans="1:24" ht="14.4">
      <c r="A33" t="s">
        <v>83</v>
      </c>
      <c r="B33" s="2" t="s">
        <v>62</v>
      </c>
      <c r="C33" s="41">
        <v>9.3333864000000002E-2</v>
      </c>
      <c r="D33" s="41">
        <v>0.106119386</v>
      </c>
      <c r="E33" s="41">
        <v>0.2225133</v>
      </c>
      <c r="F33" s="41">
        <v>0.33639577199999998</v>
      </c>
      <c r="G33" s="5">
        <f t="shared" si="16"/>
        <v>1.0350538849872E-2</v>
      </c>
      <c r="H33" s="5">
        <f t="shared" si="17"/>
        <v>1.1768427668628E-2</v>
      </c>
      <c r="I33" s="5">
        <f t="shared" si="18"/>
        <v>2.4676279943399999E-2</v>
      </c>
      <c r="J33" s="5">
        <f t="shared" si="19"/>
        <v>3.7305618323255997E-2</v>
      </c>
      <c r="K33" s="3">
        <f t="shared" si="7"/>
        <v>1.6968096475200002E-3</v>
      </c>
      <c r="L33" s="3">
        <f t="shared" si="8"/>
        <v>1.9292504374800001E-3</v>
      </c>
      <c r="M33" s="3">
        <f t="shared" si="9"/>
        <v>4.0452917939999998E-3</v>
      </c>
      <c r="N33" s="3">
        <f t="shared" si="10"/>
        <v>6.1156751349599999E-3</v>
      </c>
      <c r="O33" s="3">
        <f t="shared" si="20"/>
        <v>1.0350538849872E-2</v>
      </c>
      <c r="P33" s="3">
        <f t="shared" si="21"/>
        <v>1.3465237316148E-2</v>
      </c>
      <c r="Q33" s="3">
        <f t="shared" si="22"/>
        <v>2.83023400284E-2</v>
      </c>
      <c r="R33" s="3">
        <f t="shared" si="23"/>
        <v>4.4976970202255995E-2</v>
      </c>
      <c r="S33" s="3">
        <f t="shared" si="24"/>
        <v>1.2237285428756326E-2</v>
      </c>
      <c r="T33" s="4">
        <f t="shared" si="25"/>
        <v>12.237285428756326</v>
      </c>
      <c r="U33" s="4">
        <f t="shared" si="26"/>
        <v>0.53236914184820017</v>
      </c>
      <c r="V33" s="41">
        <v>22.98646647</v>
      </c>
      <c r="W33" s="9">
        <f t="shared" si="27"/>
        <v>12.776859404356804</v>
      </c>
      <c r="X33" s="2" t="s">
        <v>88</v>
      </c>
    </row>
    <row r="34" spans="1:24" ht="14.4">
      <c r="A34" t="s">
        <v>83</v>
      </c>
      <c r="B34" s="2" t="s">
        <v>64</v>
      </c>
      <c r="C34" s="41">
        <v>6.9421892999999998E-2</v>
      </c>
      <c r="D34" s="41">
        <v>0.117565472</v>
      </c>
      <c r="E34" s="41">
        <v>0.26972840599999998</v>
      </c>
      <c r="F34" s="41">
        <v>0.48720404899999997</v>
      </c>
      <c r="G34" s="5">
        <f t="shared" si="16"/>
        <v>7.6987490899139994E-3</v>
      </c>
      <c r="H34" s="5">
        <f t="shared" si="17"/>
        <v>1.3037775713856E-2</v>
      </c>
      <c r="I34" s="5">
        <f t="shared" si="18"/>
        <v>2.9912340768587998E-2</v>
      </c>
      <c r="J34" s="5">
        <f t="shared" si="19"/>
        <v>5.4029954626001998E-2</v>
      </c>
      <c r="K34" s="3">
        <f t="shared" si="7"/>
        <v>1.26209001474E-3</v>
      </c>
      <c r="L34" s="3">
        <f t="shared" si="8"/>
        <v>2.1373402809600002E-3</v>
      </c>
      <c r="M34" s="3">
        <f t="shared" si="9"/>
        <v>4.9036624210800003E-3</v>
      </c>
      <c r="N34" s="3">
        <f t="shared" si="10"/>
        <v>8.8573696108199991E-3</v>
      </c>
      <c r="O34" s="3">
        <f t="shared" si="20"/>
        <v>7.6987490899139994E-3</v>
      </c>
      <c r="P34" s="3">
        <f t="shared" si="21"/>
        <v>1.4299865728596E-2</v>
      </c>
      <c r="Q34" s="3">
        <f t="shared" si="22"/>
        <v>3.3311771064288002E-2</v>
      </c>
      <c r="R34" s="3">
        <f t="shared" si="23"/>
        <v>6.2333047342782E-2</v>
      </c>
      <c r="S34" s="3">
        <f t="shared" si="24"/>
        <v>1.8850326259519826E-2</v>
      </c>
      <c r="T34" s="4">
        <f t="shared" si="25"/>
        <v>18.850326259519825</v>
      </c>
      <c r="U34" s="4">
        <f t="shared" si="26"/>
        <v>0.83514645813040222</v>
      </c>
      <c r="V34" s="41">
        <v>22.571282050000001</v>
      </c>
      <c r="W34" s="9">
        <f t="shared" si="27"/>
        <v>20.043514995129655</v>
      </c>
      <c r="X34" s="2" t="s">
        <v>89</v>
      </c>
    </row>
    <row r="35" spans="1:24" ht="14.4">
      <c r="A35" t="s">
        <v>83</v>
      </c>
      <c r="B35" s="2" t="s">
        <v>59</v>
      </c>
      <c r="C35" s="41">
        <v>7.7808586999999999E-2</v>
      </c>
      <c r="D35" s="41">
        <v>0.18593757399999999</v>
      </c>
      <c r="E35" s="41">
        <v>0.515606173</v>
      </c>
      <c r="F35" s="41">
        <v>0.91973521800000002</v>
      </c>
      <c r="G35" s="5">
        <f t="shared" si="16"/>
        <v>8.6288166811260003E-3</v>
      </c>
      <c r="H35" s="5">
        <f t="shared" si="17"/>
        <v>2.0620105081452001E-2</v>
      </c>
      <c r="I35" s="5">
        <f t="shared" si="18"/>
        <v>5.7179693373353997E-2</v>
      </c>
      <c r="J35" s="5">
        <f t="shared" si="19"/>
        <v>0.101996796205764</v>
      </c>
      <c r="K35" s="3">
        <f t="shared" si="7"/>
        <v>1.4145601116599999E-3</v>
      </c>
      <c r="L35" s="3">
        <f t="shared" si="8"/>
        <v>3.38034509532E-3</v>
      </c>
      <c r="M35" s="3">
        <f t="shared" si="9"/>
        <v>9.3737202251400007E-3</v>
      </c>
      <c r="N35" s="3">
        <f t="shared" si="10"/>
        <v>1.6720786263240001E-2</v>
      </c>
      <c r="O35" s="3">
        <f t="shared" si="20"/>
        <v>8.6288166811260003E-3</v>
      </c>
      <c r="P35" s="3">
        <f t="shared" si="21"/>
        <v>2.2034665193112001E-2</v>
      </c>
      <c r="Q35" s="3">
        <f t="shared" si="22"/>
        <v>6.1974598580334002E-2</v>
      </c>
      <c r="R35" s="3">
        <f t="shared" si="23"/>
        <v>0.116165421637884</v>
      </c>
      <c r="S35" s="3">
        <f t="shared" si="24"/>
        <v>3.735327262124756E-2</v>
      </c>
      <c r="T35" s="4">
        <f t="shared" si="25"/>
        <v>37.353272621247562</v>
      </c>
      <c r="U35" s="4">
        <f t="shared" si="26"/>
        <v>1.5913244036819161</v>
      </c>
      <c r="V35" s="41">
        <v>23.473072200000001</v>
      </c>
      <c r="W35" s="9">
        <f t="shared" si="27"/>
        <v>38.191785688365982</v>
      </c>
      <c r="X35" s="2" t="s">
        <v>90</v>
      </c>
    </row>
    <row r="36" spans="1:24" ht="14.4">
      <c r="A36" t="s">
        <v>83</v>
      </c>
      <c r="B36" s="2" t="s">
        <v>60</v>
      </c>
      <c r="C36" s="41">
        <v>0.12972693900000001</v>
      </c>
      <c r="D36" s="41">
        <v>0.16607435200000001</v>
      </c>
      <c r="E36" s="41">
        <v>0.251950442</v>
      </c>
      <c r="F36" s="41">
        <v>0.51030931400000001</v>
      </c>
      <c r="G36" s="5">
        <f t="shared" si="16"/>
        <v>1.4386458081222001E-2</v>
      </c>
      <c r="H36" s="5">
        <f t="shared" si="17"/>
        <v>1.8417313488095999E-2</v>
      </c>
      <c r="I36" s="5">
        <f t="shared" si="18"/>
        <v>2.7940800116915999E-2</v>
      </c>
      <c r="J36" s="5">
        <f t="shared" si="19"/>
        <v>5.6592282303972001E-2</v>
      </c>
      <c r="K36" s="3">
        <f t="shared" si="7"/>
        <v>2.3584357510200004E-3</v>
      </c>
      <c r="L36" s="3">
        <f t="shared" si="8"/>
        <v>3.0192317193600002E-3</v>
      </c>
      <c r="M36" s="3">
        <f t="shared" si="9"/>
        <v>4.5804590355599997E-3</v>
      </c>
      <c r="N36" s="3">
        <f t="shared" si="10"/>
        <v>9.2774233285200011E-3</v>
      </c>
      <c r="O36" s="3">
        <f t="shared" si="20"/>
        <v>1.4386458081222001E-2</v>
      </c>
      <c r="P36" s="3">
        <f t="shared" si="21"/>
        <v>2.0775749239116001E-2</v>
      </c>
      <c r="Q36" s="3">
        <f t="shared" si="22"/>
        <v>3.3318467587296001E-2</v>
      </c>
      <c r="R36" s="3">
        <f t="shared" si="23"/>
        <v>6.6550408809912004E-2</v>
      </c>
      <c r="S36" s="3">
        <f t="shared" si="24"/>
        <v>1.7431993169862547E-2</v>
      </c>
      <c r="T36" s="4">
        <f t="shared" si="25"/>
        <v>17.431993169862547</v>
      </c>
      <c r="U36" s="4">
        <f t="shared" si="26"/>
        <v>0.80260069402751555</v>
      </c>
      <c r="V36" s="41">
        <v>21.71938462</v>
      </c>
      <c r="W36" s="9">
        <f t="shared" si="27"/>
        <v>19.262416656660374</v>
      </c>
      <c r="X36" s="2" t="s">
        <v>91</v>
      </c>
    </row>
    <row r="37" spans="1:24" ht="14.4">
      <c r="A37" t="s">
        <v>83</v>
      </c>
      <c r="B37" s="2" t="s">
        <v>65</v>
      </c>
      <c r="C37" s="41">
        <v>6.2298530999999997E-2</v>
      </c>
      <c r="D37" s="41">
        <v>7.7382403000000002E-2</v>
      </c>
      <c r="E37" s="41">
        <v>0.112679576</v>
      </c>
      <c r="F37" s="41">
        <v>0.327385023</v>
      </c>
      <c r="G37" s="5">
        <f t="shared" si="16"/>
        <v>6.9087824908379992E-3</v>
      </c>
      <c r="H37" s="5">
        <f t="shared" si="17"/>
        <v>8.5815537278940007E-3</v>
      </c>
      <c r="I37" s="5">
        <f t="shared" si="18"/>
        <v>1.2495939619247999E-2</v>
      </c>
      <c r="J37" s="5">
        <f t="shared" si="19"/>
        <v>3.6306344280653997E-2</v>
      </c>
      <c r="K37" s="3">
        <f t="shared" si="7"/>
        <v>1.1325872935799999E-3</v>
      </c>
      <c r="L37" s="3">
        <f t="shared" si="8"/>
        <v>1.4068120865400001E-3</v>
      </c>
      <c r="M37" s="3">
        <f t="shared" si="9"/>
        <v>2.0485146916800001E-3</v>
      </c>
      <c r="N37" s="3">
        <f t="shared" si="10"/>
        <v>5.9518597181399992E-3</v>
      </c>
      <c r="O37" s="3">
        <f t="shared" si="20"/>
        <v>6.9087824908379992E-3</v>
      </c>
      <c r="P37" s="3">
        <f t="shared" si="21"/>
        <v>9.7141410214740005E-3</v>
      </c>
      <c r="Q37" s="3">
        <f t="shared" si="22"/>
        <v>1.5035338999367999E-2</v>
      </c>
      <c r="R37" s="3">
        <f t="shared" si="23"/>
        <v>4.0894258352453992E-2</v>
      </c>
      <c r="S37" s="3">
        <f t="shared" si="24"/>
        <v>1.1081776499989147E-2</v>
      </c>
      <c r="T37" s="4">
        <f t="shared" si="25"/>
        <v>11.081776499989147</v>
      </c>
      <c r="U37" s="4">
        <f t="shared" si="26"/>
        <v>0.49182115152890327</v>
      </c>
      <c r="V37" s="41">
        <v>22.532126699999999</v>
      </c>
      <c r="W37" s="9">
        <f t="shared" si="27"/>
        <v>11.803707636693678</v>
      </c>
      <c r="X37" s="2" t="s">
        <v>92</v>
      </c>
    </row>
    <row r="38" spans="1:24" ht="14.4">
      <c r="A38" t="s">
        <v>83</v>
      </c>
      <c r="B38" s="2" t="s">
        <v>66</v>
      </c>
      <c r="C38" s="41">
        <v>-8.6744127000000004E-2</v>
      </c>
      <c r="D38" s="41">
        <v>-2.6195547E-2</v>
      </c>
      <c r="E38" s="41">
        <v>-1.0639828E-2</v>
      </c>
      <c r="F38" s="41">
        <v>6.5266598999999995E-2</v>
      </c>
      <c r="G38" s="5">
        <f t="shared" si="16"/>
        <v>-9.6197501960459987E-3</v>
      </c>
      <c r="H38" s="5">
        <f t="shared" si="17"/>
        <v>-2.9050337712060001E-3</v>
      </c>
      <c r="I38" s="5">
        <f t="shared" si="18"/>
        <v>-1.179935645544E-3</v>
      </c>
      <c r="J38" s="5">
        <f t="shared" si="19"/>
        <v>7.2379352959019991E-3</v>
      </c>
      <c r="K38" s="3">
        <f t="shared" si="7"/>
        <v>-1.5770082288599999E-3</v>
      </c>
      <c r="L38" s="3">
        <f t="shared" si="8"/>
        <v>-4.7623504446000001E-4</v>
      </c>
      <c r="M38" s="3">
        <f t="shared" si="9"/>
        <v>-1.9343207303999999E-4</v>
      </c>
      <c r="N38" s="3">
        <f t="shared" si="10"/>
        <v>1.18654676982E-3</v>
      </c>
      <c r="O38" s="3">
        <f t="shared" si="20"/>
        <v>-9.6197501960459987E-3</v>
      </c>
      <c r="P38" s="3">
        <f t="shared" si="21"/>
        <v>-4.4820420000659996E-3</v>
      </c>
      <c r="Q38" s="3">
        <f t="shared" si="22"/>
        <v>-3.2331789188640003E-3</v>
      </c>
      <c r="R38" s="3">
        <f t="shared" si="23"/>
        <v>4.9912599495419993E-3</v>
      </c>
      <c r="S38" s="3">
        <f t="shared" si="24"/>
        <v>4.6252876855913299E-3</v>
      </c>
      <c r="T38" s="4">
        <f t="shared" si="25"/>
        <v>4.6252876855913296</v>
      </c>
      <c r="U38" s="4">
        <f t="shared" si="26"/>
        <v>0.19535678557098726</v>
      </c>
      <c r="V38" s="41">
        <v>23.676104580000001</v>
      </c>
      <c r="W38" s="9">
        <f t="shared" si="27"/>
        <v>4.6885628537036945</v>
      </c>
      <c r="X38" s="2" t="s">
        <v>93</v>
      </c>
    </row>
    <row r="39" spans="1:24" ht="14.4">
      <c r="A39" t="s">
        <v>83</v>
      </c>
      <c r="B39" s="2" t="s">
        <v>67</v>
      </c>
      <c r="C39" s="41">
        <v>5.6773359000000002E-2</v>
      </c>
      <c r="D39" s="41">
        <v>0.11873747900000001</v>
      </c>
      <c r="E39" s="41">
        <v>0.16916418699999999</v>
      </c>
      <c r="F39" s="41">
        <v>0.357126583</v>
      </c>
      <c r="G39" s="5">
        <f t="shared" si="16"/>
        <v>6.296051966382E-3</v>
      </c>
      <c r="H39" s="5">
        <f t="shared" si="17"/>
        <v>1.3167748946142E-2</v>
      </c>
      <c r="I39" s="5">
        <f t="shared" si="18"/>
        <v>1.8759970009925998E-2</v>
      </c>
      <c r="J39" s="5">
        <f t="shared" si="19"/>
        <v>3.9604623801533997E-2</v>
      </c>
      <c r="K39" s="3">
        <f t="shared" si="7"/>
        <v>1.0321396666199999E-3</v>
      </c>
      <c r="L39" s="3">
        <f t="shared" si="8"/>
        <v>2.1586473682200001E-3</v>
      </c>
      <c r="M39" s="3">
        <f t="shared" si="9"/>
        <v>3.0754049196599995E-3</v>
      </c>
      <c r="N39" s="3">
        <f t="shared" si="10"/>
        <v>6.4925612789399996E-3</v>
      </c>
      <c r="O39" s="3">
        <f t="shared" si="20"/>
        <v>6.296051966382E-3</v>
      </c>
      <c r="P39" s="3">
        <f t="shared" si="21"/>
        <v>1.4199888612762E-2</v>
      </c>
      <c r="Q39" s="3">
        <f t="shared" si="22"/>
        <v>2.1950757044765998E-2</v>
      </c>
      <c r="R39" s="3">
        <f t="shared" si="23"/>
        <v>4.5870815756033995E-2</v>
      </c>
      <c r="S39" s="3">
        <f t="shared" si="24"/>
        <v>1.3020477848270533E-2</v>
      </c>
      <c r="T39" s="4">
        <f t="shared" si="25"/>
        <v>13.020477848270533</v>
      </c>
      <c r="U39" s="4">
        <f t="shared" si="26"/>
        <v>0.55541574804097926</v>
      </c>
      <c r="V39" s="41">
        <v>23.442759580000001</v>
      </c>
      <c r="W39" s="9">
        <f t="shared" si="27"/>
        <v>13.329977952983501</v>
      </c>
      <c r="X39" s="2" t="s">
        <v>94</v>
      </c>
    </row>
    <row r="40" spans="1:24" ht="14.4">
      <c r="A40" t="s">
        <v>83</v>
      </c>
      <c r="B40" s="2" t="s">
        <v>68</v>
      </c>
      <c r="C40" s="41">
        <v>0.187855402</v>
      </c>
      <c r="D40" s="41">
        <v>0.19400463000000001</v>
      </c>
      <c r="E40" s="41">
        <v>0.43201321199999998</v>
      </c>
      <c r="F40" s="41">
        <v>0.66402477599999998</v>
      </c>
      <c r="G40" s="5">
        <f t="shared" si="16"/>
        <v>2.0832788370996003E-2</v>
      </c>
      <c r="H40" s="5">
        <f t="shared" si="17"/>
        <v>2.1514725457740001E-2</v>
      </c>
      <c r="I40" s="5">
        <f t="shared" si="18"/>
        <v>4.7909401184375998E-2</v>
      </c>
      <c r="J40" s="5">
        <f t="shared" si="19"/>
        <v>7.3639019608848E-2</v>
      </c>
      <c r="K40" s="3">
        <f t="shared" si="7"/>
        <v>3.4152112083600003E-3</v>
      </c>
      <c r="L40" s="3">
        <f t="shared" si="8"/>
        <v>3.5270041734000003E-3</v>
      </c>
      <c r="M40" s="3">
        <f t="shared" si="9"/>
        <v>7.8540001941600004E-3</v>
      </c>
      <c r="N40" s="3">
        <f t="shared" si="10"/>
        <v>1.207197042768E-2</v>
      </c>
      <c r="O40" s="3">
        <f t="shared" si="20"/>
        <v>2.0832788370996003E-2</v>
      </c>
      <c r="P40" s="3">
        <f t="shared" si="21"/>
        <v>2.4929936666100001E-2</v>
      </c>
      <c r="Q40" s="3">
        <f t="shared" si="22"/>
        <v>5.4851616566135998E-2</v>
      </c>
      <c r="R40" s="3">
        <f t="shared" si="23"/>
        <v>8.8435235184768007E-2</v>
      </c>
      <c r="S40" s="3">
        <f t="shared" si="24"/>
        <v>2.4004804475603735E-2</v>
      </c>
      <c r="T40" s="4">
        <f t="shared" si="25"/>
        <v>24.004804475603734</v>
      </c>
      <c r="U40" s="4">
        <f t="shared" si="26"/>
        <v>1.0794037307599331</v>
      </c>
      <c r="V40" s="41">
        <v>22.238948959999998</v>
      </c>
      <c r="W40" s="9">
        <f t="shared" si="27"/>
        <v>25.905689538238395</v>
      </c>
      <c r="X40" s="2" t="s">
        <v>95</v>
      </c>
    </row>
    <row r="41" spans="1:24" ht="14.4">
      <c r="A41" t="s">
        <v>83</v>
      </c>
      <c r="B41" s="2" t="s">
        <v>81</v>
      </c>
      <c r="C41" s="41">
        <v>-1.3912313000000001E-2</v>
      </c>
      <c r="D41" s="41">
        <v>1.146086E-2</v>
      </c>
      <c r="E41" s="41">
        <v>7.4551323000000003E-2</v>
      </c>
      <c r="F41" s="41">
        <v>0.13088372500000001</v>
      </c>
      <c r="G41" s="5">
        <f t="shared" si="16"/>
        <v>-1.5428476870740001E-3</v>
      </c>
      <c r="H41" s="5">
        <f t="shared" si="17"/>
        <v>1.2709864522800001E-3</v>
      </c>
      <c r="I41" s="5">
        <f t="shared" si="18"/>
        <v>8.2675926180539993E-3</v>
      </c>
      <c r="J41" s="5">
        <f t="shared" si="19"/>
        <v>1.451474333505E-2</v>
      </c>
      <c r="K41" s="3">
        <f t="shared" si="7"/>
        <v>-2.5292585034E-4</v>
      </c>
      <c r="L41" s="3">
        <f t="shared" si="8"/>
        <v>2.083584348E-4</v>
      </c>
      <c r="M41" s="3">
        <f t="shared" si="9"/>
        <v>1.35534305214E-3</v>
      </c>
      <c r="N41" s="3">
        <f t="shared" si="10"/>
        <v>2.3794661205E-3</v>
      </c>
      <c r="O41" s="3">
        <f t="shared" si="20"/>
        <v>-1.5428476870740001E-3</v>
      </c>
      <c r="P41" s="3">
        <f t="shared" si="21"/>
        <v>1.0180606019400001E-3</v>
      </c>
      <c r="Q41" s="3">
        <f t="shared" si="22"/>
        <v>8.2230252025140005E-3</v>
      </c>
      <c r="R41" s="3">
        <f t="shared" si="23"/>
        <v>1.582551897165E-2</v>
      </c>
      <c r="S41" s="3">
        <f t="shared" si="24"/>
        <v>6.1055172152550139E-3</v>
      </c>
      <c r="T41" s="4">
        <f t="shared" si="25"/>
        <v>6.1055172152550137</v>
      </c>
      <c r="U41" s="4">
        <f t="shared" si="26"/>
        <v>0.24422068861020055</v>
      </c>
      <c r="V41" s="41">
        <v>25</v>
      </c>
      <c r="W41" s="9">
        <f t="shared" si="27"/>
        <v>5.8612965266448134</v>
      </c>
      <c r="X41" s="2" t="s">
        <v>96</v>
      </c>
    </row>
    <row r="42" spans="1:24" ht="14.4">
      <c r="A42" t="s">
        <v>83</v>
      </c>
      <c r="B42" s="2" t="s">
        <v>69</v>
      </c>
      <c r="C42" s="41">
        <v>-1.8904754999999999E-2</v>
      </c>
      <c r="D42" s="41">
        <v>7.8310875000000002E-2</v>
      </c>
      <c r="E42" s="41">
        <v>0.25846497000000002</v>
      </c>
      <c r="F42" s="41">
        <v>4.1278523999999997E-2</v>
      </c>
      <c r="G42" s="5">
        <f t="shared" si="16"/>
        <v>-2.0964995199899998E-3</v>
      </c>
      <c r="H42" s="5">
        <f t="shared" si="17"/>
        <v>8.6845194157499986E-3</v>
      </c>
      <c r="I42" s="5">
        <f t="shared" si="18"/>
        <v>2.8663248243060001E-2</v>
      </c>
      <c r="J42" s="5">
        <f t="shared" si="19"/>
        <v>4.5777057545519995E-3</v>
      </c>
      <c r="K42" s="3">
        <f t="shared" si="7"/>
        <v>-3.4368844589999995E-4</v>
      </c>
      <c r="L42" s="3">
        <f t="shared" si="8"/>
        <v>1.4236917074999999E-3</v>
      </c>
      <c r="M42" s="3">
        <f t="shared" si="9"/>
        <v>4.6988931546000003E-3</v>
      </c>
      <c r="N42" s="3">
        <f t="shared" si="10"/>
        <v>7.5044356631999995E-4</v>
      </c>
      <c r="O42" s="3">
        <f t="shared" si="20"/>
        <v>-2.0964995199899998E-3</v>
      </c>
      <c r="P42" s="3">
        <f t="shared" si="21"/>
        <v>8.3408309698499994E-3</v>
      </c>
      <c r="Q42" s="3">
        <f t="shared" si="22"/>
        <v>2.9743251504660003E-2</v>
      </c>
      <c r="R42" s="3">
        <f t="shared" si="23"/>
        <v>1.0356602170751999E-2</v>
      </c>
      <c r="S42" s="3">
        <f t="shared" si="24"/>
        <v>5.9386503852097783E-3</v>
      </c>
      <c r="T42" s="4">
        <f t="shared" si="25"/>
        <v>5.9386503852097787</v>
      </c>
      <c r="U42" s="4">
        <f t="shared" si="26"/>
        <v>0.4775809012745908</v>
      </c>
      <c r="V42" s="41">
        <v>12.434857360000001</v>
      </c>
      <c r="W42" s="9">
        <f t="shared" si="27"/>
        <v>11.461941630590179</v>
      </c>
      <c r="X42" s="2" t="s">
        <v>97</v>
      </c>
    </row>
    <row r="43" spans="1:24" ht="14.4">
      <c r="A43" t="s">
        <v>83</v>
      </c>
      <c r="B43" s="2" t="s">
        <v>76</v>
      </c>
      <c r="C43" s="41">
        <v>-1.0868141E-2</v>
      </c>
      <c r="D43" s="41">
        <v>1.0814416309999999</v>
      </c>
      <c r="E43" s="41">
        <v>0.21873852699999999</v>
      </c>
      <c r="F43" s="41">
        <v>3.3881186000000001E-2</v>
      </c>
      <c r="G43" s="5">
        <f t="shared" si="16"/>
        <v>-1.205255100618E-3</v>
      </c>
      <c r="H43" s="5">
        <f t="shared" si="17"/>
        <v>0.11992971399463799</v>
      </c>
      <c r="I43" s="5">
        <f t="shared" si="18"/>
        <v>2.4257665167245996E-2</v>
      </c>
      <c r="J43" s="5">
        <f t="shared" si="19"/>
        <v>3.7573557650279997E-3</v>
      </c>
      <c r="K43" s="3">
        <f t="shared" si="7"/>
        <v>-1.9758280338E-4</v>
      </c>
      <c r="L43" s="3">
        <f t="shared" si="8"/>
        <v>1.9660608851579997E-2</v>
      </c>
      <c r="M43" s="3">
        <f t="shared" si="9"/>
        <v>3.9766664208599999E-3</v>
      </c>
      <c r="N43" s="3">
        <f t="shared" si="10"/>
        <v>6.1595996147999991E-4</v>
      </c>
      <c r="O43" s="3">
        <f t="shared" si="20"/>
        <v>-1.205255100618E-3</v>
      </c>
      <c r="P43" s="3">
        <f t="shared" si="21"/>
        <v>0.11973213119125799</v>
      </c>
      <c r="Q43" s="3">
        <f t="shared" si="22"/>
        <v>4.3720691215445993E-2</v>
      </c>
      <c r="R43" s="3">
        <f t="shared" si="23"/>
        <v>2.7197048234087997E-2</v>
      </c>
      <c r="S43" s="3">
        <f t="shared" si="24"/>
        <v>1.191554245534187E-4</v>
      </c>
      <c r="T43" s="4">
        <f t="shared" si="25"/>
        <v>0.1191554245534187</v>
      </c>
      <c r="U43" s="4">
        <f t="shared" si="26"/>
        <v>9.4157412481230985E-3</v>
      </c>
      <c r="V43" s="41">
        <v>12.654917060000001</v>
      </c>
      <c r="W43" s="9">
        <f t="shared" si="27"/>
        <v>0.22597778995495438</v>
      </c>
      <c r="X43" s="2" t="s">
        <v>98</v>
      </c>
    </row>
    <row r="44" spans="1:24" ht="14.4">
      <c r="A44" t="s">
        <v>83</v>
      </c>
      <c r="B44" s="2" t="s">
        <v>73</v>
      </c>
      <c r="C44" s="41">
        <v>3.49632E-4</v>
      </c>
      <c r="D44" s="41">
        <v>2.4566020000000001E-2</v>
      </c>
      <c r="E44" s="41">
        <v>4.0608805999999997E-2</v>
      </c>
      <c r="F44" s="41">
        <v>6.3394433E-2</v>
      </c>
      <c r="G44" s="5">
        <f t="shared" si="16"/>
        <v>3.8773489536000003E-5</v>
      </c>
      <c r="H44" s="5">
        <f t="shared" si="17"/>
        <v>2.72432248596E-3</v>
      </c>
      <c r="I44" s="5">
        <f t="shared" si="18"/>
        <v>4.5034353677879998E-3</v>
      </c>
      <c r="J44" s="5">
        <f t="shared" si="19"/>
        <v>7.0303158308340002E-3</v>
      </c>
      <c r="K44" s="3">
        <f t="shared" si="7"/>
        <v>6.3563097600000003E-6</v>
      </c>
      <c r="L44" s="3">
        <f t="shared" si="8"/>
        <v>4.4661024359999999E-4</v>
      </c>
      <c r="M44" s="3">
        <f t="shared" si="9"/>
        <v>7.3826809307999991E-4</v>
      </c>
      <c r="N44" s="3">
        <f t="shared" si="10"/>
        <v>1.1525107919399999E-3</v>
      </c>
      <c r="O44" s="3">
        <f t="shared" si="20"/>
        <v>3.8773489536000003E-5</v>
      </c>
      <c r="P44" s="3">
        <f t="shared" si="21"/>
        <v>2.7306787957200001E-3</v>
      </c>
      <c r="Q44" s="3">
        <f t="shared" si="22"/>
        <v>4.9564019211479991E-3</v>
      </c>
      <c r="R44" s="3">
        <f t="shared" si="23"/>
        <v>8.2215504772739992E-3</v>
      </c>
      <c r="S44" s="3">
        <f t="shared" si="24"/>
        <v>2.745769289263495E-3</v>
      </c>
      <c r="T44" s="4">
        <f t="shared" si="25"/>
        <v>2.7457692892634951</v>
      </c>
      <c r="U44" s="4">
        <f t="shared" si="26"/>
        <v>0.19612822449186054</v>
      </c>
      <c r="V44" s="41">
        <v>13.99986818</v>
      </c>
      <c r="W44" s="9">
        <f t="shared" si="27"/>
        <v>4.7070773878046532</v>
      </c>
      <c r="X44" s="2" t="s">
        <v>99</v>
      </c>
    </row>
    <row r="45" spans="1:24" ht="14.4">
      <c r="A45" t="s">
        <v>83</v>
      </c>
      <c r="B45" s="2" t="s">
        <v>72</v>
      </c>
      <c r="C45" s="41">
        <v>1.5631374999999999E-2</v>
      </c>
      <c r="D45" s="41">
        <v>3.7321100000000003E-2</v>
      </c>
      <c r="E45" s="41">
        <v>5.3379107000000002E-2</v>
      </c>
      <c r="F45" s="41">
        <v>3.8706198999999997E-2</v>
      </c>
      <c r="G45" s="5">
        <f t="shared" si="16"/>
        <v>1.7334882247499999E-3</v>
      </c>
      <c r="H45" s="5">
        <f t="shared" si="17"/>
        <v>4.1388353478000002E-3</v>
      </c>
      <c r="I45" s="5">
        <f t="shared" si="18"/>
        <v>5.9196362080859996E-3</v>
      </c>
      <c r="J45" s="5">
        <f t="shared" si="19"/>
        <v>4.2924400567019997E-3</v>
      </c>
      <c r="K45" s="3">
        <f t="shared" si="7"/>
        <v>2.8417839749999999E-4</v>
      </c>
      <c r="L45" s="3">
        <f t="shared" si="8"/>
        <v>6.7849759800000012E-4</v>
      </c>
      <c r="M45" s="3">
        <f t="shared" si="9"/>
        <v>9.7043216525999993E-4</v>
      </c>
      <c r="N45" s="3">
        <f t="shared" si="10"/>
        <v>7.0367869781999993E-4</v>
      </c>
      <c r="O45" s="3">
        <f t="shared" si="20"/>
        <v>1.7334882247499999E-3</v>
      </c>
      <c r="P45" s="3">
        <f t="shared" si="21"/>
        <v>4.4230137453000005E-3</v>
      </c>
      <c r="Q45" s="3">
        <f t="shared" si="22"/>
        <v>6.8823122035860003E-3</v>
      </c>
      <c r="R45" s="3">
        <f t="shared" si="23"/>
        <v>6.2255482174620007E-3</v>
      </c>
      <c r="S45" s="3">
        <f t="shared" si="24"/>
        <v>1.6214492944869872E-3</v>
      </c>
      <c r="T45" s="4">
        <f t="shared" si="25"/>
        <v>1.6214492944869872</v>
      </c>
      <c r="U45" s="4">
        <f t="shared" si="26"/>
        <v>0.11383931155193273</v>
      </c>
      <c r="V45" s="41">
        <v>14.24331606</v>
      </c>
      <c r="W45" s="9">
        <f t="shared" si="27"/>
        <v>2.7321434772463857</v>
      </c>
      <c r="X45" s="2" t="s">
        <v>100</v>
      </c>
    </row>
    <row r="46" spans="1:24" ht="14.4">
      <c r="A46" t="s">
        <v>83</v>
      </c>
      <c r="B46" s="2" t="s">
        <v>75</v>
      </c>
      <c r="C46" s="41">
        <v>0.199484139</v>
      </c>
      <c r="D46" s="41">
        <v>4.8858512E-2</v>
      </c>
      <c r="E46" s="41">
        <v>7.2937911999999994E-2</v>
      </c>
      <c r="F46" s="41">
        <v>9.1613906999999994E-2</v>
      </c>
      <c r="G46" s="5">
        <f t="shared" si="16"/>
        <v>2.2122392046822002E-2</v>
      </c>
      <c r="H46" s="5">
        <f t="shared" si="17"/>
        <v>5.4183112637760005E-3</v>
      </c>
      <c r="I46" s="5">
        <f t="shared" si="18"/>
        <v>8.0886685649759985E-3</v>
      </c>
      <c r="J46" s="5">
        <f t="shared" si="19"/>
        <v>1.0159799058486E-2</v>
      </c>
      <c r="K46" s="3">
        <f t="shared" si="7"/>
        <v>3.6266216470200001E-3</v>
      </c>
      <c r="L46" s="3">
        <f t="shared" si="8"/>
        <v>8.8824774816000009E-4</v>
      </c>
      <c r="M46" s="3">
        <f t="shared" si="9"/>
        <v>1.3260112401599997E-3</v>
      </c>
      <c r="N46" s="3">
        <f t="shared" si="10"/>
        <v>1.6655408292599999E-3</v>
      </c>
      <c r="O46" s="3">
        <f t="shared" si="20"/>
        <v>2.2122392046822002E-2</v>
      </c>
      <c r="P46" s="3">
        <f t="shared" si="21"/>
        <v>9.0449329107959997E-3</v>
      </c>
      <c r="Q46" s="3">
        <f t="shared" si="22"/>
        <v>1.2603537960155998E-2</v>
      </c>
      <c r="R46" s="3">
        <f t="shared" si="23"/>
        <v>1.6000679693826E-2</v>
      </c>
      <c r="S46" s="3">
        <f t="shared" si="24"/>
        <v>-1.4312717219425656E-3</v>
      </c>
      <c r="T46" s="4">
        <f t="shared" si="25"/>
        <v>-1.4312717219425657</v>
      </c>
      <c r="U46" s="4">
        <f t="shared" si="26"/>
        <v>-8.9781866924465756E-2</v>
      </c>
      <c r="V46" s="41">
        <v>15.94165694</v>
      </c>
      <c r="W46" s="9">
        <f t="shared" si="27"/>
        <v>-2.154764806187178</v>
      </c>
      <c r="X46" s="2" t="s">
        <v>101</v>
      </c>
    </row>
    <row r="47" spans="1:24" ht="14.4">
      <c r="A47" t="s">
        <v>83</v>
      </c>
      <c r="B47" s="2" t="s">
        <v>71</v>
      </c>
      <c r="C47" s="41">
        <v>4.7732167999999998E-2</v>
      </c>
      <c r="D47" s="41">
        <v>0.152786542</v>
      </c>
      <c r="E47" s="41">
        <v>0.103958024</v>
      </c>
      <c r="F47" s="41">
        <v>0.11127925700000001</v>
      </c>
      <c r="G47" s="5">
        <f t="shared" si="16"/>
        <v>5.293401966864E-3</v>
      </c>
      <c r="H47" s="5">
        <f t="shared" si="17"/>
        <v>1.6943721934715997E-2</v>
      </c>
      <c r="I47" s="5">
        <f t="shared" si="18"/>
        <v>1.1528736945551999E-2</v>
      </c>
      <c r="J47" s="5">
        <f t="shared" si="19"/>
        <v>1.2340647042786E-2</v>
      </c>
      <c r="K47" s="3">
        <f t="shared" si="7"/>
        <v>8.6777081423999999E-4</v>
      </c>
      <c r="L47" s="3">
        <f t="shared" si="8"/>
        <v>2.77765933356E-3</v>
      </c>
      <c r="M47" s="3">
        <f t="shared" si="9"/>
        <v>1.88995687632E-3</v>
      </c>
      <c r="N47" s="3">
        <f t="shared" si="10"/>
        <v>2.0230568922599999E-3</v>
      </c>
      <c r="O47" s="3">
        <f t="shared" si="20"/>
        <v>5.293401966864E-3</v>
      </c>
      <c r="P47" s="3">
        <f t="shared" si="21"/>
        <v>1.7811492748955996E-2</v>
      </c>
      <c r="Q47" s="3">
        <f t="shared" si="22"/>
        <v>1.5174167093351999E-2</v>
      </c>
      <c r="R47" s="3">
        <f t="shared" si="23"/>
        <v>1.7876034066906001E-2</v>
      </c>
      <c r="S47" s="3">
        <f t="shared" si="24"/>
        <v>3.5384418441767409E-3</v>
      </c>
      <c r="T47" s="4">
        <f t="shared" si="25"/>
        <v>3.5384418441767411</v>
      </c>
      <c r="U47" s="4">
        <f t="shared" si="26"/>
        <v>0.21508127155394668</v>
      </c>
      <c r="V47" s="41">
        <v>16.4516502</v>
      </c>
      <c r="W47" s="9">
        <f t="shared" si="27"/>
        <v>5.16195051729472</v>
      </c>
      <c r="X47" s="2" t="s">
        <v>102</v>
      </c>
    </row>
    <row r="48" spans="1:24" ht="14.4">
      <c r="A48" t="s">
        <v>83</v>
      </c>
      <c r="B48" s="2" t="s">
        <v>70</v>
      </c>
      <c r="C48" s="41">
        <v>6.6529930000000001E-2</v>
      </c>
      <c r="D48" s="41">
        <v>7.3714176000000006E-2</v>
      </c>
      <c r="E48" s="41">
        <v>8.3805606000000005E-2</v>
      </c>
      <c r="F48" s="41">
        <v>9.1903103E-2</v>
      </c>
      <c r="G48" s="5">
        <f t="shared" si="16"/>
        <v>7.3780361771399999E-3</v>
      </c>
      <c r="H48" s="5">
        <f t="shared" si="17"/>
        <v>8.1747546900480007E-3</v>
      </c>
      <c r="I48" s="5">
        <f t="shared" si="18"/>
        <v>9.2938740941880017E-3</v>
      </c>
      <c r="J48" s="5">
        <f t="shared" si="19"/>
        <v>1.0191870316494E-2</v>
      </c>
      <c r="K48" s="3">
        <f t="shared" si="7"/>
        <v>1.2095141273999999E-3</v>
      </c>
      <c r="L48" s="3">
        <f t="shared" si="8"/>
        <v>1.34012371968E-3</v>
      </c>
      <c r="M48" s="3">
        <f t="shared" si="9"/>
        <v>1.5235859170800001E-3</v>
      </c>
      <c r="N48" s="3">
        <f t="shared" si="10"/>
        <v>1.6707984125399998E-3</v>
      </c>
      <c r="O48" s="3">
        <f t="shared" si="20"/>
        <v>7.3780361771399999E-3</v>
      </c>
      <c r="P48" s="3">
        <f t="shared" si="21"/>
        <v>9.3842688174480011E-3</v>
      </c>
      <c r="Q48" s="3">
        <f t="shared" si="22"/>
        <v>1.1843511941268002E-2</v>
      </c>
      <c r="R48" s="3">
        <f t="shared" si="23"/>
        <v>1.4265094080654E-2</v>
      </c>
      <c r="S48" s="3">
        <f t="shared" si="24"/>
        <v>2.3722915131793977E-3</v>
      </c>
      <c r="T48" s="4">
        <f t="shared" si="25"/>
        <v>2.3722915131793978</v>
      </c>
      <c r="U48" s="4">
        <f t="shared" si="26"/>
        <v>0.16327551258796472</v>
      </c>
      <c r="V48" s="41">
        <v>14.529377220000001</v>
      </c>
      <c r="W48" s="9">
        <f t="shared" si="27"/>
        <v>3.9186123021111534</v>
      </c>
      <c r="X48" s="2" t="s">
        <v>103</v>
      </c>
    </row>
    <row r="49" spans="1:24" ht="14.4">
      <c r="A49" t="s">
        <v>83</v>
      </c>
      <c r="B49" s="2" t="s">
        <v>77</v>
      </c>
      <c r="C49" s="41">
        <v>3.5601143000000002E-2</v>
      </c>
      <c r="D49" s="41">
        <v>3.1202315000000001E-2</v>
      </c>
      <c r="E49" s="41">
        <v>7.0487354000000002E-2</v>
      </c>
      <c r="F49" s="41">
        <v>0.10546488900000001</v>
      </c>
      <c r="G49" s="5">
        <f t="shared" si="16"/>
        <v>3.9480955564140004E-3</v>
      </c>
      <c r="H49" s="5">
        <f t="shared" si="17"/>
        <v>3.46027432887E-3</v>
      </c>
      <c r="I49" s="5">
        <f t="shared" si="18"/>
        <v>7.8169065838920009E-3</v>
      </c>
      <c r="J49" s="5">
        <f t="shared" si="19"/>
        <v>1.1695845260322E-2</v>
      </c>
      <c r="K49" s="3">
        <f t="shared" si="7"/>
        <v>6.4722877974000002E-4</v>
      </c>
      <c r="L49" s="3">
        <f t="shared" si="8"/>
        <v>5.672580867E-4</v>
      </c>
      <c r="M49" s="3">
        <f t="shared" si="9"/>
        <v>1.28146009572E-3</v>
      </c>
      <c r="N49" s="3">
        <f t="shared" si="10"/>
        <v>1.91735168202E-3</v>
      </c>
      <c r="O49" s="3">
        <f t="shared" si="20"/>
        <v>3.9480955564140004E-3</v>
      </c>
      <c r="P49" s="3">
        <f t="shared" si="21"/>
        <v>4.1075031086099997E-3</v>
      </c>
      <c r="Q49" s="3">
        <f t="shared" si="22"/>
        <v>9.0313934503320013E-3</v>
      </c>
      <c r="R49" s="3">
        <f t="shared" si="23"/>
        <v>1.4191792222482E-2</v>
      </c>
      <c r="S49" s="3">
        <f t="shared" si="24"/>
        <v>3.680726149085337E-3</v>
      </c>
      <c r="T49" s="4">
        <f t="shared" si="25"/>
        <v>3.6807261490853369</v>
      </c>
      <c r="U49" s="4">
        <f t="shared" si="26"/>
        <v>0.20546535474077979</v>
      </c>
      <c r="V49" s="41">
        <v>17.91409629</v>
      </c>
      <c r="W49" s="9">
        <f t="shared" si="27"/>
        <v>4.9311685137787151</v>
      </c>
      <c r="X49" s="2" t="s">
        <v>104</v>
      </c>
    </row>
    <row r="50" spans="1:24" ht="14.4">
      <c r="A50" t="s">
        <v>83</v>
      </c>
      <c r="B50" s="2" t="s">
        <v>74</v>
      </c>
      <c r="C50" s="41">
        <v>-3.6028221999999999E-2</v>
      </c>
      <c r="D50" s="41">
        <v>0.27841951700000001</v>
      </c>
      <c r="E50" s="41">
        <v>1.6209767999999999E-2</v>
      </c>
      <c r="F50" s="41">
        <v>6.1781021999999998E-2</v>
      </c>
      <c r="G50" s="5">
        <f t="shared" si="16"/>
        <v>-3.9954577633559999E-3</v>
      </c>
      <c r="H50" s="5">
        <f t="shared" si="17"/>
        <v>3.0876167596266001E-2</v>
      </c>
      <c r="I50" s="5">
        <f t="shared" si="18"/>
        <v>1.7976308516639999E-3</v>
      </c>
      <c r="J50" s="5">
        <f t="shared" si="19"/>
        <v>6.8513917777559994E-3</v>
      </c>
      <c r="K50" s="3">
        <f t="shared" si="7"/>
        <v>-6.5499307595999999E-4</v>
      </c>
      <c r="L50" s="3">
        <f t="shared" si="8"/>
        <v>5.0616668190600006E-3</v>
      </c>
      <c r="M50" s="3">
        <f t="shared" si="9"/>
        <v>2.9469358223999998E-4</v>
      </c>
      <c r="N50" s="3">
        <f t="shared" si="10"/>
        <v>1.1231789799599999E-3</v>
      </c>
      <c r="O50" s="3">
        <f t="shared" si="20"/>
        <v>-3.9954577633559999E-3</v>
      </c>
      <c r="P50" s="3">
        <f t="shared" si="21"/>
        <v>3.0221174520306003E-2</v>
      </c>
      <c r="Q50" s="3">
        <f t="shared" si="22"/>
        <v>6.204304594764001E-3</v>
      </c>
      <c r="R50" s="3">
        <f t="shared" si="23"/>
        <v>1.1552759103096E-2</v>
      </c>
      <c r="S50" s="3">
        <f t="shared" si="24"/>
        <v>2.1171723317125373E-3</v>
      </c>
      <c r="T50" s="4">
        <f t="shared" si="25"/>
        <v>2.1171723317125375</v>
      </c>
      <c r="U50" s="4">
        <f t="shared" si="26"/>
        <v>0.14539716228872984</v>
      </c>
      <c r="V50" s="41">
        <v>14.56130435</v>
      </c>
      <c r="W50" s="9">
        <f t="shared" si="27"/>
        <v>3.4895318949295162</v>
      </c>
      <c r="X50" s="2" t="s">
        <v>105</v>
      </c>
    </row>
    <row r="51" spans="1:24" ht="14.4">
      <c r="A51" t="s">
        <v>83</v>
      </c>
      <c r="B51" s="2" t="s">
        <v>78</v>
      </c>
      <c r="C51" s="41">
        <v>-4.3273352000000001E-2</v>
      </c>
      <c r="D51" s="41">
        <v>1.2206682E-2</v>
      </c>
      <c r="E51" s="41">
        <v>9.9163452999999999E-2</v>
      </c>
      <c r="F51" s="41">
        <v>0.18826636599999999</v>
      </c>
      <c r="G51" s="5">
        <f t="shared" si="16"/>
        <v>-4.7989281900959998E-3</v>
      </c>
      <c r="H51" s="5">
        <f t="shared" si="17"/>
        <v>1.3536966204359998E-3</v>
      </c>
      <c r="I51" s="5">
        <f t="shared" si="18"/>
        <v>1.0997028610793999E-2</v>
      </c>
      <c r="J51" s="5">
        <f t="shared" si="19"/>
        <v>2.0878363456667999E-2</v>
      </c>
      <c r="K51" s="3">
        <f t="shared" si="7"/>
        <v>-7.8670953935999993E-4</v>
      </c>
      <c r="L51" s="3">
        <f t="shared" si="8"/>
        <v>2.2191747875999998E-4</v>
      </c>
      <c r="M51" s="3">
        <f t="shared" si="9"/>
        <v>1.80279157554E-3</v>
      </c>
      <c r="N51" s="3">
        <f t="shared" si="10"/>
        <v>3.4226825338799999E-3</v>
      </c>
      <c r="O51" s="3">
        <f t="shared" si="20"/>
        <v>-4.7989281900959998E-3</v>
      </c>
      <c r="P51" s="3">
        <f t="shared" si="21"/>
        <v>5.6698708107599989E-4</v>
      </c>
      <c r="Q51" s="3">
        <f t="shared" si="22"/>
        <v>1.0432236550194001E-2</v>
      </c>
      <c r="R51" s="3">
        <f t="shared" si="23"/>
        <v>2.2116362971607996E-2</v>
      </c>
      <c r="S51" s="3">
        <f t="shared" si="24"/>
        <v>9.3183612149998311E-3</v>
      </c>
      <c r="T51" s="4">
        <f t="shared" si="25"/>
        <v>9.3183612149998307</v>
      </c>
      <c r="U51" s="4">
        <f t="shared" si="26"/>
        <v>0.55412516522433708</v>
      </c>
      <c r="V51" s="41">
        <v>16.816347279999999</v>
      </c>
      <c r="W51" s="9">
        <f t="shared" si="27"/>
        <v>13.29900396538409</v>
      </c>
      <c r="X51" s="2" t="s">
        <v>106</v>
      </c>
    </row>
    <row r="52" spans="1:24" ht="14.4">
      <c r="A52" t="s">
        <v>83</v>
      </c>
      <c r="B52" s="2" t="s">
        <v>79</v>
      </c>
      <c r="C52" s="41">
        <v>-3.1492406000000001E-2</v>
      </c>
      <c r="D52" s="41">
        <v>9.6800189999999998E-3</v>
      </c>
      <c r="E52" s="41">
        <v>2.9071394E-2</v>
      </c>
      <c r="F52" s="41">
        <v>3.7655959000000003E-2</v>
      </c>
      <c r="G52" s="5">
        <f t="shared" si="16"/>
        <v>-3.4924448405880002E-3</v>
      </c>
      <c r="H52" s="5">
        <f t="shared" si="17"/>
        <v>1.0734947470620001E-3</v>
      </c>
      <c r="I52" s="5">
        <f t="shared" si="18"/>
        <v>3.2239594518119999E-3</v>
      </c>
      <c r="J52" s="5">
        <f t="shared" si="19"/>
        <v>4.1759705411819996E-3</v>
      </c>
      <c r="K52" s="3">
        <f t="shared" si="7"/>
        <v>-5.7253194107999999E-4</v>
      </c>
      <c r="L52" s="3">
        <f t="shared" si="8"/>
        <v>1.7598274542000001E-4</v>
      </c>
      <c r="M52" s="3">
        <f t="shared" si="9"/>
        <v>5.2851794291999994E-4</v>
      </c>
      <c r="N52" s="3">
        <f t="shared" si="10"/>
        <v>6.8458533462000004E-4</v>
      </c>
      <c r="O52" s="3">
        <f t="shared" si="20"/>
        <v>-3.4924448405880002E-3</v>
      </c>
      <c r="P52" s="3">
        <f t="shared" si="21"/>
        <v>5.0096280598200009E-4</v>
      </c>
      <c r="Q52" s="3">
        <f t="shared" si="22"/>
        <v>2.8274102561519996E-3</v>
      </c>
      <c r="R52" s="3">
        <f t="shared" si="23"/>
        <v>4.3079392884419997E-3</v>
      </c>
      <c r="S52" s="3">
        <f t="shared" si="24"/>
        <v>2.6256316068037238E-3</v>
      </c>
      <c r="T52" s="4">
        <f t="shared" si="25"/>
        <v>2.625631606803724</v>
      </c>
      <c r="U52" s="4">
        <f t="shared" si="26"/>
        <v>0.17919986071417077</v>
      </c>
      <c r="V52" s="41">
        <v>14.651973480000001</v>
      </c>
      <c r="W52" s="9">
        <f t="shared" si="27"/>
        <v>4.3007966571400988</v>
      </c>
      <c r="X52" s="2" t="s">
        <v>107</v>
      </c>
    </row>
    <row r="53" spans="1:24" ht="14.4">
      <c r="A53" t="s">
        <v>83</v>
      </c>
      <c r="B53" s="2" t="s">
        <v>80</v>
      </c>
      <c r="C53" s="41">
        <v>-3.6058663999999997E-2</v>
      </c>
      <c r="D53" s="41">
        <v>5.7884482000000001E-2</v>
      </c>
      <c r="E53" s="41">
        <v>8.0000391000000004E-2</v>
      </c>
      <c r="F53" s="41">
        <v>0.219362582</v>
      </c>
      <c r="G53" s="5">
        <f t="shared" si="16"/>
        <v>-3.9988337202720003E-3</v>
      </c>
      <c r="H53" s="5">
        <f t="shared" si="17"/>
        <v>6.4192732848359999E-3</v>
      </c>
      <c r="I53" s="5">
        <f t="shared" si="18"/>
        <v>8.8718833611180006E-3</v>
      </c>
      <c r="J53" s="5">
        <f t="shared" si="19"/>
        <v>2.4326871618636E-2</v>
      </c>
      <c r="K53" s="3">
        <f t="shared" si="7"/>
        <v>-6.5554651151999998E-4</v>
      </c>
      <c r="L53" s="3">
        <f t="shared" si="8"/>
        <v>1.0523398827600001E-3</v>
      </c>
      <c r="M53" s="3">
        <f t="shared" si="9"/>
        <v>1.4544071083799999E-3</v>
      </c>
      <c r="N53" s="3">
        <f t="shared" si="10"/>
        <v>3.9880117407599999E-3</v>
      </c>
      <c r="O53" s="3">
        <f t="shared" si="20"/>
        <v>-3.9988337202720003E-3</v>
      </c>
      <c r="P53" s="3">
        <f t="shared" si="21"/>
        <v>5.763726773316E-3</v>
      </c>
      <c r="Q53" s="3">
        <f t="shared" si="22"/>
        <v>9.2686767323580006E-3</v>
      </c>
      <c r="R53" s="3">
        <f t="shared" si="23"/>
        <v>2.6178072098256001E-2</v>
      </c>
      <c r="S53" s="3">
        <f t="shared" si="24"/>
        <v>9.6535280095981762E-3</v>
      </c>
      <c r="T53" s="4">
        <f t="shared" si="25"/>
        <v>9.6535280095981761</v>
      </c>
      <c r="U53" s="4">
        <f t="shared" si="26"/>
        <v>0.76346029761836376</v>
      </c>
      <c r="V53" s="41">
        <v>12.64444011</v>
      </c>
      <c r="W53" s="9">
        <f t="shared" si="27"/>
        <v>18.323047142840728</v>
      </c>
      <c r="X53" s="2" t="s">
        <v>108</v>
      </c>
    </row>
    <row r="54" spans="1:24" ht="14.4">
      <c r="B54" s="1"/>
      <c r="C54" s="1"/>
      <c r="D54" s="1"/>
      <c r="E54" s="1"/>
      <c r="F54" s="1"/>
      <c r="G54" s="1"/>
      <c r="H54" s="1"/>
      <c r="I54" s="1"/>
    </row>
    <row r="56" spans="1:24" ht="14.4">
      <c r="C56" s="1" t="s">
        <v>52</v>
      </c>
    </row>
    <row r="57" spans="1:24" ht="14.4">
      <c r="C57" s="1" t="s">
        <v>53</v>
      </c>
    </row>
    <row r="58" spans="1:24" ht="14.4">
      <c r="C58" s="1" t="s">
        <v>54</v>
      </c>
    </row>
    <row r="59" spans="1:24" ht="14.4">
      <c r="C59" s="1" t="s">
        <v>55</v>
      </c>
    </row>
    <row r="60" spans="1:24" ht="14.4">
      <c r="C60" s="1" t="s">
        <v>56</v>
      </c>
    </row>
  </sheetData>
  <phoneticPr fontId="2" type="noConversion"/>
  <pageMargins left="0.75" right="0.75" top="1" bottom="1" header="0.5" footer="0.5"/>
  <pageSetup orientation="portrait" horizontalDpi="4294967292" verticalDpi="4294967292"/>
  <headerFooter alignWithMargins="0">
    <oddHeader xml:space="preserve">&amp;LCheck times: 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0"/>
  <sheetViews>
    <sheetView tabSelected="1" topLeftCell="B11" zoomScaleNormal="100" workbookViewId="0">
      <selection activeCell="R6" sqref="R6"/>
    </sheetView>
  </sheetViews>
  <sheetFormatPr defaultColWidth="11" defaultRowHeight="13.2"/>
  <cols>
    <col min="2" max="2" width="12.77734375" customWidth="1"/>
    <col min="3" max="3" width="5.44140625" customWidth="1"/>
    <col min="4" max="4" width="7" customWidth="1"/>
    <col min="5" max="6" width="7.33203125" bestFit="1" customWidth="1"/>
    <col min="7" max="7" width="6.6640625" customWidth="1"/>
    <col min="8" max="10" width="6.33203125" customWidth="1"/>
    <col min="11" max="11" width="9" customWidth="1"/>
    <col min="12" max="18" width="6.33203125" customWidth="1"/>
    <col min="19" max="19" width="20.109375" customWidth="1"/>
    <col min="20" max="20" width="15.33203125" customWidth="1"/>
    <col min="21" max="21" width="16.109375" customWidth="1"/>
    <col min="22" max="22" width="15.33203125" customWidth="1"/>
    <col min="23" max="23" width="18.5546875" bestFit="1" customWidth="1"/>
    <col min="24" max="24" width="14.33203125" bestFit="1" customWidth="1"/>
  </cols>
  <sheetData>
    <row r="1" spans="1:30" ht="14.4">
      <c r="B1" s="8" t="s">
        <v>1</v>
      </c>
      <c r="C1" s="20">
        <v>8.3000000000000004E-2</v>
      </c>
      <c r="D1" s="21">
        <v>1</v>
      </c>
      <c r="E1" s="21">
        <v>2</v>
      </c>
      <c r="F1" s="22">
        <v>3</v>
      </c>
      <c r="G1" s="12" t="s">
        <v>2</v>
      </c>
      <c r="H1" s="13"/>
      <c r="I1" s="13"/>
      <c r="J1" s="14"/>
      <c r="K1" s="29" t="s">
        <v>109</v>
      </c>
      <c r="L1" s="30"/>
      <c r="M1" s="30"/>
      <c r="N1" s="30"/>
      <c r="O1" s="35" t="s">
        <v>23</v>
      </c>
      <c r="P1" s="35"/>
      <c r="Q1" s="35"/>
      <c r="R1" s="35"/>
      <c r="S1" s="40"/>
      <c r="T1" s="2"/>
      <c r="U1" s="2" t="s">
        <v>3</v>
      </c>
      <c r="V1" s="2"/>
      <c r="W1" s="7"/>
    </row>
    <row r="2" spans="1:30" ht="14.4">
      <c r="B2" s="6" t="s">
        <v>48</v>
      </c>
      <c r="C2" s="23" t="s">
        <v>49</v>
      </c>
      <c r="D2" s="24" t="s">
        <v>22</v>
      </c>
      <c r="E2" s="24" t="s">
        <v>50</v>
      </c>
      <c r="F2" s="25" t="s">
        <v>21</v>
      </c>
      <c r="G2" s="15" t="s">
        <v>49</v>
      </c>
      <c r="H2" s="16" t="s">
        <v>22</v>
      </c>
      <c r="I2" s="16" t="s">
        <v>50</v>
      </c>
      <c r="J2" s="17" t="s">
        <v>21</v>
      </c>
      <c r="K2" s="31" t="s">
        <v>49</v>
      </c>
      <c r="L2" s="30" t="s">
        <v>22</v>
      </c>
      <c r="M2" s="30" t="s">
        <v>50</v>
      </c>
      <c r="N2" s="32" t="s">
        <v>21</v>
      </c>
      <c r="O2" s="36" t="s">
        <v>49</v>
      </c>
      <c r="P2" s="35" t="s">
        <v>22</v>
      </c>
      <c r="Q2" s="35" t="s">
        <v>50</v>
      </c>
      <c r="R2" s="37" t="s">
        <v>21</v>
      </c>
      <c r="S2" s="40" t="s">
        <v>20</v>
      </c>
      <c r="T2" s="2" t="s">
        <v>19</v>
      </c>
      <c r="U2" s="2" t="s">
        <v>19</v>
      </c>
      <c r="V2" s="2" t="s">
        <v>51</v>
      </c>
      <c r="W2" s="2" t="s">
        <v>19</v>
      </c>
    </row>
    <row r="3" spans="1:30" ht="15" thickBot="1">
      <c r="B3" s="6"/>
      <c r="C3" s="26" t="s">
        <v>18</v>
      </c>
      <c r="D3" s="27" t="s">
        <v>18</v>
      </c>
      <c r="E3" s="27" t="s">
        <v>18</v>
      </c>
      <c r="F3" s="28" t="s">
        <v>18</v>
      </c>
      <c r="G3" s="18" t="s">
        <v>17</v>
      </c>
      <c r="H3" s="19" t="s">
        <v>17</v>
      </c>
      <c r="I3" s="19" t="s">
        <v>17</v>
      </c>
      <c r="J3" s="19" t="s">
        <v>17</v>
      </c>
      <c r="K3" s="33" t="s">
        <v>17</v>
      </c>
      <c r="L3" s="34" t="s">
        <v>17</v>
      </c>
      <c r="M3" s="34" t="s">
        <v>17</v>
      </c>
      <c r="N3" s="34" t="s">
        <v>17</v>
      </c>
      <c r="O3" s="38" t="s">
        <v>17</v>
      </c>
      <c r="P3" s="39" t="s">
        <v>17</v>
      </c>
      <c r="Q3" s="39" t="s">
        <v>17</v>
      </c>
      <c r="R3" s="39" t="s">
        <v>17</v>
      </c>
      <c r="S3" s="40" t="s">
        <v>16</v>
      </c>
      <c r="T3" s="2" t="s">
        <v>15</v>
      </c>
      <c r="U3" s="2" t="s">
        <v>14</v>
      </c>
      <c r="V3" s="2"/>
      <c r="W3" s="2" t="s">
        <v>13</v>
      </c>
    </row>
    <row r="4" spans="1:30" ht="14.4">
      <c r="A4" t="s">
        <v>82</v>
      </c>
      <c r="B4" s="2" t="s">
        <v>57</v>
      </c>
      <c r="C4" s="41">
        <v>0.178037948</v>
      </c>
      <c r="D4" s="41"/>
      <c r="E4" s="41">
        <v>0.29458406999999998</v>
      </c>
      <c r="F4" s="41">
        <v>0.33020088199999997</v>
      </c>
      <c r="G4" s="5">
        <f>C4*0.001818*61</f>
        <v>1.9744052357304E-2</v>
      </c>
      <c r="H4" s="5">
        <f>D4*0.001818*61</f>
        <v>0</v>
      </c>
      <c r="I4" s="5">
        <f>E4*0.001818*61</f>
        <v>3.2668784194859996E-2</v>
      </c>
      <c r="J4" s="5">
        <f>F4*0.001818*61</f>
        <v>3.6618617412035995E-2</v>
      </c>
      <c r="K4" s="3">
        <f>C4*0.001818*10</f>
        <v>3.2367298946399999E-3</v>
      </c>
      <c r="L4" s="3">
        <f>D4*0.001818*10</f>
        <v>0</v>
      </c>
      <c r="M4" s="3">
        <f>E4*0.001818*10</f>
        <v>5.3555383925999994E-3</v>
      </c>
      <c r="N4" s="3">
        <f>F4*0.001818*10</f>
        <v>6.0030520347599987E-3</v>
      </c>
      <c r="O4" s="3">
        <f>G4</f>
        <v>1.9744052357304E-2</v>
      </c>
      <c r="P4" s="3">
        <f>H4+K4</f>
        <v>3.2367298946399999E-3</v>
      </c>
      <c r="Q4" s="3">
        <f>I4+K4+L4</f>
        <v>3.5905514089499997E-2</v>
      </c>
      <c r="R4" s="3">
        <f t="shared" ref="R4:R53" si="0">J4+K4+L4+M4</f>
        <v>4.5210885699275997E-2</v>
      </c>
      <c r="S4" s="3">
        <f>SLOPE(O4:R4,$C$1:$F$1)</f>
        <v>1.1356494582259817E-2</v>
      </c>
      <c r="T4" s="4">
        <f>S4*10^3</f>
        <v>11.356494582259817</v>
      </c>
      <c r="U4" s="4">
        <f>(T4)*(1/V4)</f>
        <v>0.5278667022651522</v>
      </c>
      <c r="V4" s="41">
        <v>21.513943829999999</v>
      </c>
      <c r="W4" s="9">
        <f t="shared" ref="W4:W53" si="1">+U4*24</f>
        <v>12.668800854363653</v>
      </c>
      <c r="X4" s="2" t="s">
        <v>32</v>
      </c>
      <c r="AA4" s="10"/>
      <c r="AB4" s="10"/>
      <c r="AC4" s="10"/>
      <c r="AD4" s="10"/>
    </row>
    <row r="5" spans="1:30" ht="14.4">
      <c r="A5" t="s">
        <v>82</v>
      </c>
      <c r="B5" s="2" t="s">
        <v>58</v>
      </c>
      <c r="C5" s="41"/>
      <c r="D5" s="41">
        <v>0.24242218400000001</v>
      </c>
      <c r="E5" s="41">
        <v>0.42239362899999999</v>
      </c>
      <c r="F5" s="41">
        <v>0.67212227300000005</v>
      </c>
      <c r="G5" s="5">
        <f t="shared" ref="G5:J28" si="2">C5*0.001818*61</f>
        <v>0</v>
      </c>
      <c r="H5" s="5">
        <f t="shared" si="2"/>
        <v>2.6884135361231999E-2</v>
      </c>
      <c r="I5" s="5">
        <f t="shared" si="2"/>
        <v>4.6842608668841997E-2</v>
      </c>
      <c r="J5" s="5">
        <f t="shared" si="2"/>
        <v>7.4537015831154005E-2</v>
      </c>
      <c r="K5" s="3">
        <f t="shared" ref="K5:K53" si="3">C5*0.001818*10</f>
        <v>0</v>
      </c>
      <c r="L5" s="3">
        <f t="shared" ref="L5:L53" si="4">D5*0.001818*10</f>
        <v>4.4072353051200002E-3</v>
      </c>
      <c r="M5" s="3">
        <f t="shared" ref="M5:M53" si="5">E5*0.001818*10</f>
        <v>7.6791161752199997E-3</v>
      </c>
      <c r="N5" s="3">
        <f t="shared" ref="N5:N53" si="6">F5*0.001818*10</f>
        <v>1.2219182923140001E-2</v>
      </c>
      <c r="O5" s="3">
        <f t="shared" ref="O5:O53" si="7">G5</f>
        <v>0</v>
      </c>
      <c r="P5" s="3">
        <f t="shared" ref="P5:P53" si="8">H5+K5</f>
        <v>2.6884135361231999E-2</v>
      </c>
      <c r="Q5" s="3">
        <f t="shared" ref="Q5:Q53" si="9">I5+K5+L5</f>
        <v>5.1249843973961998E-2</v>
      </c>
      <c r="R5" s="3">
        <f t="shared" si="0"/>
        <v>8.6623367311494004E-2</v>
      </c>
      <c r="S5" s="3">
        <f t="shared" ref="S5:S53" si="10">SLOPE(O5:R5,$C$1:$F$1)</f>
        <v>2.9161969632517031E-2</v>
      </c>
      <c r="T5" s="4">
        <f t="shared" ref="T5:T53" si="11">S5*10^3</f>
        <v>29.161969632517032</v>
      </c>
      <c r="U5" s="4">
        <f t="shared" ref="U5:U53" si="12">(T5)*(1/V5)</f>
        <v>1.3144064037465764</v>
      </c>
      <c r="V5" s="41">
        <v>22.186417800000001</v>
      </c>
      <c r="W5" s="9">
        <f t="shared" si="1"/>
        <v>31.545753689917831</v>
      </c>
      <c r="X5" s="2" t="s">
        <v>33</v>
      </c>
      <c r="AA5" s="11"/>
      <c r="AB5" s="11"/>
      <c r="AC5" s="11"/>
      <c r="AD5" s="11"/>
    </row>
    <row r="6" spans="1:30" ht="14.4">
      <c r="A6" t="s">
        <v>82</v>
      </c>
      <c r="B6" s="2" t="s">
        <v>61</v>
      </c>
      <c r="C6" s="41">
        <v>0.134597614</v>
      </c>
      <c r="D6" s="41">
        <v>0.16505455499999999</v>
      </c>
      <c r="E6" s="41"/>
      <c r="F6" s="41">
        <v>0.86465092700000001</v>
      </c>
      <c r="G6" s="5">
        <f t="shared" si="2"/>
        <v>1.4926606197371999E-2</v>
      </c>
      <c r="H6" s="5">
        <f t="shared" si="2"/>
        <v>1.830422004039E-2</v>
      </c>
      <c r="I6" s="5">
        <f t="shared" si="2"/>
        <v>0</v>
      </c>
      <c r="J6" s="5">
        <f t="shared" si="2"/>
        <v>9.5888058502446E-2</v>
      </c>
      <c r="K6" s="3">
        <f t="shared" si="3"/>
        <v>2.4469846225199997E-3</v>
      </c>
      <c r="L6" s="3">
        <f t="shared" si="4"/>
        <v>3.0006918098999997E-3</v>
      </c>
      <c r="M6" s="3">
        <f t="shared" si="5"/>
        <v>0</v>
      </c>
      <c r="N6" s="3">
        <f t="shared" si="6"/>
        <v>1.571935385286E-2</v>
      </c>
      <c r="O6" s="3">
        <f t="shared" si="7"/>
        <v>1.4926606197371999E-2</v>
      </c>
      <c r="P6" s="3">
        <f t="shared" si="8"/>
        <v>2.075120466291E-2</v>
      </c>
      <c r="Q6" s="3">
        <f t="shared" si="9"/>
        <v>5.4476764324199994E-3</v>
      </c>
      <c r="R6" s="3">
        <f t="shared" si="0"/>
        <v>0.10133573493486599</v>
      </c>
      <c r="S6" s="3">
        <f t="shared" si="10"/>
        <v>2.5281865263482573E-2</v>
      </c>
      <c r="T6" s="4">
        <f t="shared" si="11"/>
        <v>25.281865263482572</v>
      </c>
      <c r="U6" s="4">
        <f t="shared" si="12"/>
        <v>1.1255924170552438</v>
      </c>
      <c r="V6" s="41">
        <v>22.460941349999999</v>
      </c>
      <c r="W6" s="9">
        <f t="shared" si="1"/>
        <v>27.014218009325852</v>
      </c>
      <c r="X6" s="2" t="s">
        <v>34</v>
      </c>
      <c r="AA6" s="11"/>
      <c r="AB6" s="11"/>
      <c r="AC6" s="11"/>
      <c r="AD6" s="11"/>
    </row>
    <row r="7" spans="1:30" ht="14.4">
      <c r="A7" t="s">
        <v>82</v>
      </c>
      <c r="B7" s="2" t="s">
        <v>63</v>
      </c>
      <c r="C7" s="41">
        <v>0.13898122199999999</v>
      </c>
      <c r="D7" s="41">
        <v>0.15388244400000001</v>
      </c>
      <c r="E7" s="41">
        <v>0.317795881</v>
      </c>
      <c r="F7" s="41"/>
      <c r="G7" s="5">
        <f t="shared" si="2"/>
        <v>1.5412739557356E-2</v>
      </c>
      <c r="H7" s="5">
        <f t="shared" si="2"/>
        <v>1.7065255274712001E-2</v>
      </c>
      <c r="I7" s="5">
        <f t="shared" si="2"/>
        <v>3.5242927611138002E-2</v>
      </c>
      <c r="J7" s="5">
        <f t="shared" si="2"/>
        <v>0</v>
      </c>
      <c r="K7" s="3">
        <f t="shared" si="3"/>
        <v>2.5266786159600001E-3</v>
      </c>
      <c r="L7" s="3">
        <f t="shared" si="4"/>
        <v>2.7975828319200002E-3</v>
      </c>
      <c r="M7" s="3">
        <f t="shared" si="5"/>
        <v>5.77752911658E-3</v>
      </c>
      <c r="N7" s="3">
        <f t="shared" si="6"/>
        <v>0</v>
      </c>
      <c r="O7" s="3">
        <f t="shared" si="7"/>
        <v>1.5412739557356E-2</v>
      </c>
      <c r="P7" s="3">
        <f t="shared" si="8"/>
        <v>1.9591933890672E-2</v>
      </c>
      <c r="Q7" s="3">
        <f t="shared" si="9"/>
        <v>4.0567189059018002E-2</v>
      </c>
      <c r="R7" s="3">
        <f t="shared" si="0"/>
        <v>1.110179056446E-2</v>
      </c>
      <c r="S7" s="3">
        <f t="shared" si="10"/>
        <v>7.3630370021315959E-4</v>
      </c>
      <c r="T7" s="4">
        <f t="shared" si="11"/>
        <v>0.73630370021315961</v>
      </c>
      <c r="U7" s="4">
        <f t="shared" si="12"/>
        <v>3.3021471427504792E-2</v>
      </c>
      <c r="V7" s="41">
        <v>22.29772534</v>
      </c>
      <c r="W7" s="9">
        <f t="shared" si="1"/>
        <v>0.79251531426011501</v>
      </c>
      <c r="X7" s="2" t="s">
        <v>35</v>
      </c>
    </row>
    <row r="8" spans="1:30" ht="14.4">
      <c r="A8" t="s">
        <v>82</v>
      </c>
      <c r="B8" s="2" t="s">
        <v>62</v>
      </c>
      <c r="C8" s="41"/>
      <c r="D8" s="41">
        <v>0.26549700700000001</v>
      </c>
      <c r="E8" s="41">
        <v>0.80012970299999997</v>
      </c>
      <c r="F8" s="41">
        <v>1.420318851</v>
      </c>
      <c r="G8" s="5">
        <f t="shared" si="2"/>
        <v>0</v>
      </c>
      <c r="H8" s="5">
        <f t="shared" si="2"/>
        <v>2.9443087082286001E-2</v>
      </c>
      <c r="I8" s="5">
        <f t="shared" si="2"/>
        <v>8.8732783803293996E-2</v>
      </c>
      <c r="J8" s="5">
        <f t="shared" si="2"/>
        <v>0.15751051993819801</v>
      </c>
      <c r="K8" s="3">
        <f t="shared" si="3"/>
        <v>0</v>
      </c>
      <c r="L8" s="3">
        <f t="shared" si="4"/>
        <v>4.8267355872599997E-3</v>
      </c>
      <c r="M8" s="3">
        <f t="shared" si="5"/>
        <v>1.4546358000539999E-2</v>
      </c>
      <c r="N8" s="3">
        <f t="shared" si="6"/>
        <v>2.582139671118E-2</v>
      </c>
      <c r="O8" s="3">
        <f t="shared" si="7"/>
        <v>0</v>
      </c>
      <c r="P8" s="3">
        <f t="shared" si="8"/>
        <v>2.9443087082286001E-2</v>
      </c>
      <c r="Q8" s="3">
        <f t="shared" si="9"/>
        <v>9.3559519390554E-2</v>
      </c>
      <c r="R8" s="3">
        <f t="shared" si="0"/>
        <v>0.17688361352599799</v>
      </c>
      <c r="S8" s="3">
        <f t="shared" si="10"/>
        <v>6.1217575556650757E-2</v>
      </c>
      <c r="T8" s="4">
        <f t="shared" si="11"/>
        <v>61.217575556650758</v>
      </c>
      <c r="U8" s="4">
        <f t="shared" si="12"/>
        <v>2.6170760721918938</v>
      </c>
      <c r="V8" s="41">
        <v>23.391591940000001</v>
      </c>
      <c r="W8" s="9">
        <f t="shared" si="1"/>
        <v>62.809825732605447</v>
      </c>
      <c r="X8" s="2" t="s">
        <v>36</v>
      </c>
    </row>
    <row r="9" spans="1:30" ht="14.4">
      <c r="A9" t="s">
        <v>82</v>
      </c>
      <c r="B9" s="2" t="s">
        <v>64</v>
      </c>
      <c r="C9" s="41">
        <v>0.15260389099999999</v>
      </c>
      <c r="D9" s="41">
        <v>0.64291344399999995</v>
      </c>
      <c r="E9" s="41">
        <v>2.6517777219999998</v>
      </c>
      <c r="F9" s="41">
        <v>3.7569795629999998</v>
      </c>
      <c r="G9" s="5">
        <f t="shared" si="2"/>
        <v>1.6923466304118E-2</v>
      </c>
      <c r="H9" s="5">
        <f t="shared" si="2"/>
        <v>7.1297815112711993E-2</v>
      </c>
      <c r="I9" s="5">
        <f t="shared" si="2"/>
        <v>0.29407684581435595</v>
      </c>
      <c r="J9" s="5">
        <f t="shared" si="2"/>
        <v>0.416641519577574</v>
      </c>
      <c r="K9" s="3">
        <f t="shared" si="3"/>
        <v>2.7743387383799998E-3</v>
      </c>
      <c r="L9" s="3">
        <f t="shared" si="4"/>
        <v>1.168816641192E-2</v>
      </c>
      <c r="M9" s="3">
        <f t="shared" si="5"/>
        <v>4.8209318985959995E-2</v>
      </c>
      <c r="N9" s="3">
        <f t="shared" si="6"/>
        <v>6.8301888455339993E-2</v>
      </c>
      <c r="O9" s="3">
        <f t="shared" si="7"/>
        <v>1.6923466304118E-2</v>
      </c>
      <c r="P9" s="3">
        <f t="shared" si="8"/>
        <v>7.407215385109199E-2</v>
      </c>
      <c r="Q9" s="3">
        <f t="shared" si="9"/>
        <v>0.30853935096465596</v>
      </c>
      <c r="R9" s="3">
        <f t="shared" si="0"/>
        <v>0.47931334371383399</v>
      </c>
      <c r="S9" s="3">
        <f t="shared" si="10"/>
        <v>0.1669384194407815</v>
      </c>
      <c r="T9" s="4">
        <f t="shared" si="11"/>
        <v>166.9384194407815</v>
      </c>
      <c r="U9" s="4">
        <f t="shared" si="12"/>
        <v>7.5472311381222141</v>
      </c>
      <c r="V9" s="41">
        <v>22.119160839999999</v>
      </c>
      <c r="W9" s="9">
        <f t="shared" si="1"/>
        <v>181.13354731493314</v>
      </c>
      <c r="X9" s="2" t="s">
        <v>37</v>
      </c>
    </row>
    <row r="10" spans="1:30" ht="14.4">
      <c r="A10" t="s">
        <v>82</v>
      </c>
      <c r="B10" s="2" t="s">
        <v>59</v>
      </c>
      <c r="C10" s="41">
        <v>0.18289340200000001</v>
      </c>
      <c r="D10" s="41">
        <v>0.67856069699999999</v>
      </c>
      <c r="E10" s="41">
        <v>1.718008424</v>
      </c>
      <c r="F10" s="41">
        <v>2.39288612</v>
      </c>
      <c r="G10" s="5">
        <f t="shared" si="2"/>
        <v>2.0282512494996002E-2</v>
      </c>
      <c r="H10" s="5">
        <f t="shared" si="2"/>
        <v>7.5251024175905998E-2</v>
      </c>
      <c r="I10" s="5">
        <f t="shared" si="2"/>
        <v>0.19052369820475201</v>
      </c>
      <c r="J10" s="5">
        <f t="shared" si="2"/>
        <v>0.26536628493576003</v>
      </c>
      <c r="K10" s="3">
        <f t="shared" si="3"/>
        <v>3.3250020483600001E-3</v>
      </c>
      <c r="L10" s="3">
        <f t="shared" si="4"/>
        <v>1.233623347146E-2</v>
      </c>
      <c r="M10" s="3">
        <f t="shared" si="5"/>
        <v>3.123339314832E-2</v>
      </c>
      <c r="N10" s="3">
        <f t="shared" si="6"/>
        <v>4.3502669661600005E-2</v>
      </c>
      <c r="O10" s="3">
        <f t="shared" si="7"/>
        <v>2.0282512494996002E-2</v>
      </c>
      <c r="P10" s="3">
        <f t="shared" si="8"/>
        <v>7.8576026224266002E-2</v>
      </c>
      <c r="Q10" s="3">
        <f t="shared" si="9"/>
        <v>0.20618493372457203</v>
      </c>
      <c r="R10" s="3">
        <f t="shared" si="0"/>
        <v>0.31226091360390007</v>
      </c>
      <c r="S10" s="3">
        <f t="shared" si="10"/>
        <v>0.10316005803204929</v>
      </c>
      <c r="T10" s="4">
        <f t="shared" si="11"/>
        <v>103.16005803204929</v>
      </c>
      <c r="U10" s="4">
        <f t="shared" si="12"/>
        <v>4.6290543376198245</v>
      </c>
      <c r="V10" s="41">
        <v>22.28534178</v>
      </c>
      <c r="W10" s="9">
        <f t="shared" si="1"/>
        <v>111.0973041028758</v>
      </c>
      <c r="X10" s="2" t="s">
        <v>38</v>
      </c>
    </row>
    <row r="11" spans="1:30" ht="14.4">
      <c r="A11" t="s">
        <v>82</v>
      </c>
      <c r="B11" s="2" t="s">
        <v>60</v>
      </c>
      <c r="C11" s="41"/>
      <c r="D11" s="41">
        <v>0.16576993500000001</v>
      </c>
      <c r="E11" s="41">
        <v>0.21357865500000001</v>
      </c>
      <c r="F11" s="41">
        <v>0.290291788</v>
      </c>
      <c r="G11" s="5">
        <f t="shared" si="2"/>
        <v>0</v>
      </c>
      <c r="H11" s="5">
        <f t="shared" si="2"/>
        <v>1.8383554251630001E-2</v>
      </c>
      <c r="I11" s="5">
        <f t="shared" si="2"/>
        <v>2.3685445682189998E-2</v>
      </c>
      <c r="J11" s="5">
        <f t="shared" si="2"/>
        <v>3.2192778705623995E-2</v>
      </c>
      <c r="K11" s="3">
        <f t="shared" si="3"/>
        <v>0</v>
      </c>
      <c r="L11" s="3">
        <f t="shared" si="4"/>
        <v>3.0136974182999998E-3</v>
      </c>
      <c r="M11" s="3">
        <f t="shared" si="5"/>
        <v>3.8828599478999996E-3</v>
      </c>
      <c r="N11" s="3">
        <f t="shared" si="6"/>
        <v>5.2775047058399999E-3</v>
      </c>
      <c r="O11" s="3">
        <f t="shared" si="7"/>
        <v>0</v>
      </c>
      <c r="P11" s="3">
        <f t="shared" si="8"/>
        <v>1.8383554251630001E-2</v>
      </c>
      <c r="Q11" s="3">
        <f t="shared" si="9"/>
        <v>2.669914310049E-2</v>
      </c>
      <c r="R11" s="3">
        <f t="shared" si="0"/>
        <v>3.9089336071823994E-2</v>
      </c>
      <c r="S11" s="3">
        <f t="shared" si="10"/>
        <v>1.2834963963073657E-2</v>
      </c>
      <c r="T11" s="4">
        <f t="shared" si="11"/>
        <v>12.834963963073657</v>
      </c>
      <c r="U11" s="4">
        <f t="shared" si="12"/>
        <v>0.56473563402358873</v>
      </c>
      <c r="V11" s="41">
        <v>22.727384619999999</v>
      </c>
      <c r="W11" s="9">
        <f t="shared" si="1"/>
        <v>13.553655216566129</v>
      </c>
      <c r="X11" s="2" t="s">
        <v>39</v>
      </c>
    </row>
    <row r="12" spans="1:30" ht="14.4">
      <c r="A12" t="s">
        <v>82</v>
      </c>
      <c r="B12" s="2" t="s">
        <v>65</v>
      </c>
      <c r="C12" s="41">
        <v>0.118143865</v>
      </c>
      <c r="D12" s="41">
        <v>0.69429906600000002</v>
      </c>
      <c r="E12" s="41">
        <v>1.5500919</v>
      </c>
      <c r="F12" s="41">
        <v>2.2481661869999998</v>
      </c>
      <c r="G12" s="5">
        <f t="shared" si="2"/>
        <v>1.310191834077E-2</v>
      </c>
      <c r="H12" s="5">
        <f t="shared" si="2"/>
        <v>7.6996377821268003E-2</v>
      </c>
      <c r="I12" s="5">
        <f t="shared" si="2"/>
        <v>0.17190209152620001</v>
      </c>
      <c r="J12" s="5">
        <f t="shared" si="2"/>
        <v>0.24931713380592596</v>
      </c>
      <c r="K12" s="3">
        <f t="shared" si="3"/>
        <v>2.1478554657E-3</v>
      </c>
      <c r="L12" s="3">
        <f t="shared" si="4"/>
        <v>1.2622357019880001E-2</v>
      </c>
      <c r="M12" s="3">
        <f t="shared" si="5"/>
        <v>2.8180670742000001E-2</v>
      </c>
      <c r="N12" s="3">
        <f t="shared" si="6"/>
        <v>4.0871661279659993E-2</v>
      </c>
      <c r="O12" s="3">
        <f t="shared" si="7"/>
        <v>1.310191834077E-2</v>
      </c>
      <c r="P12" s="3">
        <f t="shared" si="8"/>
        <v>7.9144233286967999E-2</v>
      </c>
      <c r="Q12" s="3">
        <f t="shared" si="9"/>
        <v>0.18667230401178003</v>
      </c>
      <c r="R12" s="3">
        <f t="shared" si="0"/>
        <v>0.29226801703350597</v>
      </c>
      <c r="S12" s="3">
        <f t="shared" si="10"/>
        <v>9.7084174627777423E-2</v>
      </c>
      <c r="T12" s="4">
        <f t="shared" si="11"/>
        <v>97.084174627777429</v>
      </c>
      <c r="U12" s="4">
        <f t="shared" si="12"/>
        <v>4.2883759573946945</v>
      </c>
      <c r="V12" s="41">
        <v>22.638914029999999</v>
      </c>
      <c r="W12" s="9">
        <f t="shared" si="1"/>
        <v>102.92102297747266</v>
      </c>
      <c r="X12" s="2" t="s">
        <v>40</v>
      </c>
    </row>
    <row r="13" spans="1:30" ht="14.4">
      <c r="A13" t="s">
        <v>82</v>
      </c>
      <c r="B13" s="2" t="s">
        <v>66</v>
      </c>
      <c r="C13" s="41">
        <v>0.20292405299999999</v>
      </c>
      <c r="D13" s="41">
        <v>0.30068763500000001</v>
      </c>
      <c r="E13" s="41"/>
      <c r="F13" s="41">
        <v>0.45466185100000001</v>
      </c>
      <c r="G13" s="5">
        <f t="shared" si="2"/>
        <v>2.2503871629594E-2</v>
      </c>
      <c r="H13" s="5">
        <f t="shared" si="2"/>
        <v>3.3345657346230004E-2</v>
      </c>
      <c r="I13" s="5">
        <f t="shared" si="2"/>
        <v>0</v>
      </c>
      <c r="J13" s="5">
        <f t="shared" si="2"/>
        <v>5.0421089952197996E-2</v>
      </c>
      <c r="K13" s="3">
        <f t="shared" si="3"/>
        <v>3.6891592835400001E-3</v>
      </c>
      <c r="L13" s="3">
        <f t="shared" si="4"/>
        <v>5.4665012043000009E-3</v>
      </c>
      <c r="M13" s="3">
        <f t="shared" si="5"/>
        <v>0</v>
      </c>
      <c r="N13" s="3">
        <f t="shared" si="6"/>
        <v>8.2657524511799991E-3</v>
      </c>
      <c r="O13" s="3">
        <f t="shared" si="7"/>
        <v>2.2503871629594E-2</v>
      </c>
      <c r="P13" s="3">
        <f t="shared" si="8"/>
        <v>3.7034816629770005E-2</v>
      </c>
      <c r="Q13" s="3">
        <f t="shared" si="9"/>
        <v>9.1556604878400005E-3</v>
      </c>
      <c r="R13" s="3">
        <f t="shared" si="0"/>
        <v>5.9576750440037997E-2</v>
      </c>
      <c r="S13" s="3">
        <f t="shared" si="10"/>
        <v>8.5943025823941137E-3</v>
      </c>
      <c r="T13" s="4">
        <f t="shared" si="11"/>
        <v>8.5943025823941142</v>
      </c>
      <c r="U13" s="4">
        <f t="shared" si="12"/>
        <v>0.36326781984880319</v>
      </c>
      <c r="V13" s="41">
        <v>23.658309689999999</v>
      </c>
      <c r="W13" s="9">
        <f t="shared" si="1"/>
        <v>8.7184276763712774</v>
      </c>
      <c r="X13" s="2" t="s">
        <v>41</v>
      </c>
    </row>
    <row r="14" spans="1:30" ht="14.4">
      <c r="A14" t="s">
        <v>82</v>
      </c>
      <c r="B14" s="2" t="s">
        <v>67</v>
      </c>
      <c r="C14" s="41">
        <v>0.244431338</v>
      </c>
      <c r="D14" s="41">
        <v>0.89367710600000005</v>
      </c>
      <c r="E14" s="41">
        <v>0.63568353499999997</v>
      </c>
      <c r="F14" s="41"/>
      <c r="G14" s="5">
        <f t="shared" si="2"/>
        <v>2.7106946521523997E-2</v>
      </c>
      <c r="H14" s="5">
        <f t="shared" si="2"/>
        <v>9.910700370118801E-2</v>
      </c>
      <c r="I14" s="5">
        <f t="shared" si="2"/>
        <v>7.0496032664429997E-2</v>
      </c>
      <c r="J14" s="5">
        <f t="shared" si="2"/>
        <v>0</v>
      </c>
      <c r="K14" s="3">
        <f t="shared" si="3"/>
        <v>4.4437617248399997E-3</v>
      </c>
      <c r="L14" s="3">
        <f t="shared" si="4"/>
        <v>1.6247049787080001E-2</v>
      </c>
      <c r="M14" s="3">
        <f t="shared" si="5"/>
        <v>1.1556726666299998E-2</v>
      </c>
      <c r="N14" s="3">
        <f t="shared" si="6"/>
        <v>0</v>
      </c>
      <c r="O14" s="3">
        <f t="shared" si="7"/>
        <v>2.7106946521523997E-2</v>
      </c>
      <c r="P14" s="3">
        <f t="shared" si="8"/>
        <v>0.10355076542602801</v>
      </c>
      <c r="Q14" s="3">
        <f t="shared" si="9"/>
        <v>9.1186844176349993E-2</v>
      </c>
      <c r="R14" s="3">
        <f t="shared" si="0"/>
        <v>3.224753817822E-2</v>
      </c>
      <c r="S14" s="3">
        <f t="shared" si="10"/>
        <v>-3.1403599028094324E-4</v>
      </c>
      <c r="T14" s="4">
        <f t="shared" si="11"/>
        <v>-0.31403599028094326</v>
      </c>
      <c r="U14" s="4">
        <f t="shared" si="12"/>
        <v>-1.3994032901912028E-2</v>
      </c>
      <c r="V14" s="41">
        <v>22.44070687</v>
      </c>
      <c r="W14" s="9">
        <f t="shared" si="1"/>
        <v>-0.33585678964588866</v>
      </c>
      <c r="X14" s="2" t="s">
        <v>42</v>
      </c>
    </row>
    <row r="15" spans="1:30" ht="14.4">
      <c r="A15" t="s">
        <v>82</v>
      </c>
      <c r="B15" s="2" t="s">
        <v>68</v>
      </c>
      <c r="C15" s="41">
        <v>0.117930773</v>
      </c>
      <c r="D15" s="41">
        <v>0.56828556900000005</v>
      </c>
      <c r="E15" s="41">
        <v>1.3913839960000001</v>
      </c>
      <c r="F15" s="41">
        <v>2.3771781930000002</v>
      </c>
      <c r="G15" s="5">
        <f t="shared" si="2"/>
        <v>1.3078286864154002E-2</v>
      </c>
      <c r="H15" s="5">
        <f t="shared" si="2"/>
        <v>6.3021733030961993E-2</v>
      </c>
      <c r="I15" s="5">
        <f t="shared" si="2"/>
        <v>0.15430170238840799</v>
      </c>
      <c r="J15" s="5">
        <f t="shared" si="2"/>
        <v>0.263624307247314</v>
      </c>
      <c r="K15" s="3">
        <f t="shared" si="3"/>
        <v>2.14398145314E-3</v>
      </c>
      <c r="L15" s="3">
        <f t="shared" si="4"/>
        <v>1.033143164442E-2</v>
      </c>
      <c r="M15" s="3">
        <f t="shared" si="5"/>
        <v>2.5295361047279998E-2</v>
      </c>
      <c r="N15" s="3">
        <f t="shared" si="6"/>
        <v>4.321709954874E-2</v>
      </c>
      <c r="O15" s="3">
        <f t="shared" si="7"/>
        <v>1.3078286864154002E-2</v>
      </c>
      <c r="P15" s="3">
        <f t="shared" si="8"/>
        <v>6.5165714484101994E-2</v>
      </c>
      <c r="Q15" s="3">
        <f t="shared" si="9"/>
        <v>0.16677711548596796</v>
      </c>
      <c r="R15" s="3">
        <f t="shared" si="0"/>
        <v>0.30139508139215399</v>
      </c>
      <c r="S15" s="3">
        <f t="shared" si="10"/>
        <v>9.9455775807158225E-2</v>
      </c>
      <c r="T15" s="4">
        <f t="shared" si="11"/>
        <v>99.455775807158219</v>
      </c>
      <c r="U15" s="4">
        <f t="shared" si="12"/>
        <v>4.3403039461864488</v>
      </c>
      <c r="V15" s="41">
        <v>22.914472589999999</v>
      </c>
      <c r="W15" s="9">
        <f t="shared" si="1"/>
        <v>104.16729470847477</v>
      </c>
      <c r="X15" s="2" t="s">
        <v>43</v>
      </c>
    </row>
    <row r="16" spans="1:30" ht="14.4">
      <c r="A16" t="s">
        <v>82</v>
      </c>
      <c r="B16" s="2" t="s">
        <v>81</v>
      </c>
      <c r="C16" s="41">
        <v>6.9771973000000001E-2</v>
      </c>
      <c r="D16" s="41">
        <v>0.12878324599999999</v>
      </c>
      <c r="E16" s="41">
        <v>0.12038133099999999</v>
      </c>
      <c r="F16" s="41">
        <v>0.119848601</v>
      </c>
      <c r="G16" s="5">
        <f t="shared" si="2"/>
        <v>7.7375722617540003E-3</v>
      </c>
      <c r="H16" s="5">
        <f t="shared" si="2"/>
        <v>1.4281804414907999E-2</v>
      </c>
      <c r="I16" s="5">
        <f t="shared" si="2"/>
        <v>1.3350048845237999E-2</v>
      </c>
      <c r="J16" s="5">
        <f t="shared" si="2"/>
        <v>1.3290970153698E-2</v>
      </c>
      <c r="K16" s="3">
        <f t="shared" si="3"/>
        <v>1.2684544691399999E-3</v>
      </c>
      <c r="L16" s="3">
        <f t="shared" si="4"/>
        <v>2.34127941228E-3</v>
      </c>
      <c r="M16" s="3">
        <f t="shared" si="5"/>
        <v>2.1885325975799998E-3</v>
      </c>
      <c r="N16" s="3">
        <f t="shared" si="6"/>
        <v>2.1788475661799998E-3</v>
      </c>
      <c r="O16" s="3">
        <f>G16</f>
        <v>7.7375722617540003E-3</v>
      </c>
      <c r="P16" s="3">
        <f>H16+K16</f>
        <v>1.5550258884047999E-2</v>
      </c>
      <c r="Q16" s="3">
        <f>I16+K16+L16</f>
        <v>1.6959782726657997E-2</v>
      </c>
      <c r="R16" s="3">
        <f>J16+K16+L16+M16</f>
        <v>1.9089236632698001E-2</v>
      </c>
      <c r="S16" s="3">
        <f>SLOPE(O16:R16,$C$1:$F$1)</f>
        <v>3.6044231055323184E-3</v>
      </c>
      <c r="T16" s="4">
        <f>S16*10^3</f>
        <v>3.6044231055323186</v>
      </c>
      <c r="U16" s="4">
        <f>(T16)*(1/V16)</f>
        <v>0.14417692422129275</v>
      </c>
      <c r="V16" s="41">
        <v>25</v>
      </c>
      <c r="W16" s="9">
        <f>+U16*24</f>
        <v>3.4602461813110259</v>
      </c>
      <c r="X16" s="2"/>
    </row>
    <row r="17" spans="1:30" ht="14.4">
      <c r="A17" t="s">
        <v>82</v>
      </c>
      <c r="B17" s="2" t="s">
        <v>69</v>
      </c>
      <c r="C17" s="41">
        <v>0.35160141099999997</v>
      </c>
      <c r="D17" s="41"/>
      <c r="E17" s="41">
        <v>1.4186445560000001</v>
      </c>
      <c r="F17" s="41"/>
      <c r="G17" s="5">
        <f t="shared" si="2"/>
        <v>3.8991893277077999E-2</v>
      </c>
      <c r="H17" s="5">
        <f t="shared" si="2"/>
        <v>0</v>
      </c>
      <c r="I17" s="5">
        <f t="shared" si="2"/>
        <v>0.15732484397128801</v>
      </c>
      <c r="J17" s="5">
        <f t="shared" si="2"/>
        <v>0</v>
      </c>
      <c r="K17" s="3">
        <f t="shared" si="3"/>
        <v>6.39211365198E-3</v>
      </c>
      <c r="L17" s="3">
        <f t="shared" si="4"/>
        <v>0</v>
      </c>
      <c r="M17" s="3">
        <f t="shared" si="5"/>
        <v>2.5790958028080003E-2</v>
      </c>
      <c r="N17" s="3">
        <f t="shared" si="6"/>
        <v>0</v>
      </c>
      <c r="O17" s="3">
        <f t="shared" si="7"/>
        <v>3.8991893277077999E-2</v>
      </c>
      <c r="P17" s="3">
        <f t="shared" si="8"/>
        <v>6.39211365198E-3</v>
      </c>
      <c r="Q17" s="3">
        <f t="shared" si="9"/>
        <v>0.16371695762326802</v>
      </c>
      <c r="R17" s="3">
        <f t="shared" si="0"/>
        <v>3.2183071680060002E-2</v>
      </c>
      <c r="S17" s="3">
        <f t="shared" si="10"/>
        <v>1.4019456525634322E-2</v>
      </c>
      <c r="T17" s="4">
        <f t="shared" si="11"/>
        <v>14.019456525634322</v>
      </c>
      <c r="U17" s="4">
        <f t="shared" si="12"/>
        <v>1.1265505386132268</v>
      </c>
      <c r="V17" s="41">
        <v>12.4445873</v>
      </c>
      <c r="W17" s="9">
        <f t="shared" si="1"/>
        <v>27.037212926717444</v>
      </c>
      <c r="X17" s="2" t="s">
        <v>44</v>
      </c>
    </row>
    <row r="18" spans="1:30" ht="14.4">
      <c r="A18" t="s">
        <v>82</v>
      </c>
      <c r="B18" s="2" t="s">
        <v>76</v>
      </c>
      <c r="C18" s="41">
        <v>0.165541622</v>
      </c>
      <c r="D18" s="41">
        <v>0.30849593600000003</v>
      </c>
      <c r="E18" s="41">
        <v>3.8123226090000002</v>
      </c>
      <c r="F18" s="41"/>
      <c r="G18" s="5">
        <f t="shared" si="2"/>
        <v>1.8358234796555999E-2</v>
      </c>
      <c r="H18" s="5">
        <f t="shared" si="2"/>
        <v>3.4211582310528003E-2</v>
      </c>
      <c r="I18" s="5">
        <f t="shared" si="2"/>
        <v>0.42277895269288202</v>
      </c>
      <c r="J18" s="5">
        <f t="shared" si="2"/>
        <v>0</v>
      </c>
      <c r="K18" s="3">
        <f t="shared" si="3"/>
        <v>3.0095466879599998E-3</v>
      </c>
      <c r="L18" s="3">
        <f t="shared" si="4"/>
        <v>5.6084561164800005E-3</v>
      </c>
      <c r="M18" s="3">
        <f t="shared" si="5"/>
        <v>6.9308025031620007E-2</v>
      </c>
      <c r="N18" s="3">
        <f t="shared" si="6"/>
        <v>0</v>
      </c>
      <c r="O18" s="3">
        <f t="shared" si="7"/>
        <v>1.8358234796555999E-2</v>
      </c>
      <c r="P18" s="3">
        <f t="shared" si="8"/>
        <v>3.7221128998488007E-2</v>
      </c>
      <c r="Q18" s="3">
        <f t="shared" si="9"/>
        <v>0.43139695549732199</v>
      </c>
      <c r="R18" s="3">
        <f t="shared" si="0"/>
        <v>7.7926027836060008E-2</v>
      </c>
      <c r="S18" s="3">
        <f t="shared" si="10"/>
        <v>5.8080724901807164E-2</v>
      </c>
      <c r="T18" s="4">
        <f t="shared" si="11"/>
        <v>58.080724901807166</v>
      </c>
      <c r="U18" s="4">
        <f t="shared" si="12"/>
        <v>4.5463647102173965</v>
      </c>
      <c r="V18" s="41">
        <v>12.77520142</v>
      </c>
      <c r="W18" s="9">
        <f t="shared" si="1"/>
        <v>109.11275304521752</v>
      </c>
      <c r="X18" s="2" t="s">
        <v>45</v>
      </c>
    </row>
    <row r="19" spans="1:30" ht="14.4">
      <c r="A19" t="s">
        <v>82</v>
      </c>
      <c r="B19" s="2" t="s">
        <v>73</v>
      </c>
      <c r="C19" s="41">
        <v>0.192178126</v>
      </c>
      <c r="D19" s="41"/>
      <c r="E19" s="41">
        <v>1.2659641129999999</v>
      </c>
      <c r="F19" s="41">
        <v>2.3131440360000002</v>
      </c>
      <c r="G19" s="5">
        <f t="shared" si="2"/>
        <v>2.1312169817147997E-2</v>
      </c>
      <c r="H19" s="5">
        <f t="shared" si="2"/>
        <v>0</v>
      </c>
      <c r="I19" s="5">
        <f t="shared" si="2"/>
        <v>0.14039288820347401</v>
      </c>
      <c r="J19" s="5">
        <f t="shared" si="2"/>
        <v>0.25652304730432801</v>
      </c>
      <c r="K19" s="3">
        <f t="shared" si="3"/>
        <v>3.4937983306799997E-3</v>
      </c>
      <c r="L19" s="3">
        <f t="shared" si="4"/>
        <v>0</v>
      </c>
      <c r="M19" s="3">
        <f t="shared" si="5"/>
        <v>2.3015227574339998E-2</v>
      </c>
      <c r="N19" s="3">
        <f t="shared" si="6"/>
        <v>4.205295857448E-2</v>
      </c>
      <c r="O19" s="3">
        <f t="shared" si="7"/>
        <v>2.1312169817147997E-2</v>
      </c>
      <c r="P19" s="3">
        <f t="shared" si="8"/>
        <v>3.4937983306799997E-3</v>
      </c>
      <c r="Q19" s="3">
        <f t="shared" si="9"/>
        <v>0.14388668653415401</v>
      </c>
      <c r="R19" s="3">
        <f t="shared" si="0"/>
        <v>0.28303207320934798</v>
      </c>
      <c r="S19" s="3">
        <f t="shared" si="10"/>
        <v>9.5701421986753327E-2</v>
      </c>
      <c r="T19" s="4">
        <f t="shared" si="11"/>
        <v>95.701421986753331</v>
      </c>
      <c r="U19" s="4">
        <f t="shared" si="12"/>
        <v>7.1552127096797351</v>
      </c>
      <c r="V19" s="41">
        <v>13.375063170000001</v>
      </c>
      <c r="W19" s="9">
        <f t="shared" si="1"/>
        <v>171.72510503231365</v>
      </c>
      <c r="X19" s="2" t="s">
        <v>46</v>
      </c>
    </row>
    <row r="20" spans="1:30" ht="14.4">
      <c r="A20" t="s">
        <v>82</v>
      </c>
      <c r="B20" s="2" t="s">
        <v>72</v>
      </c>
      <c r="C20" s="41">
        <v>0.22370052700000001</v>
      </c>
      <c r="D20" s="41"/>
      <c r="E20" s="41">
        <v>0.49875668200000001</v>
      </c>
      <c r="F20" s="41">
        <v>0.58458710899999999</v>
      </c>
      <c r="G20" s="5">
        <f t="shared" si="2"/>
        <v>2.4807941043246001E-2</v>
      </c>
      <c r="H20" s="5">
        <f t="shared" si="2"/>
        <v>0</v>
      </c>
      <c r="I20" s="5">
        <f t="shared" si="2"/>
        <v>5.5311118520435999E-2</v>
      </c>
      <c r="J20" s="5">
        <f t="shared" si="2"/>
        <v>6.4829541213882E-2</v>
      </c>
      <c r="K20" s="3">
        <f t="shared" si="3"/>
        <v>4.06687558086E-3</v>
      </c>
      <c r="L20" s="3">
        <f t="shared" si="4"/>
        <v>0</v>
      </c>
      <c r="M20" s="3">
        <f t="shared" si="5"/>
        <v>9.0673964787599988E-3</v>
      </c>
      <c r="N20" s="3">
        <f t="shared" si="6"/>
        <v>1.062779364162E-2</v>
      </c>
      <c r="O20" s="3">
        <f t="shared" si="7"/>
        <v>2.4807941043246001E-2</v>
      </c>
      <c r="P20" s="3">
        <f t="shared" si="8"/>
        <v>4.06687558086E-3</v>
      </c>
      <c r="Q20" s="3">
        <f t="shared" si="9"/>
        <v>5.9377994101296003E-2</v>
      </c>
      <c r="R20" s="3">
        <f t="shared" si="0"/>
        <v>7.7963813273501992E-2</v>
      </c>
      <c r="S20" s="3">
        <f t="shared" si="10"/>
        <v>2.2286735797102601E-2</v>
      </c>
      <c r="T20" s="4">
        <f t="shared" si="11"/>
        <v>22.286735797102601</v>
      </c>
      <c r="U20" s="4">
        <f t="shared" si="12"/>
        <v>1.5850203837874477</v>
      </c>
      <c r="V20" s="41">
        <v>14.06085122</v>
      </c>
      <c r="W20" s="9">
        <f t="shared" si="1"/>
        <v>38.040489210898741</v>
      </c>
      <c r="X20" s="2" t="s">
        <v>47</v>
      </c>
    </row>
    <row r="21" spans="1:30" ht="14.4">
      <c r="A21" t="s">
        <v>82</v>
      </c>
      <c r="B21" s="2" t="s">
        <v>75</v>
      </c>
      <c r="C21" s="41">
        <v>0.13474982299999999</v>
      </c>
      <c r="D21" s="41"/>
      <c r="E21" s="41">
        <v>0.27519269499999999</v>
      </c>
      <c r="F21" s="41">
        <v>0.32204250099999998</v>
      </c>
      <c r="G21" s="5">
        <f t="shared" si="2"/>
        <v>1.4943485871053997E-2</v>
      </c>
      <c r="H21" s="5">
        <f t="shared" si="2"/>
        <v>0</v>
      </c>
      <c r="I21" s="5">
        <f t="shared" si="2"/>
        <v>3.051831949011E-2</v>
      </c>
      <c r="J21" s="5">
        <f t="shared" si="2"/>
        <v>3.5713869275898001E-2</v>
      </c>
      <c r="K21" s="3">
        <f t="shared" si="3"/>
        <v>2.4497517821399995E-3</v>
      </c>
      <c r="L21" s="3">
        <f t="shared" si="4"/>
        <v>0</v>
      </c>
      <c r="M21" s="3">
        <f t="shared" si="5"/>
        <v>5.0030031951000002E-3</v>
      </c>
      <c r="N21" s="3">
        <f t="shared" si="6"/>
        <v>5.8547326681799997E-3</v>
      </c>
      <c r="O21" s="3">
        <f t="shared" si="7"/>
        <v>1.4943485871053997E-2</v>
      </c>
      <c r="P21" s="3">
        <f t="shared" si="8"/>
        <v>2.4497517821399995E-3</v>
      </c>
      <c r="Q21" s="3">
        <f t="shared" si="9"/>
        <v>3.2968071272250002E-2</v>
      </c>
      <c r="R21" s="3">
        <f t="shared" si="0"/>
        <v>4.3166624253137997E-2</v>
      </c>
      <c r="S21" s="3">
        <f t="shared" si="10"/>
        <v>1.1962043179420257E-2</v>
      </c>
      <c r="T21" s="4">
        <f t="shared" si="11"/>
        <v>11.962043179420256</v>
      </c>
      <c r="U21" s="4">
        <f t="shared" si="12"/>
        <v>0.80332371599784935</v>
      </c>
      <c r="V21" s="41">
        <v>14.890688450000001</v>
      </c>
      <c r="W21" s="9">
        <f t="shared" si="1"/>
        <v>19.279769183948385</v>
      </c>
      <c r="X21" s="2" t="s">
        <v>24</v>
      </c>
      <c r="AA21" s="10"/>
      <c r="AB21" s="10"/>
      <c r="AC21" s="10"/>
      <c r="AD21" s="10"/>
    </row>
    <row r="22" spans="1:30" ht="14.4">
      <c r="A22" t="s">
        <v>82</v>
      </c>
      <c r="B22" s="2" t="s">
        <v>71</v>
      </c>
      <c r="C22" s="41"/>
      <c r="D22" s="41">
        <v>0.29525378800000002</v>
      </c>
      <c r="E22" s="41">
        <v>3.8683505930000002</v>
      </c>
      <c r="F22" s="41">
        <v>8.8018117300000007</v>
      </c>
      <c r="G22" s="5">
        <f t="shared" si="2"/>
        <v>0</v>
      </c>
      <c r="H22" s="5">
        <f t="shared" si="2"/>
        <v>3.2743054581624007E-2</v>
      </c>
      <c r="I22" s="5">
        <f t="shared" si="2"/>
        <v>0.42899234406251402</v>
      </c>
      <c r="J22" s="5">
        <f t="shared" si="2"/>
        <v>0.97610331723354005</v>
      </c>
      <c r="K22" s="3">
        <f t="shared" si="3"/>
        <v>0</v>
      </c>
      <c r="L22" s="3">
        <f t="shared" si="4"/>
        <v>5.3677138658400009E-3</v>
      </c>
      <c r="M22" s="3">
        <f t="shared" si="5"/>
        <v>7.0326613780739997E-2</v>
      </c>
      <c r="N22" s="3">
        <f t="shared" si="6"/>
        <v>0.16001693725140001</v>
      </c>
      <c r="O22" s="3">
        <f t="shared" si="7"/>
        <v>0</v>
      </c>
      <c r="P22" s="3">
        <f t="shared" si="8"/>
        <v>3.2743054581624007E-2</v>
      </c>
      <c r="Q22" s="3">
        <f t="shared" si="9"/>
        <v>0.43436005792835403</v>
      </c>
      <c r="R22" s="3">
        <f t="shared" si="0"/>
        <v>1.0517976448801201</v>
      </c>
      <c r="S22" s="3">
        <f t="shared" si="10"/>
        <v>0.36731003560329345</v>
      </c>
      <c r="T22" s="4">
        <f t="shared" si="11"/>
        <v>367.31003560329344</v>
      </c>
      <c r="U22" s="4">
        <f t="shared" si="12"/>
        <v>22.50341246552868</v>
      </c>
      <c r="V22" s="41">
        <v>16.322414930000001</v>
      </c>
      <c r="W22" s="9">
        <f t="shared" si="1"/>
        <v>540.08189917268828</v>
      </c>
      <c r="X22" s="2" t="s">
        <v>25</v>
      </c>
      <c r="AA22" s="11"/>
      <c r="AB22" s="11"/>
      <c r="AC22" s="11"/>
      <c r="AD22" s="11"/>
    </row>
    <row r="23" spans="1:30" ht="14.4">
      <c r="A23" t="s">
        <v>82</v>
      </c>
      <c r="B23" s="2" t="s">
        <v>70</v>
      </c>
      <c r="C23" s="41">
        <v>0.21068669200000001</v>
      </c>
      <c r="D23" s="41"/>
      <c r="E23" s="41">
        <v>1.6274747510000001</v>
      </c>
      <c r="F23" s="41">
        <v>2.1345576899999998</v>
      </c>
      <c r="G23" s="5">
        <f t="shared" si="2"/>
        <v>2.3364732769416002E-2</v>
      </c>
      <c r="H23" s="5">
        <f t="shared" si="2"/>
        <v>0</v>
      </c>
      <c r="I23" s="5">
        <f t="shared" si="2"/>
        <v>0.18048369493639801</v>
      </c>
      <c r="J23" s="5">
        <f t="shared" si="2"/>
        <v>0.23671817870561995</v>
      </c>
      <c r="K23" s="3">
        <f t="shared" si="3"/>
        <v>3.8302840605600004E-3</v>
      </c>
      <c r="L23" s="3">
        <f t="shared" si="4"/>
        <v>0</v>
      </c>
      <c r="M23" s="3">
        <f t="shared" si="5"/>
        <v>2.9587490973180003E-2</v>
      </c>
      <c r="N23" s="3">
        <f t="shared" si="6"/>
        <v>3.8806258804199995E-2</v>
      </c>
      <c r="O23" s="3">
        <f t="shared" si="7"/>
        <v>2.3364732769416002E-2</v>
      </c>
      <c r="P23" s="3">
        <f t="shared" si="8"/>
        <v>3.8302840605600004E-3</v>
      </c>
      <c r="Q23" s="3">
        <f t="shared" si="9"/>
        <v>0.18431397899695801</v>
      </c>
      <c r="R23" s="3">
        <f t="shared" si="0"/>
        <v>0.27013595373935995</v>
      </c>
      <c r="S23" s="3">
        <f t="shared" si="10"/>
        <v>9.5106804032780337E-2</v>
      </c>
      <c r="T23" s="4">
        <f t="shared" si="11"/>
        <v>95.106804032780332</v>
      </c>
      <c r="U23" s="4">
        <f t="shared" si="12"/>
        <v>6.5902330476443485</v>
      </c>
      <c r="V23" s="41">
        <v>14.43147812</v>
      </c>
      <c r="W23" s="9">
        <f t="shared" si="1"/>
        <v>158.16559314346438</v>
      </c>
      <c r="X23" s="2" t="s">
        <v>26</v>
      </c>
      <c r="AA23" s="11"/>
      <c r="AB23" s="11"/>
      <c r="AC23" s="11"/>
      <c r="AD23" s="11"/>
    </row>
    <row r="24" spans="1:30" ht="14.4">
      <c r="A24" t="s">
        <v>82</v>
      </c>
      <c r="B24" s="2" t="s">
        <v>77</v>
      </c>
      <c r="C24" s="41">
        <v>0.17338036500000001</v>
      </c>
      <c r="D24" s="41"/>
      <c r="E24" s="41">
        <v>1.25652718</v>
      </c>
      <c r="F24" s="41">
        <v>1.6188749650000001</v>
      </c>
      <c r="G24" s="5">
        <f t="shared" si="2"/>
        <v>1.9227535717770004E-2</v>
      </c>
      <c r="H24" s="5">
        <f t="shared" si="2"/>
        <v>0</v>
      </c>
      <c r="I24" s="5">
        <f t="shared" si="2"/>
        <v>0.13934635120764</v>
      </c>
      <c r="J24" s="5">
        <f t="shared" si="2"/>
        <v>0.17952999586856999</v>
      </c>
      <c r="K24" s="3">
        <f t="shared" si="3"/>
        <v>3.1520550357000002E-3</v>
      </c>
      <c r="L24" s="3">
        <f t="shared" si="4"/>
        <v>0</v>
      </c>
      <c r="M24" s="3">
        <f t="shared" si="5"/>
        <v>2.28436641324E-2</v>
      </c>
      <c r="N24" s="3">
        <f t="shared" si="6"/>
        <v>2.9431146863699999E-2</v>
      </c>
      <c r="O24" s="3">
        <f t="shared" si="7"/>
        <v>1.9227535717770004E-2</v>
      </c>
      <c r="P24" s="3">
        <f t="shared" si="8"/>
        <v>3.1520550357000002E-3</v>
      </c>
      <c r="Q24" s="3">
        <f t="shared" si="9"/>
        <v>0.14249840624334001</v>
      </c>
      <c r="R24" s="3">
        <f t="shared" si="0"/>
        <v>0.20552571503667</v>
      </c>
      <c r="S24" s="3">
        <f t="shared" si="10"/>
        <v>7.2123302451927301E-2</v>
      </c>
      <c r="T24" s="4">
        <f t="shared" si="11"/>
        <v>72.123302451927302</v>
      </c>
      <c r="U24" s="4">
        <f t="shared" si="12"/>
        <v>4.0907970367645454</v>
      </c>
      <c r="V24" s="41">
        <v>17.63062352</v>
      </c>
      <c r="W24" s="9">
        <f t="shared" si="1"/>
        <v>98.17912888234909</v>
      </c>
      <c r="X24" s="2" t="s">
        <v>27</v>
      </c>
    </row>
    <row r="25" spans="1:30" ht="14.4">
      <c r="A25" t="s">
        <v>82</v>
      </c>
      <c r="B25" s="2" t="s">
        <v>74</v>
      </c>
      <c r="C25" s="41"/>
      <c r="D25" s="41">
        <v>0.17713991700000001</v>
      </c>
      <c r="E25" s="41">
        <v>0.63792100200000001</v>
      </c>
      <c r="F25" s="41">
        <v>1.216892061</v>
      </c>
      <c r="G25" s="5">
        <f t="shared" si="2"/>
        <v>0</v>
      </c>
      <c r="H25" s="5">
        <f t="shared" si="2"/>
        <v>1.9644462515466001E-2</v>
      </c>
      <c r="I25" s="5">
        <f t="shared" si="2"/>
        <v>7.0744163279795991E-2</v>
      </c>
      <c r="J25" s="5">
        <f t="shared" si="2"/>
        <v>0.13495089578077799</v>
      </c>
      <c r="K25" s="3">
        <f t="shared" si="3"/>
        <v>0</v>
      </c>
      <c r="L25" s="3">
        <f t="shared" si="4"/>
        <v>3.2204036910600002E-3</v>
      </c>
      <c r="M25" s="3">
        <f t="shared" si="5"/>
        <v>1.159740381636E-2</v>
      </c>
      <c r="N25" s="3">
        <f t="shared" si="6"/>
        <v>2.2123097668979998E-2</v>
      </c>
      <c r="O25" s="3">
        <f t="shared" si="7"/>
        <v>0</v>
      </c>
      <c r="P25" s="3">
        <f t="shared" si="8"/>
        <v>1.9644462515466001E-2</v>
      </c>
      <c r="Q25" s="3">
        <f t="shared" si="9"/>
        <v>7.3964566970855988E-2</v>
      </c>
      <c r="R25" s="3">
        <f t="shared" si="0"/>
        <v>0.14976870328819797</v>
      </c>
      <c r="S25" s="3">
        <f t="shared" si="10"/>
        <v>5.1882751841053648E-2</v>
      </c>
      <c r="T25" s="4">
        <f t="shared" si="11"/>
        <v>51.882751841053647</v>
      </c>
      <c r="U25" s="4">
        <f t="shared" si="12"/>
        <v>3.6526664256311832</v>
      </c>
      <c r="V25" s="41">
        <v>14.204076089999999</v>
      </c>
      <c r="W25" s="9">
        <f t="shared" si="1"/>
        <v>87.663994215148392</v>
      </c>
      <c r="X25" s="2" t="s">
        <v>28</v>
      </c>
    </row>
    <row r="26" spans="1:30" ht="14.4">
      <c r="A26" t="s">
        <v>82</v>
      </c>
      <c r="B26" s="2" t="s">
        <v>78</v>
      </c>
      <c r="C26" s="41">
        <v>0.115678086</v>
      </c>
      <c r="D26" s="41">
        <v>0.12774822799999999</v>
      </c>
      <c r="E26" s="41">
        <v>1.815589355</v>
      </c>
      <c r="F26" s="41"/>
      <c r="G26" s="5">
        <f t="shared" si="2"/>
        <v>1.2828468381228E-2</v>
      </c>
      <c r="H26" s="5">
        <f t="shared" si="2"/>
        <v>1.4167022988743998E-2</v>
      </c>
      <c r="I26" s="5">
        <f t="shared" si="2"/>
        <v>0.20134522829078999</v>
      </c>
      <c r="J26" s="5">
        <f t="shared" si="2"/>
        <v>0</v>
      </c>
      <c r="K26" s="3">
        <f t="shared" si="3"/>
        <v>2.1030276034799998E-3</v>
      </c>
      <c r="L26" s="3">
        <f t="shared" si="4"/>
        <v>2.3224627850399996E-3</v>
      </c>
      <c r="M26" s="3">
        <f t="shared" si="5"/>
        <v>3.3007414473900001E-2</v>
      </c>
      <c r="N26" s="3">
        <f t="shared" si="6"/>
        <v>0</v>
      </c>
      <c r="O26" s="3">
        <f t="shared" si="7"/>
        <v>1.2828468381228E-2</v>
      </c>
      <c r="P26" s="3">
        <f t="shared" si="8"/>
        <v>1.6270050592223997E-2</v>
      </c>
      <c r="Q26" s="3">
        <f t="shared" si="9"/>
        <v>0.20577071867930999</v>
      </c>
      <c r="R26" s="3">
        <f t="shared" si="0"/>
        <v>3.7432904862419999E-2</v>
      </c>
      <c r="S26" s="3">
        <f t="shared" si="10"/>
        <v>2.6717205023096144E-2</v>
      </c>
      <c r="T26" s="4">
        <f t="shared" si="11"/>
        <v>26.717205023096145</v>
      </c>
      <c r="U26" s="4">
        <f t="shared" si="12"/>
        <v>1.5638653338223671</v>
      </c>
      <c r="V26" s="41">
        <v>17.084082909999999</v>
      </c>
      <c r="W26" s="9">
        <f t="shared" si="1"/>
        <v>37.532768011736813</v>
      </c>
      <c r="X26" s="2" t="s">
        <v>29</v>
      </c>
    </row>
    <row r="27" spans="1:30" ht="14.4">
      <c r="A27" t="s">
        <v>82</v>
      </c>
      <c r="B27" s="2" t="s">
        <v>79</v>
      </c>
      <c r="C27" s="41">
        <v>0.157033162</v>
      </c>
      <c r="D27" s="41"/>
      <c r="E27" s="41">
        <v>0.54026396600000004</v>
      </c>
      <c r="F27" s="41">
        <v>0.745882559</v>
      </c>
      <c r="G27" s="5">
        <f t="shared" si="2"/>
        <v>1.7414663599476E-2</v>
      </c>
      <c r="H27" s="5">
        <f t="shared" si="2"/>
        <v>0</v>
      </c>
      <c r="I27" s="5">
        <f t="shared" si="2"/>
        <v>5.9914193301468008E-2</v>
      </c>
      <c r="J27" s="5">
        <f t="shared" si="2"/>
        <v>8.2716884027981996E-2</v>
      </c>
      <c r="K27" s="3">
        <f t="shared" si="3"/>
        <v>2.8548628851599997E-3</v>
      </c>
      <c r="L27" s="3">
        <f t="shared" si="4"/>
        <v>0</v>
      </c>
      <c r="M27" s="3">
        <f t="shared" si="5"/>
        <v>9.8219989018800014E-3</v>
      </c>
      <c r="N27" s="3">
        <f t="shared" si="6"/>
        <v>1.3560144922620001E-2</v>
      </c>
      <c r="O27" s="3">
        <f t="shared" si="7"/>
        <v>1.7414663599476E-2</v>
      </c>
      <c r="P27" s="3">
        <f t="shared" si="8"/>
        <v>2.8548628851599997E-3</v>
      </c>
      <c r="Q27" s="3">
        <f t="shared" si="9"/>
        <v>6.2769056186628008E-2</v>
      </c>
      <c r="R27" s="3">
        <f t="shared" si="0"/>
        <v>9.5393745815021996E-2</v>
      </c>
      <c r="S27" s="3">
        <f t="shared" si="10"/>
        <v>3.0417071949110922E-2</v>
      </c>
      <c r="T27" s="4">
        <f t="shared" si="11"/>
        <v>30.417071949110923</v>
      </c>
      <c r="U27" s="4">
        <f t="shared" si="12"/>
        <v>1.9228642069050175</v>
      </c>
      <c r="V27" s="41">
        <v>15.818627149999999</v>
      </c>
      <c r="W27" s="9">
        <f t="shared" si="1"/>
        <v>46.148740965720421</v>
      </c>
      <c r="X27" s="2" t="s">
        <v>30</v>
      </c>
    </row>
    <row r="28" spans="1:30" ht="14.4">
      <c r="A28" t="s">
        <v>82</v>
      </c>
      <c r="B28" s="2" t="s">
        <v>80</v>
      </c>
      <c r="C28" s="41"/>
      <c r="D28" s="41">
        <v>0.150366425</v>
      </c>
      <c r="E28" s="41">
        <v>0.30399056200000002</v>
      </c>
      <c r="F28" s="41">
        <v>0.36009465000000002</v>
      </c>
      <c r="G28" s="5">
        <f t="shared" si="2"/>
        <v>0</v>
      </c>
      <c r="H28" s="5">
        <f t="shared" si="2"/>
        <v>1.6675335799650002E-2</v>
      </c>
      <c r="I28" s="5">
        <f t="shared" si="2"/>
        <v>3.3711945344676003E-2</v>
      </c>
      <c r="J28" s="5">
        <f t="shared" si="2"/>
        <v>3.9933776495699999E-2</v>
      </c>
      <c r="K28" s="3">
        <f t="shared" si="3"/>
        <v>0</v>
      </c>
      <c r="L28" s="3">
        <f t="shared" si="4"/>
        <v>2.7336616065E-3</v>
      </c>
      <c r="M28" s="3">
        <f t="shared" si="5"/>
        <v>5.5265484171600002E-3</v>
      </c>
      <c r="N28" s="3">
        <f t="shared" si="6"/>
        <v>6.5465207370000002E-3</v>
      </c>
      <c r="O28" s="3">
        <f t="shared" si="7"/>
        <v>0</v>
      </c>
      <c r="P28" s="3">
        <f t="shared" si="8"/>
        <v>1.6675335799650002E-2</v>
      </c>
      <c r="Q28" s="3">
        <f t="shared" si="9"/>
        <v>3.6445606951176004E-2</v>
      </c>
      <c r="R28" s="3">
        <f t="shared" si="0"/>
        <v>4.8193986519360001E-2</v>
      </c>
      <c r="S28" s="3">
        <f t="shared" si="10"/>
        <v>1.6835791254048573E-2</v>
      </c>
      <c r="T28" s="4">
        <f t="shared" si="11"/>
        <v>16.835791254048573</v>
      </c>
      <c r="U28" s="4">
        <f t="shared" si="12"/>
        <v>1.3163414357247571</v>
      </c>
      <c r="V28" s="41">
        <v>12.789836129999999</v>
      </c>
      <c r="W28" s="9">
        <f t="shared" si="1"/>
        <v>31.592194457394172</v>
      </c>
      <c r="X28" s="2" t="s">
        <v>31</v>
      </c>
    </row>
    <row r="29" spans="1:30" ht="14.4">
      <c r="A29" t="s">
        <v>83</v>
      </c>
      <c r="B29" s="2" t="s">
        <v>57</v>
      </c>
      <c r="C29" s="41"/>
      <c r="D29" s="41">
        <v>6.0746003E-2</v>
      </c>
      <c r="E29" s="41">
        <v>9.6073618999999999E-2</v>
      </c>
      <c r="F29" s="41">
        <v>0.115769411</v>
      </c>
      <c r="G29" s="5">
        <f t="shared" ref="G29:J53" si="13">C29*0.001818*61</f>
        <v>0</v>
      </c>
      <c r="H29" s="5">
        <f t="shared" si="13"/>
        <v>6.736610240694E-3</v>
      </c>
      <c r="I29" s="5">
        <f t="shared" si="13"/>
        <v>1.0654372199861999E-2</v>
      </c>
      <c r="J29" s="5">
        <f t="shared" si="13"/>
        <v>1.2838596141078001E-2</v>
      </c>
      <c r="K29" s="3">
        <f t="shared" si="3"/>
        <v>0</v>
      </c>
      <c r="L29" s="3">
        <f t="shared" si="4"/>
        <v>1.1043623345400001E-3</v>
      </c>
      <c r="M29" s="3">
        <f t="shared" si="5"/>
        <v>1.7466183934199998E-3</v>
      </c>
      <c r="N29" s="3">
        <f t="shared" si="6"/>
        <v>2.1046878919799999E-3</v>
      </c>
      <c r="O29" s="3">
        <f t="shared" si="7"/>
        <v>0</v>
      </c>
      <c r="P29" s="3">
        <f t="shared" si="8"/>
        <v>6.736610240694E-3</v>
      </c>
      <c r="Q29" s="3">
        <f t="shared" si="9"/>
        <v>1.1758734534401998E-2</v>
      </c>
      <c r="R29" s="3">
        <f t="shared" si="0"/>
        <v>1.5689576869038001E-2</v>
      </c>
      <c r="S29" s="3">
        <f t="shared" si="10"/>
        <v>5.3269979077784054E-3</v>
      </c>
      <c r="T29" s="4">
        <f t="shared" si="11"/>
        <v>5.3269979077784058</v>
      </c>
      <c r="U29" s="4">
        <f t="shared" si="12"/>
        <v>0.24818595622169676</v>
      </c>
      <c r="V29" s="41">
        <v>21.463736260000001</v>
      </c>
      <c r="W29" s="9">
        <f t="shared" si="1"/>
        <v>5.9564629493207217</v>
      </c>
      <c r="X29" s="2" t="s">
        <v>84</v>
      </c>
    </row>
    <row r="30" spans="1:30" ht="14.4">
      <c r="A30" t="s">
        <v>83</v>
      </c>
      <c r="B30" s="2" t="s">
        <v>58</v>
      </c>
      <c r="C30" s="41"/>
      <c r="D30" s="41">
        <v>6.8934826000000005E-2</v>
      </c>
      <c r="E30" s="41">
        <v>0.104460312</v>
      </c>
      <c r="F30" s="41">
        <v>0.18079292299999999</v>
      </c>
      <c r="G30" s="5">
        <f t="shared" si="13"/>
        <v>0</v>
      </c>
      <c r="H30" s="5">
        <f t="shared" si="13"/>
        <v>7.644734333748E-3</v>
      </c>
      <c r="I30" s="5">
        <f t="shared" si="13"/>
        <v>1.1584439680175999E-2</v>
      </c>
      <c r="J30" s="5">
        <f t="shared" si="13"/>
        <v>2.0049573574853999E-2</v>
      </c>
      <c r="K30" s="3">
        <f t="shared" si="3"/>
        <v>0</v>
      </c>
      <c r="L30" s="3">
        <f t="shared" si="4"/>
        <v>1.2532351366799999E-3</v>
      </c>
      <c r="M30" s="3">
        <f t="shared" si="5"/>
        <v>1.8990884721599998E-3</v>
      </c>
      <c r="N30" s="3">
        <f t="shared" si="6"/>
        <v>3.2868153401400002E-3</v>
      </c>
      <c r="O30" s="3">
        <f t="shared" si="7"/>
        <v>0</v>
      </c>
      <c r="P30" s="3">
        <f t="shared" si="8"/>
        <v>7.644734333748E-3</v>
      </c>
      <c r="Q30" s="3">
        <f t="shared" si="9"/>
        <v>1.2837674816856E-2</v>
      </c>
      <c r="R30" s="3">
        <f t="shared" si="0"/>
        <v>2.3201897183693997E-2</v>
      </c>
      <c r="S30" s="3">
        <f t="shared" si="10"/>
        <v>7.6727475252330694E-3</v>
      </c>
      <c r="T30" s="4">
        <f t="shared" si="11"/>
        <v>7.6727475252330697</v>
      </c>
      <c r="U30" s="4">
        <f t="shared" si="12"/>
        <v>0.36230545975363743</v>
      </c>
      <c r="V30" s="41">
        <v>21.17756528</v>
      </c>
      <c r="W30" s="9">
        <f t="shared" si="1"/>
        <v>8.6953310340872978</v>
      </c>
      <c r="X30" s="2" t="s">
        <v>85</v>
      </c>
    </row>
    <row r="31" spans="1:30" ht="14.4">
      <c r="A31" t="s">
        <v>83</v>
      </c>
      <c r="B31" s="2" t="s">
        <v>61</v>
      </c>
      <c r="C31" s="41">
        <v>-2.6012897E-2</v>
      </c>
      <c r="D31" s="41"/>
      <c r="E31" s="41">
        <v>0.28103750500000002</v>
      </c>
      <c r="F31" s="41">
        <v>0.464935932</v>
      </c>
      <c r="G31" s="5">
        <f t="shared" si="13"/>
        <v>-2.8847782515060002E-3</v>
      </c>
      <c r="H31" s="5">
        <f t="shared" si="13"/>
        <v>0</v>
      </c>
      <c r="I31" s="5">
        <f t="shared" si="13"/>
        <v>3.1166497229490005E-2</v>
      </c>
      <c r="J31" s="5">
        <f t="shared" si="13"/>
        <v>5.1560464986935998E-2</v>
      </c>
      <c r="K31" s="3">
        <f t="shared" si="3"/>
        <v>-4.7291446746000002E-4</v>
      </c>
      <c r="L31" s="3">
        <f t="shared" si="4"/>
        <v>0</v>
      </c>
      <c r="M31" s="3">
        <f t="shared" si="5"/>
        <v>5.109261840900001E-3</v>
      </c>
      <c r="N31" s="3">
        <f t="shared" si="6"/>
        <v>8.4525352437600006E-3</v>
      </c>
      <c r="O31" s="3">
        <f t="shared" si="7"/>
        <v>-2.8847782515060002E-3</v>
      </c>
      <c r="P31" s="3">
        <f t="shared" si="8"/>
        <v>-4.7291446746000002E-4</v>
      </c>
      <c r="Q31" s="3">
        <f t="shared" si="9"/>
        <v>3.0693582762030006E-2</v>
      </c>
      <c r="R31" s="3">
        <f t="shared" si="0"/>
        <v>5.6196812360375999E-2</v>
      </c>
      <c r="S31" s="3">
        <f t="shared" si="10"/>
        <v>2.1494808684498209E-2</v>
      </c>
      <c r="T31" s="4">
        <f t="shared" si="11"/>
        <v>21.49480868449821</v>
      </c>
      <c r="U31" s="4">
        <f t="shared" si="12"/>
        <v>0.95509706396817862</v>
      </c>
      <c r="V31" s="41">
        <v>22.505365680000001</v>
      </c>
      <c r="W31" s="9">
        <f t="shared" si="1"/>
        <v>22.922329535236287</v>
      </c>
      <c r="X31" s="2" t="s">
        <v>86</v>
      </c>
    </row>
    <row r="32" spans="1:30" ht="14.4">
      <c r="A32" t="s">
        <v>83</v>
      </c>
      <c r="B32" s="2" t="s">
        <v>63</v>
      </c>
      <c r="C32" s="41">
        <v>1.9634460999999999E-2</v>
      </c>
      <c r="D32" s="41">
        <v>8.5129820999999994E-2</v>
      </c>
      <c r="E32" s="41">
        <v>0.13328862</v>
      </c>
      <c r="F32" s="41">
        <v>0.19543538999999999</v>
      </c>
      <c r="G32" s="5">
        <f t="shared" si="13"/>
        <v>2.1774224559779998E-3</v>
      </c>
      <c r="H32" s="5">
        <f t="shared" si="13"/>
        <v>9.4407268892580005E-3</v>
      </c>
      <c r="I32" s="5">
        <f t="shared" si="13"/>
        <v>1.4781441380759999E-2</v>
      </c>
      <c r="J32" s="5">
        <f t="shared" si="13"/>
        <v>2.1673393880219997E-2</v>
      </c>
      <c r="K32" s="3">
        <f t="shared" si="3"/>
        <v>3.5695450097999998E-4</v>
      </c>
      <c r="L32" s="3">
        <f t="shared" si="4"/>
        <v>1.54766014578E-3</v>
      </c>
      <c r="M32" s="3">
        <f t="shared" si="5"/>
        <v>2.4231871115999999E-3</v>
      </c>
      <c r="N32" s="3">
        <f t="shared" si="6"/>
        <v>3.5530153901999996E-3</v>
      </c>
      <c r="O32" s="3">
        <f t="shared" si="7"/>
        <v>2.1774224559779998E-3</v>
      </c>
      <c r="P32" s="3">
        <f t="shared" si="8"/>
        <v>9.7976813902380007E-3</v>
      </c>
      <c r="Q32" s="3">
        <f t="shared" si="9"/>
        <v>1.6686056027519998E-2</v>
      </c>
      <c r="R32" s="3">
        <f t="shared" si="0"/>
        <v>2.6001195638579996E-2</v>
      </c>
      <c r="S32" s="3">
        <f t="shared" si="10"/>
        <v>8.0372138507359137E-3</v>
      </c>
      <c r="T32" s="4">
        <f t="shared" si="11"/>
        <v>8.0372138507359132</v>
      </c>
      <c r="U32" s="4">
        <f t="shared" si="12"/>
        <v>0.33922329798477846</v>
      </c>
      <c r="V32" s="41">
        <v>23.69298895</v>
      </c>
      <c r="W32" s="9">
        <f t="shared" si="1"/>
        <v>8.141359151634683</v>
      </c>
      <c r="X32" s="2" t="s">
        <v>87</v>
      </c>
    </row>
    <row r="33" spans="1:24" ht="14.4">
      <c r="A33" t="s">
        <v>83</v>
      </c>
      <c r="B33" s="2" t="s">
        <v>62</v>
      </c>
      <c r="C33" s="41">
        <v>9.3333864000000002E-2</v>
      </c>
      <c r="D33" s="41"/>
      <c r="E33" s="41">
        <v>0.2225133</v>
      </c>
      <c r="F33" s="41">
        <v>0.33639577199999998</v>
      </c>
      <c r="G33" s="5">
        <f t="shared" si="13"/>
        <v>1.0350538849872E-2</v>
      </c>
      <c r="H33" s="5">
        <f t="shared" si="13"/>
        <v>0</v>
      </c>
      <c r="I33" s="5">
        <f t="shared" si="13"/>
        <v>2.4676279943399999E-2</v>
      </c>
      <c r="J33" s="5">
        <f t="shared" si="13"/>
        <v>3.7305618323255997E-2</v>
      </c>
      <c r="K33" s="3">
        <f t="shared" si="3"/>
        <v>1.6968096475200002E-3</v>
      </c>
      <c r="L33" s="3">
        <f t="shared" si="4"/>
        <v>0</v>
      </c>
      <c r="M33" s="3">
        <f t="shared" si="5"/>
        <v>4.0452917939999998E-3</v>
      </c>
      <c r="N33" s="3">
        <f t="shared" si="6"/>
        <v>6.1156751349599999E-3</v>
      </c>
      <c r="O33" s="3">
        <f t="shared" si="7"/>
        <v>1.0350538849872E-2</v>
      </c>
      <c r="P33" s="3">
        <f t="shared" si="8"/>
        <v>1.6968096475200002E-3</v>
      </c>
      <c r="Q33" s="3">
        <f t="shared" si="9"/>
        <v>2.6373089590919999E-2</v>
      </c>
      <c r="R33" s="3">
        <f t="shared" si="0"/>
        <v>4.3047719764775998E-2</v>
      </c>
      <c r="S33" s="3">
        <f t="shared" si="10"/>
        <v>1.2731374860468001E-2</v>
      </c>
      <c r="T33" s="4">
        <f t="shared" si="11"/>
        <v>12.731374860468001</v>
      </c>
      <c r="U33" s="4">
        <f t="shared" si="12"/>
        <v>0.55386393890004448</v>
      </c>
      <c r="V33" s="41">
        <v>22.98646647</v>
      </c>
      <c r="W33" s="9">
        <f t="shared" si="1"/>
        <v>13.292734533601067</v>
      </c>
      <c r="X33" s="2" t="s">
        <v>88</v>
      </c>
    </row>
    <row r="34" spans="1:24" ht="14.4">
      <c r="A34" t="s">
        <v>83</v>
      </c>
      <c r="B34" s="2" t="s">
        <v>64</v>
      </c>
      <c r="C34" s="41">
        <v>6.9421892999999998E-2</v>
      </c>
      <c r="D34" s="41">
        <v>0.117565472</v>
      </c>
      <c r="E34" s="41">
        <v>0.26972840599999998</v>
      </c>
      <c r="F34" s="41">
        <v>0.48720404899999997</v>
      </c>
      <c r="G34" s="5">
        <f t="shared" si="13"/>
        <v>7.6987490899139994E-3</v>
      </c>
      <c r="H34" s="5">
        <f t="shared" si="13"/>
        <v>1.3037775713856E-2</v>
      </c>
      <c r="I34" s="5">
        <f t="shared" si="13"/>
        <v>2.9912340768587998E-2</v>
      </c>
      <c r="J34" s="5">
        <f t="shared" si="13"/>
        <v>5.4029954626001998E-2</v>
      </c>
      <c r="K34" s="3">
        <f t="shared" si="3"/>
        <v>1.26209001474E-3</v>
      </c>
      <c r="L34" s="3">
        <f t="shared" si="4"/>
        <v>2.1373402809600002E-3</v>
      </c>
      <c r="M34" s="3">
        <f t="shared" si="5"/>
        <v>4.9036624210800003E-3</v>
      </c>
      <c r="N34" s="3">
        <f t="shared" si="6"/>
        <v>8.8573696108199991E-3</v>
      </c>
      <c r="O34" s="3">
        <f t="shared" si="7"/>
        <v>7.6987490899139994E-3</v>
      </c>
      <c r="P34" s="3">
        <f t="shared" si="8"/>
        <v>1.4299865728596E-2</v>
      </c>
      <c r="Q34" s="3">
        <f t="shared" si="9"/>
        <v>3.3311771064288002E-2</v>
      </c>
      <c r="R34" s="3">
        <f t="shared" si="0"/>
        <v>6.2333047342782E-2</v>
      </c>
      <c r="S34" s="3">
        <f t="shared" si="10"/>
        <v>1.8850326259519826E-2</v>
      </c>
      <c r="T34" s="4">
        <f t="shared" si="11"/>
        <v>18.850326259519825</v>
      </c>
      <c r="U34" s="4">
        <f t="shared" si="12"/>
        <v>0.83514645813040222</v>
      </c>
      <c r="V34" s="41">
        <v>22.571282050000001</v>
      </c>
      <c r="W34" s="9">
        <f t="shared" si="1"/>
        <v>20.043514995129655</v>
      </c>
      <c r="X34" s="2" t="s">
        <v>89</v>
      </c>
    </row>
    <row r="35" spans="1:24" ht="14.4">
      <c r="A35" t="s">
        <v>83</v>
      </c>
      <c r="B35" s="2" t="s">
        <v>59</v>
      </c>
      <c r="C35" s="41">
        <v>7.7808586999999999E-2</v>
      </c>
      <c r="D35" s="41">
        <v>0.18593757399999999</v>
      </c>
      <c r="E35" s="41">
        <v>0.515606173</v>
      </c>
      <c r="F35" s="41">
        <v>0.91973521800000002</v>
      </c>
      <c r="G35" s="5">
        <f t="shared" si="13"/>
        <v>8.6288166811260003E-3</v>
      </c>
      <c r="H35" s="5">
        <f t="shared" si="13"/>
        <v>2.0620105081452001E-2</v>
      </c>
      <c r="I35" s="5">
        <f t="shared" si="13"/>
        <v>5.7179693373353997E-2</v>
      </c>
      <c r="J35" s="5">
        <f t="shared" si="13"/>
        <v>0.101996796205764</v>
      </c>
      <c r="K35" s="3">
        <f t="shared" si="3"/>
        <v>1.4145601116599999E-3</v>
      </c>
      <c r="L35" s="3">
        <f t="shared" si="4"/>
        <v>3.38034509532E-3</v>
      </c>
      <c r="M35" s="3">
        <f t="shared" si="5"/>
        <v>9.3737202251400007E-3</v>
      </c>
      <c r="N35" s="3">
        <f t="shared" si="6"/>
        <v>1.6720786263240001E-2</v>
      </c>
      <c r="O35" s="3">
        <f t="shared" si="7"/>
        <v>8.6288166811260003E-3</v>
      </c>
      <c r="P35" s="3">
        <f t="shared" si="8"/>
        <v>2.2034665193112001E-2</v>
      </c>
      <c r="Q35" s="3">
        <f t="shared" si="9"/>
        <v>6.1974598580334002E-2</v>
      </c>
      <c r="R35" s="3">
        <f t="shared" si="0"/>
        <v>0.116165421637884</v>
      </c>
      <c r="S35" s="3">
        <f t="shared" si="10"/>
        <v>3.735327262124756E-2</v>
      </c>
      <c r="T35" s="4">
        <f t="shared" si="11"/>
        <v>37.353272621247562</v>
      </c>
      <c r="U35" s="4">
        <f t="shared" si="12"/>
        <v>1.5913244036819161</v>
      </c>
      <c r="V35" s="41">
        <v>23.473072200000001</v>
      </c>
      <c r="W35" s="9">
        <f t="shared" si="1"/>
        <v>38.191785688365982</v>
      </c>
      <c r="X35" s="2" t="s">
        <v>90</v>
      </c>
    </row>
    <row r="36" spans="1:24" ht="14.4">
      <c r="A36" t="s">
        <v>83</v>
      </c>
      <c r="B36" s="2" t="s">
        <v>60</v>
      </c>
      <c r="C36" s="41"/>
      <c r="D36" s="41">
        <v>0.16607435200000001</v>
      </c>
      <c r="E36" s="41">
        <v>0.251950442</v>
      </c>
      <c r="F36" s="41">
        <v>0.51030931400000001</v>
      </c>
      <c r="G36" s="5">
        <f t="shared" si="13"/>
        <v>0</v>
      </c>
      <c r="H36" s="5">
        <f t="shared" si="13"/>
        <v>1.8417313488095999E-2</v>
      </c>
      <c r="I36" s="5">
        <f t="shared" si="13"/>
        <v>2.7940800116915999E-2</v>
      </c>
      <c r="J36" s="5">
        <f t="shared" si="13"/>
        <v>5.6592282303972001E-2</v>
      </c>
      <c r="K36" s="3">
        <f t="shared" si="3"/>
        <v>0</v>
      </c>
      <c r="L36" s="3">
        <f t="shared" si="4"/>
        <v>3.0192317193600002E-3</v>
      </c>
      <c r="M36" s="3">
        <f t="shared" si="5"/>
        <v>4.5804590355599997E-3</v>
      </c>
      <c r="N36" s="3">
        <f t="shared" si="6"/>
        <v>9.2774233285200011E-3</v>
      </c>
      <c r="O36" s="3">
        <f t="shared" si="7"/>
        <v>0</v>
      </c>
      <c r="P36" s="3">
        <f t="shared" si="8"/>
        <v>1.8417313488095999E-2</v>
      </c>
      <c r="Q36" s="3">
        <f t="shared" si="9"/>
        <v>3.0960031836275999E-2</v>
      </c>
      <c r="R36" s="3">
        <f t="shared" si="0"/>
        <v>6.4191973058892002E-2</v>
      </c>
      <c r="S36" s="3">
        <f t="shared" si="10"/>
        <v>2.1067965164588746E-2</v>
      </c>
      <c r="T36" s="4">
        <f t="shared" si="11"/>
        <v>21.067965164588745</v>
      </c>
      <c r="U36" s="4">
        <f t="shared" si="12"/>
        <v>0.97000746260502224</v>
      </c>
      <c r="V36" s="41">
        <v>21.71938462</v>
      </c>
      <c r="W36" s="9">
        <f t="shared" si="1"/>
        <v>23.280179102520535</v>
      </c>
      <c r="X36" s="2" t="s">
        <v>91</v>
      </c>
    </row>
    <row r="37" spans="1:24" ht="14.4">
      <c r="A37" t="s">
        <v>83</v>
      </c>
      <c r="B37" s="2" t="s">
        <v>65</v>
      </c>
      <c r="C37" s="41">
        <v>6.2298530999999997E-2</v>
      </c>
      <c r="D37" s="41">
        <v>7.7382403000000002E-2</v>
      </c>
      <c r="E37" s="41"/>
      <c r="F37" s="41">
        <v>0.327385023</v>
      </c>
      <c r="G37" s="5">
        <f t="shared" si="13"/>
        <v>6.9087824908379992E-3</v>
      </c>
      <c r="H37" s="5">
        <f t="shared" si="13"/>
        <v>8.5815537278940007E-3</v>
      </c>
      <c r="I37" s="5">
        <f t="shared" si="13"/>
        <v>0</v>
      </c>
      <c r="J37" s="5">
        <f t="shared" si="13"/>
        <v>3.6306344280653997E-2</v>
      </c>
      <c r="K37" s="3">
        <f t="shared" si="3"/>
        <v>1.1325872935799999E-3</v>
      </c>
      <c r="L37" s="3">
        <f t="shared" si="4"/>
        <v>1.4068120865400001E-3</v>
      </c>
      <c r="M37" s="3">
        <f t="shared" si="5"/>
        <v>0</v>
      </c>
      <c r="N37" s="3">
        <f t="shared" si="6"/>
        <v>5.9518597181399992E-3</v>
      </c>
      <c r="O37" s="3">
        <f t="shared" si="7"/>
        <v>6.9087824908379992E-3</v>
      </c>
      <c r="P37" s="3">
        <f t="shared" si="8"/>
        <v>9.7141410214740005E-3</v>
      </c>
      <c r="Q37" s="3">
        <f t="shared" si="9"/>
        <v>2.5393993801200001E-3</v>
      </c>
      <c r="R37" s="3">
        <f t="shared" si="0"/>
        <v>3.8845743660773993E-2</v>
      </c>
      <c r="S37" s="3">
        <f t="shared" si="10"/>
        <v>9.1855132076661353E-3</v>
      </c>
      <c r="T37" s="4">
        <f t="shared" si="11"/>
        <v>9.1855132076661352</v>
      </c>
      <c r="U37" s="4">
        <f t="shared" si="12"/>
        <v>0.40766294855186197</v>
      </c>
      <c r="V37" s="41">
        <v>22.532126699999999</v>
      </c>
      <c r="W37" s="9">
        <f t="shared" si="1"/>
        <v>9.7839107652446877</v>
      </c>
      <c r="X37" s="2" t="s">
        <v>92</v>
      </c>
    </row>
    <row r="38" spans="1:24" ht="14.4">
      <c r="A38" t="s">
        <v>83</v>
      </c>
      <c r="B38" s="2" t="s">
        <v>66</v>
      </c>
      <c r="C38" s="41">
        <v>-8.6744127000000004E-2</v>
      </c>
      <c r="D38" s="41">
        <v>-2.6195547E-2</v>
      </c>
      <c r="E38" s="41">
        <v>-1.0639828E-2</v>
      </c>
      <c r="F38" s="41">
        <v>6.5266598999999995E-2</v>
      </c>
      <c r="G38" s="5">
        <f t="shared" si="13"/>
        <v>-9.6197501960459987E-3</v>
      </c>
      <c r="H38" s="5">
        <f t="shared" si="13"/>
        <v>-2.9050337712060001E-3</v>
      </c>
      <c r="I38" s="5">
        <f t="shared" si="13"/>
        <v>-1.179935645544E-3</v>
      </c>
      <c r="J38" s="5">
        <f t="shared" si="13"/>
        <v>7.2379352959019991E-3</v>
      </c>
      <c r="K38" s="3">
        <f t="shared" si="3"/>
        <v>-1.5770082288599999E-3</v>
      </c>
      <c r="L38" s="3">
        <f t="shared" si="4"/>
        <v>-4.7623504446000001E-4</v>
      </c>
      <c r="M38" s="3">
        <f t="shared" si="5"/>
        <v>-1.9343207303999999E-4</v>
      </c>
      <c r="N38" s="3">
        <f t="shared" si="6"/>
        <v>1.18654676982E-3</v>
      </c>
      <c r="O38" s="3">
        <f t="shared" si="7"/>
        <v>-9.6197501960459987E-3</v>
      </c>
      <c r="P38" s="3">
        <f t="shared" si="8"/>
        <v>-4.4820420000659996E-3</v>
      </c>
      <c r="Q38" s="3">
        <f t="shared" si="9"/>
        <v>-3.2331789188640003E-3</v>
      </c>
      <c r="R38" s="3">
        <f t="shared" si="0"/>
        <v>4.9912599495419993E-3</v>
      </c>
      <c r="S38" s="3">
        <f t="shared" si="10"/>
        <v>4.6252876855913299E-3</v>
      </c>
      <c r="T38" s="4">
        <f t="shared" si="11"/>
        <v>4.6252876855913296</v>
      </c>
      <c r="U38" s="4">
        <f t="shared" si="12"/>
        <v>0.19535678557098726</v>
      </c>
      <c r="V38" s="41">
        <v>23.676104580000001</v>
      </c>
      <c r="W38" s="9">
        <f t="shared" si="1"/>
        <v>4.6885628537036945</v>
      </c>
      <c r="X38" s="2" t="s">
        <v>93</v>
      </c>
    </row>
    <row r="39" spans="1:24" ht="14.4">
      <c r="A39" t="s">
        <v>83</v>
      </c>
      <c r="B39" s="2" t="s">
        <v>67</v>
      </c>
      <c r="C39" s="41">
        <v>5.6773359000000002E-2</v>
      </c>
      <c r="D39" s="41">
        <v>0.11873747900000001</v>
      </c>
      <c r="E39" s="41"/>
      <c r="F39" s="41">
        <v>0.357126583</v>
      </c>
      <c r="G39" s="5">
        <f t="shared" si="13"/>
        <v>6.296051966382E-3</v>
      </c>
      <c r="H39" s="5">
        <f t="shared" si="13"/>
        <v>1.3167748946142E-2</v>
      </c>
      <c r="I39" s="5">
        <f t="shared" si="13"/>
        <v>0</v>
      </c>
      <c r="J39" s="5">
        <f t="shared" si="13"/>
        <v>3.9604623801533997E-2</v>
      </c>
      <c r="K39" s="3">
        <f t="shared" si="3"/>
        <v>1.0321396666199999E-3</v>
      </c>
      <c r="L39" s="3">
        <f t="shared" si="4"/>
        <v>2.1586473682200001E-3</v>
      </c>
      <c r="M39" s="3">
        <f t="shared" si="5"/>
        <v>0</v>
      </c>
      <c r="N39" s="3">
        <f t="shared" si="6"/>
        <v>6.4925612789399996E-3</v>
      </c>
      <c r="O39" s="3">
        <f t="shared" si="7"/>
        <v>6.296051966382E-3</v>
      </c>
      <c r="P39" s="3">
        <f t="shared" si="8"/>
        <v>1.4199888612762E-2</v>
      </c>
      <c r="Q39" s="3">
        <f t="shared" si="9"/>
        <v>3.1907870348400003E-3</v>
      </c>
      <c r="R39" s="3">
        <f t="shared" si="0"/>
        <v>4.2795410836373997E-2</v>
      </c>
      <c r="S39" s="3">
        <f t="shared" si="10"/>
        <v>1.0173645710885089E-2</v>
      </c>
      <c r="T39" s="4">
        <f t="shared" si="11"/>
        <v>10.173645710885088</v>
      </c>
      <c r="U39" s="4">
        <f t="shared" si="12"/>
        <v>0.43397816183571886</v>
      </c>
      <c r="V39" s="41">
        <v>23.442759580000001</v>
      </c>
      <c r="W39" s="9">
        <f t="shared" si="1"/>
        <v>10.415475884057253</v>
      </c>
      <c r="X39" s="2" t="s">
        <v>94</v>
      </c>
    </row>
    <row r="40" spans="1:24" ht="14.4">
      <c r="A40" t="s">
        <v>83</v>
      </c>
      <c r="B40" s="2" t="s">
        <v>68</v>
      </c>
      <c r="C40" s="41"/>
      <c r="D40" s="41">
        <v>0.19400463000000001</v>
      </c>
      <c r="E40" s="41">
        <v>0.43201321199999998</v>
      </c>
      <c r="F40" s="41">
        <v>0.66402477599999998</v>
      </c>
      <c r="G40" s="5">
        <f t="shared" si="13"/>
        <v>0</v>
      </c>
      <c r="H40" s="5">
        <f t="shared" si="13"/>
        <v>2.1514725457740001E-2</v>
      </c>
      <c r="I40" s="5">
        <f t="shared" si="13"/>
        <v>4.7909401184375998E-2</v>
      </c>
      <c r="J40" s="5">
        <f t="shared" si="13"/>
        <v>7.3639019608848E-2</v>
      </c>
      <c r="K40" s="3">
        <f t="shared" si="3"/>
        <v>0</v>
      </c>
      <c r="L40" s="3">
        <f t="shared" si="4"/>
        <v>3.5270041734000003E-3</v>
      </c>
      <c r="M40" s="3">
        <f t="shared" si="5"/>
        <v>7.8540001941600004E-3</v>
      </c>
      <c r="N40" s="3">
        <f t="shared" si="6"/>
        <v>1.207197042768E-2</v>
      </c>
      <c r="O40" s="3">
        <f t="shared" si="7"/>
        <v>0</v>
      </c>
      <c r="P40" s="3">
        <f t="shared" si="8"/>
        <v>2.1514725457740001E-2</v>
      </c>
      <c r="Q40" s="3">
        <f t="shared" si="9"/>
        <v>5.1436405357776001E-2</v>
      </c>
      <c r="R40" s="3">
        <f t="shared" si="0"/>
        <v>8.502002397640801E-2</v>
      </c>
      <c r="S40" s="3">
        <f t="shared" si="10"/>
        <v>2.926999446617333E-2</v>
      </c>
      <c r="T40" s="4">
        <f t="shared" si="11"/>
        <v>29.26999446617333</v>
      </c>
      <c r="U40" s="4">
        <f t="shared" si="12"/>
        <v>1.3161590738312181</v>
      </c>
      <c r="V40" s="41">
        <v>22.238948959999998</v>
      </c>
      <c r="W40" s="9">
        <f t="shared" si="1"/>
        <v>31.587817771949233</v>
      </c>
      <c r="X40" s="2" t="s">
        <v>95</v>
      </c>
    </row>
    <row r="41" spans="1:24" ht="14.4">
      <c r="A41" t="s">
        <v>83</v>
      </c>
      <c r="B41" s="2" t="s">
        <v>81</v>
      </c>
      <c r="C41" s="41">
        <v>-1.3912313000000001E-2</v>
      </c>
      <c r="D41" s="41">
        <v>1.146086E-2</v>
      </c>
      <c r="E41" s="41">
        <v>7.4551323000000003E-2</v>
      </c>
      <c r="F41" s="41">
        <v>0.13088372500000001</v>
      </c>
      <c r="G41" s="5">
        <f t="shared" si="13"/>
        <v>-1.5428476870740001E-3</v>
      </c>
      <c r="H41" s="5">
        <f t="shared" si="13"/>
        <v>1.2709864522800001E-3</v>
      </c>
      <c r="I41" s="5">
        <f t="shared" si="13"/>
        <v>8.2675926180539993E-3</v>
      </c>
      <c r="J41" s="5">
        <f t="shared" si="13"/>
        <v>1.451474333505E-2</v>
      </c>
      <c r="K41" s="3">
        <f t="shared" si="3"/>
        <v>-2.5292585034E-4</v>
      </c>
      <c r="L41" s="3">
        <f t="shared" si="4"/>
        <v>2.083584348E-4</v>
      </c>
      <c r="M41" s="3">
        <f t="shared" si="5"/>
        <v>1.35534305214E-3</v>
      </c>
      <c r="N41" s="3">
        <f t="shared" si="6"/>
        <v>2.3794661205E-3</v>
      </c>
      <c r="O41" s="3">
        <f t="shared" si="7"/>
        <v>-1.5428476870740001E-3</v>
      </c>
      <c r="P41" s="3">
        <f t="shared" si="8"/>
        <v>1.0180606019400001E-3</v>
      </c>
      <c r="Q41" s="3">
        <f t="shared" si="9"/>
        <v>8.2230252025140005E-3</v>
      </c>
      <c r="R41" s="3">
        <f t="shared" si="0"/>
        <v>1.582551897165E-2</v>
      </c>
      <c r="S41" s="3">
        <f t="shared" si="10"/>
        <v>6.1055172152550139E-3</v>
      </c>
      <c r="T41" s="4">
        <f t="shared" si="11"/>
        <v>6.1055172152550137</v>
      </c>
      <c r="U41" s="4">
        <f t="shared" si="12"/>
        <v>0.24422068861020055</v>
      </c>
      <c r="V41" s="41">
        <v>25</v>
      </c>
      <c r="W41" s="9">
        <f t="shared" si="1"/>
        <v>5.8612965266448134</v>
      </c>
      <c r="X41" s="2" t="s">
        <v>96</v>
      </c>
    </row>
    <row r="42" spans="1:24" ht="14.4">
      <c r="A42" t="s">
        <v>83</v>
      </c>
      <c r="B42" s="2" t="s">
        <v>69</v>
      </c>
      <c r="C42" s="41">
        <v>-1.8904754999999999E-2</v>
      </c>
      <c r="D42" s="41">
        <v>7.8310875000000002E-2</v>
      </c>
      <c r="E42" s="41">
        <v>0.25846497000000002</v>
      </c>
      <c r="F42" s="41"/>
      <c r="G42" s="5">
        <f t="shared" si="13"/>
        <v>-2.0964995199899998E-3</v>
      </c>
      <c r="H42" s="5">
        <f t="shared" si="13"/>
        <v>8.6845194157499986E-3</v>
      </c>
      <c r="I42" s="5">
        <f t="shared" si="13"/>
        <v>2.8663248243060001E-2</v>
      </c>
      <c r="J42" s="5">
        <f t="shared" si="13"/>
        <v>0</v>
      </c>
      <c r="K42" s="3">
        <f t="shared" si="3"/>
        <v>-3.4368844589999995E-4</v>
      </c>
      <c r="L42" s="3">
        <f t="shared" si="4"/>
        <v>1.4236917074999999E-3</v>
      </c>
      <c r="M42" s="3">
        <f t="shared" si="5"/>
        <v>4.6988931546000003E-3</v>
      </c>
      <c r="N42" s="3">
        <f t="shared" si="6"/>
        <v>0</v>
      </c>
      <c r="O42" s="3">
        <f t="shared" si="7"/>
        <v>-2.0964995199899998E-3</v>
      </c>
      <c r="P42" s="3">
        <f t="shared" si="8"/>
        <v>8.3408309698499994E-3</v>
      </c>
      <c r="Q42" s="3">
        <f t="shared" si="9"/>
        <v>2.9743251504660003E-2</v>
      </c>
      <c r="R42" s="3">
        <f t="shared" si="0"/>
        <v>5.7788964162000002E-3</v>
      </c>
      <c r="S42" s="3">
        <f t="shared" si="10"/>
        <v>4.5149048368811695E-3</v>
      </c>
      <c r="T42" s="4">
        <f t="shared" si="11"/>
        <v>4.5149048368811693</v>
      </c>
      <c r="U42" s="4">
        <f t="shared" si="12"/>
        <v>0.36308456994485133</v>
      </c>
      <c r="V42" s="41">
        <v>12.434857360000001</v>
      </c>
      <c r="W42" s="9">
        <f t="shared" si="1"/>
        <v>8.7140296786764324</v>
      </c>
      <c r="X42" s="2" t="s">
        <v>97</v>
      </c>
    </row>
    <row r="43" spans="1:24" ht="14.4">
      <c r="A43" t="s">
        <v>83</v>
      </c>
      <c r="B43" s="2" t="s">
        <v>76</v>
      </c>
      <c r="C43" s="41">
        <v>-1.0868141E-2</v>
      </c>
      <c r="D43" s="41"/>
      <c r="E43" s="41">
        <v>0.21873852699999999</v>
      </c>
      <c r="F43" s="41">
        <v>3.3881186000000001E-2</v>
      </c>
      <c r="G43" s="5">
        <f t="shared" si="13"/>
        <v>-1.205255100618E-3</v>
      </c>
      <c r="H43" s="5">
        <f t="shared" si="13"/>
        <v>0</v>
      </c>
      <c r="I43" s="5">
        <f t="shared" si="13"/>
        <v>2.4257665167245996E-2</v>
      </c>
      <c r="J43" s="5">
        <f t="shared" si="13"/>
        <v>3.7573557650279997E-3</v>
      </c>
      <c r="K43" s="3">
        <f t="shared" si="3"/>
        <v>-1.9758280338E-4</v>
      </c>
      <c r="L43" s="3">
        <f t="shared" si="4"/>
        <v>0</v>
      </c>
      <c r="M43" s="3">
        <f t="shared" si="5"/>
        <v>3.9766664208599999E-3</v>
      </c>
      <c r="N43" s="3">
        <f t="shared" si="6"/>
        <v>6.1595996147999991E-4</v>
      </c>
      <c r="O43" s="3">
        <f t="shared" si="7"/>
        <v>-1.205255100618E-3</v>
      </c>
      <c r="P43" s="3">
        <f t="shared" si="8"/>
        <v>-1.9758280338E-4</v>
      </c>
      <c r="Q43" s="3">
        <f t="shared" si="9"/>
        <v>2.4060082363865996E-2</v>
      </c>
      <c r="R43" s="3">
        <f t="shared" si="0"/>
        <v>7.5364393825079999E-3</v>
      </c>
      <c r="S43" s="3">
        <f t="shared" si="10"/>
        <v>5.1543228998923137E-3</v>
      </c>
      <c r="T43" s="4">
        <f t="shared" si="11"/>
        <v>5.1543228998923141</v>
      </c>
      <c r="U43" s="4">
        <f t="shared" si="12"/>
        <v>0.4072980388140382</v>
      </c>
      <c r="V43" s="41">
        <v>12.654917060000001</v>
      </c>
      <c r="W43" s="9">
        <f t="shared" si="1"/>
        <v>9.7751529315369172</v>
      </c>
      <c r="X43" s="2" t="s">
        <v>98</v>
      </c>
    </row>
    <row r="44" spans="1:24" ht="14.4">
      <c r="A44" t="s">
        <v>83</v>
      </c>
      <c r="B44" s="2" t="s">
        <v>73</v>
      </c>
      <c r="C44" s="41">
        <v>3.49632E-4</v>
      </c>
      <c r="D44" s="41">
        <v>2.4566020000000001E-2</v>
      </c>
      <c r="E44" s="41">
        <v>4.0608805999999997E-2</v>
      </c>
      <c r="F44" s="41">
        <v>6.3394433E-2</v>
      </c>
      <c r="G44" s="5">
        <f t="shared" si="13"/>
        <v>3.8773489536000003E-5</v>
      </c>
      <c r="H44" s="5">
        <f t="shared" si="13"/>
        <v>2.72432248596E-3</v>
      </c>
      <c r="I44" s="5">
        <f t="shared" si="13"/>
        <v>4.5034353677879998E-3</v>
      </c>
      <c r="J44" s="5">
        <f t="shared" si="13"/>
        <v>7.0303158308340002E-3</v>
      </c>
      <c r="K44" s="3">
        <f t="shared" si="3"/>
        <v>6.3563097600000003E-6</v>
      </c>
      <c r="L44" s="3">
        <f t="shared" si="4"/>
        <v>4.4661024359999999E-4</v>
      </c>
      <c r="M44" s="3">
        <f t="shared" si="5"/>
        <v>7.3826809307999991E-4</v>
      </c>
      <c r="N44" s="3">
        <f t="shared" si="6"/>
        <v>1.1525107919399999E-3</v>
      </c>
      <c r="O44" s="3">
        <f t="shared" si="7"/>
        <v>3.8773489536000003E-5</v>
      </c>
      <c r="P44" s="3">
        <f t="shared" si="8"/>
        <v>2.7306787957200001E-3</v>
      </c>
      <c r="Q44" s="3">
        <f t="shared" si="9"/>
        <v>4.9564019211479991E-3</v>
      </c>
      <c r="R44" s="3">
        <f t="shared" si="0"/>
        <v>8.2215504772739992E-3</v>
      </c>
      <c r="S44" s="3">
        <f t="shared" si="10"/>
        <v>2.745769289263495E-3</v>
      </c>
      <c r="T44" s="4">
        <f t="shared" si="11"/>
        <v>2.7457692892634951</v>
      </c>
      <c r="U44" s="4">
        <f t="shared" si="12"/>
        <v>0.19612822449186054</v>
      </c>
      <c r="V44" s="41">
        <v>13.99986818</v>
      </c>
      <c r="W44" s="9">
        <f t="shared" si="1"/>
        <v>4.7070773878046532</v>
      </c>
      <c r="X44" s="2" t="s">
        <v>99</v>
      </c>
    </row>
    <row r="45" spans="1:24" ht="14.4">
      <c r="A45" t="s">
        <v>83</v>
      </c>
      <c r="B45" s="2" t="s">
        <v>72</v>
      </c>
      <c r="C45" s="41">
        <v>1.5631374999999999E-2</v>
      </c>
      <c r="D45" s="41">
        <v>3.7321100000000003E-2</v>
      </c>
      <c r="E45" s="41">
        <v>5.3379107000000002E-2</v>
      </c>
      <c r="F45" s="41"/>
      <c r="G45" s="5">
        <f t="shared" si="13"/>
        <v>1.7334882247499999E-3</v>
      </c>
      <c r="H45" s="5">
        <f t="shared" si="13"/>
        <v>4.1388353478000002E-3</v>
      </c>
      <c r="I45" s="5">
        <f t="shared" si="13"/>
        <v>5.9196362080859996E-3</v>
      </c>
      <c r="J45" s="5">
        <f t="shared" si="13"/>
        <v>0</v>
      </c>
      <c r="K45" s="3">
        <f t="shared" si="3"/>
        <v>2.8417839749999999E-4</v>
      </c>
      <c r="L45" s="3">
        <f t="shared" si="4"/>
        <v>6.7849759800000012E-4</v>
      </c>
      <c r="M45" s="3">
        <f t="shared" si="5"/>
        <v>9.7043216525999993E-4</v>
      </c>
      <c r="N45" s="3">
        <f t="shared" si="6"/>
        <v>0</v>
      </c>
      <c r="O45" s="3">
        <f t="shared" si="7"/>
        <v>1.7334882247499999E-3</v>
      </c>
      <c r="P45" s="3">
        <f t="shared" si="8"/>
        <v>4.4230137453000005E-3</v>
      </c>
      <c r="Q45" s="3">
        <f t="shared" si="9"/>
        <v>6.8823122035860003E-3</v>
      </c>
      <c r="R45" s="3">
        <f t="shared" si="0"/>
        <v>1.9331081607600002E-3</v>
      </c>
      <c r="S45" s="3">
        <f t="shared" si="10"/>
        <v>2.8642630483330589E-4</v>
      </c>
      <c r="T45" s="4">
        <f t="shared" si="11"/>
        <v>0.28642630483330589</v>
      </c>
      <c r="U45" s="4">
        <f t="shared" si="12"/>
        <v>2.0109523907686555E-2</v>
      </c>
      <c r="V45" s="41">
        <v>14.24331606</v>
      </c>
      <c r="W45" s="9">
        <f t="shared" si="1"/>
        <v>0.48262857378447732</v>
      </c>
      <c r="X45" s="2" t="s">
        <v>100</v>
      </c>
    </row>
    <row r="46" spans="1:24" ht="14.4">
      <c r="A46" t="s">
        <v>83</v>
      </c>
      <c r="B46" s="2" t="s">
        <v>75</v>
      </c>
      <c r="C46" s="41"/>
      <c r="D46" s="41">
        <v>4.8858512E-2</v>
      </c>
      <c r="E46" s="41">
        <v>7.2937911999999994E-2</v>
      </c>
      <c r="F46" s="41">
        <v>9.1613906999999994E-2</v>
      </c>
      <c r="G46" s="5">
        <f t="shared" si="13"/>
        <v>0</v>
      </c>
      <c r="H46" s="5">
        <f t="shared" si="13"/>
        <v>5.4183112637760005E-3</v>
      </c>
      <c r="I46" s="5">
        <f t="shared" si="13"/>
        <v>8.0886685649759985E-3</v>
      </c>
      <c r="J46" s="5">
        <f t="shared" si="13"/>
        <v>1.0159799058486E-2</v>
      </c>
      <c r="K46" s="3">
        <f t="shared" si="3"/>
        <v>0</v>
      </c>
      <c r="L46" s="3">
        <f t="shared" si="4"/>
        <v>8.8824774816000009E-4</v>
      </c>
      <c r="M46" s="3">
        <f t="shared" si="5"/>
        <v>1.3260112401599997E-3</v>
      </c>
      <c r="N46" s="3">
        <f t="shared" si="6"/>
        <v>1.6655408292599999E-3</v>
      </c>
      <c r="O46" s="3">
        <f t="shared" si="7"/>
        <v>0</v>
      </c>
      <c r="P46" s="3">
        <f t="shared" si="8"/>
        <v>5.4183112637760005E-3</v>
      </c>
      <c r="Q46" s="3">
        <f t="shared" si="9"/>
        <v>8.9769163131359977E-3</v>
      </c>
      <c r="R46" s="3">
        <f t="shared" si="0"/>
        <v>1.2374058046805999E-2</v>
      </c>
      <c r="S46" s="3">
        <f t="shared" si="10"/>
        <v>4.1598471958950653E-3</v>
      </c>
      <c r="T46" s="4">
        <f t="shared" si="11"/>
        <v>4.1598471958950656</v>
      </c>
      <c r="U46" s="4">
        <f t="shared" si="12"/>
        <v>0.26094195926757074</v>
      </c>
      <c r="V46" s="41">
        <v>15.94165694</v>
      </c>
      <c r="W46" s="9">
        <f t="shared" si="1"/>
        <v>6.2626070224216974</v>
      </c>
      <c r="X46" s="2" t="s">
        <v>101</v>
      </c>
    </row>
    <row r="47" spans="1:24" ht="14.4">
      <c r="A47" t="s">
        <v>83</v>
      </c>
      <c r="B47" s="2" t="s">
        <v>71</v>
      </c>
      <c r="C47" s="41">
        <v>4.7732167999999998E-2</v>
      </c>
      <c r="D47" s="41"/>
      <c r="E47" s="41">
        <v>0.103958024</v>
      </c>
      <c r="F47" s="41">
        <v>0.11127925700000001</v>
      </c>
      <c r="G47" s="5">
        <f t="shared" si="13"/>
        <v>5.293401966864E-3</v>
      </c>
      <c r="H47" s="5">
        <f t="shared" si="13"/>
        <v>0</v>
      </c>
      <c r="I47" s="5">
        <f t="shared" si="13"/>
        <v>1.1528736945551999E-2</v>
      </c>
      <c r="J47" s="5">
        <f t="shared" si="13"/>
        <v>1.2340647042786E-2</v>
      </c>
      <c r="K47" s="3">
        <f t="shared" si="3"/>
        <v>8.6777081423999999E-4</v>
      </c>
      <c r="L47" s="3">
        <f t="shared" si="4"/>
        <v>0</v>
      </c>
      <c r="M47" s="3">
        <f t="shared" si="5"/>
        <v>1.88995687632E-3</v>
      </c>
      <c r="N47" s="3">
        <f t="shared" si="6"/>
        <v>2.0230568922599999E-3</v>
      </c>
      <c r="O47" s="3">
        <f t="shared" si="7"/>
        <v>5.293401966864E-3</v>
      </c>
      <c r="P47" s="3">
        <f t="shared" si="8"/>
        <v>8.6777081423999999E-4</v>
      </c>
      <c r="Q47" s="3">
        <f t="shared" si="9"/>
        <v>1.2396507759791999E-2</v>
      </c>
      <c r="R47" s="3">
        <f t="shared" si="0"/>
        <v>1.5098374733346E-2</v>
      </c>
      <c r="S47" s="3">
        <f t="shared" si="10"/>
        <v>4.2498124858234183E-3</v>
      </c>
      <c r="T47" s="4">
        <f t="shared" si="11"/>
        <v>4.2498124858234183</v>
      </c>
      <c r="U47" s="4">
        <f t="shared" si="12"/>
        <v>0.25832134978310067</v>
      </c>
      <c r="V47" s="41">
        <v>16.4516502</v>
      </c>
      <c r="W47" s="9">
        <f t="shared" si="1"/>
        <v>6.1997123947944157</v>
      </c>
      <c r="X47" s="2" t="s">
        <v>102</v>
      </c>
    </row>
    <row r="48" spans="1:24" ht="14.4">
      <c r="A48" t="s">
        <v>83</v>
      </c>
      <c r="B48" s="2" t="s">
        <v>70</v>
      </c>
      <c r="C48" s="41">
        <v>6.6529930000000001E-2</v>
      </c>
      <c r="D48" s="41">
        <v>7.3714176000000006E-2</v>
      </c>
      <c r="E48" s="41">
        <v>8.3805606000000005E-2</v>
      </c>
      <c r="F48" s="41">
        <v>9.1903103E-2</v>
      </c>
      <c r="G48" s="5">
        <f t="shared" si="13"/>
        <v>7.3780361771399999E-3</v>
      </c>
      <c r="H48" s="5">
        <f t="shared" si="13"/>
        <v>8.1747546900480007E-3</v>
      </c>
      <c r="I48" s="5">
        <f t="shared" si="13"/>
        <v>9.2938740941880017E-3</v>
      </c>
      <c r="J48" s="5">
        <f t="shared" si="13"/>
        <v>1.0191870316494E-2</v>
      </c>
      <c r="K48" s="3">
        <f t="shared" si="3"/>
        <v>1.2095141273999999E-3</v>
      </c>
      <c r="L48" s="3">
        <f t="shared" si="4"/>
        <v>1.34012371968E-3</v>
      </c>
      <c r="M48" s="3">
        <f t="shared" si="5"/>
        <v>1.5235859170800001E-3</v>
      </c>
      <c r="N48" s="3">
        <f t="shared" si="6"/>
        <v>1.6707984125399998E-3</v>
      </c>
      <c r="O48" s="3">
        <f t="shared" si="7"/>
        <v>7.3780361771399999E-3</v>
      </c>
      <c r="P48" s="3">
        <f t="shared" si="8"/>
        <v>9.3842688174480011E-3</v>
      </c>
      <c r="Q48" s="3">
        <f t="shared" si="9"/>
        <v>1.1843511941268002E-2</v>
      </c>
      <c r="R48" s="3">
        <f t="shared" si="0"/>
        <v>1.4265094080654E-2</v>
      </c>
      <c r="S48" s="3">
        <f t="shared" si="10"/>
        <v>2.3722915131793977E-3</v>
      </c>
      <c r="T48" s="4">
        <f t="shared" si="11"/>
        <v>2.3722915131793978</v>
      </c>
      <c r="U48" s="4">
        <f t="shared" si="12"/>
        <v>0.16327551258796472</v>
      </c>
      <c r="V48" s="41">
        <v>14.529377220000001</v>
      </c>
      <c r="W48" s="9">
        <f t="shared" si="1"/>
        <v>3.9186123021111534</v>
      </c>
      <c r="X48" s="2" t="s">
        <v>103</v>
      </c>
    </row>
    <row r="49" spans="1:24" ht="14.4">
      <c r="A49" t="s">
        <v>83</v>
      </c>
      <c r="B49" s="2" t="s">
        <v>77</v>
      </c>
      <c r="C49" s="41">
        <v>3.5601143000000002E-2</v>
      </c>
      <c r="D49" s="41"/>
      <c r="E49" s="41">
        <v>7.0487354000000002E-2</v>
      </c>
      <c r="F49" s="41">
        <v>0.10546488900000001</v>
      </c>
      <c r="G49" s="5">
        <f t="shared" si="13"/>
        <v>3.9480955564140004E-3</v>
      </c>
      <c r="H49" s="5">
        <f t="shared" si="13"/>
        <v>0</v>
      </c>
      <c r="I49" s="5">
        <f t="shared" si="13"/>
        <v>7.8169065838920009E-3</v>
      </c>
      <c r="J49" s="5">
        <f t="shared" si="13"/>
        <v>1.1695845260322E-2</v>
      </c>
      <c r="K49" s="3">
        <f t="shared" si="3"/>
        <v>6.4722877974000002E-4</v>
      </c>
      <c r="L49" s="3">
        <f t="shared" si="4"/>
        <v>0</v>
      </c>
      <c r="M49" s="3">
        <f t="shared" si="5"/>
        <v>1.28146009572E-3</v>
      </c>
      <c r="N49" s="3">
        <f t="shared" si="6"/>
        <v>1.91735168202E-3</v>
      </c>
      <c r="O49" s="3">
        <f t="shared" si="7"/>
        <v>3.9480955564140004E-3</v>
      </c>
      <c r="P49" s="3">
        <f t="shared" si="8"/>
        <v>6.4722877974000002E-4</v>
      </c>
      <c r="Q49" s="3">
        <f t="shared" si="9"/>
        <v>8.4641353636320006E-3</v>
      </c>
      <c r="R49" s="3">
        <f t="shared" si="0"/>
        <v>1.3624534135781999E-2</v>
      </c>
      <c r="S49" s="3">
        <f t="shared" si="10"/>
        <v>3.8260034133774474E-3</v>
      </c>
      <c r="T49" s="4">
        <f t="shared" si="11"/>
        <v>3.8260034133774474</v>
      </c>
      <c r="U49" s="4">
        <f t="shared" si="12"/>
        <v>0.21357501664838083</v>
      </c>
      <c r="V49" s="41">
        <v>17.91409629</v>
      </c>
      <c r="W49" s="9">
        <f t="shared" si="1"/>
        <v>5.1258003995611396</v>
      </c>
      <c r="X49" s="2" t="s">
        <v>104</v>
      </c>
    </row>
    <row r="50" spans="1:24" ht="14.4">
      <c r="A50" t="s">
        <v>83</v>
      </c>
      <c r="B50" s="2" t="s">
        <v>74</v>
      </c>
      <c r="C50" s="41">
        <v>-3.6028221999999999E-2</v>
      </c>
      <c r="D50" s="41"/>
      <c r="E50" s="41">
        <v>1.6209767999999999E-2</v>
      </c>
      <c r="F50" s="41">
        <v>6.1781021999999998E-2</v>
      </c>
      <c r="G50" s="5">
        <f t="shared" si="13"/>
        <v>-3.9954577633559999E-3</v>
      </c>
      <c r="H50" s="5">
        <f t="shared" si="13"/>
        <v>0</v>
      </c>
      <c r="I50" s="5">
        <f t="shared" si="13"/>
        <v>1.7976308516639999E-3</v>
      </c>
      <c r="J50" s="5">
        <f t="shared" si="13"/>
        <v>6.8513917777559994E-3</v>
      </c>
      <c r="K50" s="3">
        <f t="shared" si="3"/>
        <v>-6.5499307595999999E-4</v>
      </c>
      <c r="L50" s="3">
        <f t="shared" si="4"/>
        <v>0</v>
      </c>
      <c r="M50" s="3">
        <f t="shared" si="5"/>
        <v>2.9469358223999998E-4</v>
      </c>
      <c r="N50" s="3">
        <f t="shared" si="6"/>
        <v>1.1231789799599999E-3</v>
      </c>
      <c r="O50" s="3">
        <f t="shared" si="7"/>
        <v>-3.9954577633559999E-3</v>
      </c>
      <c r="P50" s="3">
        <f t="shared" si="8"/>
        <v>-6.5499307595999999E-4</v>
      </c>
      <c r="Q50" s="3">
        <f t="shared" si="9"/>
        <v>1.1426377757039999E-3</v>
      </c>
      <c r="R50" s="3">
        <f t="shared" si="0"/>
        <v>6.4910922840359991E-3</v>
      </c>
      <c r="S50" s="3">
        <f t="shared" si="10"/>
        <v>3.4134872287094756E-3</v>
      </c>
      <c r="T50" s="4">
        <f t="shared" si="11"/>
        <v>3.4134872287094757</v>
      </c>
      <c r="U50" s="4">
        <f t="shared" si="12"/>
        <v>0.23442180361469309</v>
      </c>
      <c r="V50" s="41">
        <v>14.56130435</v>
      </c>
      <c r="W50" s="9">
        <f t="shared" si="1"/>
        <v>5.6261232867526338</v>
      </c>
      <c r="X50" s="2" t="s">
        <v>105</v>
      </c>
    </row>
    <row r="51" spans="1:24" ht="14.4">
      <c r="A51" t="s">
        <v>83</v>
      </c>
      <c r="B51" s="2" t="s">
        <v>78</v>
      </c>
      <c r="C51" s="41">
        <v>-4.3273352000000001E-2</v>
      </c>
      <c r="D51" s="41">
        <v>1.2206682E-2</v>
      </c>
      <c r="E51" s="41">
        <v>9.9163452999999999E-2</v>
      </c>
      <c r="F51" s="41">
        <v>0.18826636599999999</v>
      </c>
      <c r="G51" s="5">
        <f t="shared" si="13"/>
        <v>-4.7989281900959998E-3</v>
      </c>
      <c r="H51" s="5">
        <f t="shared" si="13"/>
        <v>1.3536966204359998E-3</v>
      </c>
      <c r="I51" s="5">
        <f t="shared" si="13"/>
        <v>1.0997028610793999E-2</v>
      </c>
      <c r="J51" s="5">
        <f t="shared" si="13"/>
        <v>2.0878363456667999E-2</v>
      </c>
      <c r="K51" s="3">
        <f t="shared" si="3"/>
        <v>-7.8670953935999993E-4</v>
      </c>
      <c r="L51" s="3">
        <f t="shared" si="4"/>
        <v>2.2191747875999998E-4</v>
      </c>
      <c r="M51" s="3">
        <f t="shared" si="5"/>
        <v>1.80279157554E-3</v>
      </c>
      <c r="N51" s="3">
        <f t="shared" si="6"/>
        <v>3.4226825338799999E-3</v>
      </c>
      <c r="O51" s="3">
        <f t="shared" si="7"/>
        <v>-4.7989281900959998E-3</v>
      </c>
      <c r="P51" s="3">
        <f t="shared" si="8"/>
        <v>5.6698708107599989E-4</v>
      </c>
      <c r="Q51" s="3">
        <f t="shared" si="9"/>
        <v>1.0432236550194001E-2</v>
      </c>
      <c r="R51" s="3">
        <f t="shared" si="0"/>
        <v>2.2116362971607996E-2</v>
      </c>
      <c r="S51" s="3">
        <f t="shared" si="10"/>
        <v>9.3183612149998311E-3</v>
      </c>
      <c r="T51" s="4">
        <f t="shared" si="11"/>
        <v>9.3183612149998307</v>
      </c>
      <c r="U51" s="4">
        <f t="shared" si="12"/>
        <v>0.55412516522433708</v>
      </c>
      <c r="V51" s="41">
        <v>16.816347279999999</v>
      </c>
      <c r="W51" s="9">
        <f t="shared" si="1"/>
        <v>13.29900396538409</v>
      </c>
      <c r="X51" s="2" t="s">
        <v>106</v>
      </c>
    </row>
    <row r="52" spans="1:24" ht="14.4">
      <c r="A52" t="s">
        <v>83</v>
      </c>
      <c r="B52" s="2" t="s">
        <v>79</v>
      </c>
      <c r="C52" s="41">
        <v>-3.1492406000000001E-2</v>
      </c>
      <c r="D52" s="41">
        <v>9.6800189999999998E-3</v>
      </c>
      <c r="E52" s="41">
        <v>2.9071394E-2</v>
      </c>
      <c r="F52" s="41"/>
      <c r="G52" s="5">
        <f t="shared" si="13"/>
        <v>-3.4924448405880002E-3</v>
      </c>
      <c r="H52" s="5">
        <f t="shared" si="13"/>
        <v>1.0734947470620001E-3</v>
      </c>
      <c r="I52" s="5">
        <f t="shared" si="13"/>
        <v>3.2239594518119999E-3</v>
      </c>
      <c r="J52" s="5">
        <f t="shared" si="13"/>
        <v>0</v>
      </c>
      <c r="K52" s="3">
        <f t="shared" si="3"/>
        <v>-5.7253194107999999E-4</v>
      </c>
      <c r="L52" s="3">
        <f t="shared" si="4"/>
        <v>1.7598274542000001E-4</v>
      </c>
      <c r="M52" s="3">
        <f t="shared" si="5"/>
        <v>5.2851794291999994E-4</v>
      </c>
      <c r="N52" s="3">
        <f t="shared" si="6"/>
        <v>0</v>
      </c>
      <c r="O52" s="3">
        <f t="shared" si="7"/>
        <v>-3.4924448405880002E-3</v>
      </c>
      <c r="P52" s="3">
        <f t="shared" si="8"/>
        <v>5.0096280598200009E-4</v>
      </c>
      <c r="Q52" s="3">
        <f t="shared" si="9"/>
        <v>2.8274102561519996E-3</v>
      </c>
      <c r="R52" s="3">
        <f t="shared" si="0"/>
        <v>1.3196874725999997E-4</v>
      </c>
      <c r="S52" s="3">
        <f t="shared" si="10"/>
        <v>1.3268326479481552E-3</v>
      </c>
      <c r="T52" s="4">
        <f t="shared" si="11"/>
        <v>1.3268326479481551</v>
      </c>
      <c r="U52" s="4">
        <f t="shared" si="12"/>
        <v>9.0556582685553361E-2</v>
      </c>
      <c r="V52" s="41">
        <v>14.651973480000001</v>
      </c>
      <c r="W52" s="9">
        <f t="shared" si="1"/>
        <v>2.1733579844532809</v>
      </c>
      <c r="X52" s="2" t="s">
        <v>107</v>
      </c>
    </row>
    <row r="53" spans="1:24" ht="14.4">
      <c r="A53" t="s">
        <v>83</v>
      </c>
      <c r="B53" s="2" t="s">
        <v>80</v>
      </c>
      <c r="C53" s="41">
        <v>-3.6058663999999997E-2</v>
      </c>
      <c r="D53" s="41">
        <v>5.7884482000000001E-2</v>
      </c>
      <c r="E53" s="41"/>
      <c r="F53" s="41">
        <v>0.219362582</v>
      </c>
      <c r="G53" s="5">
        <f t="shared" si="13"/>
        <v>-3.9988337202720003E-3</v>
      </c>
      <c r="H53" s="5">
        <f t="shared" si="13"/>
        <v>6.4192732848359999E-3</v>
      </c>
      <c r="I53" s="5">
        <f t="shared" si="13"/>
        <v>0</v>
      </c>
      <c r="J53" s="5">
        <f t="shared" si="13"/>
        <v>2.4326871618636E-2</v>
      </c>
      <c r="K53" s="3">
        <f t="shared" si="3"/>
        <v>-6.5554651151999998E-4</v>
      </c>
      <c r="L53" s="3">
        <f t="shared" si="4"/>
        <v>1.0523398827600001E-3</v>
      </c>
      <c r="M53" s="3">
        <f t="shared" si="5"/>
        <v>0</v>
      </c>
      <c r="N53" s="3">
        <f t="shared" si="6"/>
        <v>3.9880117407599999E-3</v>
      </c>
      <c r="O53" s="3">
        <f t="shared" si="7"/>
        <v>-3.9988337202720003E-3</v>
      </c>
      <c r="P53" s="3">
        <f t="shared" si="8"/>
        <v>5.763726773316E-3</v>
      </c>
      <c r="Q53" s="3">
        <f t="shared" si="9"/>
        <v>3.9679337124000011E-4</v>
      </c>
      <c r="R53" s="3">
        <f t="shared" si="0"/>
        <v>2.4723664989876E-2</v>
      </c>
      <c r="S53" s="3">
        <f t="shared" si="10"/>
        <v>8.3072165465093509E-3</v>
      </c>
      <c r="T53" s="4">
        <f t="shared" si="11"/>
        <v>8.3072165465093502</v>
      </c>
      <c r="U53" s="4">
        <f t="shared" si="12"/>
        <v>0.65698571658696803</v>
      </c>
      <c r="V53" s="41">
        <v>12.64444011</v>
      </c>
      <c r="W53" s="9">
        <f t="shared" si="1"/>
        <v>15.767657198087232</v>
      </c>
      <c r="X53" s="2" t="s">
        <v>108</v>
      </c>
    </row>
    <row r="54" spans="1:24" ht="14.4">
      <c r="B54" s="1"/>
      <c r="C54" s="1"/>
      <c r="D54" s="1"/>
      <c r="E54" s="1"/>
      <c r="F54" s="1"/>
      <c r="G54" s="1"/>
      <c r="H54" s="1"/>
      <c r="I54" s="1"/>
    </row>
    <row r="56" spans="1:24" ht="14.4">
      <c r="C56" s="1" t="s">
        <v>52</v>
      </c>
    </row>
    <row r="57" spans="1:24" ht="14.4">
      <c r="C57" s="1" t="s">
        <v>53</v>
      </c>
    </row>
    <row r="58" spans="1:24" ht="14.4">
      <c r="C58" s="1" t="s">
        <v>54</v>
      </c>
    </row>
    <row r="59" spans="1:24" ht="14.4">
      <c r="C59" s="1" t="s">
        <v>55</v>
      </c>
    </row>
    <row r="60" spans="1:24" ht="14.4">
      <c r="C60" s="1" t="s">
        <v>56</v>
      </c>
    </row>
  </sheetData>
  <pageMargins left="0.75" right="0.75" top="1" bottom="1" header="0.5" footer="0.5"/>
  <pageSetup orientation="portrait" horizontalDpi="4294967292" verticalDpi="4294967292"/>
  <headerFooter alignWithMargins="0">
    <oddHeader xml:space="preserve">&amp;LCheck times: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 DEA calc</vt:lpstr>
      <vt:lpstr>RATE DEA calc_corrected</vt:lpstr>
    </vt:vector>
  </TitlesOfParts>
  <Company>NRES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NRES</dc:creator>
  <cp:lastModifiedBy>B-rizzle</cp:lastModifiedBy>
  <cp:lastPrinted>2009-04-28T16:37:41Z</cp:lastPrinted>
  <dcterms:created xsi:type="dcterms:W3CDTF">2009-04-27T16:34:36Z</dcterms:created>
  <dcterms:modified xsi:type="dcterms:W3CDTF">2018-02-15T16:59:37Z</dcterms:modified>
</cp:coreProperties>
</file>