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8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B-rizzle\Desktop\Biogeochemical Assays\Nitrification\September\"/>
    </mc:Choice>
  </mc:AlternateContent>
  <bookViews>
    <workbookView xWindow="0" yWindow="0" windowWidth="23040" windowHeight="9060" tabRatio="500" xr2:uid="{00000000-000D-0000-FFFF-FFFF00000000}"/>
  </bookViews>
  <sheets>
    <sheet name="Nitrification Calc_Mattamuskeet" sheetId="1" r:id="rId1"/>
  </sheets>
  <calcPr calcId="171026"/>
  <fileRecoveryPr autoRecover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V4" i="1" l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3" i="1"/>
  <c r="T7" i="1"/>
  <c r="T11" i="1"/>
  <c r="T15" i="1"/>
  <c r="T19" i="1"/>
  <c r="T23" i="1"/>
  <c r="T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3" i="1"/>
  <c r="I4" i="1"/>
  <c r="T4" i="1" s="1"/>
  <c r="I5" i="1"/>
  <c r="T5" i="1" s="1"/>
  <c r="I6" i="1"/>
  <c r="T6" i="1" s="1"/>
  <c r="I7" i="1"/>
  <c r="I8" i="1"/>
  <c r="T8" i="1" s="1"/>
  <c r="I9" i="1"/>
  <c r="T9" i="1" s="1"/>
  <c r="I10" i="1"/>
  <c r="T10" i="1" s="1"/>
  <c r="I11" i="1"/>
  <c r="I12" i="1"/>
  <c r="T12" i="1" s="1"/>
  <c r="I13" i="1"/>
  <c r="T13" i="1" s="1"/>
  <c r="I14" i="1"/>
  <c r="T14" i="1" s="1"/>
  <c r="I15" i="1"/>
  <c r="I16" i="1"/>
  <c r="T16" i="1" s="1"/>
  <c r="I17" i="1"/>
  <c r="T17" i="1" s="1"/>
  <c r="I18" i="1"/>
  <c r="T18" i="1" s="1"/>
  <c r="I19" i="1"/>
  <c r="I20" i="1"/>
  <c r="T20" i="1" s="1"/>
  <c r="I21" i="1"/>
  <c r="T21" i="1" s="1"/>
  <c r="I22" i="1"/>
  <c r="T22" i="1" s="1"/>
  <c r="I23" i="1"/>
  <c r="I24" i="1"/>
  <c r="T24" i="1" s="1"/>
  <c r="I25" i="1"/>
  <c r="T25" i="1" s="1"/>
  <c r="I26" i="1"/>
  <c r="T26" i="1" s="1"/>
  <c r="I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3" i="1"/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Ariane Peralta</author>
  </authors>
  <commentList>
    <comment ref="M1" authorId="0" shapeId="0" xr:uid="{00000000-0006-0000-0000-000001000000}">
      <text>
        <r>
          <rPr>
            <b/>
            <sz val="9"/>
            <color indexed="81"/>
            <rFont val="Verdana"/>
          </rPr>
          <t>Ariane Peralta:</t>
        </r>
        <r>
          <rPr>
            <sz val="9"/>
            <color indexed="81"/>
            <rFont val="Verdana"/>
          </rPr>
          <t xml:space="preserve">
used 1/1000 * 10 mL filtrate to convert to from ug N mL^-1 to mg N</t>
        </r>
      </text>
    </comment>
  </commentList>
</comments>
</file>

<file path=xl/sharedStrings.xml><?xml version="1.0" encoding="utf-8"?>
<sst xmlns="http://schemas.openxmlformats.org/spreadsheetml/2006/main" count="70" uniqueCount="58">
  <si>
    <t>DATE</t>
  </si>
  <si>
    <t>ID</t>
  </si>
  <si>
    <t>Weight Nitrif (g)</t>
  </si>
  <si>
    <t>Nitrification a</t>
  </si>
  <si>
    <t>Nitrification b</t>
    <phoneticPr fontId="0" type="noConversion"/>
  </si>
  <si>
    <t>Nitrification c</t>
    <phoneticPr fontId="0" type="noConversion"/>
  </si>
  <si>
    <r>
      <t>ug NO</t>
    </r>
    <r>
      <rPr>
        <vertAlign val="subscript"/>
        <sz val="10"/>
        <rFont val="Verdana"/>
      </rPr>
      <t>2</t>
    </r>
    <r>
      <rPr>
        <vertAlign val="superscript"/>
        <sz val="10"/>
        <rFont val="Verdana"/>
      </rPr>
      <t>-</t>
    </r>
    <r>
      <rPr>
        <sz val="10"/>
        <rFont val="Verdana"/>
      </rPr>
      <t xml:space="preserve"> mL</t>
    </r>
    <r>
      <rPr>
        <vertAlign val="superscript"/>
        <sz val="10"/>
        <rFont val="Verdana"/>
      </rPr>
      <t>-1</t>
    </r>
  </si>
  <si>
    <t>Sample A Nitrogen</t>
    <phoneticPr fontId="0" type="noConversion"/>
  </si>
  <si>
    <t>Sample B Nitrogen</t>
    <phoneticPr fontId="0" type="noConversion"/>
  </si>
  <si>
    <t>Sample C Nitrogen</t>
    <phoneticPr fontId="0" type="noConversion"/>
  </si>
  <si>
    <t>Nitrification Potential</t>
    <phoneticPr fontId="0" type="noConversion"/>
  </si>
  <si>
    <t>(field)</t>
  </si>
  <si>
    <t>sample a</t>
  </si>
  <si>
    <t>sample b</t>
  </si>
  <si>
    <t>sample c</t>
  </si>
  <si>
    <t>520 nm reading</t>
  </si>
  <si>
    <t>sample a</t>
    <phoneticPr fontId="0" type="noConversion"/>
  </si>
  <si>
    <t>sample b</t>
    <phoneticPr fontId="0" type="noConversion"/>
  </si>
  <si>
    <t>sample c</t>
    <phoneticPr fontId="0" type="noConversion"/>
  </si>
  <si>
    <t>content (mg)</t>
    <phoneticPr fontId="0" type="noConversion"/>
  </si>
  <si>
    <t>Ag1</t>
  </si>
  <si>
    <t>Ag2</t>
  </si>
  <si>
    <t>Ag3</t>
  </si>
  <si>
    <t>Ag4</t>
  </si>
  <si>
    <t>Ag5</t>
  </si>
  <si>
    <t>Ag6</t>
  </si>
  <si>
    <t>Ag7</t>
  </si>
  <si>
    <t>Ag8</t>
  </si>
  <si>
    <t>Ag9</t>
  </si>
  <si>
    <t>Ag10</t>
  </si>
  <si>
    <t>Ag11</t>
  </si>
  <si>
    <t>Ag12</t>
  </si>
  <si>
    <t>CELLS IN YELLOW - update with new data</t>
  </si>
  <si>
    <r>
      <t>STD ugNO</t>
    </r>
    <r>
      <rPr>
        <vertAlign val="subscript"/>
        <sz val="10"/>
        <rFont val="Verdana"/>
      </rPr>
      <t>2</t>
    </r>
    <r>
      <rPr>
        <sz val="10"/>
        <rFont val="Verdana"/>
      </rPr>
      <t>-N mL</t>
    </r>
    <r>
      <rPr>
        <vertAlign val="superscript"/>
        <sz val="10"/>
        <rFont val="Verdana"/>
      </rPr>
      <t>-1</t>
    </r>
  </si>
  <si>
    <t>Abs 520 nm</t>
  </si>
  <si>
    <r>
      <t>ng N*g</t>
    </r>
    <r>
      <rPr>
        <vertAlign val="superscript"/>
        <sz val="10"/>
        <rFont val="Verdana"/>
      </rPr>
      <t xml:space="preserve">-1 </t>
    </r>
    <r>
      <rPr>
        <sz val="10"/>
        <rFont val="Verdana"/>
      </rPr>
      <t>dm*5 h</t>
    </r>
    <r>
      <rPr>
        <vertAlign val="superscript"/>
        <sz val="10"/>
        <rFont val="Verdana"/>
      </rPr>
      <t>-1</t>
    </r>
  </si>
  <si>
    <t>MI9_1</t>
  </si>
  <si>
    <t>MI9_9</t>
  </si>
  <si>
    <t>MI9_7</t>
  </si>
  <si>
    <t>MI9_2</t>
  </si>
  <si>
    <t>MI9_6</t>
  </si>
  <si>
    <t>MI9_4</t>
  </si>
  <si>
    <t>MI9_3</t>
  </si>
  <si>
    <t>MI9_5</t>
  </si>
  <si>
    <t>MI9_8</t>
  </si>
  <si>
    <t>MI9_10</t>
  </si>
  <si>
    <t>MI9_11</t>
  </si>
  <si>
    <t>MI9_12</t>
  </si>
  <si>
    <t>Sample Moisture %</t>
  </si>
  <si>
    <t>%</t>
  </si>
  <si>
    <t>g</t>
  </si>
  <si>
    <t>DM Wt Sample A</t>
  </si>
  <si>
    <t>DM Wt Sample B</t>
  </si>
  <si>
    <t>DM Wt Sample C</t>
  </si>
  <si>
    <t>Avg_Incubation N/DM</t>
  </si>
  <si>
    <t>mg_N/g DM</t>
  </si>
  <si>
    <t>Control N/ DM</t>
  </si>
  <si>
    <t>Avg assay NO2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</si>
</sst>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"/>
    <numFmt numFmtId="166" formatCode="0.000E+00"/>
    <numFmt numFmtId="167" formatCode="0.0000"/>
  </numFmts>
  <fonts count="13" x14ac:knownFonts="1">
    <font>
      <sz val="10"/>
      <name val="Verdana"/>
    </font>
    <font>
      <vertAlign val="subscript"/>
      <sz val="10"/>
      <name val="Verdana"/>
    </font>
    <font>
      <vertAlign val="superscript"/>
      <sz val="10"/>
      <name val="Verdana"/>
    </font>
    <font>
      <b/>
      <sz val="9"/>
      <color indexed="81"/>
      <name val="Verdana"/>
    </font>
    <font>
      <sz val="9"/>
      <color indexed="81"/>
      <name val="Verdana"/>
    </font>
    <font>
      <sz val="8"/>
      <name val="Verdana"/>
    </font>
    <font>
      <u/>
      <sz val="10"/>
      <color theme="10"/>
      <name val="Verdana"/>
    </font>
    <font>
      <u/>
      <sz val="10"/>
      <color theme="11"/>
      <name val="Verdana"/>
    </font>
    <font>
      <sz val="10"/>
      <name val="Verdana"/>
    </font>
    <font>
      <sz val="12"/>
      <name val="Times New Roman"/>
    </font>
    <font>
      <b/>
      <sz val="10"/>
      <name val="Verdana"/>
      <family val="2"/>
    </font>
    <font>
      <sz val="10"/>
      <name val="Verdana"/>
      <family val="2"/>
    </font>
    <font>
      <b/>
      <sz val="10"/>
      <name val="Verdana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9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0" xfId="0"/>
    <xf numFmtId="0" fontId="8" fillId="0" borderId="5" xfId="0" applyFont="1" applyBorder="1"/>
    <xf numFmtId="0" fontId="8" fillId="0" borderId="5" xfId="0" applyFont="1" applyFill="1" applyBorder="1"/>
    <xf numFmtId="164" fontId="8" fillId="0" borderId="5" xfId="0" applyNumberFormat="1" applyFont="1" applyFill="1" applyBorder="1"/>
    <xf numFmtId="0" fontId="8" fillId="0" borderId="0" xfId="0" applyFont="1"/>
    <xf numFmtId="0" fontId="8" fillId="0" borderId="6" xfId="0" applyFont="1" applyBorder="1"/>
    <xf numFmtId="0" fontId="8" fillId="0" borderId="4" xfId="0" applyFont="1" applyBorder="1"/>
    <xf numFmtId="164" fontId="8" fillId="0" borderId="4" xfId="0" applyNumberFormat="1" applyFont="1" applyFill="1" applyBorder="1"/>
    <xf numFmtId="164" fontId="9" fillId="0" borderId="4" xfId="0" applyNumberFormat="1" applyFont="1" applyBorder="1"/>
    <xf numFmtId="14" fontId="8" fillId="0" borderId="3" xfId="0" applyNumberFormat="1" applyFont="1" applyBorder="1"/>
    <xf numFmtId="0" fontId="8" fillId="0" borderId="3" xfId="0" applyFont="1" applyBorder="1"/>
    <xf numFmtId="167" fontId="8" fillId="2" borderId="1" xfId="0" applyNumberFormat="1" applyFont="1" applyFill="1" applyBorder="1"/>
    <xf numFmtId="164" fontId="8" fillId="0" borderId="1" xfId="0" applyNumberFormat="1" applyFont="1" applyBorder="1"/>
    <xf numFmtId="166" fontId="8" fillId="0" borderId="2" xfId="0" applyNumberFormat="1" applyFont="1" applyBorder="1"/>
    <xf numFmtId="166" fontId="8" fillId="0" borderId="1" xfId="0" applyNumberFormat="1" applyFont="1" applyBorder="1"/>
    <xf numFmtId="167" fontId="8" fillId="2" borderId="3" xfId="0" applyNumberFormat="1" applyFont="1" applyFill="1" applyBorder="1"/>
    <xf numFmtId="167" fontId="10" fillId="2" borderId="3" xfId="0" applyNumberFormat="1" applyFont="1" applyFill="1" applyBorder="1"/>
    <xf numFmtId="0" fontId="11" fillId="0" borderId="0" xfId="0" applyFont="1"/>
    <xf numFmtId="0" fontId="8" fillId="2" borderId="0" xfId="0" applyFont="1" applyFill="1"/>
    <xf numFmtId="0" fontId="12" fillId="2" borderId="0" xfId="0" applyFont="1" applyFill="1"/>
    <xf numFmtId="164" fontId="8" fillId="0" borderId="0" xfId="0" applyNumberFormat="1" applyFont="1"/>
    <xf numFmtId="0" fontId="8" fillId="2" borderId="0" xfId="0" applyFont="1" applyFill="1" applyAlignment="1">
      <alignment horizontal="right"/>
    </xf>
    <xf numFmtId="164" fontId="8" fillId="2" borderId="0" xfId="0" applyNumberFormat="1" applyFont="1" applyFill="1"/>
    <xf numFmtId="165" fontId="8" fillId="0" borderId="0" xfId="0" applyNumberFormat="1" applyFont="1" applyFill="1" applyBorder="1"/>
    <xf numFmtId="0" fontId="0" fillId="0" borderId="5" xfId="0" applyFont="1" applyFill="1" applyBorder="1"/>
    <xf numFmtId="0" fontId="0" fillId="0" borderId="4" xfId="0" applyFont="1" applyBorder="1"/>
    <xf numFmtId="164" fontId="0" fillId="0" borderId="5" xfId="0" applyNumberFormat="1" applyFont="1" applyFill="1" applyBorder="1"/>
    <xf numFmtId="0" fontId="8" fillId="2" borderId="0" xfId="0" applyFont="1" applyFill="1" applyAlignment="1"/>
  </cellXfs>
  <cellStyles count="9">
    <cellStyle name="Followed Hyperlink" xfId="6" builtinId="9" hidden="1"/>
    <cellStyle name="Followed Hyperlink" xfId="8" builtinId="9" hidden="1"/>
    <cellStyle name="Followed Hyperlink" xfId="4" builtinId="9" hidden="1"/>
    <cellStyle name="Followed Hyperlink" xfId="2" builtinId="9" hidden="1"/>
    <cellStyle name="Hyperlink" xfId="5" builtinId="8" hidden="1"/>
    <cellStyle name="Hyperlink" xfId="7" builtinId="8" hidden="1"/>
    <cellStyle name="Hyperlink" xfId="3" builtinId="8" hidden="1"/>
    <cellStyle name="Hyperlink" xfId="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457777936436702"/>
                  <c:y val="-2.2130824835420199E-2"/>
                </c:manualLayout>
              </c:layout>
              <c:numFmt formatCode="General" sourceLinked="0"/>
            </c:trendlineLbl>
          </c:trendline>
          <c:xVal>
            <c:numRef>
              <c:f>'Nitrification Calc_Mattamuskeet'!$B$29:$B$33</c:f>
              <c:numCache>
                <c:formatCode>General</c:formatCode>
                <c:ptCount val="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0.8</c:v>
                </c:pt>
                <c:pt idx="4">
                  <c:v>1</c:v>
                </c:pt>
              </c:numCache>
            </c:numRef>
          </c:xVal>
          <c:yVal>
            <c:numRef>
              <c:f>'Nitrification Calc_Mattamuskeet'!$E$29:$E$33</c:f>
              <c:numCache>
                <c:formatCode>General</c:formatCode>
                <c:ptCount val="5"/>
                <c:pt idx="0">
                  <c:v>4.2999999999999997E-2</c:v>
                </c:pt>
                <c:pt idx="1">
                  <c:v>0.35199999999999998</c:v>
                </c:pt>
                <c:pt idx="2">
                  <c:v>0.60399999999999998</c:v>
                </c:pt>
                <c:pt idx="4">
                  <c:v>1.5489999999999999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0F-4511-969B-FC18431A20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5906360"/>
        <c:axId val="2125909368"/>
      </c:scatterChart>
      <c:valAx>
        <c:axId val="2125906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ug NO2-N / mL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2125909368"/>
        <c:crosses val="autoZero"/>
        <c:crossBetween val="midCat"/>
      </c:valAx>
      <c:valAx>
        <c:axId val="21259093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Absorbance (520 nm)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259063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139700</xdr:colOff>
      <xdr:row>28</xdr:row>
      <xdr:rowOff>158750</xdr:rowOff>
    </xdr:from>
    <xdr:to>
      <xdr:col>11</xdr:col>
      <xdr:colOff>495300</xdr:colOff>
      <xdr:row>47</xdr:row>
      <xdr:rowOff>114300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43"/>
  <sheetViews>
    <sheetView tabSelected="1" view="pageLayout" topLeftCell="A23" workbookViewId="0">
      <selection activeCell="C4" sqref="C4"/>
    </sheetView>
  </sheetViews>
  <sheetFormatPr defaultColWidth="11" defaultRowHeight="12.6" x14ac:dyDescent="0.2"/>
  <cols>
    <col min="1" max="1" width="9.453125" style="5" bestFit="1" customWidth="1"/>
    <col min="2" max="2" width="6.26953125" style="5" bestFit="1" customWidth="1"/>
    <col min="3" max="5" width="12.90625" style="5" bestFit="1" customWidth="1"/>
    <col min="6" max="9" width="12.90625" style="5" customWidth="1"/>
    <col min="10" max="12" width="12.6328125" style="5" bestFit="1" customWidth="1"/>
    <col min="13" max="15" width="10.7265625" style="21" bestFit="1" customWidth="1"/>
    <col min="16" max="18" width="14.7265625" style="21" bestFit="1" customWidth="1"/>
    <col min="19" max="21" width="14.7265625" style="21" customWidth="1"/>
    <col min="22" max="22" width="16.08984375" style="21" bestFit="1" customWidth="1"/>
    <col min="23" max="16384" width="11" style="5"/>
  </cols>
  <sheetData>
    <row r="1" spans="1:23" ht="15" x14ac:dyDescent="0.3">
      <c r="A1" s="2" t="s">
        <v>0</v>
      </c>
      <c r="B1" s="2" t="s">
        <v>1</v>
      </c>
      <c r="C1" s="3" t="s">
        <v>2</v>
      </c>
      <c r="D1" s="3" t="s">
        <v>2</v>
      </c>
      <c r="E1" s="3" t="s">
        <v>2</v>
      </c>
      <c r="F1" s="25" t="s">
        <v>48</v>
      </c>
      <c r="G1" s="25" t="s">
        <v>51</v>
      </c>
      <c r="H1" s="25" t="s">
        <v>52</v>
      </c>
      <c r="I1" s="25" t="s">
        <v>53</v>
      </c>
      <c r="J1" s="3" t="s">
        <v>3</v>
      </c>
      <c r="K1" s="3" t="s">
        <v>4</v>
      </c>
      <c r="L1" s="3" t="s">
        <v>5</v>
      </c>
      <c r="M1" s="4" t="s">
        <v>6</v>
      </c>
      <c r="N1" s="4" t="s">
        <v>6</v>
      </c>
      <c r="O1" s="4" t="s">
        <v>6</v>
      </c>
      <c r="P1" s="4" t="s">
        <v>7</v>
      </c>
      <c r="Q1" s="4" t="s">
        <v>8</v>
      </c>
      <c r="R1" s="4" t="s">
        <v>9</v>
      </c>
      <c r="S1" s="27" t="s">
        <v>54</v>
      </c>
      <c r="T1" s="27" t="s">
        <v>56</v>
      </c>
      <c r="U1" s="27" t="s">
        <v>57</v>
      </c>
      <c r="V1" s="4" t="s">
        <v>10</v>
      </c>
    </row>
    <row r="2" spans="1:23" ht="16.2" thickBot="1" x14ac:dyDescent="0.35">
      <c r="A2" s="6" t="s">
        <v>11</v>
      </c>
      <c r="B2" s="6"/>
      <c r="C2" s="7" t="s">
        <v>12</v>
      </c>
      <c r="D2" s="7" t="s">
        <v>13</v>
      </c>
      <c r="E2" s="7" t="s">
        <v>14</v>
      </c>
      <c r="F2" s="26" t="s">
        <v>49</v>
      </c>
      <c r="G2" s="26" t="s">
        <v>50</v>
      </c>
      <c r="H2" s="26" t="s">
        <v>50</v>
      </c>
      <c r="I2" s="26" t="s">
        <v>50</v>
      </c>
      <c r="J2" s="7" t="s">
        <v>15</v>
      </c>
      <c r="K2" s="7" t="s">
        <v>15</v>
      </c>
      <c r="L2" s="7" t="s">
        <v>15</v>
      </c>
      <c r="M2" s="8" t="s">
        <v>16</v>
      </c>
      <c r="N2" s="8" t="s">
        <v>17</v>
      </c>
      <c r="O2" s="8" t="s">
        <v>18</v>
      </c>
      <c r="P2" s="9" t="s">
        <v>19</v>
      </c>
      <c r="Q2" s="9" t="s">
        <v>19</v>
      </c>
      <c r="R2" s="9" t="s">
        <v>19</v>
      </c>
      <c r="S2" s="9" t="s">
        <v>55</v>
      </c>
      <c r="T2" s="9" t="s">
        <v>55</v>
      </c>
      <c r="U2" s="9" t="s">
        <v>55</v>
      </c>
      <c r="V2" s="9" t="s">
        <v>35</v>
      </c>
    </row>
    <row r="3" spans="1:23" ht="13.2" thickTop="1" x14ac:dyDescent="0.2">
      <c r="A3" s="10">
        <v>43005</v>
      </c>
      <c r="B3" s="11" t="s">
        <v>20</v>
      </c>
      <c r="C3" s="12">
        <v>5.32</v>
      </c>
      <c r="D3" s="12">
        <v>5.25</v>
      </c>
      <c r="E3" s="12">
        <v>5.38</v>
      </c>
      <c r="F3" s="1">
        <v>0.23206602000000001</v>
      </c>
      <c r="G3" s="12">
        <f>(1-F3)*C3</f>
        <v>4.0854087736000002</v>
      </c>
      <c r="H3" s="12">
        <f>(1-F3)*D3</f>
        <v>4.0316533950000002</v>
      </c>
      <c r="I3" s="12">
        <f>(1-F3)*E3</f>
        <v>4.1314848124000001</v>
      </c>
      <c r="J3" s="12">
        <v>0.24199999999999999</v>
      </c>
      <c r="K3" s="12">
        <v>0.24199999999999999</v>
      </c>
      <c r="L3" s="12">
        <v>6.3E-2</v>
      </c>
      <c r="M3" s="13">
        <f>(J3-0.0357)/1.5032</f>
        <v>0.13724055348589673</v>
      </c>
      <c r="N3" s="13">
        <f>(K3-0.0357)/1.5032</f>
        <v>0.13724055348589673</v>
      </c>
      <c r="O3" s="13">
        <f>(L3-0.0357)/1.5032</f>
        <v>1.8161255987227246E-2</v>
      </c>
      <c r="P3" s="14">
        <f>M3/1000</f>
        <v>1.3724055348589672E-4</v>
      </c>
      <c r="Q3" s="15">
        <f>N3/1000</f>
        <v>1.3724055348589672E-4</v>
      </c>
      <c r="R3" s="15">
        <f>O3/1000</f>
        <v>1.8161255987227246E-5</v>
      </c>
      <c r="S3" s="15">
        <f>((P3/G3)+(Q3/H3))/2</f>
        <v>3.3816809569191655E-5</v>
      </c>
      <c r="T3" s="15">
        <f>R3/I3</f>
        <v>4.3958181651107852E-6</v>
      </c>
      <c r="U3" s="15">
        <f>S3-T3</f>
        <v>2.9420991404080869E-5</v>
      </c>
      <c r="V3" s="13">
        <f>(U3*10^6)/5</f>
        <v>5.8841982808161735</v>
      </c>
    </row>
    <row r="4" spans="1:23" x14ac:dyDescent="0.2">
      <c r="A4" s="10">
        <f>A3</f>
        <v>43005</v>
      </c>
      <c r="B4" s="11" t="s">
        <v>21</v>
      </c>
      <c r="C4" s="16">
        <v>5.09</v>
      </c>
      <c r="D4" s="16">
        <v>5.15</v>
      </c>
      <c r="E4" s="16">
        <v>5.04</v>
      </c>
      <c r="F4" s="1">
        <v>0.248996572</v>
      </c>
      <c r="G4" s="12">
        <f t="shared" ref="G4:G26" si="0">(1-F4)*C4</f>
        <v>3.8226074485199999</v>
      </c>
      <c r="H4" s="12">
        <f t="shared" ref="H4:H26" si="1">(1-F4)*D4</f>
        <v>3.8676676541999999</v>
      </c>
      <c r="I4" s="12">
        <f t="shared" ref="I4:I26" si="2">(1-F4)*E4</f>
        <v>3.78505727712</v>
      </c>
      <c r="J4" s="16">
        <v>0.23899999999999999</v>
      </c>
      <c r="K4" s="17">
        <v>0.25</v>
      </c>
      <c r="L4" s="16">
        <v>6.5000000000000002E-2</v>
      </c>
      <c r="M4" s="13">
        <f t="shared" ref="M4:M26" si="3">(J4-0.0357)/1.5032</f>
        <v>0.13524481106971792</v>
      </c>
      <c r="N4" s="13">
        <f t="shared" ref="N4:N26" si="4">(K4-0.0357)/1.5032</f>
        <v>0.14256253326237359</v>
      </c>
      <c r="O4" s="13">
        <f t="shared" ref="O4:O26" si="5">(L4-0.0357)/1.5032</f>
        <v>1.949175093134646E-2</v>
      </c>
      <c r="P4" s="14">
        <f t="shared" ref="P4:P26" si="6">M4/1000</f>
        <v>1.3524481106971792E-4</v>
      </c>
      <c r="Q4" s="15">
        <f t="shared" ref="Q4:Q26" si="7">N4/1000</f>
        <v>1.425625332623736E-4</v>
      </c>
      <c r="R4" s="15">
        <f t="shared" ref="R4:R26" si="8">O4/1000</f>
        <v>1.949175093134646E-5</v>
      </c>
      <c r="S4" s="15">
        <f t="shared" ref="S4:S33" si="9">((P4/G4)+(Q4/H4))/2</f>
        <v>3.6120164747937609E-5</v>
      </c>
      <c r="T4" s="15">
        <f t="shared" ref="T4:T33" si="10">R4/I4</f>
        <v>5.1496581172418809E-6</v>
      </c>
      <c r="U4" s="15">
        <f t="shared" ref="U4:U33" si="11">S4-T4</f>
        <v>3.0970506630695726E-5</v>
      </c>
      <c r="V4" s="13">
        <f t="shared" ref="V4:V26" si="12">(U4*10^6)/5</f>
        <v>6.1941013261391458</v>
      </c>
    </row>
    <row r="5" spans="1:23" x14ac:dyDescent="0.2">
      <c r="A5" s="10">
        <f t="shared" ref="A5:A26" si="13">A4</f>
        <v>43005</v>
      </c>
      <c r="B5" s="11" t="s">
        <v>22</v>
      </c>
      <c r="C5" s="16">
        <v>5.31</v>
      </c>
      <c r="D5" s="16">
        <v>5.04</v>
      </c>
      <c r="E5" s="16">
        <v>5.13</v>
      </c>
      <c r="F5" s="1">
        <v>0.17286648800000001</v>
      </c>
      <c r="G5" s="12">
        <f t="shared" si="0"/>
        <v>4.3920789487199992</v>
      </c>
      <c r="H5" s="12">
        <f t="shared" si="1"/>
        <v>4.1687529004799995</v>
      </c>
      <c r="I5" s="12">
        <f t="shared" si="2"/>
        <v>4.2431949165599994</v>
      </c>
      <c r="J5" s="16">
        <v>0.249</v>
      </c>
      <c r="K5" s="16">
        <v>0.26500000000000001</v>
      </c>
      <c r="L5" s="16">
        <v>6.6000000000000003E-2</v>
      </c>
      <c r="M5" s="13">
        <f t="shared" si="3"/>
        <v>0.14189728579031399</v>
      </c>
      <c r="N5" s="13">
        <f t="shared" si="4"/>
        <v>0.15254124534326768</v>
      </c>
      <c r="O5" s="13">
        <f t="shared" si="5"/>
        <v>2.0156998403406068E-2</v>
      </c>
      <c r="P5" s="14">
        <f t="shared" si="6"/>
        <v>1.4189728579031398E-4</v>
      </c>
      <c r="Q5" s="15">
        <f t="shared" si="7"/>
        <v>1.5254124534326769E-4</v>
      </c>
      <c r="R5" s="15">
        <f t="shared" si="8"/>
        <v>2.0156998403406066E-5</v>
      </c>
      <c r="S5" s="15">
        <f t="shared" si="9"/>
        <v>3.4449561027457877E-5</v>
      </c>
      <c r="T5" s="15">
        <f t="shared" si="10"/>
        <v>4.750429522984899E-6</v>
      </c>
      <c r="U5" s="15">
        <f t="shared" si="11"/>
        <v>2.9699131504472979E-5</v>
      </c>
      <c r="V5" s="13">
        <f t="shared" si="12"/>
        <v>5.9398263008945964</v>
      </c>
      <c r="W5" s="18"/>
    </row>
    <row r="6" spans="1:23" x14ac:dyDescent="0.2">
      <c r="A6" s="10">
        <f t="shared" si="13"/>
        <v>43005</v>
      </c>
      <c r="B6" s="11" t="s">
        <v>23</v>
      </c>
      <c r="C6" s="16">
        <v>5.0999999999999996</v>
      </c>
      <c r="D6" s="16">
        <v>5.36</v>
      </c>
      <c r="E6" s="16">
        <v>5.24</v>
      </c>
      <c r="F6" s="1">
        <v>0.17211030899999999</v>
      </c>
      <c r="G6" s="12">
        <f t="shared" si="0"/>
        <v>4.2222374240999994</v>
      </c>
      <c r="H6" s="12">
        <f t="shared" si="1"/>
        <v>4.4374887437600004</v>
      </c>
      <c r="I6" s="12">
        <f t="shared" si="2"/>
        <v>4.3381419808399997</v>
      </c>
      <c r="J6" s="16">
        <v>0.21</v>
      </c>
      <c r="K6" s="16">
        <v>0.23499999999999999</v>
      </c>
      <c r="L6" s="16">
        <v>6.6000000000000003E-2</v>
      </c>
      <c r="M6" s="13">
        <f t="shared" si="3"/>
        <v>0.11595263437998934</v>
      </c>
      <c r="N6" s="13">
        <f t="shared" si="4"/>
        <v>0.13258382118147949</v>
      </c>
      <c r="O6" s="13">
        <f t="shared" si="5"/>
        <v>2.0156998403406068E-2</v>
      </c>
      <c r="P6" s="14">
        <f t="shared" si="6"/>
        <v>1.1595263437998934E-4</v>
      </c>
      <c r="Q6" s="15">
        <f t="shared" si="7"/>
        <v>1.3258382118147948E-4</v>
      </c>
      <c r="R6" s="15">
        <f t="shared" si="8"/>
        <v>2.0156998403406066E-5</v>
      </c>
      <c r="S6" s="15">
        <f t="shared" si="9"/>
        <v>2.8670243579951234E-5</v>
      </c>
      <c r="T6" s="15">
        <f t="shared" si="10"/>
        <v>4.646458897019097E-6</v>
      </c>
      <c r="U6" s="15">
        <f t="shared" si="11"/>
        <v>2.4023784682932136E-5</v>
      </c>
      <c r="V6" s="13">
        <f t="shared" si="12"/>
        <v>4.8047569365864273</v>
      </c>
      <c r="W6" s="18"/>
    </row>
    <row r="7" spans="1:23" x14ac:dyDescent="0.2">
      <c r="A7" s="10">
        <f t="shared" si="13"/>
        <v>43005</v>
      </c>
      <c r="B7" s="11" t="s">
        <v>24</v>
      </c>
      <c r="C7" s="16">
        <v>5.4</v>
      </c>
      <c r="D7" s="16">
        <v>5.31</v>
      </c>
      <c r="E7" s="16">
        <v>5.15</v>
      </c>
      <c r="F7" s="1">
        <v>0.16655062100000001</v>
      </c>
      <c r="G7" s="12">
        <f t="shared" si="0"/>
        <v>4.5006266465999998</v>
      </c>
      <c r="H7" s="12">
        <f t="shared" si="1"/>
        <v>4.4256162024899997</v>
      </c>
      <c r="I7" s="12">
        <f t="shared" si="2"/>
        <v>4.2922643018499995</v>
      </c>
      <c r="J7" s="16">
        <v>0.377</v>
      </c>
      <c r="K7" s="16">
        <v>0.43099999999999999</v>
      </c>
      <c r="L7" s="16">
        <v>7.9000000000000001E-2</v>
      </c>
      <c r="M7" s="13">
        <f t="shared" si="3"/>
        <v>0.22704896221394358</v>
      </c>
      <c r="N7" s="13">
        <f t="shared" si="4"/>
        <v>0.26297232570516227</v>
      </c>
      <c r="O7" s="13">
        <f t="shared" si="5"/>
        <v>2.8805215540180944E-2</v>
      </c>
      <c r="P7" s="14">
        <f t="shared" si="6"/>
        <v>2.2704896221394357E-4</v>
      </c>
      <c r="Q7" s="15">
        <f t="shared" si="7"/>
        <v>2.6297232570516227E-4</v>
      </c>
      <c r="R7" s="15">
        <f t="shared" si="8"/>
        <v>2.8805215540180945E-5</v>
      </c>
      <c r="S7" s="15">
        <f t="shared" si="9"/>
        <v>5.4934399674705203E-5</v>
      </c>
      <c r="T7" s="15">
        <f t="shared" si="10"/>
        <v>6.7109603497076527E-6</v>
      </c>
      <c r="U7" s="15">
        <f t="shared" si="11"/>
        <v>4.8223439324997553E-5</v>
      </c>
      <c r="V7" s="13">
        <f t="shared" si="12"/>
        <v>9.6446878649995096</v>
      </c>
    </row>
    <row r="8" spans="1:23" x14ac:dyDescent="0.2">
      <c r="A8" s="10">
        <f t="shared" si="13"/>
        <v>43005</v>
      </c>
      <c r="B8" s="11" t="s">
        <v>25</v>
      </c>
      <c r="C8" s="16">
        <v>5.3</v>
      </c>
      <c r="D8" s="16">
        <v>5.37</v>
      </c>
      <c r="E8" s="16">
        <v>5.04</v>
      </c>
      <c r="F8" s="1">
        <v>0.194503974</v>
      </c>
      <c r="G8" s="12">
        <f t="shared" si="0"/>
        <v>4.2691289377999997</v>
      </c>
      <c r="H8" s="12">
        <f t="shared" si="1"/>
        <v>4.3255136596200003</v>
      </c>
      <c r="I8" s="12">
        <f t="shared" si="2"/>
        <v>4.0596999710400006</v>
      </c>
      <c r="J8" s="16">
        <v>0.27500000000000002</v>
      </c>
      <c r="K8" s="16">
        <v>0.26100000000000001</v>
      </c>
      <c r="L8" s="16">
        <v>6.0999999999999999E-2</v>
      </c>
      <c r="M8" s="13">
        <f t="shared" si="3"/>
        <v>0.15919372006386376</v>
      </c>
      <c r="N8" s="13">
        <f t="shared" si="4"/>
        <v>0.14988025545502925</v>
      </c>
      <c r="O8" s="13">
        <f t="shared" si="5"/>
        <v>1.6830761043108034E-2</v>
      </c>
      <c r="P8" s="14">
        <f t="shared" si="6"/>
        <v>1.5919372006386375E-4</v>
      </c>
      <c r="Q8" s="15">
        <f t="shared" si="7"/>
        <v>1.4988025545502925E-4</v>
      </c>
      <c r="R8" s="15">
        <f t="shared" si="8"/>
        <v>1.6830761043108036E-5</v>
      </c>
      <c r="S8" s="15">
        <f t="shared" si="9"/>
        <v>3.596989381754852E-5</v>
      </c>
      <c r="T8" s="15">
        <f t="shared" si="10"/>
        <v>4.1458140165950214E-6</v>
      </c>
      <c r="U8" s="15">
        <f t="shared" si="11"/>
        <v>3.1824079800953496E-5</v>
      </c>
      <c r="V8" s="13">
        <f t="shared" si="12"/>
        <v>6.3648159601906986</v>
      </c>
    </row>
    <row r="9" spans="1:23" x14ac:dyDescent="0.2">
      <c r="A9" s="10">
        <f t="shared" si="13"/>
        <v>43005</v>
      </c>
      <c r="B9" s="11" t="s">
        <v>26</v>
      </c>
      <c r="C9" s="16">
        <v>5.25</v>
      </c>
      <c r="D9" s="16">
        <v>5.2</v>
      </c>
      <c r="E9" s="16">
        <v>5.1100000000000003</v>
      </c>
      <c r="F9" s="1">
        <v>0.14899995799999999</v>
      </c>
      <c r="G9" s="12">
        <f t="shared" si="0"/>
        <v>4.4677502205000001</v>
      </c>
      <c r="H9" s="12">
        <f t="shared" si="1"/>
        <v>4.4252002184000006</v>
      </c>
      <c r="I9" s="12">
        <f t="shared" si="2"/>
        <v>4.3486102146200007</v>
      </c>
      <c r="J9" s="16">
        <v>0.29899999999999999</v>
      </c>
      <c r="K9" s="16">
        <v>0.29799999999999999</v>
      </c>
      <c r="L9" s="16">
        <v>6.8000000000000005E-2</v>
      </c>
      <c r="M9" s="13">
        <f t="shared" si="3"/>
        <v>0.17515965939329428</v>
      </c>
      <c r="N9" s="13">
        <f t="shared" si="4"/>
        <v>0.17449441192123466</v>
      </c>
      <c r="O9" s="13">
        <f t="shared" si="5"/>
        <v>2.1487493347525279E-2</v>
      </c>
      <c r="P9" s="14">
        <f t="shared" si="6"/>
        <v>1.7515965939329429E-4</v>
      </c>
      <c r="Q9" s="15">
        <f t="shared" si="7"/>
        <v>1.7449441192123467E-4</v>
      </c>
      <c r="R9" s="15">
        <f t="shared" si="8"/>
        <v>2.148749334752528E-5</v>
      </c>
      <c r="S9" s="15">
        <f t="shared" si="9"/>
        <v>3.9318659824168534E-5</v>
      </c>
      <c r="T9" s="15">
        <f t="shared" si="10"/>
        <v>4.941232321831113E-6</v>
      </c>
      <c r="U9" s="15">
        <f t="shared" si="11"/>
        <v>3.4377427502337424E-5</v>
      </c>
      <c r="V9" s="13">
        <f t="shared" si="12"/>
        <v>6.8754855004674855</v>
      </c>
    </row>
    <row r="10" spans="1:23" x14ac:dyDescent="0.2">
      <c r="A10" s="10">
        <f t="shared" si="13"/>
        <v>43005</v>
      </c>
      <c r="B10" s="11" t="s">
        <v>27</v>
      </c>
      <c r="C10" s="16">
        <v>5.1100000000000003</v>
      </c>
      <c r="D10" s="16">
        <v>5.13</v>
      </c>
      <c r="E10" s="16">
        <v>5.18</v>
      </c>
      <c r="F10" s="1">
        <v>0.15230930600000001</v>
      </c>
      <c r="G10" s="12">
        <f t="shared" si="0"/>
        <v>4.33169944634</v>
      </c>
      <c r="H10" s="12">
        <f t="shared" si="1"/>
        <v>4.3486532602199999</v>
      </c>
      <c r="I10" s="12">
        <f t="shared" si="2"/>
        <v>4.3910377949199999</v>
      </c>
      <c r="J10" s="16">
        <v>0.23</v>
      </c>
      <c r="K10" s="17">
        <v>0.23699999999999999</v>
      </c>
      <c r="L10" s="16">
        <v>6.7000000000000004E-2</v>
      </c>
      <c r="M10" s="13">
        <f t="shared" si="3"/>
        <v>0.12925758382118147</v>
      </c>
      <c r="N10" s="13">
        <f t="shared" si="4"/>
        <v>0.1339143161255987</v>
      </c>
      <c r="O10" s="13">
        <f t="shared" si="5"/>
        <v>2.0822245875465672E-2</v>
      </c>
      <c r="P10" s="14">
        <f t="shared" si="6"/>
        <v>1.2925758382118148E-4</v>
      </c>
      <c r="Q10" s="15">
        <f t="shared" si="7"/>
        <v>1.3391431612559871E-4</v>
      </c>
      <c r="R10" s="15">
        <f t="shared" si="8"/>
        <v>2.0822245875465673E-5</v>
      </c>
      <c r="S10" s="15">
        <f t="shared" si="9"/>
        <v>3.0317179215296023E-5</v>
      </c>
      <c r="T10" s="15">
        <f t="shared" si="10"/>
        <v>4.7419873952246482E-6</v>
      </c>
      <c r="U10" s="15">
        <f t="shared" si="11"/>
        <v>2.5575191820071374E-5</v>
      </c>
      <c r="V10" s="13">
        <f t="shared" si="12"/>
        <v>5.1150383640142749</v>
      </c>
    </row>
    <row r="11" spans="1:23" x14ac:dyDescent="0.2">
      <c r="A11" s="10">
        <f t="shared" si="13"/>
        <v>43005</v>
      </c>
      <c r="B11" s="11" t="s">
        <v>28</v>
      </c>
      <c r="C11" s="16">
        <v>5.2</v>
      </c>
      <c r="D11" s="16">
        <v>5.1100000000000003</v>
      </c>
      <c r="E11" s="16">
        <v>5.03</v>
      </c>
      <c r="F11" s="1">
        <v>0.227506766</v>
      </c>
      <c r="G11" s="12">
        <f t="shared" si="0"/>
        <v>4.0169648168000007</v>
      </c>
      <c r="H11" s="12">
        <f t="shared" si="1"/>
        <v>3.9474404257400004</v>
      </c>
      <c r="I11" s="12">
        <f t="shared" si="2"/>
        <v>3.8856409670200005</v>
      </c>
      <c r="J11" s="16">
        <v>0.25700000000000001</v>
      </c>
      <c r="K11" s="16">
        <v>0.26100000000000001</v>
      </c>
      <c r="L11" s="16">
        <v>6.8000000000000005E-2</v>
      </c>
      <c r="M11" s="13">
        <f t="shared" si="3"/>
        <v>0.14721926556679082</v>
      </c>
      <c r="N11" s="13">
        <f t="shared" si="4"/>
        <v>0.14988025545502925</v>
      </c>
      <c r="O11" s="13">
        <f t="shared" si="5"/>
        <v>2.1487493347525279E-2</v>
      </c>
      <c r="P11" s="14">
        <f t="shared" si="6"/>
        <v>1.4721926556679084E-4</v>
      </c>
      <c r="Q11" s="15">
        <f t="shared" si="7"/>
        <v>1.4988025545502925E-4</v>
      </c>
      <c r="R11" s="15">
        <f t="shared" si="8"/>
        <v>2.148749334752528E-5</v>
      </c>
      <c r="S11" s="15">
        <f t="shared" si="9"/>
        <v>3.7309175504074643E-5</v>
      </c>
      <c r="T11" s="15">
        <f t="shared" si="10"/>
        <v>5.5299739553663909E-6</v>
      </c>
      <c r="U11" s="15">
        <f t="shared" si="11"/>
        <v>3.1779201548708253E-5</v>
      </c>
      <c r="V11" s="13">
        <f t="shared" si="12"/>
        <v>6.3558403097416507</v>
      </c>
    </row>
    <row r="12" spans="1:23" x14ac:dyDescent="0.2">
      <c r="A12" s="10">
        <f t="shared" si="13"/>
        <v>43005</v>
      </c>
      <c r="B12" s="11" t="s">
        <v>29</v>
      </c>
      <c r="C12" s="16">
        <v>5</v>
      </c>
      <c r="D12" s="16">
        <v>5.1100000000000003</v>
      </c>
      <c r="E12" s="16">
        <v>5</v>
      </c>
      <c r="F12" s="1">
        <v>0.13240987200000001</v>
      </c>
      <c r="G12" s="12">
        <f t="shared" si="0"/>
        <v>4.3379506399999999</v>
      </c>
      <c r="H12" s="12">
        <f t="shared" si="1"/>
        <v>4.43338555408</v>
      </c>
      <c r="I12" s="12">
        <f t="shared" si="2"/>
        <v>4.3379506399999999</v>
      </c>
      <c r="J12" s="16">
        <v>0.24099999999999999</v>
      </c>
      <c r="K12" s="16">
        <v>0.23300000000000001</v>
      </c>
      <c r="L12" s="16">
        <v>6.9000000000000006E-2</v>
      </c>
      <c r="M12" s="13">
        <f t="shared" si="3"/>
        <v>0.13657530601383713</v>
      </c>
      <c r="N12" s="13">
        <f t="shared" si="4"/>
        <v>0.1312533262373603</v>
      </c>
      <c r="O12" s="13">
        <f t="shared" si="5"/>
        <v>2.2152740819584887E-2</v>
      </c>
      <c r="P12" s="14">
        <f t="shared" si="6"/>
        <v>1.3657530601383713E-4</v>
      </c>
      <c r="Q12" s="15">
        <f t="shared" si="7"/>
        <v>1.312533262373603E-4</v>
      </c>
      <c r="R12" s="15">
        <f t="shared" si="8"/>
        <v>2.2152740819584887E-5</v>
      </c>
      <c r="S12" s="15">
        <f t="shared" si="9"/>
        <v>3.0544747989970863E-5</v>
      </c>
      <c r="T12" s="15">
        <f t="shared" si="10"/>
        <v>5.106729573019044E-6</v>
      </c>
      <c r="U12" s="15">
        <f t="shared" si="11"/>
        <v>2.5438018416951818E-5</v>
      </c>
      <c r="V12" s="13">
        <f t="shared" si="12"/>
        <v>5.0876036833903635</v>
      </c>
    </row>
    <row r="13" spans="1:23" x14ac:dyDescent="0.2">
      <c r="A13" s="10">
        <f t="shared" si="13"/>
        <v>43005</v>
      </c>
      <c r="B13" s="11" t="s">
        <v>30</v>
      </c>
      <c r="C13" s="16">
        <v>5.19</v>
      </c>
      <c r="D13" s="16">
        <v>5.0199999999999996</v>
      </c>
      <c r="E13" s="16">
        <v>5.37</v>
      </c>
      <c r="F13" s="1">
        <v>0.22578446499999999</v>
      </c>
      <c r="G13" s="12">
        <f t="shared" si="0"/>
        <v>4.0181786266500001</v>
      </c>
      <c r="H13" s="12">
        <f t="shared" si="1"/>
        <v>3.8865619856999993</v>
      </c>
      <c r="I13" s="12">
        <f t="shared" si="2"/>
        <v>4.15753742295</v>
      </c>
      <c r="J13" s="16">
        <v>0.23599999999999999</v>
      </c>
      <c r="K13" s="16">
        <v>0.24099999999999999</v>
      </c>
      <c r="L13" s="16">
        <v>6.5000000000000002E-2</v>
      </c>
      <c r="M13" s="13">
        <f t="shared" si="3"/>
        <v>0.13324906865353908</v>
      </c>
      <c r="N13" s="13">
        <f t="shared" si="4"/>
        <v>0.13657530601383713</v>
      </c>
      <c r="O13" s="13">
        <f t="shared" si="5"/>
        <v>1.949175093134646E-2</v>
      </c>
      <c r="P13" s="14">
        <f t="shared" si="6"/>
        <v>1.3324906865353907E-4</v>
      </c>
      <c r="Q13" s="15">
        <f t="shared" si="7"/>
        <v>1.3657530601383713E-4</v>
      </c>
      <c r="R13" s="15">
        <f t="shared" si="8"/>
        <v>1.949175093134646E-5</v>
      </c>
      <c r="S13" s="15">
        <f t="shared" si="9"/>
        <v>3.4150974898296514E-5</v>
      </c>
      <c r="T13" s="15">
        <f t="shared" si="10"/>
        <v>4.6882923587771333E-6</v>
      </c>
      <c r="U13" s="15">
        <f t="shared" si="11"/>
        <v>2.946268253951938E-5</v>
      </c>
      <c r="V13" s="13">
        <f t="shared" si="12"/>
        <v>5.8925365079038761</v>
      </c>
    </row>
    <row r="14" spans="1:23" x14ac:dyDescent="0.2">
      <c r="A14" s="10">
        <f t="shared" si="13"/>
        <v>43005</v>
      </c>
      <c r="B14" s="11" t="s">
        <v>31</v>
      </c>
      <c r="C14" s="16">
        <v>5.04</v>
      </c>
      <c r="D14" s="16">
        <v>5.08</v>
      </c>
      <c r="E14" s="16">
        <v>5.25</v>
      </c>
      <c r="F14" s="1">
        <v>0.15898709899999999</v>
      </c>
      <c r="G14" s="12">
        <f t="shared" si="0"/>
        <v>4.2387050210400004</v>
      </c>
      <c r="H14" s="12">
        <f t="shared" si="1"/>
        <v>4.2723455370800005</v>
      </c>
      <c r="I14" s="12">
        <f t="shared" si="2"/>
        <v>4.41531773025</v>
      </c>
      <c r="J14" s="16">
        <v>0.246</v>
      </c>
      <c r="K14" s="16">
        <v>0.24</v>
      </c>
      <c r="L14" s="16">
        <v>6.7000000000000004E-2</v>
      </c>
      <c r="M14" s="13">
        <f t="shared" si="3"/>
        <v>0.13990154337413516</v>
      </c>
      <c r="N14" s="13">
        <f t="shared" si="4"/>
        <v>0.13591005854177751</v>
      </c>
      <c r="O14" s="13">
        <f t="shared" si="5"/>
        <v>2.0822245875465672E-2</v>
      </c>
      <c r="P14" s="14">
        <f t="shared" si="6"/>
        <v>1.3990154337413516E-4</v>
      </c>
      <c r="Q14" s="15">
        <f t="shared" si="7"/>
        <v>1.3591005854177751E-4</v>
      </c>
      <c r="R14" s="15">
        <f t="shared" si="8"/>
        <v>2.0822245875465673E-5</v>
      </c>
      <c r="S14" s="15">
        <f t="shared" si="9"/>
        <v>3.2408653422552725E-5</v>
      </c>
      <c r="T14" s="15">
        <f t="shared" si="10"/>
        <v>4.7159110957767234E-6</v>
      </c>
      <c r="U14" s="15">
        <f t="shared" si="11"/>
        <v>2.7692742326776002E-5</v>
      </c>
      <c r="V14" s="13">
        <f t="shared" si="12"/>
        <v>5.5385484653552002</v>
      </c>
    </row>
    <row r="15" spans="1:23" x14ac:dyDescent="0.2">
      <c r="A15" s="10">
        <f t="shared" si="13"/>
        <v>43005</v>
      </c>
      <c r="B15" s="11" t="s">
        <v>36</v>
      </c>
      <c r="C15" s="16">
        <v>4.95</v>
      </c>
      <c r="D15" s="16">
        <v>4.82</v>
      </c>
      <c r="E15" s="16">
        <v>5.0999999999999996</v>
      </c>
      <c r="F15" s="1">
        <v>0.37465601300000001</v>
      </c>
      <c r="G15" s="12">
        <f t="shared" si="0"/>
        <v>3.0954527356499999</v>
      </c>
      <c r="H15" s="12">
        <f t="shared" si="1"/>
        <v>3.0141580173399998</v>
      </c>
      <c r="I15" s="12">
        <f t="shared" si="2"/>
        <v>3.1892543336999992</v>
      </c>
      <c r="J15" s="16">
        <v>6.9000000000000006E-2</v>
      </c>
      <c r="K15" s="16">
        <v>6.6000000000000003E-2</v>
      </c>
      <c r="L15" s="16">
        <v>4.5999999999999999E-2</v>
      </c>
      <c r="M15" s="13">
        <f t="shared" si="3"/>
        <v>2.2152740819584887E-2</v>
      </c>
      <c r="N15" s="13">
        <f t="shared" si="4"/>
        <v>2.0156998403406068E-2</v>
      </c>
      <c r="O15" s="13">
        <f t="shared" si="5"/>
        <v>6.8520489622139408E-3</v>
      </c>
      <c r="P15" s="14">
        <f t="shared" si="6"/>
        <v>2.2152740819584887E-5</v>
      </c>
      <c r="Q15" s="15">
        <f t="shared" si="7"/>
        <v>2.0156998403406066E-5</v>
      </c>
      <c r="R15" s="15">
        <f t="shared" si="8"/>
        <v>6.8520489622139412E-6</v>
      </c>
      <c r="S15" s="15">
        <f t="shared" si="9"/>
        <v>6.9219911215833273E-6</v>
      </c>
      <c r="T15" s="15">
        <f t="shared" si="10"/>
        <v>2.1484799408470405E-6</v>
      </c>
      <c r="U15" s="15">
        <f t="shared" si="11"/>
        <v>4.7735111807362864E-6</v>
      </c>
      <c r="V15" s="13">
        <f t="shared" si="12"/>
        <v>0.95470223614725724</v>
      </c>
    </row>
    <row r="16" spans="1:23" x14ac:dyDescent="0.2">
      <c r="A16" s="10">
        <f t="shared" si="13"/>
        <v>43005</v>
      </c>
      <c r="B16" s="11" t="s">
        <v>39</v>
      </c>
      <c r="C16" s="16">
        <v>5.19</v>
      </c>
      <c r="D16" s="16">
        <v>5.21</v>
      </c>
      <c r="E16" s="16">
        <v>4.95</v>
      </c>
      <c r="F16" s="1">
        <v>0.57037083399999999</v>
      </c>
      <c r="G16" s="12">
        <f t="shared" si="0"/>
        <v>2.2297753715400002</v>
      </c>
      <c r="H16" s="12">
        <f t="shared" si="1"/>
        <v>2.2383679548600002</v>
      </c>
      <c r="I16" s="12">
        <f t="shared" si="2"/>
        <v>2.1266643717</v>
      </c>
      <c r="J16" s="16">
        <v>5.2999999999999999E-2</v>
      </c>
      <c r="K16" s="16">
        <v>5.1999999999999998E-2</v>
      </c>
      <c r="L16" s="16">
        <v>4.4999999999999998E-2</v>
      </c>
      <c r="M16" s="13">
        <f t="shared" si="3"/>
        <v>1.1508781266631183E-2</v>
      </c>
      <c r="N16" s="13">
        <f t="shared" si="4"/>
        <v>1.0843533794571576E-2</v>
      </c>
      <c r="O16" s="13">
        <f t="shared" si="5"/>
        <v>6.1868014901543342E-3</v>
      </c>
      <c r="P16" s="14">
        <f t="shared" si="6"/>
        <v>1.1508781266631183E-5</v>
      </c>
      <c r="Q16" s="15">
        <f t="shared" si="7"/>
        <v>1.0843533794571576E-5</v>
      </c>
      <c r="R16" s="15">
        <f t="shared" si="8"/>
        <v>6.1868014901543344E-6</v>
      </c>
      <c r="S16" s="15">
        <f t="shared" si="9"/>
        <v>5.0029006276749995E-6</v>
      </c>
      <c r="T16" s="15">
        <f t="shared" si="10"/>
        <v>2.9091574450973505E-6</v>
      </c>
      <c r="U16" s="15">
        <f t="shared" si="11"/>
        <v>2.0937431825776491E-6</v>
      </c>
      <c r="V16" s="13">
        <f t="shared" si="12"/>
        <v>0.41874863651552979</v>
      </c>
    </row>
    <row r="17" spans="1:22" x14ac:dyDescent="0.2">
      <c r="A17" s="10">
        <f t="shared" si="13"/>
        <v>43005</v>
      </c>
      <c r="B17" s="11" t="s">
        <v>42</v>
      </c>
      <c r="C17" s="16">
        <v>4.9800000000000004</v>
      </c>
      <c r="D17" s="16">
        <v>5.16</v>
      </c>
      <c r="E17" s="16">
        <v>4.93</v>
      </c>
      <c r="F17" s="1">
        <v>0.55985591599999995</v>
      </c>
      <c r="G17" s="12">
        <f t="shared" si="0"/>
        <v>2.1919175383200002</v>
      </c>
      <c r="H17" s="12">
        <f t="shared" si="1"/>
        <v>2.2711434734400004</v>
      </c>
      <c r="I17" s="12">
        <f t="shared" si="2"/>
        <v>2.1699103341199999</v>
      </c>
      <c r="J17" s="16">
        <v>5.3999999999999999E-2</v>
      </c>
      <c r="K17" s="16">
        <v>5.0999999999999997E-2</v>
      </c>
      <c r="L17" s="16">
        <v>5.2999999999999999E-2</v>
      </c>
      <c r="M17" s="13">
        <f t="shared" si="3"/>
        <v>1.2174028738690791E-2</v>
      </c>
      <c r="N17" s="13">
        <f t="shared" si="4"/>
        <v>1.017828632251197E-2</v>
      </c>
      <c r="O17" s="13">
        <f t="shared" si="5"/>
        <v>1.1508781266631183E-2</v>
      </c>
      <c r="P17" s="14">
        <f t="shared" si="6"/>
        <v>1.2174028738690791E-5</v>
      </c>
      <c r="Q17" s="15">
        <f t="shared" si="7"/>
        <v>1.0178286322511971E-5</v>
      </c>
      <c r="R17" s="15">
        <f t="shared" si="8"/>
        <v>1.1508781266631183E-5</v>
      </c>
      <c r="S17" s="15">
        <f t="shared" si="9"/>
        <v>5.0178116140354657E-6</v>
      </c>
      <c r="T17" s="15">
        <f t="shared" si="10"/>
        <v>5.3038049939969211E-6</v>
      </c>
      <c r="U17" s="15">
        <f t="shared" si="11"/>
        <v>-2.8599337996145536E-7</v>
      </c>
      <c r="V17" s="13">
        <f t="shared" si="12"/>
        <v>-5.7198675992291073E-2</v>
      </c>
    </row>
    <row r="18" spans="1:22" x14ac:dyDescent="0.2">
      <c r="A18" s="10">
        <f t="shared" si="13"/>
        <v>43005</v>
      </c>
      <c r="B18" s="11" t="s">
        <v>41</v>
      </c>
      <c r="C18" s="16">
        <v>4.9800000000000004</v>
      </c>
      <c r="D18" s="16">
        <v>4.8899999999999997</v>
      </c>
      <c r="E18" s="16">
        <v>4.74</v>
      </c>
      <c r="F18" s="1">
        <v>0.33097053799999998</v>
      </c>
      <c r="G18" s="12">
        <f t="shared" si="0"/>
        <v>3.3317667207600006</v>
      </c>
      <c r="H18" s="12">
        <f t="shared" si="1"/>
        <v>3.27155406918</v>
      </c>
      <c r="I18" s="12">
        <f t="shared" si="2"/>
        <v>3.1711996498800001</v>
      </c>
      <c r="J18" s="17">
        <v>6.0999999999999999E-2</v>
      </c>
      <c r="K18" s="16">
        <v>8.6999999999999994E-2</v>
      </c>
      <c r="L18" s="16">
        <v>4.5999999999999999E-2</v>
      </c>
      <c r="M18" s="13">
        <f t="shared" si="3"/>
        <v>1.6830761043108034E-2</v>
      </c>
      <c r="N18" s="13">
        <f t="shared" si="4"/>
        <v>3.4127195316657789E-2</v>
      </c>
      <c r="O18" s="13">
        <f t="shared" si="5"/>
        <v>6.8520489622139408E-3</v>
      </c>
      <c r="P18" s="14">
        <f t="shared" si="6"/>
        <v>1.6830761043108036E-5</v>
      </c>
      <c r="Q18" s="15">
        <f t="shared" si="7"/>
        <v>3.4127195316657793E-5</v>
      </c>
      <c r="R18" s="15">
        <f t="shared" si="8"/>
        <v>6.8520489622139412E-6</v>
      </c>
      <c r="S18" s="15">
        <f t="shared" si="9"/>
        <v>7.7415480393030504E-6</v>
      </c>
      <c r="T18" s="15">
        <f t="shared" si="10"/>
        <v>2.1607119446021719E-6</v>
      </c>
      <c r="U18" s="15">
        <f t="shared" si="11"/>
        <v>5.5808360947008781E-6</v>
      </c>
      <c r="V18" s="13">
        <f t="shared" si="12"/>
        <v>1.1161672189401757</v>
      </c>
    </row>
    <row r="19" spans="1:22" x14ac:dyDescent="0.2">
      <c r="A19" s="10">
        <f t="shared" si="13"/>
        <v>43005</v>
      </c>
      <c r="B19" s="11" t="s">
        <v>43</v>
      </c>
      <c r="C19" s="16">
        <v>4.96</v>
      </c>
      <c r="D19" s="16">
        <v>5.0199999999999996</v>
      </c>
      <c r="E19" s="16">
        <v>5.03</v>
      </c>
      <c r="F19" s="1">
        <v>0.47639118899999999</v>
      </c>
      <c r="G19" s="12">
        <f t="shared" si="0"/>
        <v>2.59709970256</v>
      </c>
      <c r="H19" s="12">
        <f t="shared" si="1"/>
        <v>2.6285162312199999</v>
      </c>
      <c r="I19" s="12">
        <f t="shared" si="2"/>
        <v>2.6337523193300001</v>
      </c>
      <c r="J19" s="17">
        <v>0.06</v>
      </c>
      <c r="K19" s="16">
        <v>6.0999999999999999E-2</v>
      </c>
      <c r="L19" s="16">
        <v>5.3999999999999999E-2</v>
      </c>
      <c r="M19" s="13">
        <f t="shared" si="3"/>
        <v>1.6165513571048427E-2</v>
      </c>
      <c r="N19" s="13">
        <f t="shared" si="4"/>
        <v>1.6830761043108034E-2</v>
      </c>
      <c r="O19" s="13">
        <f t="shared" si="5"/>
        <v>1.2174028738690791E-2</v>
      </c>
      <c r="P19" s="14">
        <f t="shared" si="6"/>
        <v>1.6165513571048426E-5</v>
      </c>
      <c r="Q19" s="15">
        <f t="shared" si="7"/>
        <v>1.6830761043108036E-5</v>
      </c>
      <c r="R19" s="15">
        <f t="shared" si="8"/>
        <v>1.2174028738690791E-5</v>
      </c>
      <c r="S19" s="15">
        <f t="shared" si="9"/>
        <v>6.3137949819968433E-6</v>
      </c>
      <c r="T19" s="15">
        <f t="shared" si="10"/>
        <v>4.6223134382612491E-6</v>
      </c>
      <c r="U19" s="15">
        <f t="shared" si="11"/>
        <v>1.6914815437355942E-6</v>
      </c>
      <c r="V19" s="13">
        <f t="shared" si="12"/>
        <v>0.3382963087471188</v>
      </c>
    </row>
    <row r="20" spans="1:22" x14ac:dyDescent="0.2">
      <c r="A20" s="10">
        <f t="shared" si="13"/>
        <v>43005</v>
      </c>
      <c r="B20" s="11" t="s">
        <v>40</v>
      </c>
      <c r="C20" s="16">
        <v>4.9000000000000004</v>
      </c>
      <c r="D20" s="16">
        <v>4.95</v>
      </c>
      <c r="E20" s="16">
        <v>5.2</v>
      </c>
      <c r="F20" s="1">
        <v>0.443299569</v>
      </c>
      <c r="G20" s="12">
        <f t="shared" si="0"/>
        <v>2.7278321119000002</v>
      </c>
      <c r="H20" s="12">
        <f t="shared" si="1"/>
        <v>2.7556671334500003</v>
      </c>
      <c r="I20" s="12">
        <f t="shared" si="2"/>
        <v>2.8948422412000001</v>
      </c>
      <c r="J20" s="16">
        <v>7.1099999999999997E-2</v>
      </c>
      <c r="K20" s="16">
        <v>7.3999999999999996E-2</v>
      </c>
      <c r="L20" s="16">
        <v>0.05</v>
      </c>
      <c r="M20" s="13">
        <f t="shared" si="3"/>
        <v>2.3549760510910053E-2</v>
      </c>
      <c r="N20" s="13">
        <f t="shared" si="4"/>
        <v>2.547897817988291E-2</v>
      </c>
      <c r="O20" s="13">
        <f t="shared" si="5"/>
        <v>9.513038850452368E-3</v>
      </c>
      <c r="P20" s="14">
        <f t="shared" si="6"/>
        <v>2.3549760510910053E-5</v>
      </c>
      <c r="Q20" s="15">
        <f t="shared" si="7"/>
        <v>2.5478978179882911E-5</v>
      </c>
      <c r="R20" s="15">
        <f t="shared" si="8"/>
        <v>9.5130388504523676E-6</v>
      </c>
      <c r="S20" s="15">
        <f t="shared" si="9"/>
        <v>8.9395852226521602E-6</v>
      </c>
      <c r="T20" s="15">
        <f t="shared" si="10"/>
        <v>3.2862028593685727E-6</v>
      </c>
      <c r="U20" s="15">
        <f t="shared" si="11"/>
        <v>5.6533823632835879E-6</v>
      </c>
      <c r="V20" s="13">
        <f t="shared" si="12"/>
        <v>1.1306764726567176</v>
      </c>
    </row>
    <row r="21" spans="1:22" x14ac:dyDescent="0.2">
      <c r="A21" s="10">
        <f t="shared" si="13"/>
        <v>43005</v>
      </c>
      <c r="B21" s="11" t="s">
        <v>38</v>
      </c>
      <c r="C21" s="16">
        <v>4.95</v>
      </c>
      <c r="D21" s="16">
        <v>6.03</v>
      </c>
      <c r="E21" s="16">
        <v>4.6500000000000004</v>
      </c>
      <c r="F21" s="1">
        <v>0.41347705200000001</v>
      </c>
      <c r="G21" s="12">
        <f t="shared" si="0"/>
        <v>2.9032885926000005</v>
      </c>
      <c r="H21" s="12">
        <f t="shared" si="1"/>
        <v>3.5367333764400004</v>
      </c>
      <c r="I21" s="12">
        <f t="shared" si="2"/>
        <v>2.7273317082000004</v>
      </c>
      <c r="J21" s="17">
        <v>6.2E-2</v>
      </c>
      <c r="K21" s="16">
        <v>6.4000000000000001E-2</v>
      </c>
      <c r="L21" s="16">
        <v>5.1999999999999998E-2</v>
      </c>
      <c r="M21" s="13">
        <f t="shared" si="3"/>
        <v>1.7496008515167638E-2</v>
      </c>
      <c r="N21" s="13">
        <f t="shared" si="4"/>
        <v>1.8826503459286853E-2</v>
      </c>
      <c r="O21" s="13">
        <f t="shared" si="5"/>
        <v>1.0843533794571576E-2</v>
      </c>
      <c r="P21" s="14">
        <f t="shared" si="6"/>
        <v>1.7496008515167639E-5</v>
      </c>
      <c r="Q21" s="15">
        <f t="shared" si="7"/>
        <v>1.8826503459286853E-5</v>
      </c>
      <c r="R21" s="15">
        <f t="shared" si="8"/>
        <v>1.0843533794571576E-5</v>
      </c>
      <c r="S21" s="15">
        <f t="shared" si="9"/>
        <v>5.6747029887254629E-6</v>
      </c>
      <c r="T21" s="15">
        <f t="shared" si="10"/>
        <v>3.9758764076879203E-6</v>
      </c>
      <c r="U21" s="15">
        <f t="shared" si="11"/>
        <v>1.6988265810375425E-6</v>
      </c>
      <c r="V21" s="13">
        <f t="shared" si="12"/>
        <v>0.33976531620750849</v>
      </c>
    </row>
    <row r="22" spans="1:22" x14ac:dyDescent="0.2">
      <c r="A22" s="10">
        <f t="shared" si="13"/>
        <v>43005</v>
      </c>
      <c r="B22" s="11" t="s">
        <v>44</v>
      </c>
      <c r="C22" s="16">
        <v>5.67</v>
      </c>
      <c r="D22" s="16">
        <v>5.27</v>
      </c>
      <c r="E22" s="16">
        <v>4.96</v>
      </c>
      <c r="F22" s="1">
        <v>0.38363977399999999</v>
      </c>
      <c r="G22" s="12">
        <f t="shared" si="0"/>
        <v>3.4947624814200005</v>
      </c>
      <c r="H22" s="12">
        <f t="shared" si="1"/>
        <v>3.24821839102</v>
      </c>
      <c r="I22" s="12">
        <f t="shared" si="2"/>
        <v>3.0571467209600005</v>
      </c>
      <c r="J22" s="16">
        <v>5.1999999999999998E-2</v>
      </c>
      <c r="K22" s="16">
        <v>5.3999999999999999E-2</v>
      </c>
      <c r="L22" s="16">
        <v>5.1999999999999998E-2</v>
      </c>
      <c r="M22" s="13">
        <f t="shared" si="3"/>
        <v>1.0843533794571576E-2</v>
      </c>
      <c r="N22" s="13">
        <f t="shared" si="4"/>
        <v>1.2174028738690791E-2</v>
      </c>
      <c r="O22" s="13">
        <f t="shared" si="5"/>
        <v>1.0843533794571576E-2</v>
      </c>
      <c r="P22" s="14">
        <f t="shared" si="6"/>
        <v>1.0843533794571576E-5</v>
      </c>
      <c r="Q22" s="15">
        <f t="shared" si="7"/>
        <v>1.2174028738690791E-5</v>
      </c>
      <c r="R22" s="15">
        <f t="shared" si="8"/>
        <v>1.0843533794571576E-5</v>
      </c>
      <c r="S22" s="15">
        <f t="shared" si="9"/>
        <v>3.4253525972439838E-6</v>
      </c>
      <c r="T22" s="15">
        <f t="shared" si="10"/>
        <v>3.5469458237733866E-6</v>
      </c>
      <c r="U22" s="15">
        <f t="shared" si="11"/>
        <v>-1.2159322652940281E-7</v>
      </c>
      <c r="V22" s="13">
        <f t="shared" si="12"/>
        <v>-2.4318645305880564E-2</v>
      </c>
    </row>
    <row r="23" spans="1:22" x14ac:dyDescent="0.2">
      <c r="A23" s="10">
        <f t="shared" si="13"/>
        <v>43005</v>
      </c>
      <c r="B23" s="11" t="s">
        <v>37</v>
      </c>
      <c r="C23" s="16">
        <v>5.17</v>
      </c>
      <c r="D23" s="16">
        <v>5.3</v>
      </c>
      <c r="E23" s="16">
        <v>4.9400000000000004</v>
      </c>
      <c r="F23" s="1">
        <v>0.41202643</v>
      </c>
      <c r="G23" s="12">
        <f t="shared" si="0"/>
        <v>3.0398233568999995</v>
      </c>
      <c r="H23" s="12">
        <f t="shared" si="1"/>
        <v>3.1162599209999997</v>
      </c>
      <c r="I23" s="12">
        <f t="shared" si="2"/>
        <v>2.9045894358000002</v>
      </c>
      <c r="J23" s="16">
        <v>6.2E-2</v>
      </c>
      <c r="K23" s="16">
        <v>6.0999999999999999E-2</v>
      </c>
      <c r="L23" s="16">
        <v>0.05</v>
      </c>
      <c r="M23" s="13">
        <f t="shared" si="3"/>
        <v>1.7496008515167638E-2</v>
      </c>
      <c r="N23" s="13">
        <f t="shared" si="4"/>
        <v>1.6830761043108034E-2</v>
      </c>
      <c r="O23" s="13">
        <f t="shared" si="5"/>
        <v>9.513038850452368E-3</v>
      </c>
      <c r="P23" s="14">
        <f t="shared" si="6"/>
        <v>1.7496008515167639E-5</v>
      </c>
      <c r="Q23" s="15">
        <f t="shared" si="7"/>
        <v>1.6830761043108036E-5</v>
      </c>
      <c r="R23" s="15">
        <f t="shared" si="8"/>
        <v>9.5130388504523676E-6</v>
      </c>
      <c r="S23" s="15">
        <f t="shared" si="9"/>
        <v>5.5782747200500429E-6</v>
      </c>
      <c r="T23" s="15">
        <f t="shared" si="10"/>
        <v>3.2751750499403116E-6</v>
      </c>
      <c r="U23" s="15">
        <f t="shared" si="11"/>
        <v>2.3030996701097313E-6</v>
      </c>
      <c r="V23" s="13">
        <f t="shared" si="12"/>
        <v>0.46061993402194623</v>
      </c>
    </row>
    <row r="24" spans="1:22" x14ac:dyDescent="0.2">
      <c r="A24" s="10">
        <f t="shared" si="13"/>
        <v>43005</v>
      </c>
      <c r="B24" s="11" t="s">
        <v>45</v>
      </c>
      <c r="C24" s="16">
        <v>4.96</v>
      </c>
      <c r="D24" s="16">
        <v>4.9000000000000004</v>
      </c>
      <c r="E24" s="16">
        <v>5.43</v>
      </c>
      <c r="F24" s="1">
        <v>0.41162959100000002</v>
      </c>
      <c r="G24" s="12">
        <f t="shared" si="0"/>
        <v>2.9183172286399994</v>
      </c>
      <c r="H24" s="12">
        <f t="shared" si="1"/>
        <v>2.8830150040999998</v>
      </c>
      <c r="I24" s="12">
        <f t="shared" si="2"/>
        <v>3.1948513208699993</v>
      </c>
      <c r="J24" s="16">
        <v>5.2999999999999999E-2</v>
      </c>
      <c r="K24" s="16">
        <v>5.1999999999999998E-2</v>
      </c>
      <c r="L24" s="16">
        <v>5.2999999999999999E-2</v>
      </c>
      <c r="M24" s="13">
        <f t="shared" si="3"/>
        <v>1.1508781266631183E-2</v>
      </c>
      <c r="N24" s="13">
        <f t="shared" si="4"/>
        <v>1.0843533794571576E-2</v>
      </c>
      <c r="O24" s="13">
        <f t="shared" si="5"/>
        <v>1.1508781266631183E-2</v>
      </c>
      <c r="P24" s="14">
        <f t="shared" si="6"/>
        <v>1.1508781266631183E-5</v>
      </c>
      <c r="Q24" s="15">
        <f t="shared" si="7"/>
        <v>1.0843533794571576E-5</v>
      </c>
      <c r="R24" s="15">
        <f t="shared" si="8"/>
        <v>1.1508781266631183E-5</v>
      </c>
      <c r="S24" s="15">
        <f t="shared" si="9"/>
        <v>3.8524072717949171E-6</v>
      </c>
      <c r="T24" s="15">
        <f t="shared" si="10"/>
        <v>3.6022900945190754E-6</v>
      </c>
      <c r="U24" s="15">
        <f t="shared" si="11"/>
        <v>2.5011717727584167E-7</v>
      </c>
      <c r="V24" s="13">
        <f t="shared" si="12"/>
        <v>5.0023435455168332E-2</v>
      </c>
    </row>
    <row r="25" spans="1:22" x14ac:dyDescent="0.2">
      <c r="A25" s="10">
        <f t="shared" si="13"/>
        <v>43005</v>
      </c>
      <c r="B25" s="11" t="s">
        <v>46</v>
      </c>
      <c r="C25" s="16">
        <v>5.22</v>
      </c>
      <c r="D25" s="16">
        <v>4.8099999999999996</v>
      </c>
      <c r="E25" s="16">
        <v>4.91</v>
      </c>
      <c r="F25" s="1">
        <v>0.42478084900000002</v>
      </c>
      <c r="G25" s="12">
        <f t="shared" si="0"/>
        <v>3.0026439682199997</v>
      </c>
      <c r="H25" s="12">
        <f t="shared" si="1"/>
        <v>2.7668041163099999</v>
      </c>
      <c r="I25" s="12">
        <f t="shared" si="2"/>
        <v>2.82432603141</v>
      </c>
      <c r="J25" s="17">
        <v>5.6000000000000001E-2</v>
      </c>
      <c r="K25" s="16">
        <v>5.7000000000000002E-2</v>
      </c>
      <c r="L25" s="16">
        <v>4.8000000000000001E-2</v>
      </c>
      <c r="M25" s="13">
        <f t="shared" si="3"/>
        <v>1.3504523682810004E-2</v>
      </c>
      <c r="N25" s="13">
        <f t="shared" si="4"/>
        <v>1.416977115486961E-2</v>
      </c>
      <c r="O25" s="13">
        <f t="shared" si="5"/>
        <v>8.1825439063331548E-3</v>
      </c>
      <c r="P25" s="14">
        <f t="shared" si="6"/>
        <v>1.3504523682810003E-5</v>
      </c>
      <c r="Q25" s="15">
        <f t="shared" si="7"/>
        <v>1.416977115486961E-5</v>
      </c>
      <c r="R25" s="15">
        <f t="shared" si="8"/>
        <v>8.182543906333154E-6</v>
      </c>
      <c r="S25" s="15">
        <f t="shared" si="9"/>
        <v>4.8094468532826935E-6</v>
      </c>
      <c r="T25" s="15">
        <f t="shared" si="10"/>
        <v>2.8971669047174943E-6</v>
      </c>
      <c r="U25" s="15">
        <f t="shared" si="11"/>
        <v>1.9122799485651992E-6</v>
      </c>
      <c r="V25" s="13">
        <f t="shared" si="12"/>
        <v>0.38245598971303985</v>
      </c>
    </row>
    <row r="26" spans="1:22" x14ac:dyDescent="0.2">
      <c r="A26" s="10">
        <f t="shared" si="13"/>
        <v>43005</v>
      </c>
      <c r="B26" s="11" t="s">
        <v>47</v>
      </c>
      <c r="C26" s="16">
        <v>4.93</v>
      </c>
      <c r="D26" s="16">
        <v>5.38</v>
      </c>
      <c r="E26" s="16">
        <v>4.97</v>
      </c>
      <c r="F26" s="1">
        <v>0.348288133</v>
      </c>
      <c r="G26" s="12">
        <f t="shared" si="0"/>
        <v>3.2129395043099995</v>
      </c>
      <c r="H26" s="12">
        <f t="shared" si="1"/>
        <v>3.5062098444599998</v>
      </c>
      <c r="I26" s="12">
        <f t="shared" si="2"/>
        <v>3.2390079789899997</v>
      </c>
      <c r="J26" s="16">
        <v>5.1999999999999998E-2</v>
      </c>
      <c r="K26" s="16">
        <v>4.9000000000000002E-2</v>
      </c>
      <c r="L26" s="16">
        <v>5.0999999999999997E-2</v>
      </c>
      <c r="M26" s="13">
        <f t="shared" si="3"/>
        <v>1.0843533794571576E-2</v>
      </c>
      <c r="N26" s="13">
        <f t="shared" si="4"/>
        <v>8.8477913783927605E-3</v>
      </c>
      <c r="O26" s="13">
        <f t="shared" si="5"/>
        <v>1.017828632251197E-2</v>
      </c>
      <c r="P26" s="14">
        <f t="shared" si="6"/>
        <v>1.0843533794571576E-5</v>
      </c>
      <c r="Q26" s="15">
        <f t="shared" si="7"/>
        <v>8.8477913783927608E-6</v>
      </c>
      <c r="R26" s="15">
        <f t="shared" si="8"/>
        <v>1.0178286322511971E-5</v>
      </c>
      <c r="S26" s="15">
        <f t="shared" si="9"/>
        <v>2.9492102555716432E-6</v>
      </c>
      <c r="T26" s="15">
        <f t="shared" si="10"/>
        <v>3.1424085363586552E-6</v>
      </c>
      <c r="U26" s="15">
        <f t="shared" si="11"/>
        <v>-1.93198280787012E-7</v>
      </c>
      <c r="V26" s="13">
        <f t="shared" si="12"/>
        <v>-3.8639656157402405E-2</v>
      </c>
    </row>
    <row r="27" spans="1:22" x14ac:dyDescent="0.2">
      <c r="B27" s="19"/>
      <c r="C27" s="20" t="s">
        <v>32</v>
      </c>
      <c r="D27" s="20"/>
      <c r="E27" s="20"/>
      <c r="F27" s="20"/>
      <c r="G27" s="12"/>
      <c r="H27" s="12"/>
      <c r="I27" s="12"/>
      <c r="J27" s="20"/>
      <c r="S27" s="15"/>
      <c r="T27" s="15"/>
      <c r="U27" s="15"/>
    </row>
    <row r="28" spans="1:22" ht="15" x14ac:dyDescent="0.3">
      <c r="B28" s="28" t="s">
        <v>33</v>
      </c>
      <c r="C28" s="28"/>
      <c r="D28" s="28"/>
      <c r="E28" s="22" t="s">
        <v>34</v>
      </c>
      <c r="F28" s="22"/>
      <c r="G28" s="12"/>
      <c r="H28" s="12"/>
      <c r="I28" s="12"/>
      <c r="J28" s="19"/>
      <c r="S28" s="15"/>
      <c r="T28" s="15"/>
      <c r="U28" s="15"/>
    </row>
    <row r="29" spans="1:22" x14ac:dyDescent="0.2">
      <c r="B29" s="1">
        <v>0</v>
      </c>
      <c r="C29" s="1"/>
      <c r="D29" s="19"/>
      <c r="E29" s="1">
        <v>4.2999999999999997E-2</v>
      </c>
      <c r="F29" s="23"/>
      <c r="G29" s="12"/>
      <c r="H29" s="12"/>
      <c r="I29" s="12"/>
      <c r="J29" s="19"/>
      <c r="S29" s="15"/>
      <c r="T29" s="15"/>
      <c r="U29" s="15"/>
    </row>
    <row r="30" spans="1:22" x14ac:dyDescent="0.2">
      <c r="B30" s="1">
        <v>0.2</v>
      </c>
      <c r="C30" s="1"/>
      <c r="D30" s="19"/>
      <c r="E30" s="1">
        <v>0.35199999999999998</v>
      </c>
      <c r="F30" s="23"/>
      <c r="G30" s="12"/>
      <c r="H30" s="12"/>
      <c r="I30" s="12"/>
      <c r="J30" s="19"/>
      <c r="S30" s="15"/>
      <c r="T30" s="15"/>
      <c r="U30" s="15"/>
    </row>
    <row r="31" spans="1:22" x14ac:dyDescent="0.2">
      <c r="B31" s="1">
        <v>0.4</v>
      </c>
      <c r="C31" s="1"/>
      <c r="D31" s="19"/>
      <c r="E31" s="1">
        <v>0.60399999999999998</v>
      </c>
      <c r="F31" s="23"/>
      <c r="G31" s="12"/>
      <c r="H31" s="12"/>
      <c r="I31" s="12"/>
      <c r="J31" s="19"/>
      <c r="S31" s="15"/>
      <c r="T31" s="15"/>
      <c r="U31" s="15"/>
    </row>
    <row r="32" spans="1:22" x14ac:dyDescent="0.2">
      <c r="B32" s="1">
        <v>0.8</v>
      </c>
      <c r="C32" s="1"/>
      <c r="D32" s="19"/>
      <c r="E32" s="1"/>
      <c r="F32" s="23"/>
      <c r="G32" s="12"/>
      <c r="H32" s="12"/>
      <c r="I32" s="12"/>
      <c r="J32" s="19"/>
      <c r="S32" s="15"/>
      <c r="T32" s="15"/>
      <c r="U32" s="15"/>
    </row>
    <row r="33" spans="2:21" x14ac:dyDescent="0.2">
      <c r="B33" s="1">
        <v>1</v>
      </c>
      <c r="C33" s="1"/>
      <c r="D33" s="19"/>
      <c r="E33" s="1">
        <v>1.5489999999999999</v>
      </c>
      <c r="F33" s="23"/>
      <c r="G33" s="12"/>
      <c r="H33" s="12"/>
      <c r="I33" s="12"/>
      <c r="J33" s="19"/>
      <c r="S33" s="15"/>
      <c r="T33" s="15"/>
      <c r="U33" s="15"/>
    </row>
    <row r="35" spans="2:21" x14ac:dyDescent="0.2">
      <c r="B35" s="21"/>
      <c r="C35" s="24"/>
    </row>
    <row r="36" spans="2:21" x14ac:dyDescent="0.2">
      <c r="B36" s="21"/>
      <c r="C36" s="24"/>
    </row>
    <row r="37" spans="2:21" x14ac:dyDescent="0.2">
      <c r="B37" s="21"/>
      <c r="C37" s="24"/>
    </row>
    <row r="38" spans="2:21" x14ac:dyDescent="0.2">
      <c r="B38" s="21"/>
      <c r="C38" s="24"/>
    </row>
    <row r="39" spans="2:21" x14ac:dyDescent="0.2">
      <c r="B39" s="21"/>
      <c r="C39" s="24"/>
    </row>
    <row r="43" spans="2:21" x14ac:dyDescent="0.2">
      <c r="L43" s="21"/>
    </row>
  </sheetData>
  <mergeCells count="1">
    <mergeCell ref="B28:D28"/>
  </mergeCells>
  <phoneticPr fontId="5" type="noConversion"/>
  <pageMargins left="0.75" right="0.75" top="1" bottom="1" header="0.5" footer="0.5"/>
  <pageSetup orientation="portrait" horizontalDpi="4294967292" verticalDpi="4294967292" r:id="rId1"/>
  <headerFooter>
    <oddHeader>&amp;LDate nitrification assay run: 30 September 2017
Date colorimetric analysis run: 5 October 2017</oddHeader>
  </headerFooter>
  <drawing r:id="rId2"/>
  <legacyDrawing r:id="rId3"/>
  <extLst>
    <ext xmlns:mx="http://schemas.microsoft.com/office/mac/excel/2008/main" uri="{64002731-A6B0-56B0-2670-7721B7C09600}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Nitrification Calc_Mattamuskeet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Ariane Peralta</dc:creator>
  <cp:keywords/>
  <dc:description/>
  <cp:lastModifiedBy>B-rizzle</cp:lastModifiedBy>
  <cp:revision/>
  <dcterms:created xsi:type="dcterms:W3CDTF">2017-08-06T16:04:34Z</dcterms:created>
  <dcterms:modified xsi:type="dcterms:W3CDTF">2018-02-15T17:16:08Z</dcterms:modified>
  <cp:category/>
  <cp:contentStatus/>
</cp:coreProperties>
</file>