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-rizzle\Desktop\Biogeochemical Assays\Nitrification\December\"/>
    </mc:Choice>
  </mc:AlternateContent>
  <bookViews>
    <workbookView xWindow="0" yWindow="0" windowWidth="23040" windowHeight="9060" tabRatio="500" xr2:uid="{00000000-000D-0000-FFFF-FFFF00000000}"/>
  </bookViews>
  <sheets>
    <sheet name="Nitrification Calc_Mattamuskeet" sheetId="1" r:id="rId1"/>
  </sheets>
  <calcPr calcId="171026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R4" i="1" l="1"/>
  <c r="R5" i="1"/>
  <c r="R6" i="1"/>
  <c r="R7" i="1"/>
  <c r="R8" i="1"/>
  <c r="R9" i="1"/>
  <c r="R10" i="1"/>
  <c r="R11" i="1"/>
  <c r="R12" i="1"/>
  <c r="R13" i="1"/>
  <c r="R14" i="1"/>
  <c r="R3" i="1"/>
  <c r="Q4" i="1"/>
  <c r="Q5" i="1"/>
  <c r="Q6" i="1"/>
  <c r="Q7" i="1"/>
  <c r="Q8" i="1"/>
  <c r="Q9" i="1"/>
  <c r="Q10" i="1"/>
  <c r="Q11" i="1"/>
  <c r="Q12" i="1"/>
  <c r="Q13" i="1"/>
  <c r="Q14" i="1"/>
  <c r="Q3" i="1"/>
  <c r="P4" i="1"/>
  <c r="P5" i="1"/>
  <c r="P6" i="1"/>
  <c r="P7" i="1"/>
  <c r="P8" i="1"/>
  <c r="P9" i="1"/>
  <c r="P10" i="1"/>
  <c r="P11" i="1"/>
  <c r="P12" i="1"/>
  <c r="P13" i="1"/>
  <c r="P14" i="1"/>
  <c r="P3" i="1"/>
  <c r="R15" i="1"/>
  <c r="R16" i="1"/>
  <c r="R17" i="1"/>
  <c r="R18" i="1"/>
  <c r="R19" i="1"/>
  <c r="R20" i="1"/>
  <c r="R21" i="1"/>
  <c r="R22" i="1"/>
  <c r="R23" i="1"/>
  <c r="R24" i="1"/>
  <c r="R25" i="1"/>
  <c r="R26" i="1"/>
  <c r="Q15" i="1"/>
  <c r="Q16" i="1"/>
  <c r="Q17" i="1"/>
  <c r="Q18" i="1"/>
  <c r="Q19" i="1"/>
  <c r="Q20" i="1"/>
  <c r="Q21" i="1"/>
  <c r="Q22" i="1"/>
  <c r="Q23" i="1"/>
  <c r="Q24" i="1"/>
  <c r="Q25" i="1"/>
  <c r="Q26" i="1"/>
  <c r="P15" i="1"/>
  <c r="P16" i="1"/>
  <c r="P17" i="1"/>
  <c r="P18" i="1"/>
  <c r="P19" i="1"/>
  <c r="P20" i="1"/>
  <c r="P21" i="1"/>
  <c r="P22" i="1"/>
  <c r="P23" i="1"/>
  <c r="P24" i="1"/>
  <c r="P25" i="1"/>
  <c r="P26" i="1"/>
  <c r="I4" i="1"/>
  <c r="T4" i="1" s="1"/>
  <c r="I5" i="1"/>
  <c r="T5" i="1" s="1"/>
  <c r="I6" i="1"/>
  <c r="T6" i="1" s="1"/>
  <c r="I7" i="1"/>
  <c r="I8" i="1"/>
  <c r="T8" i="1" s="1"/>
  <c r="I9" i="1"/>
  <c r="T9" i="1" s="1"/>
  <c r="I10" i="1"/>
  <c r="T10" i="1" s="1"/>
  <c r="I11" i="1"/>
  <c r="T11" i="1" s="1"/>
  <c r="I12" i="1"/>
  <c r="T12" i="1" s="1"/>
  <c r="I13" i="1"/>
  <c r="T13" i="1" s="1"/>
  <c r="I14" i="1"/>
  <c r="T14" i="1" s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T3" i="1" s="1"/>
  <c r="H4" i="1"/>
  <c r="H5" i="1"/>
  <c r="S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T7" i="1" l="1"/>
  <c r="T25" i="1"/>
  <c r="T21" i="1"/>
  <c r="T17" i="1"/>
  <c r="T24" i="1"/>
  <c r="T20" i="1"/>
  <c r="T16" i="1"/>
  <c r="T23" i="1"/>
  <c r="T19" i="1"/>
  <c r="T26" i="1"/>
  <c r="T22" i="1"/>
  <c r="T18" i="1"/>
  <c r="T15" i="1"/>
  <c r="U5" i="1"/>
  <c r="V5" i="1" s="1"/>
  <c r="S26" i="1"/>
  <c r="S25" i="1"/>
  <c r="U25" i="1" s="1"/>
  <c r="V25" i="1" s="1"/>
  <c r="S24" i="1"/>
  <c r="U24" i="1" s="1"/>
  <c r="V24" i="1" s="1"/>
  <c r="S23" i="1"/>
  <c r="S22" i="1"/>
  <c r="U22" i="1" s="1"/>
  <c r="V22" i="1" s="1"/>
  <c r="S21" i="1"/>
  <c r="U21" i="1" s="1"/>
  <c r="V21" i="1" s="1"/>
  <c r="S20" i="1"/>
  <c r="U20" i="1" s="1"/>
  <c r="V20" i="1" s="1"/>
  <c r="S19" i="1"/>
  <c r="S18" i="1"/>
  <c r="S17" i="1"/>
  <c r="S16" i="1"/>
  <c r="U16" i="1" s="1"/>
  <c r="V16" i="1" s="1"/>
  <c r="S15" i="1"/>
  <c r="S14" i="1"/>
  <c r="U14" i="1" s="1"/>
  <c r="V14" i="1" s="1"/>
  <c r="S13" i="1"/>
  <c r="U13" i="1" s="1"/>
  <c r="V13" i="1" s="1"/>
  <c r="S12" i="1"/>
  <c r="U12" i="1" s="1"/>
  <c r="V12" i="1" s="1"/>
  <c r="S11" i="1"/>
  <c r="U11" i="1" s="1"/>
  <c r="V11" i="1" s="1"/>
  <c r="S10" i="1"/>
  <c r="U10" i="1" s="1"/>
  <c r="V10" i="1" s="1"/>
  <c r="U26" i="1"/>
  <c r="V26" i="1" s="1"/>
  <c r="S9" i="1"/>
  <c r="U9" i="1" s="1"/>
  <c r="V9" i="1" s="1"/>
  <c r="S8" i="1"/>
  <c r="U8" i="1" s="1"/>
  <c r="V8" i="1" s="1"/>
  <c r="S7" i="1"/>
  <c r="U7" i="1" s="1"/>
  <c r="V7" i="1" s="1"/>
  <c r="S6" i="1"/>
  <c r="U6" i="1" s="1"/>
  <c r="V6" i="1" s="1"/>
  <c r="S4" i="1"/>
  <c r="U4" i="1" s="1"/>
  <c r="V4" i="1" s="1"/>
  <c r="S3" i="1"/>
  <c r="U3" i="1" s="1"/>
  <c r="V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U15" i="1" l="1"/>
  <c r="V15" i="1" s="1"/>
  <c r="U19" i="1"/>
  <c r="V19" i="1" s="1"/>
  <c r="U18" i="1"/>
  <c r="V18" i="1" s="1"/>
  <c r="U17" i="1"/>
  <c r="V17" i="1" s="1"/>
  <c r="U23" i="1"/>
  <c r="V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Ariane Peralta</author>
  </authors>
  <commentList>
    <comment ref="M1" authorId="0" shapeId="0" xr:uid="{00000000-0006-0000-0000-000001000000}">
      <text>
        <r>
          <rPr>
            <b/>
            <sz val="9"/>
            <color indexed="81"/>
            <rFont val="Verdana"/>
          </rPr>
          <t>Ariane Peralta:</t>
        </r>
        <r>
          <rPr>
            <sz val="9"/>
            <color indexed="81"/>
            <rFont val="Verdana"/>
          </rPr>
          <t xml:space="preserve">
used 1/1000 * 10 mL filtrate to convert to from ug N mL^-1 to mg N</t>
        </r>
      </text>
    </comment>
  </commentList>
</comments>
</file>

<file path=xl/sharedStrings.xml><?xml version="1.0" encoding="utf-8"?>
<sst xmlns="http://schemas.openxmlformats.org/spreadsheetml/2006/main" count="70" uniqueCount="58">
  <si>
    <t>DATE</t>
  </si>
  <si>
    <t>ID</t>
  </si>
  <si>
    <t>Weight Nitrif (g)</t>
  </si>
  <si>
    <t>Nitrification a</t>
  </si>
  <si>
    <t>Nitrification b</t>
    <phoneticPr fontId="0" type="noConversion"/>
  </si>
  <si>
    <t>Nitrification c</t>
    <phoneticPr fontId="0" type="noConversion"/>
  </si>
  <si>
    <r>
      <t>ug NO</t>
    </r>
    <r>
      <rPr>
        <vertAlign val="subscript"/>
        <sz val="10"/>
        <rFont val="Verdana"/>
      </rPr>
      <t>2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mL</t>
    </r>
    <r>
      <rPr>
        <vertAlign val="superscript"/>
        <sz val="10"/>
        <rFont val="Verdana"/>
      </rPr>
      <t>-1</t>
    </r>
  </si>
  <si>
    <t>Sample A Nitrogen</t>
    <phoneticPr fontId="0" type="noConversion"/>
  </si>
  <si>
    <t>Sample B Nitrogen</t>
    <phoneticPr fontId="0" type="noConversion"/>
  </si>
  <si>
    <t>Sample C Nitrogen</t>
    <phoneticPr fontId="0" type="noConversion"/>
  </si>
  <si>
    <t>Nitrification Potential</t>
    <phoneticPr fontId="0" type="noConversion"/>
  </si>
  <si>
    <t>(field)</t>
  </si>
  <si>
    <t>sample a</t>
  </si>
  <si>
    <t>sample b</t>
  </si>
  <si>
    <t>sample c</t>
  </si>
  <si>
    <t>520 nm reading</t>
  </si>
  <si>
    <t>sample a</t>
    <phoneticPr fontId="0" type="noConversion"/>
  </si>
  <si>
    <t>sample b</t>
    <phoneticPr fontId="0" type="noConversion"/>
  </si>
  <si>
    <t>sample c</t>
    <phoneticPr fontId="0" type="noConversion"/>
  </si>
  <si>
    <t>content (mg)</t>
    <phoneticPr fontId="0" type="noConversion"/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</si>
  <si>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</si>
  <si>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</si>
  <si>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</si>
  <si>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</si>
  <si>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</si>
  <si>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</si>
  <si>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</si>
  <si>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</si>
  <si>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</si>
  <si>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</si>
  <si>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Ag11</t>
  </si>
  <si>
    <t>Ag12</t>
  </si>
  <si>
    <t>CELLS IN YELLOW - update with new data</t>
  </si>
  <si>
    <r>
      <t>STD ugNO</t>
    </r>
    <r>
      <rPr>
        <vertAlign val="subscript"/>
        <sz val="10"/>
        <rFont val="Verdana"/>
      </rPr>
      <t>2</t>
    </r>
    <r>
      <rPr>
        <sz val="10"/>
        <rFont val="Verdana"/>
      </rPr>
      <t>-N mL</t>
    </r>
    <r>
      <rPr>
        <vertAlign val="superscript"/>
        <sz val="10"/>
        <rFont val="Verdana"/>
      </rPr>
      <t>-1</t>
    </r>
  </si>
  <si>
    <t>Abs 520 nm</t>
  </si>
  <si>
    <r>
      <t>ng N*g</t>
    </r>
    <r>
      <rPr>
        <vertAlign val="superscript"/>
        <sz val="10"/>
        <rFont val="Verdana"/>
      </rPr>
      <t xml:space="preserve">-1 </t>
    </r>
    <r>
      <rPr>
        <sz val="10"/>
        <rFont val="Verdana"/>
      </rPr>
      <t>dm*5 h</t>
    </r>
    <r>
      <rPr>
        <vertAlign val="superscript"/>
        <sz val="10"/>
        <rFont val="Verdana"/>
      </rPr>
      <t>-1</t>
    </r>
  </si>
  <si>
    <t>MI9_1</t>
  </si>
  <si>
    <t>MI9_9</t>
  </si>
  <si>
    <t>MI9_7</t>
  </si>
  <si>
    <t>MI9_2</t>
  </si>
  <si>
    <t>MI9_6</t>
  </si>
  <si>
    <t>MI9_4</t>
  </si>
  <si>
    <t>MI9_3</t>
  </si>
  <si>
    <t>MI9_5</t>
  </si>
  <si>
    <t>MI9_8</t>
  </si>
  <si>
    <t>MI9_10</t>
  </si>
  <si>
    <t>MI9_11</t>
  </si>
  <si>
    <t>MI9_12</t>
  </si>
  <si>
    <t>Sample Moisture %</t>
  </si>
  <si>
    <t>%</t>
  </si>
  <si>
    <t>g</t>
  </si>
  <si>
    <t>DM Wt Sample A</t>
  </si>
  <si>
    <t>DM Wt Sample B</t>
  </si>
  <si>
    <t>DM Wt Sample C</t>
  </si>
  <si>
    <t>Avg_Incubation N/DM</t>
  </si>
  <si>
    <t>mg_N/g DM</t>
  </si>
  <si>
    <t>Control N/ DM</t>
  </si>
  <si>
    <t>Avg assay 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</si>
</sst>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E+00"/>
    <numFmt numFmtId="167" formatCode="0.0000"/>
  </numFmts>
  <fonts count="12" x14ac:knownFonts="1">
    <font>
      <sz val="10"/>
      <name val="Verdana"/>
    </font>
    <font>
      <vertAlign val="subscript"/>
      <sz val="10"/>
      <name val="Verdana"/>
    </font>
    <font>
      <vertAlign val="superscript"/>
      <sz val="10"/>
      <name val="Verdana"/>
    </font>
    <font>
      <b/>
      <sz val="9"/>
      <color indexed="81"/>
      <name val="Verdana"/>
    </font>
    <font>
      <sz val="9"/>
      <color indexed="81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</font>
    <font>
      <sz val="12"/>
      <name val="Times New Roman"/>
    </font>
    <font>
      <sz val="10"/>
      <name val="Verdana"/>
      <family val="2"/>
    </font>
    <font>
      <b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8" fillId="0" borderId="5" xfId="0" applyFont="1" applyBorder="1"/>
    <xf numFmtId="0" fontId="8" fillId="0" borderId="5" xfId="0" applyFont="1" applyFill="1" applyBorder="1"/>
    <xf numFmtId="164" fontId="8" fillId="0" borderId="5" xfId="0" applyNumberFormat="1" applyFont="1" applyFill="1" applyBorder="1"/>
    <xf numFmtId="0" fontId="8" fillId="0" borderId="0" xfId="0" applyFont="1"/>
    <xf numFmtId="0" fontId="8" fillId="0" borderId="6" xfId="0" applyFont="1" applyBorder="1"/>
    <xf numFmtId="0" fontId="8" fillId="0" borderId="4" xfId="0" applyFont="1" applyBorder="1"/>
    <xf numFmtId="164" fontId="8" fillId="0" borderId="4" xfId="0" applyNumberFormat="1" applyFont="1" applyFill="1" applyBorder="1"/>
    <xf numFmtId="164" fontId="9" fillId="0" borderId="4" xfId="0" applyNumberFormat="1" applyFont="1" applyBorder="1"/>
    <xf numFmtId="14" fontId="8" fillId="0" borderId="3" xfId="0" applyNumberFormat="1" applyFont="1" applyBorder="1"/>
    <xf numFmtId="0" fontId="8" fillId="0" borderId="3" xfId="0" applyFont="1" applyBorder="1"/>
    <xf numFmtId="167" fontId="8" fillId="2" borderId="1" xfId="0" applyNumberFormat="1" applyFont="1" applyFill="1" applyBorder="1"/>
    <xf numFmtId="164" fontId="8" fillId="0" borderId="1" xfId="0" applyNumberFormat="1" applyFont="1" applyBorder="1"/>
    <xf numFmtId="166" fontId="8" fillId="0" borderId="2" xfId="0" applyNumberFormat="1" applyFont="1" applyBorder="1"/>
    <xf numFmtId="166" fontId="8" fillId="0" borderId="1" xfId="0" applyNumberFormat="1" applyFont="1" applyBorder="1"/>
    <xf numFmtId="167" fontId="8" fillId="2" borderId="3" xfId="0" applyNumberFormat="1" applyFont="1" applyFill="1" applyBorder="1"/>
    <xf numFmtId="0" fontId="10" fillId="0" borderId="0" xfId="0" applyFont="1"/>
    <xf numFmtId="0" fontId="8" fillId="2" borderId="0" xfId="0" applyFont="1" applyFill="1"/>
    <xf numFmtId="0" fontId="11" fillId="2" borderId="0" xfId="0" applyFont="1" applyFill="1"/>
    <xf numFmtId="164" fontId="8" fillId="0" borderId="0" xfId="0" applyNumberFormat="1" applyFont="1"/>
    <xf numFmtId="0" fontId="8" fillId="2" borderId="0" xfId="0" applyFont="1" applyFill="1" applyAlignment="1">
      <alignment horizontal="right"/>
    </xf>
    <xf numFmtId="164" fontId="8" fillId="2" borderId="0" xfId="0" applyNumberFormat="1" applyFont="1" applyFill="1"/>
    <xf numFmtId="165" fontId="8" fillId="0" borderId="0" xfId="0" applyNumberFormat="1" applyFont="1" applyFill="1" applyBorder="1"/>
    <xf numFmtId="0" fontId="0" fillId="0" borderId="5" xfId="0" applyFont="1" applyFill="1" applyBorder="1"/>
    <xf numFmtId="0" fontId="0" fillId="0" borderId="4" xfId="0" applyFont="1" applyBorder="1"/>
    <xf numFmtId="164" fontId="0" fillId="0" borderId="5" xfId="0" applyNumberFormat="1" applyFont="1" applyFill="1" applyBorder="1"/>
    <xf numFmtId="167" fontId="10" fillId="2" borderId="3" xfId="0" applyNumberFormat="1" applyFont="1" applyFill="1" applyBorder="1"/>
    <xf numFmtId="0" fontId="8" fillId="2" borderId="0" xfId="0" applyFont="1" applyFill="1" applyAlignment="1"/>
  </cellXfs>
  <cellStyles count="9"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7777936436702"/>
                  <c:y val="-2.2130824835420199E-2"/>
                </c:manualLayout>
              </c:layout>
              <c:numFmt formatCode="General" sourceLinked="0"/>
            </c:trendlineLbl>
          </c:trendline>
          <c:xVal>
            <c:numRef>
              <c:f>'Nitrification Calc_Mattamuskeet'!$B$29:$B$33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'Nitrification Calc_Mattamuskeet'!$E$29:$E$33</c:f>
              <c:numCache>
                <c:formatCode>General</c:formatCode>
                <c:ptCount val="5"/>
                <c:pt idx="0">
                  <c:v>4.4999999999999998E-2</c:v>
                </c:pt>
                <c:pt idx="1">
                  <c:v>0.33100000000000002</c:v>
                </c:pt>
                <c:pt idx="2">
                  <c:v>0.66400000000000003</c:v>
                </c:pt>
                <c:pt idx="4">
                  <c:v>1.4450000000000001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F-4511-969B-FC18431A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06360"/>
        <c:axId val="2125909368"/>
      </c:scatterChart>
      <c:valAx>
        <c:axId val="212590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ug NO2-N / 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5909368"/>
        <c:crosses val="autoZero"/>
        <c:crossBetween val="midCat"/>
      </c:valAx>
      <c:valAx>
        <c:axId val="212590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 (520 nm)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906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28</xdr:row>
      <xdr:rowOff>158750</xdr:rowOff>
    </xdr:from>
    <xdr:to>
      <xdr:col>11</xdr:col>
      <xdr:colOff>495300</xdr:colOff>
      <xdr:row>47</xdr:row>
      <xdr:rowOff>114300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view="pageLayout" topLeftCell="Q1" workbookViewId="0">
      <selection activeCell="D4" sqref="D4"/>
    </sheetView>
  </sheetViews>
  <sheetFormatPr defaultColWidth="11" defaultRowHeight="12.6" x14ac:dyDescent="0.2"/>
  <cols>
    <col min="1" max="1" width="10.6328125" style="5" bestFit="1" customWidth="1"/>
    <col min="2" max="2" width="6.26953125" style="5" bestFit="1" customWidth="1"/>
    <col min="3" max="5" width="12.90625" style="5" bestFit="1" customWidth="1"/>
    <col min="6" max="6" width="16.81640625" style="5" bestFit="1" customWidth="1"/>
    <col min="7" max="7" width="12.7265625" style="5" customWidth="1"/>
    <col min="8" max="9" width="12.90625" style="5" customWidth="1"/>
    <col min="10" max="12" width="12.6328125" style="5" bestFit="1" customWidth="1"/>
    <col min="13" max="15" width="10.7265625" style="20" bestFit="1" customWidth="1"/>
    <col min="16" max="18" width="14.7265625" style="20" bestFit="1" customWidth="1"/>
    <col min="19" max="21" width="14.7265625" style="20" customWidth="1"/>
    <col min="22" max="22" width="16.08984375" style="20" bestFit="1" customWidth="1"/>
    <col min="23" max="16384" width="11" style="5"/>
  </cols>
  <sheetData>
    <row r="1" spans="1:23" ht="15" x14ac:dyDescent="0.3">
      <c r="A1" s="2" t="s">
        <v>0</v>
      </c>
      <c r="B1" s="2" t="s">
        <v>1</v>
      </c>
      <c r="C1" s="3" t="s">
        <v>2</v>
      </c>
      <c r="D1" s="3" t="s">
        <v>2</v>
      </c>
      <c r="E1" s="3" t="s">
        <v>2</v>
      </c>
      <c r="F1" s="24" t="s">
        <v>48</v>
      </c>
      <c r="G1" s="24" t="s">
        <v>51</v>
      </c>
      <c r="H1" s="24" t="s">
        <v>52</v>
      </c>
      <c r="I1" s="24" t="s">
        <v>53</v>
      </c>
      <c r="J1" s="3" t="s">
        <v>3</v>
      </c>
      <c r="K1" s="3" t="s">
        <v>4</v>
      </c>
      <c r="L1" s="3" t="s">
        <v>5</v>
      </c>
      <c r="M1" s="4" t="s">
        <v>6</v>
      </c>
      <c r="N1" s="4" t="s">
        <v>6</v>
      </c>
      <c r="O1" s="4" t="s">
        <v>6</v>
      </c>
      <c r="P1" s="4" t="s">
        <v>7</v>
      </c>
      <c r="Q1" s="4" t="s">
        <v>8</v>
      </c>
      <c r="R1" s="4" t="s">
        <v>9</v>
      </c>
      <c r="S1" s="26" t="s">
        <v>54</v>
      </c>
      <c r="T1" s="26" t="s">
        <v>56</v>
      </c>
      <c r="U1" s="26" t="s">
        <v>57</v>
      </c>
      <c r="V1" s="4" t="s">
        <v>10</v>
      </c>
    </row>
    <row r="2" spans="1:23" ht="16.2" thickBot="1" x14ac:dyDescent="0.35">
      <c r="A2" s="6" t="s">
        <v>11</v>
      </c>
      <c r="B2" s="6"/>
      <c r="C2" s="7" t="s">
        <v>12</v>
      </c>
      <c r="D2" s="7" t="s">
        <v>13</v>
      </c>
      <c r="E2" s="7" t="s">
        <v>14</v>
      </c>
      <c r="F2" s="25" t="s">
        <v>49</v>
      </c>
      <c r="G2" s="25" t="s">
        <v>50</v>
      </c>
      <c r="H2" s="25" t="s">
        <v>50</v>
      </c>
      <c r="I2" s="25" t="s">
        <v>50</v>
      </c>
      <c r="J2" s="7" t="s">
        <v>15</v>
      </c>
      <c r="K2" s="7" t="s">
        <v>15</v>
      </c>
      <c r="L2" s="7" t="s">
        <v>15</v>
      </c>
      <c r="M2" s="8" t="s">
        <v>16</v>
      </c>
      <c r="N2" s="8" t="s">
        <v>17</v>
      </c>
      <c r="O2" s="8" t="s">
        <v>18</v>
      </c>
      <c r="P2" s="9" t="s">
        <v>19</v>
      </c>
      <c r="Q2" s="9" t="s">
        <v>19</v>
      </c>
      <c r="R2" s="9" t="s">
        <v>19</v>
      </c>
      <c r="S2" s="9" t="s">
        <v>55</v>
      </c>
      <c r="T2" s="9" t="s">
        <v>55</v>
      </c>
      <c r="U2" s="9" t="s">
        <v>55</v>
      </c>
      <c r="V2" s="9" t="s">
        <v>35</v>
      </c>
    </row>
    <row r="3" spans="1:23" ht="13.2" thickTop="1" x14ac:dyDescent="0.2">
      <c r="A3" s="10">
        <v>43086</v>
      </c>
      <c r="B3" s="11" t="s">
        <v>20</v>
      </c>
      <c r="C3" s="12">
        <v>5.33</v>
      </c>
      <c r="D3" s="12">
        <v>5.28</v>
      </c>
      <c r="E3" s="12">
        <v>5.46</v>
      </c>
      <c r="F3" s="1">
        <v>0.26651480599999999</v>
      </c>
      <c r="G3" s="12">
        <f>(1-F3)*C3</f>
        <v>3.90947608402</v>
      </c>
      <c r="H3" s="12">
        <f>(1-F3)*D3</f>
        <v>3.8728018243200002</v>
      </c>
      <c r="I3" s="12">
        <f>(1-F3)*E3</f>
        <v>4.0048291592399998</v>
      </c>
      <c r="J3" s="12">
        <v>6.0999999999999999E-2</v>
      </c>
      <c r="K3" s="12">
        <v>8.8999999999999996E-2</v>
      </c>
      <c r="L3" s="12">
        <v>4.2000000000000003E-2</v>
      </c>
      <c r="M3" s="13">
        <f>(J3-0.0621)/1.3979</f>
        <v>-7.8689462765577209E-4</v>
      </c>
      <c r="N3" s="13">
        <f>(K3-0.0621)/1.3979</f>
        <v>1.9243150439945629E-2</v>
      </c>
      <c r="O3" s="13">
        <f>(L3-0.0621)/1.3979</f>
        <v>-1.4378710923528149E-2</v>
      </c>
      <c r="P3" s="14">
        <f>M3/1000</f>
        <v>-7.8689462765577209E-7</v>
      </c>
      <c r="Q3" s="15">
        <f>N3/1000</f>
        <v>1.9243150439945629E-5</v>
      </c>
      <c r="R3" s="15">
        <f>O3/1000</f>
        <v>-1.437871092352815E-5</v>
      </c>
      <c r="S3" s="15">
        <f>((P3/G3)+(Q3/H3))/2</f>
        <v>2.3837570834469753E-6</v>
      </c>
      <c r="T3" s="15">
        <f>R3/I3</f>
        <v>-3.5903431461872423E-6</v>
      </c>
      <c r="U3" s="15">
        <f>S3-T3</f>
        <v>5.9741002296342176E-6</v>
      </c>
      <c r="V3" s="13">
        <f>(U3*10^6)/5</f>
        <v>1.1948200459268434</v>
      </c>
    </row>
    <row r="4" spans="1:23" x14ac:dyDescent="0.2">
      <c r="A4" s="10">
        <f>A3</f>
        <v>43086</v>
      </c>
      <c r="B4" s="11" t="s">
        <v>21</v>
      </c>
      <c r="C4" s="16">
        <v>5.31</v>
      </c>
      <c r="D4" s="16">
        <v>5.0999999999999996</v>
      </c>
      <c r="E4" s="16">
        <v>5.46</v>
      </c>
      <c r="F4" s="1">
        <v>0.28203094000000001</v>
      </c>
      <c r="G4" s="12">
        <f t="shared" ref="G4:G26" si="0">(1-F4)*C4</f>
        <v>3.8124157085999992</v>
      </c>
      <c r="H4" s="12">
        <f t="shared" ref="H4:H26" si="1">(1-F4)*D4</f>
        <v>3.6616422059999993</v>
      </c>
      <c r="I4" s="12">
        <f t="shared" ref="I4:I26" si="2">(1-F4)*E4</f>
        <v>3.9201110675999997</v>
      </c>
      <c r="J4" s="16">
        <v>0.08</v>
      </c>
      <c r="K4" s="27">
        <v>6.5000000000000002E-2</v>
      </c>
      <c r="L4" s="16">
        <v>4.2000000000000003E-2</v>
      </c>
      <c r="M4" s="13">
        <f t="shared" ref="M4:M26" si="3">(J4-0.0621)/1.3979</f>
        <v>1.2804921668216611E-2</v>
      </c>
      <c r="N4" s="13">
        <f t="shared" ref="N4:N26" si="4">(K4-0.0621)/1.3979</f>
        <v>2.0745403820015738E-3</v>
      </c>
      <c r="O4" s="13">
        <f t="shared" ref="O4:O26" si="5">(L4-0.0621)/1.3979</f>
        <v>-1.4378710923528149E-2</v>
      </c>
      <c r="P4" s="14">
        <f t="shared" ref="P4:P26" si="6">M4/1000</f>
        <v>1.280492166821661E-5</v>
      </c>
      <c r="Q4" s="15">
        <f t="shared" ref="Q4:Q26" si="7">N4/1000</f>
        <v>2.0745403820015737E-6</v>
      </c>
      <c r="R4" s="15">
        <f t="shared" ref="R4:R26" si="8">O4/1000</f>
        <v>-1.437871092352815E-5</v>
      </c>
      <c r="S4" s="15">
        <f t="shared" ref="S4:S26" si="9">((P4/G4)+(Q4/H4))/2</f>
        <v>1.9626511698978918E-6</v>
      </c>
      <c r="T4" s="15">
        <f t="shared" ref="T4:T26" si="10">R4/I4</f>
        <v>-3.6679345752137562E-6</v>
      </c>
      <c r="U4" s="15">
        <f t="shared" ref="U4:U26" si="11">S4-T4</f>
        <v>5.6305857451116485E-6</v>
      </c>
      <c r="V4" s="13">
        <f t="shared" ref="V4:V26" si="12">(U4*10^6)/5</f>
        <v>1.1261171490223298</v>
      </c>
    </row>
    <row r="5" spans="1:23" x14ac:dyDescent="0.2">
      <c r="A5" s="10">
        <f t="shared" ref="A5:A26" si="13">A4</f>
        <v>43086</v>
      </c>
      <c r="B5" s="11" t="s">
        <v>22</v>
      </c>
      <c r="C5" s="16">
        <v>5.31</v>
      </c>
      <c r="D5" s="16">
        <v>5.31</v>
      </c>
      <c r="E5" s="16">
        <v>5.36</v>
      </c>
      <c r="F5" s="1">
        <v>0.24234503399999999</v>
      </c>
      <c r="G5" s="12">
        <f t="shared" si="0"/>
        <v>4.0231478694599998</v>
      </c>
      <c r="H5" s="12">
        <f t="shared" si="1"/>
        <v>4.0231478694599998</v>
      </c>
      <c r="I5" s="12">
        <f t="shared" si="2"/>
        <v>4.0610306177600002</v>
      </c>
      <c r="J5" s="16">
        <v>5.2999999999999999E-2</v>
      </c>
      <c r="K5" s="16">
        <v>0.22700000000000001</v>
      </c>
      <c r="L5" s="16">
        <v>5.5E-2</v>
      </c>
      <c r="M5" s="13">
        <f t="shared" si="3"/>
        <v>-6.5097646469704585E-3</v>
      </c>
      <c r="N5" s="13">
        <f t="shared" si="4"/>
        <v>0.11796265827312397</v>
      </c>
      <c r="O5" s="13">
        <f t="shared" si="5"/>
        <v>-5.0790471421417859E-3</v>
      </c>
      <c r="P5" s="14">
        <f t="shared" si="6"/>
        <v>-6.5097646469704581E-6</v>
      </c>
      <c r="Q5" s="15">
        <f t="shared" si="7"/>
        <v>1.1796265827312396E-4</v>
      </c>
      <c r="R5" s="15">
        <f t="shared" si="8"/>
        <v>-5.0790471421417858E-6</v>
      </c>
      <c r="S5" s="15">
        <f t="shared" si="9"/>
        <v>1.385145379221583E-5</v>
      </c>
      <c r="T5" s="15">
        <f t="shared" si="10"/>
        <v>-1.2506793521648718E-6</v>
      </c>
      <c r="U5" s="15">
        <f t="shared" si="11"/>
        <v>1.5102133144380702E-5</v>
      </c>
      <c r="V5" s="13">
        <f t="shared" si="12"/>
        <v>3.0204266288761401</v>
      </c>
      <c r="W5" s="17"/>
    </row>
    <row r="6" spans="1:23" x14ac:dyDescent="0.2">
      <c r="A6" s="10">
        <f t="shared" si="13"/>
        <v>43086</v>
      </c>
      <c r="B6" s="11" t="s">
        <v>23</v>
      </c>
      <c r="C6" s="16">
        <v>5.23</v>
      </c>
      <c r="D6" s="16">
        <v>5.19</v>
      </c>
      <c r="E6" s="16">
        <v>5.21</v>
      </c>
      <c r="F6" s="1">
        <v>0.24958540600000001</v>
      </c>
      <c r="G6" s="12">
        <f t="shared" si="0"/>
        <v>3.9246683266200004</v>
      </c>
      <c r="H6" s="12">
        <f t="shared" si="1"/>
        <v>3.8946517428600003</v>
      </c>
      <c r="I6" s="12">
        <f t="shared" si="2"/>
        <v>3.9096600347399999</v>
      </c>
      <c r="J6" s="16">
        <v>5.3999999999999999E-2</v>
      </c>
      <c r="K6" s="16">
        <v>0.14399999999999999</v>
      </c>
      <c r="L6" s="16">
        <v>4.2999999999999997E-2</v>
      </c>
      <c r="M6" s="13">
        <f t="shared" si="3"/>
        <v>-5.7944058945561226E-3</v>
      </c>
      <c r="N6" s="13">
        <f t="shared" si="4"/>
        <v>5.8587881822734098E-2</v>
      </c>
      <c r="O6" s="13">
        <f t="shared" si="5"/>
        <v>-1.3663352171113818E-2</v>
      </c>
      <c r="P6" s="14">
        <f t="shared" si="6"/>
        <v>-5.7944058945561224E-6</v>
      </c>
      <c r="Q6" s="15">
        <f t="shared" si="7"/>
        <v>5.8587881822734096E-5</v>
      </c>
      <c r="R6" s="15">
        <f t="shared" si="8"/>
        <v>-1.3663352171113817E-5</v>
      </c>
      <c r="S6" s="15">
        <f t="shared" si="9"/>
        <v>6.7833783476181787E-6</v>
      </c>
      <c r="T6" s="15">
        <f t="shared" si="10"/>
        <v>-3.4947673326339377E-6</v>
      </c>
      <c r="U6" s="15">
        <f t="shared" si="11"/>
        <v>1.0278145680252116E-5</v>
      </c>
      <c r="V6" s="13">
        <f t="shared" si="12"/>
        <v>2.0556291360504231</v>
      </c>
      <c r="W6" s="17"/>
    </row>
    <row r="7" spans="1:23" x14ac:dyDescent="0.2">
      <c r="A7" s="10">
        <f t="shared" si="13"/>
        <v>43086</v>
      </c>
      <c r="B7" s="11" t="s">
        <v>24</v>
      </c>
      <c r="C7" s="16">
        <v>5.46</v>
      </c>
      <c r="D7" s="16">
        <v>5.2</v>
      </c>
      <c r="E7" s="16">
        <v>5.51</v>
      </c>
      <c r="F7" s="1">
        <v>0.18501872699999999</v>
      </c>
      <c r="G7" s="12">
        <f t="shared" si="0"/>
        <v>4.4497977505800002</v>
      </c>
      <c r="H7" s="12">
        <f t="shared" si="1"/>
        <v>4.2379026195999998</v>
      </c>
      <c r="I7" s="12">
        <f t="shared" si="2"/>
        <v>4.49054681423</v>
      </c>
      <c r="J7" s="16">
        <v>0.11600000000000001</v>
      </c>
      <c r="K7" s="16">
        <v>9.1999999999999998E-2</v>
      </c>
      <c r="L7" s="16">
        <v>4.2999999999999997E-2</v>
      </c>
      <c r="M7" s="13">
        <f t="shared" si="3"/>
        <v>3.8557836755132704E-2</v>
      </c>
      <c r="N7" s="13">
        <f t="shared" si="4"/>
        <v>2.1389226697188637E-2</v>
      </c>
      <c r="O7" s="13">
        <f t="shared" si="5"/>
        <v>-1.3663352171113818E-2</v>
      </c>
      <c r="P7" s="14">
        <f t="shared" si="6"/>
        <v>3.8557836755132702E-5</v>
      </c>
      <c r="Q7" s="15">
        <f t="shared" si="7"/>
        <v>2.1389226697188638E-5</v>
      </c>
      <c r="R7" s="15">
        <f t="shared" si="8"/>
        <v>-1.3663352171113817E-5</v>
      </c>
      <c r="S7" s="15">
        <f t="shared" si="9"/>
        <v>6.8561009069712995E-6</v>
      </c>
      <c r="T7" s="15">
        <f t="shared" si="10"/>
        <v>-3.0426922903500985E-6</v>
      </c>
      <c r="U7" s="15">
        <f t="shared" si="11"/>
        <v>9.8987931973213988E-6</v>
      </c>
      <c r="V7" s="13">
        <f t="shared" si="12"/>
        <v>1.9797586394642799</v>
      </c>
    </row>
    <row r="8" spans="1:23" x14ac:dyDescent="0.2">
      <c r="A8" s="10">
        <f t="shared" si="13"/>
        <v>43086</v>
      </c>
      <c r="B8" s="11" t="s">
        <v>25</v>
      </c>
      <c r="C8" s="16">
        <v>5.42</v>
      </c>
      <c r="D8" s="16">
        <v>5.34</v>
      </c>
      <c r="E8" s="16">
        <v>5.49</v>
      </c>
      <c r="F8" s="1">
        <v>0.27168576100000003</v>
      </c>
      <c r="G8" s="12">
        <f t="shared" si="0"/>
        <v>3.9474631753799994</v>
      </c>
      <c r="H8" s="12">
        <f t="shared" si="1"/>
        <v>3.8891980362599994</v>
      </c>
      <c r="I8" s="12">
        <f t="shared" si="2"/>
        <v>3.9984451721099998</v>
      </c>
      <c r="J8" s="16">
        <v>0.151</v>
      </c>
      <c r="K8" s="16">
        <v>0.20799999999999999</v>
      </c>
      <c r="L8" s="16">
        <v>4.4999999999999998E-2</v>
      </c>
      <c r="M8" s="13">
        <f t="shared" si="3"/>
        <v>6.3595393089634453E-2</v>
      </c>
      <c r="N8" s="13">
        <f t="shared" si="4"/>
        <v>0.10437084197725158</v>
      </c>
      <c r="O8" s="13">
        <f t="shared" si="5"/>
        <v>-1.2232634666285146E-2</v>
      </c>
      <c r="P8" s="14">
        <f t="shared" si="6"/>
        <v>6.3595393089634455E-5</v>
      </c>
      <c r="Q8" s="15">
        <f t="shared" si="7"/>
        <v>1.0437084197725158E-4</v>
      </c>
      <c r="R8" s="15">
        <f t="shared" si="8"/>
        <v>-1.2232634666285146E-5</v>
      </c>
      <c r="S8" s="15">
        <f t="shared" si="9"/>
        <v>2.1473264683473048E-5</v>
      </c>
      <c r="T8" s="15">
        <f t="shared" si="10"/>
        <v>-3.0593478564143779E-6</v>
      </c>
      <c r="U8" s="15">
        <f t="shared" si="11"/>
        <v>2.4532612539887426E-5</v>
      </c>
      <c r="V8" s="13">
        <f t="shared" si="12"/>
        <v>4.9065225079774848</v>
      </c>
    </row>
    <row r="9" spans="1:23" x14ac:dyDescent="0.2">
      <c r="A9" s="10">
        <f t="shared" si="13"/>
        <v>43086</v>
      </c>
      <c r="B9" s="11" t="s">
        <v>26</v>
      </c>
      <c r="C9" s="16">
        <v>5.05</v>
      </c>
      <c r="D9" s="16">
        <v>5.04</v>
      </c>
      <c r="E9" s="16">
        <v>5.08</v>
      </c>
      <c r="F9" s="1">
        <v>0.23845287300000001</v>
      </c>
      <c r="G9" s="12">
        <f t="shared" si="0"/>
        <v>3.8458129913499999</v>
      </c>
      <c r="H9" s="12">
        <f t="shared" si="1"/>
        <v>3.8381975200800005</v>
      </c>
      <c r="I9" s="12">
        <f t="shared" si="2"/>
        <v>3.8686594051600003</v>
      </c>
      <c r="J9" s="16">
        <v>0.24099999999999999</v>
      </c>
      <c r="K9" s="16">
        <v>0.11700000000000001</v>
      </c>
      <c r="L9" s="16">
        <v>4.2000000000000003E-2</v>
      </c>
      <c r="M9" s="13">
        <f t="shared" si="3"/>
        <v>0.12797768080692468</v>
      </c>
      <c r="N9" s="13">
        <f t="shared" si="4"/>
        <v>3.9273195507547043E-2</v>
      </c>
      <c r="O9" s="13">
        <f t="shared" si="5"/>
        <v>-1.4378710923528149E-2</v>
      </c>
      <c r="P9" s="14">
        <f t="shared" si="6"/>
        <v>1.2797768080692468E-4</v>
      </c>
      <c r="Q9" s="15">
        <f t="shared" si="7"/>
        <v>3.9273195507547043E-5</v>
      </c>
      <c r="R9" s="15">
        <f t="shared" si="8"/>
        <v>-1.437871092352815E-5</v>
      </c>
      <c r="S9" s="15">
        <f t="shared" si="9"/>
        <v>2.1754671859732517E-5</v>
      </c>
      <c r="T9" s="15">
        <f t="shared" si="10"/>
        <v>-3.7167166756396E-6</v>
      </c>
      <c r="U9" s="15">
        <f t="shared" si="11"/>
        <v>2.5471388535372116E-5</v>
      </c>
      <c r="V9" s="13">
        <f t="shared" si="12"/>
        <v>5.0942777070744238</v>
      </c>
    </row>
    <row r="10" spans="1:23" x14ac:dyDescent="0.2">
      <c r="A10" s="10">
        <f t="shared" si="13"/>
        <v>43086</v>
      </c>
      <c r="B10" s="11" t="s">
        <v>27</v>
      </c>
      <c r="C10" s="16">
        <v>5.15</v>
      </c>
      <c r="D10" s="16">
        <v>5.3</v>
      </c>
      <c r="E10" s="16">
        <v>5.19</v>
      </c>
      <c r="F10" s="1">
        <v>0.213912344</v>
      </c>
      <c r="G10" s="12">
        <f t="shared" si="0"/>
        <v>4.0483514284000002</v>
      </c>
      <c r="H10" s="12">
        <f t="shared" si="1"/>
        <v>4.1662645767999997</v>
      </c>
      <c r="I10" s="12">
        <f t="shared" si="2"/>
        <v>4.0797949346399998</v>
      </c>
      <c r="J10" s="16">
        <v>0.154</v>
      </c>
      <c r="K10" s="27">
        <v>0.16600000000000001</v>
      </c>
      <c r="L10" s="16">
        <v>5.2999999999999999E-2</v>
      </c>
      <c r="M10" s="13">
        <f t="shared" si="3"/>
        <v>6.5741469346877454E-2</v>
      </c>
      <c r="N10" s="13">
        <f t="shared" si="4"/>
        <v>7.4325774375849502E-2</v>
      </c>
      <c r="O10" s="13">
        <f t="shared" si="5"/>
        <v>-6.5097646469704585E-3</v>
      </c>
      <c r="P10" s="14">
        <f t="shared" si="6"/>
        <v>6.574146934687745E-5</v>
      </c>
      <c r="Q10" s="15">
        <f t="shared" si="7"/>
        <v>7.4325774375849499E-5</v>
      </c>
      <c r="R10" s="15">
        <f t="shared" si="8"/>
        <v>-6.5097646469704581E-6</v>
      </c>
      <c r="S10" s="15">
        <f t="shared" si="9"/>
        <v>1.7039489593558658E-5</v>
      </c>
      <c r="T10" s="15">
        <f t="shared" si="10"/>
        <v>-1.5956107479075731E-6</v>
      </c>
      <c r="U10" s="15">
        <f t="shared" si="11"/>
        <v>1.8635100341466232E-5</v>
      </c>
      <c r="V10" s="13">
        <f t="shared" si="12"/>
        <v>3.7270200682932462</v>
      </c>
    </row>
    <row r="11" spans="1:23" x14ac:dyDescent="0.2">
      <c r="A11" s="10">
        <f t="shared" si="13"/>
        <v>43086</v>
      </c>
      <c r="B11" s="11" t="s">
        <v>28</v>
      </c>
      <c r="C11" s="16">
        <v>5.39</v>
      </c>
      <c r="D11" s="16">
        <v>5.42</v>
      </c>
      <c r="E11" s="16">
        <v>5.48</v>
      </c>
      <c r="F11" s="1">
        <v>0.23362766700000001</v>
      </c>
      <c r="G11" s="12">
        <f t="shared" si="0"/>
        <v>4.1307468748699998</v>
      </c>
      <c r="H11" s="12">
        <f t="shared" si="1"/>
        <v>4.1537380448599999</v>
      </c>
      <c r="I11" s="12">
        <f t="shared" si="2"/>
        <v>4.19972038484</v>
      </c>
      <c r="J11" s="16">
        <v>6.5000000000000002E-2</v>
      </c>
      <c r="K11" s="16">
        <v>0.14899999999999999</v>
      </c>
      <c r="L11" s="16">
        <v>4.7E-2</v>
      </c>
      <c r="M11" s="13">
        <f t="shared" si="3"/>
        <v>2.0745403820015738E-3</v>
      </c>
      <c r="N11" s="13">
        <f t="shared" si="4"/>
        <v>6.2164675584805776E-2</v>
      </c>
      <c r="O11" s="13">
        <f t="shared" si="5"/>
        <v>-1.0801917161456473E-2</v>
      </c>
      <c r="P11" s="14">
        <f t="shared" si="6"/>
        <v>2.0745403820015737E-6</v>
      </c>
      <c r="Q11" s="15">
        <f t="shared" si="7"/>
        <v>6.2164675584805773E-5</v>
      </c>
      <c r="R11" s="15">
        <f t="shared" si="8"/>
        <v>-1.0801917161456473E-5</v>
      </c>
      <c r="S11" s="15">
        <f t="shared" si="9"/>
        <v>7.7340893768281439E-6</v>
      </c>
      <c r="T11" s="15">
        <f t="shared" si="10"/>
        <v>-2.5720562731863879E-6</v>
      </c>
      <c r="U11" s="15">
        <f t="shared" si="11"/>
        <v>1.0306145650014531E-5</v>
      </c>
      <c r="V11" s="13">
        <f t="shared" si="12"/>
        <v>2.0612291300029062</v>
      </c>
    </row>
    <row r="12" spans="1:23" x14ac:dyDescent="0.2">
      <c r="A12" s="10">
        <f t="shared" si="13"/>
        <v>43086</v>
      </c>
      <c r="B12" s="11" t="s">
        <v>29</v>
      </c>
      <c r="C12" s="16">
        <v>5.54</v>
      </c>
      <c r="D12" s="16">
        <v>5.48</v>
      </c>
      <c r="E12" s="16">
        <v>5.31</v>
      </c>
      <c r="F12" s="1">
        <v>0.21583850900000001</v>
      </c>
      <c r="G12" s="12">
        <f t="shared" si="0"/>
        <v>4.3442546601399998</v>
      </c>
      <c r="H12" s="12">
        <f t="shared" si="1"/>
        <v>4.2972049706800002</v>
      </c>
      <c r="I12" s="12">
        <f t="shared" si="2"/>
        <v>4.1638975172099997</v>
      </c>
      <c r="J12" s="16">
        <v>0.24099999999999999</v>
      </c>
      <c r="K12" s="16">
        <v>0.192</v>
      </c>
      <c r="L12" s="16">
        <v>6.5000000000000002E-2</v>
      </c>
      <c r="M12" s="13">
        <f t="shared" si="3"/>
        <v>0.12797768080692468</v>
      </c>
      <c r="N12" s="13">
        <f t="shared" si="4"/>
        <v>9.2925101938622232E-2</v>
      </c>
      <c r="O12" s="13">
        <f t="shared" si="5"/>
        <v>2.0745403820015738E-3</v>
      </c>
      <c r="P12" s="14">
        <f t="shared" si="6"/>
        <v>1.2797768080692468E-4</v>
      </c>
      <c r="Q12" s="15">
        <f t="shared" si="7"/>
        <v>9.2925101938622225E-5</v>
      </c>
      <c r="R12" s="15">
        <f t="shared" si="8"/>
        <v>2.0745403820015737E-6</v>
      </c>
      <c r="S12" s="15">
        <f t="shared" si="9"/>
        <v>2.5541805008020728E-5</v>
      </c>
      <c r="T12" s="15">
        <f t="shared" si="10"/>
        <v>4.9822080717097237E-7</v>
      </c>
      <c r="U12" s="15">
        <f t="shared" si="11"/>
        <v>2.5043584200849755E-5</v>
      </c>
      <c r="V12" s="13">
        <f t="shared" si="12"/>
        <v>5.0087168401699511</v>
      </c>
    </row>
    <row r="13" spans="1:23" x14ac:dyDescent="0.2">
      <c r="A13" s="10">
        <f t="shared" si="13"/>
        <v>43086</v>
      </c>
      <c r="B13" s="11" t="s">
        <v>30</v>
      </c>
      <c r="C13" s="16">
        <v>5.26</v>
      </c>
      <c r="D13" s="16">
        <v>5.28</v>
      </c>
      <c r="E13" s="16">
        <v>5.13</v>
      </c>
      <c r="F13" s="1">
        <v>0.24762658200000001</v>
      </c>
      <c r="G13" s="12">
        <f t="shared" si="0"/>
        <v>3.9574841786800001</v>
      </c>
      <c r="H13" s="12">
        <f t="shared" si="1"/>
        <v>3.9725316470400003</v>
      </c>
      <c r="I13" s="12">
        <f t="shared" si="2"/>
        <v>3.8596756343399998</v>
      </c>
      <c r="J13" s="16">
        <v>5.3999999999999999E-2</v>
      </c>
      <c r="K13" s="16">
        <v>0.255</v>
      </c>
      <c r="L13" s="16">
        <v>4.3999999999999997E-2</v>
      </c>
      <c r="M13" s="13">
        <f t="shared" si="3"/>
        <v>-5.7944058945561226E-3</v>
      </c>
      <c r="N13" s="13">
        <f t="shared" si="4"/>
        <v>0.13799270334072539</v>
      </c>
      <c r="O13" s="13">
        <f t="shared" si="5"/>
        <v>-1.2947993418699483E-2</v>
      </c>
      <c r="P13" s="14">
        <f t="shared" si="6"/>
        <v>-5.7944058945561224E-6</v>
      </c>
      <c r="Q13" s="15">
        <f t="shared" si="7"/>
        <v>1.379927033407254E-4</v>
      </c>
      <c r="R13" s="15">
        <f t="shared" si="8"/>
        <v>-1.2947993418699483E-5</v>
      </c>
      <c r="S13" s="15">
        <f t="shared" si="9"/>
        <v>1.6636275960580421E-5</v>
      </c>
      <c r="T13" s="15">
        <f t="shared" si="10"/>
        <v>-3.3546843427721294E-6</v>
      </c>
      <c r="U13" s="15">
        <f t="shared" si="11"/>
        <v>1.9990960303352551E-5</v>
      </c>
      <c r="V13" s="13">
        <f t="shared" si="12"/>
        <v>3.9981920606705104</v>
      </c>
    </row>
    <row r="14" spans="1:23" x14ac:dyDescent="0.2">
      <c r="A14" s="10">
        <f t="shared" si="13"/>
        <v>43086</v>
      </c>
      <c r="B14" s="11" t="s">
        <v>31</v>
      </c>
      <c r="C14" s="16">
        <v>5.4</v>
      </c>
      <c r="D14" s="16">
        <v>5.38</v>
      </c>
      <c r="E14" s="16">
        <v>3.34</v>
      </c>
      <c r="F14" s="1">
        <v>0.246559633</v>
      </c>
      <c r="G14" s="12">
        <f t="shared" si="0"/>
        <v>4.0685779818000007</v>
      </c>
      <c r="H14" s="12">
        <f t="shared" si="1"/>
        <v>4.0535091744600003</v>
      </c>
      <c r="I14" s="12">
        <f t="shared" si="2"/>
        <v>2.5164908257800001</v>
      </c>
      <c r="J14" s="16">
        <v>0.20200000000000001</v>
      </c>
      <c r="K14" s="16">
        <v>0.182</v>
      </c>
      <c r="L14" s="16">
        <v>5.2999999999999999E-2</v>
      </c>
      <c r="M14" s="13">
        <f t="shared" si="3"/>
        <v>0.1000786894627656</v>
      </c>
      <c r="N14" s="13">
        <f t="shared" si="4"/>
        <v>8.5771514414478861E-2</v>
      </c>
      <c r="O14" s="13">
        <f t="shared" si="5"/>
        <v>-6.5097646469704585E-3</v>
      </c>
      <c r="P14" s="14">
        <f t="shared" si="6"/>
        <v>1.0007868946276561E-4</v>
      </c>
      <c r="Q14" s="15">
        <f t="shared" si="7"/>
        <v>8.5771514414478858E-5</v>
      </c>
      <c r="R14" s="15">
        <f t="shared" si="8"/>
        <v>-6.5097646469704581E-6</v>
      </c>
      <c r="S14" s="15">
        <f t="shared" si="9"/>
        <v>2.2878885193238594E-5</v>
      </c>
      <c r="T14" s="15">
        <f t="shared" si="10"/>
        <v>-2.5868421932167075E-6</v>
      </c>
      <c r="U14" s="15">
        <f t="shared" si="11"/>
        <v>2.5465727386455302E-5</v>
      </c>
      <c r="V14" s="13">
        <f t="shared" si="12"/>
        <v>5.0931454772910607</v>
      </c>
    </row>
    <row r="15" spans="1:23" x14ac:dyDescent="0.2">
      <c r="A15" s="10">
        <f t="shared" si="13"/>
        <v>43086</v>
      </c>
      <c r="B15" s="11" t="s">
        <v>36</v>
      </c>
      <c r="C15" s="16">
        <v>5.56</v>
      </c>
      <c r="D15" s="16">
        <v>4.87</v>
      </c>
      <c r="E15" s="16">
        <v>5.61</v>
      </c>
      <c r="F15" s="1">
        <v>0.36470143599999999</v>
      </c>
      <c r="G15" s="12">
        <f t="shared" si="0"/>
        <v>3.5322600158399995</v>
      </c>
      <c r="H15" s="12">
        <f t="shared" si="1"/>
        <v>3.0939040066799999</v>
      </c>
      <c r="I15" s="12">
        <f t="shared" si="2"/>
        <v>3.5640249440399998</v>
      </c>
      <c r="J15" s="16">
        <v>5.0999999999999997E-2</v>
      </c>
      <c r="K15" s="16">
        <v>5.8000000000000003E-2</v>
      </c>
      <c r="L15" s="16">
        <v>4.2999999999999997E-2</v>
      </c>
      <c r="M15" s="13">
        <f t="shared" si="3"/>
        <v>-7.940482151799131E-3</v>
      </c>
      <c r="N15" s="13">
        <f t="shared" si="4"/>
        <v>-2.9329708848987767E-3</v>
      </c>
      <c r="O15" s="13">
        <f t="shared" si="5"/>
        <v>-1.3663352171113818E-2</v>
      </c>
      <c r="P15" s="14">
        <f t="shared" si="6"/>
        <v>-7.9404821517991313E-6</v>
      </c>
      <c r="Q15" s="15">
        <f t="shared" si="7"/>
        <v>-2.9329708848987769E-6</v>
      </c>
      <c r="R15" s="15">
        <f t="shared" si="8"/>
        <v>-1.3663352171113817E-5</v>
      </c>
      <c r="S15" s="15">
        <f t="shared" si="9"/>
        <v>-1.5979864707717902E-6</v>
      </c>
      <c r="T15" s="15">
        <f t="shared" si="10"/>
        <v>-3.8336858988494416E-6</v>
      </c>
      <c r="U15" s="15">
        <f t="shared" si="11"/>
        <v>2.2356994280776514E-6</v>
      </c>
      <c r="V15" s="13">
        <f t="shared" si="12"/>
        <v>0.44713988561553031</v>
      </c>
    </row>
    <row r="16" spans="1:23" x14ac:dyDescent="0.2">
      <c r="A16" s="10">
        <f t="shared" si="13"/>
        <v>43086</v>
      </c>
      <c r="B16" s="11" t="s">
        <v>39</v>
      </c>
      <c r="C16" s="16">
        <v>5.6</v>
      </c>
      <c r="D16" s="16">
        <v>5.39</v>
      </c>
      <c r="E16" s="16">
        <v>5.62</v>
      </c>
      <c r="F16" s="1">
        <v>0.38097288000000001</v>
      </c>
      <c r="G16" s="12">
        <f t="shared" si="0"/>
        <v>3.4665518719999993</v>
      </c>
      <c r="H16" s="12">
        <f t="shared" si="1"/>
        <v>3.3365561767999994</v>
      </c>
      <c r="I16" s="12">
        <f t="shared" si="2"/>
        <v>3.4789324143999996</v>
      </c>
      <c r="J16" s="16">
        <v>4.2999999999999997E-2</v>
      </c>
      <c r="K16" s="16">
        <v>4.2999999999999997E-2</v>
      </c>
      <c r="L16" s="16">
        <v>4.2000000000000003E-2</v>
      </c>
      <c r="M16" s="13">
        <f t="shared" si="3"/>
        <v>-1.3663352171113818E-2</v>
      </c>
      <c r="N16" s="13">
        <f t="shared" si="4"/>
        <v>-1.3663352171113818E-2</v>
      </c>
      <c r="O16" s="13">
        <f t="shared" si="5"/>
        <v>-1.4378710923528149E-2</v>
      </c>
      <c r="P16" s="14">
        <f t="shared" si="6"/>
        <v>-1.3663352171113817E-5</v>
      </c>
      <c r="Q16" s="15">
        <f t="shared" si="7"/>
        <v>-1.3663352171113817E-5</v>
      </c>
      <c r="R16" s="15">
        <f t="shared" si="8"/>
        <v>-1.437871092352815E-5</v>
      </c>
      <c r="S16" s="15">
        <f t="shared" si="9"/>
        <v>-4.0182642243907557E-6</v>
      </c>
      <c r="T16" s="15">
        <f t="shared" si="10"/>
        <v>-4.1330814200390264E-6</v>
      </c>
      <c r="U16" s="15">
        <f t="shared" si="11"/>
        <v>1.1481719564827069E-7</v>
      </c>
      <c r="V16" s="13">
        <f t="shared" si="12"/>
        <v>2.296343912965414E-2</v>
      </c>
    </row>
    <row r="17" spans="1:22" x14ac:dyDescent="0.2">
      <c r="A17" s="10">
        <f t="shared" si="13"/>
        <v>43086</v>
      </c>
      <c r="B17" s="11" t="s">
        <v>42</v>
      </c>
      <c r="C17" s="16">
        <v>5.68</v>
      </c>
      <c r="D17" s="16">
        <v>5.1100000000000003</v>
      </c>
      <c r="E17" s="16">
        <v>5.48</v>
      </c>
      <c r="F17" s="1">
        <v>0.322111388</v>
      </c>
      <c r="G17" s="12">
        <f t="shared" si="0"/>
        <v>3.8504073161600001</v>
      </c>
      <c r="H17" s="12">
        <f t="shared" si="1"/>
        <v>3.4640108073200007</v>
      </c>
      <c r="I17" s="12">
        <f t="shared" si="2"/>
        <v>3.7148295937600007</v>
      </c>
      <c r="J17" s="16">
        <v>4.2999999999999997E-2</v>
      </c>
      <c r="K17" s="16">
        <v>4.1000000000000002E-2</v>
      </c>
      <c r="L17" s="16">
        <v>4.4999999999999998E-2</v>
      </c>
      <c r="M17" s="13">
        <f t="shared" si="3"/>
        <v>-1.3663352171113818E-2</v>
      </c>
      <c r="N17" s="13">
        <f t="shared" si="4"/>
        <v>-1.5094069675942486E-2</v>
      </c>
      <c r="O17" s="13">
        <f t="shared" si="5"/>
        <v>-1.2232634666285146E-2</v>
      </c>
      <c r="P17" s="14">
        <f t="shared" si="6"/>
        <v>-1.3663352171113817E-5</v>
      </c>
      <c r="Q17" s="15">
        <f t="shared" si="7"/>
        <v>-1.5094069675942485E-5</v>
      </c>
      <c r="R17" s="15">
        <f t="shared" si="8"/>
        <v>-1.2232634666285146E-5</v>
      </c>
      <c r="S17" s="15">
        <f t="shared" si="9"/>
        <v>-3.9529720191081004E-6</v>
      </c>
      <c r="T17" s="15">
        <f t="shared" si="10"/>
        <v>-3.2929194617252326E-6</v>
      </c>
      <c r="U17" s="15">
        <f t="shared" si="11"/>
        <v>-6.6005255738286778E-7</v>
      </c>
      <c r="V17" s="13">
        <f t="shared" si="12"/>
        <v>-0.13201051147657356</v>
      </c>
    </row>
    <row r="18" spans="1:22" x14ac:dyDescent="0.2">
      <c r="A18" s="10">
        <f t="shared" si="13"/>
        <v>43086</v>
      </c>
      <c r="B18" s="11" t="s">
        <v>41</v>
      </c>
      <c r="C18" s="16">
        <v>4.8600000000000003</v>
      </c>
      <c r="D18" s="16">
        <v>5.03</v>
      </c>
      <c r="E18" s="16">
        <v>5.08</v>
      </c>
      <c r="F18" s="1">
        <v>0.40825096700000002</v>
      </c>
      <c r="G18" s="12">
        <f t="shared" si="0"/>
        <v>2.8759003003799997</v>
      </c>
      <c r="H18" s="12">
        <f t="shared" si="1"/>
        <v>2.9764976359899999</v>
      </c>
      <c r="I18" s="12">
        <f t="shared" si="2"/>
        <v>3.0060850876399998</v>
      </c>
      <c r="J18" s="27">
        <v>4.2000000000000003E-2</v>
      </c>
      <c r="K18" s="16">
        <v>4.2000000000000003E-2</v>
      </c>
      <c r="L18" s="16">
        <v>4.7E-2</v>
      </c>
      <c r="M18" s="13">
        <f t="shared" si="3"/>
        <v>-1.4378710923528149E-2</v>
      </c>
      <c r="N18" s="13">
        <f t="shared" si="4"/>
        <v>-1.4378710923528149E-2</v>
      </c>
      <c r="O18" s="13">
        <f t="shared" si="5"/>
        <v>-1.0801917161456473E-2</v>
      </c>
      <c r="P18" s="14">
        <f t="shared" si="6"/>
        <v>-1.437871092352815E-5</v>
      </c>
      <c r="Q18" s="15">
        <f t="shared" si="7"/>
        <v>-1.437871092352815E-5</v>
      </c>
      <c r="R18" s="15">
        <f t="shared" si="8"/>
        <v>-1.0801917161456473E-5</v>
      </c>
      <c r="S18" s="15">
        <f t="shared" si="9"/>
        <v>-4.9152367059411701E-6</v>
      </c>
      <c r="T18" s="15">
        <f t="shared" si="10"/>
        <v>-3.5933504363766298E-6</v>
      </c>
      <c r="U18" s="15">
        <f t="shared" si="11"/>
        <v>-1.3218862695645403E-6</v>
      </c>
      <c r="V18" s="13">
        <f t="shared" si="12"/>
        <v>-0.26437725391290806</v>
      </c>
    </row>
    <row r="19" spans="1:22" x14ac:dyDescent="0.2">
      <c r="A19" s="10">
        <f t="shared" si="13"/>
        <v>43086</v>
      </c>
      <c r="B19" s="11" t="s">
        <v>43</v>
      </c>
      <c r="C19" s="16">
        <v>5.31</v>
      </c>
      <c r="D19" s="16">
        <v>5.04</v>
      </c>
      <c r="E19" s="16">
        <v>4.99</v>
      </c>
      <c r="F19" s="1">
        <v>0.46550976100000002</v>
      </c>
      <c r="G19" s="12">
        <f t="shared" si="0"/>
        <v>2.8381431690899994</v>
      </c>
      <c r="H19" s="12">
        <f t="shared" si="1"/>
        <v>2.6938308045599997</v>
      </c>
      <c r="I19" s="12">
        <f t="shared" si="2"/>
        <v>2.6671062926099998</v>
      </c>
      <c r="J19" s="27">
        <v>6.0999999999999999E-2</v>
      </c>
      <c r="K19" s="16">
        <v>4.2000000000000003E-2</v>
      </c>
      <c r="L19" s="16">
        <v>4.2999999999999997E-2</v>
      </c>
      <c r="M19" s="13">
        <f t="shared" si="3"/>
        <v>-7.8689462765577209E-4</v>
      </c>
      <c r="N19" s="13">
        <f t="shared" si="4"/>
        <v>-1.4378710923528149E-2</v>
      </c>
      <c r="O19" s="13">
        <f t="shared" si="5"/>
        <v>-1.3663352171113818E-2</v>
      </c>
      <c r="P19" s="14">
        <f t="shared" si="6"/>
        <v>-7.8689462765577209E-7</v>
      </c>
      <c r="Q19" s="15">
        <f t="shared" si="7"/>
        <v>-1.437871092352815E-5</v>
      </c>
      <c r="R19" s="15">
        <f t="shared" si="8"/>
        <v>-1.3663352171113817E-5</v>
      </c>
      <c r="S19" s="15">
        <f t="shared" si="9"/>
        <v>-2.8074506265098834E-6</v>
      </c>
      <c r="T19" s="15">
        <f t="shared" si="10"/>
        <v>-5.1229125022021592E-6</v>
      </c>
      <c r="U19" s="15">
        <f t="shared" si="11"/>
        <v>2.3154618756922758E-6</v>
      </c>
      <c r="V19" s="13">
        <f t="shared" si="12"/>
        <v>0.46309237513845514</v>
      </c>
    </row>
    <row r="20" spans="1:22" x14ac:dyDescent="0.2">
      <c r="A20" s="10">
        <f t="shared" si="13"/>
        <v>43086</v>
      </c>
      <c r="B20" s="11" t="s">
        <v>40</v>
      </c>
      <c r="C20" s="16">
        <v>5.38</v>
      </c>
      <c r="D20" s="16">
        <v>5.29</v>
      </c>
      <c r="E20" s="16">
        <v>4.8499999999999996</v>
      </c>
      <c r="F20" s="1">
        <v>0.333199195</v>
      </c>
      <c r="G20" s="12">
        <f t="shared" si="0"/>
        <v>3.5873883309000001</v>
      </c>
      <c r="H20" s="12">
        <f t="shared" si="1"/>
        <v>3.5273762584500004</v>
      </c>
      <c r="I20" s="12">
        <f t="shared" si="2"/>
        <v>3.23398390425</v>
      </c>
      <c r="J20" s="16">
        <v>4.2999999999999997E-2</v>
      </c>
      <c r="K20" s="16">
        <v>0.05</v>
      </c>
      <c r="L20" s="16">
        <v>4.2999999999999997E-2</v>
      </c>
      <c r="M20" s="13">
        <f t="shared" si="3"/>
        <v>-1.3663352171113818E-2</v>
      </c>
      <c r="N20" s="13">
        <f t="shared" si="4"/>
        <v>-8.6558409042134625E-3</v>
      </c>
      <c r="O20" s="13">
        <f t="shared" si="5"/>
        <v>-1.3663352171113818E-2</v>
      </c>
      <c r="P20" s="14">
        <f t="shared" si="6"/>
        <v>-1.3663352171113817E-5</v>
      </c>
      <c r="Q20" s="15">
        <f t="shared" si="7"/>
        <v>-8.655840904213462E-6</v>
      </c>
      <c r="R20" s="15">
        <f t="shared" si="8"/>
        <v>-1.3663352171113817E-5</v>
      </c>
      <c r="S20" s="15">
        <f t="shared" si="9"/>
        <v>-3.1313109756924516E-6</v>
      </c>
      <c r="T20" s="15">
        <f t="shared" si="10"/>
        <v>-4.2249289346053542E-6</v>
      </c>
      <c r="U20" s="15">
        <f t="shared" si="11"/>
        <v>1.0936179589129026E-6</v>
      </c>
      <c r="V20" s="13">
        <f t="shared" si="12"/>
        <v>0.21872359178258055</v>
      </c>
    </row>
    <row r="21" spans="1:22" x14ac:dyDescent="0.2">
      <c r="A21" s="10">
        <f t="shared" si="13"/>
        <v>43086</v>
      </c>
      <c r="B21" s="11" t="s">
        <v>38</v>
      </c>
      <c r="C21" s="16">
        <v>5.28</v>
      </c>
      <c r="D21" s="16">
        <v>4.99</v>
      </c>
      <c r="E21" s="16">
        <v>5.51</v>
      </c>
      <c r="F21" s="1">
        <v>0.45173422499999999</v>
      </c>
      <c r="G21" s="12">
        <f t="shared" si="0"/>
        <v>2.894843292</v>
      </c>
      <c r="H21" s="12">
        <f t="shared" si="1"/>
        <v>2.7358462172499998</v>
      </c>
      <c r="I21" s="12">
        <f t="shared" si="2"/>
        <v>3.0209444202499998</v>
      </c>
      <c r="J21" s="27">
        <v>4.2999999999999997E-2</v>
      </c>
      <c r="K21" s="16">
        <v>4.3999999999999997E-2</v>
      </c>
      <c r="L21" s="16">
        <v>4.2000000000000003E-2</v>
      </c>
      <c r="M21" s="13">
        <f t="shared" si="3"/>
        <v>-1.3663352171113818E-2</v>
      </c>
      <c r="N21" s="13">
        <f t="shared" si="4"/>
        <v>-1.2947993418699483E-2</v>
      </c>
      <c r="O21" s="13">
        <f t="shared" si="5"/>
        <v>-1.4378710923528149E-2</v>
      </c>
      <c r="P21" s="14">
        <f t="shared" si="6"/>
        <v>-1.3663352171113817E-5</v>
      </c>
      <c r="Q21" s="15">
        <f t="shared" si="7"/>
        <v>-1.2947993418699483E-5</v>
      </c>
      <c r="R21" s="15">
        <f t="shared" si="8"/>
        <v>-1.437871092352815E-5</v>
      </c>
      <c r="S21" s="15">
        <f t="shared" si="9"/>
        <v>-4.7263066468761418E-6</v>
      </c>
      <c r="T21" s="15">
        <f t="shared" si="10"/>
        <v>-4.7596741029542781E-6</v>
      </c>
      <c r="U21" s="15">
        <f t="shared" si="11"/>
        <v>3.3367456078136324E-8</v>
      </c>
      <c r="V21" s="13">
        <f t="shared" si="12"/>
        <v>6.6734912156272653E-3</v>
      </c>
    </row>
    <row r="22" spans="1:22" x14ac:dyDescent="0.2">
      <c r="A22" s="10">
        <f t="shared" si="13"/>
        <v>43086</v>
      </c>
      <c r="B22" s="11" t="s">
        <v>44</v>
      </c>
      <c r="C22" s="16">
        <v>5.18</v>
      </c>
      <c r="D22" s="16">
        <v>5.54</v>
      </c>
      <c r="E22" s="16">
        <v>5.46</v>
      </c>
      <c r="F22" s="1">
        <v>0.30639018200000001</v>
      </c>
      <c r="G22" s="12">
        <f t="shared" si="0"/>
        <v>3.5928988572399998</v>
      </c>
      <c r="H22" s="12">
        <f t="shared" si="1"/>
        <v>3.8425983917200002</v>
      </c>
      <c r="I22" s="12">
        <f t="shared" si="2"/>
        <v>3.78710960628</v>
      </c>
      <c r="J22" s="16">
        <v>4.2000000000000003E-2</v>
      </c>
      <c r="K22" s="16">
        <v>4.2000000000000003E-2</v>
      </c>
      <c r="L22" s="16">
        <v>4.3999999999999997E-2</v>
      </c>
      <c r="M22" s="13">
        <f t="shared" si="3"/>
        <v>-1.4378710923528149E-2</v>
      </c>
      <c r="N22" s="13">
        <f t="shared" si="4"/>
        <v>-1.4378710923528149E-2</v>
      </c>
      <c r="O22" s="13">
        <f t="shared" si="5"/>
        <v>-1.2947993418699483E-2</v>
      </c>
      <c r="P22" s="14">
        <f t="shared" si="6"/>
        <v>-1.437871092352815E-5</v>
      </c>
      <c r="Q22" s="15">
        <f t="shared" si="7"/>
        <v>-1.437871092352815E-5</v>
      </c>
      <c r="R22" s="15">
        <f t="shared" si="8"/>
        <v>-1.2947993418699483E-5</v>
      </c>
      <c r="S22" s="15">
        <f t="shared" si="9"/>
        <v>-3.8719521876436322E-6</v>
      </c>
      <c r="T22" s="15">
        <f t="shared" si="10"/>
        <v>-3.4189645309521502E-6</v>
      </c>
      <c r="U22" s="15">
        <f t="shared" si="11"/>
        <v>-4.5298765669148197E-7</v>
      </c>
      <c r="V22" s="13">
        <f t="shared" si="12"/>
        <v>-9.0597531338296386E-2</v>
      </c>
    </row>
    <row r="23" spans="1:22" x14ac:dyDescent="0.2">
      <c r="A23" s="10">
        <f t="shared" si="13"/>
        <v>43086</v>
      </c>
      <c r="B23" s="11" t="s">
        <v>37</v>
      </c>
      <c r="C23" s="16">
        <v>4.93</v>
      </c>
      <c r="D23" s="16">
        <v>5.41</v>
      </c>
      <c r="E23" s="16">
        <v>5.47</v>
      </c>
      <c r="F23" s="1">
        <v>0.30025884400000002</v>
      </c>
      <c r="G23" s="12">
        <f t="shared" si="0"/>
        <v>3.4497238990799999</v>
      </c>
      <c r="H23" s="12">
        <f t="shared" si="1"/>
        <v>3.7855996539599999</v>
      </c>
      <c r="I23" s="12">
        <f t="shared" si="2"/>
        <v>3.8275841233199999</v>
      </c>
      <c r="J23" s="16">
        <v>4.2000000000000003E-2</v>
      </c>
      <c r="K23" s="16">
        <v>4.2000000000000003E-2</v>
      </c>
      <c r="L23" s="16">
        <v>4.2000000000000003E-2</v>
      </c>
      <c r="M23" s="13">
        <f t="shared" si="3"/>
        <v>-1.4378710923528149E-2</v>
      </c>
      <c r="N23" s="13">
        <f t="shared" si="4"/>
        <v>-1.4378710923528149E-2</v>
      </c>
      <c r="O23" s="13">
        <f t="shared" si="5"/>
        <v>-1.4378710923528149E-2</v>
      </c>
      <c r="P23" s="14">
        <f t="shared" si="6"/>
        <v>-1.437871092352815E-5</v>
      </c>
      <c r="Q23" s="15">
        <f t="shared" si="7"/>
        <v>-1.437871092352815E-5</v>
      </c>
      <c r="R23" s="15">
        <f t="shared" si="8"/>
        <v>-1.437871092352815E-5</v>
      </c>
      <c r="S23" s="15">
        <f t="shared" si="9"/>
        <v>-3.983170465866946E-6</v>
      </c>
      <c r="T23" s="15">
        <f t="shared" si="10"/>
        <v>-3.7566021961278885E-6</v>
      </c>
      <c r="U23" s="15">
        <f t="shared" si="11"/>
        <v>-2.2656826973905749E-7</v>
      </c>
      <c r="V23" s="13">
        <f t="shared" si="12"/>
        <v>-4.5313653947811498E-2</v>
      </c>
    </row>
    <row r="24" spans="1:22" x14ac:dyDescent="0.2">
      <c r="A24" s="10">
        <f t="shared" si="13"/>
        <v>43086</v>
      </c>
      <c r="B24" s="11" t="s">
        <v>45</v>
      </c>
      <c r="C24" s="16">
        <v>5.08</v>
      </c>
      <c r="D24" s="16">
        <v>4.8600000000000003</v>
      </c>
      <c r="E24" s="16">
        <v>4.99</v>
      </c>
      <c r="F24" s="1">
        <v>0.33433091100000001</v>
      </c>
      <c r="G24" s="12">
        <f t="shared" si="0"/>
        <v>3.3815989721199999</v>
      </c>
      <c r="H24" s="12">
        <f t="shared" si="1"/>
        <v>3.2351517725400001</v>
      </c>
      <c r="I24" s="12">
        <f t="shared" si="2"/>
        <v>3.3216887541100002</v>
      </c>
      <c r="J24" s="16">
        <v>4.2000000000000003E-2</v>
      </c>
      <c r="K24" s="16">
        <v>4.1000000000000002E-2</v>
      </c>
      <c r="L24" s="16">
        <v>4.1000000000000002E-2</v>
      </c>
      <c r="M24" s="13">
        <f t="shared" si="3"/>
        <v>-1.4378710923528149E-2</v>
      </c>
      <c r="N24" s="13">
        <f t="shared" si="4"/>
        <v>-1.5094069675942486E-2</v>
      </c>
      <c r="O24" s="13">
        <f t="shared" si="5"/>
        <v>-1.5094069675942486E-2</v>
      </c>
      <c r="P24" s="14">
        <f t="shared" si="6"/>
        <v>-1.437871092352815E-5</v>
      </c>
      <c r="Q24" s="15">
        <f t="shared" si="7"/>
        <v>-1.5094069675942485E-5</v>
      </c>
      <c r="R24" s="15">
        <f t="shared" si="8"/>
        <v>-1.5094069675942485E-5</v>
      </c>
      <c r="S24" s="15">
        <f t="shared" si="9"/>
        <v>-4.4588449860351238E-6</v>
      </c>
      <c r="T24" s="15">
        <f t="shared" si="10"/>
        <v>-4.5440951254888806E-6</v>
      </c>
      <c r="U24" s="15">
        <f t="shared" si="11"/>
        <v>8.5250139453756741E-8</v>
      </c>
      <c r="V24" s="13">
        <f t="shared" si="12"/>
        <v>1.705002789075135E-2</v>
      </c>
    </row>
    <row r="25" spans="1:22" x14ac:dyDescent="0.2">
      <c r="A25" s="10">
        <f t="shared" si="13"/>
        <v>43086</v>
      </c>
      <c r="B25" s="11" t="s">
        <v>46</v>
      </c>
      <c r="C25" s="16">
        <v>5.34</v>
      </c>
      <c r="D25" s="16">
        <v>5.07</v>
      </c>
      <c r="E25" s="16">
        <v>5.48</v>
      </c>
      <c r="F25" s="1">
        <v>0.41711229900000002</v>
      </c>
      <c r="G25" s="12">
        <f t="shared" si="0"/>
        <v>3.1126203233399998</v>
      </c>
      <c r="H25" s="12">
        <f t="shared" si="1"/>
        <v>2.9552406440699999</v>
      </c>
      <c r="I25" s="12">
        <f t="shared" si="2"/>
        <v>3.1942246014800002</v>
      </c>
      <c r="J25" s="27">
        <v>4.2000000000000003E-2</v>
      </c>
      <c r="K25" s="16">
        <v>4.5999999999999999E-2</v>
      </c>
      <c r="L25" s="16">
        <v>4.3999999999999997E-2</v>
      </c>
      <c r="M25" s="13">
        <f t="shared" si="3"/>
        <v>-1.4378710923528149E-2</v>
      </c>
      <c r="N25" s="13">
        <f t="shared" si="4"/>
        <v>-1.1517275913870809E-2</v>
      </c>
      <c r="O25" s="13">
        <f t="shared" si="5"/>
        <v>-1.2947993418699483E-2</v>
      </c>
      <c r="P25" s="14">
        <f t="shared" si="6"/>
        <v>-1.437871092352815E-5</v>
      </c>
      <c r="Q25" s="15">
        <f t="shared" si="7"/>
        <v>-1.151727591387081E-5</v>
      </c>
      <c r="R25" s="15">
        <f t="shared" si="8"/>
        <v>-1.2947993418699483E-5</v>
      </c>
      <c r="S25" s="15">
        <f t="shared" si="9"/>
        <v>-4.2583627519879994E-6</v>
      </c>
      <c r="T25" s="15">
        <f t="shared" si="10"/>
        <v>-4.0535638642004722E-6</v>
      </c>
      <c r="U25" s="15">
        <f t="shared" si="11"/>
        <v>-2.0479888778752721E-7</v>
      </c>
      <c r="V25" s="13">
        <f t="shared" si="12"/>
        <v>-4.095977755750544E-2</v>
      </c>
    </row>
    <row r="26" spans="1:22" x14ac:dyDescent="0.2">
      <c r="A26" s="10">
        <f t="shared" si="13"/>
        <v>43086</v>
      </c>
      <c r="B26" s="11" t="s">
        <v>47</v>
      </c>
      <c r="C26" s="16">
        <v>5.32</v>
      </c>
      <c r="D26" s="16">
        <v>5.31</v>
      </c>
      <c r="E26" s="16">
        <v>5.54</v>
      </c>
      <c r="F26" s="1">
        <v>0.56776226900000004</v>
      </c>
      <c r="G26" s="12">
        <f t="shared" si="0"/>
        <v>2.2995047289199997</v>
      </c>
      <c r="H26" s="12">
        <f t="shared" si="1"/>
        <v>2.2951823516099994</v>
      </c>
      <c r="I26" s="12">
        <f t="shared" si="2"/>
        <v>2.3945970297399999</v>
      </c>
      <c r="J26" s="16">
        <v>4.2999999999999997E-2</v>
      </c>
      <c r="K26" s="16">
        <v>4.4999999999999998E-2</v>
      </c>
      <c r="L26" s="16">
        <v>4.2999999999999997E-2</v>
      </c>
      <c r="M26" s="13">
        <f t="shared" si="3"/>
        <v>-1.3663352171113818E-2</v>
      </c>
      <c r="N26" s="13">
        <f t="shared" si="4"/>
        <v>-1.2232634666285146E-2</v>
      </c>
      <c r="O26" s="13">
        <f t="shared" si="5"/>
        <v>-1.3663352171113818E-2</v>
      </c>
      <c r="P26" s="14">
        <f t="shared" si="6"/>
        <v>-1.3663352171113817E-5</v>
      </c>
      <c r="Q26" s="15">
        <f t="shared" si="7"/>
        <v>-1.2232634666285146E-5</v>
      </c>
      <c r="R26" s="15">
        <f t="shared" si="8"/>
        <v>-1.3663352171113817E-5</v>
      </c>
      <c r="S26" s="15">
        <f t="shared" si="9"/>
        <v>-5.635783977349098E-6</v>
      </c>
      <c r="T26" s="15">
        <f t="shared" si="10"/>
        <v>-5.7059087610232915E-6</v>
      </c>
      <c r="U26" s="15">
        <f t="shared" si="11"/>
        <v>7.0124783674193526E-8</v>
      </c>
      <c r="V26" s="13">
        <f t="shared" si="12"/>
        <v>1.4024956734838705E-2</v>
      </c>
    </row>
    <row r="27" spans="1:22" x14ac:dyDescent="0.2">
      <c r="B27" s="18"/>
      <c r="C27" s="19" t="s">
        <v>32</v>
      </c>
      <c r="D27" s="19"/>
      <c r="E27" s="19"/>
      <c r="F27" s="19"/>
      <c r="G27" s="12"/>
      <c r="H27" s="12"/>
      <c r="I27" s="12"/>
      <c r="J27" s="19"/>
      <c r="M27" s="13"/>
      <c r="N27" s="13"/>
      <c r="S27" s="15"/>
      <c r="T27" s="15"/>
      <c r="U27" s="15"/>
    </row>
    <row r="28" spans="1:22" ht="15" x14ac:dyDescent="0.3">
      <c r="B28" s="28" t="s">
        <v>33</v>
      </c>
      <c r="C28" s="28"/>
      <c r="D28" s="28"/>
      <c r="E28" s="21" t="s">
        <v>34</v>
      </c>
      <c r="F28" s="21"/>
      <c r="G28" s="12"/>
      <c r="H28" s="12"/>
      <c r="I28" s="12"/>
      <c r="J28" s="18"/>
      <c r="M28" s="13"/>
      <c r="N28" s="13"/>
      <c r="S28" s="15"/>
      <c r="T28" s="15"/>
      <c r="U28" s="15"/>
    </row>
    <row r="29" spans="1:22" x14ac:dyDescent="0.2">
      <c r="B29" s="1">
        <v>0</v>
      </c>
      <c r="C29" s="1"/>
      <c r="D29" s="18"/>
      <c r="E29" s="1">
        <v>4.4999999999999998E-2</v>
      </c>
      <c r="F29" s="22"/>
      <c r="G29" s="12"/>
      <c r="H29" s="12"/>
      <c r="I29" s="12"/>
      <c r="J29" s="18"/>
      <c r="M29" s="13"/>
      <c r="N29" s="13"/>
      <c r="S29" s="15"/>
      <c r="T29" s="15"/>
      <c r="U29" s="15"/>
    </row>
    <row r="30" spans="1:22" x14ac:dyDescent="0.2">
      <c r="B30" s="1">
        <v>0.2</v>
      </c>
      <c r="C30" s="1"/>
      <c r="D30" s="18"/>
      <c r="E30" s="1">
        <v>0.33100000000000002</v>
      </c>
      <c r="F30" s="22"/>
      <c r="G30" s="12"/>
      <c r="H30" s="12"/>
      <c r="I30" s="12"/>
      <c r="J30" s="18"/>
      <c r="M30" s="13"/>
      <c r="N30" s="13"/>
      <c r="S30" s="15"/>
      <c r="T30" s="15"/>
      <c r="U30" s="15"/>
    </row>
    <row r="31" spans="1:22" x14ac:dyDescent="0.2">
      <c r="B31" s="1">
        <v>0.4</v>
      </c>
      <c r="C31" s="1"/>
      <c r="D31" s="18"/>
      <c r="E31" s="1">
        <v>0.66400000000000003</v>
      </c>
      <c r="F31" s="22"/>
      <c r="G31" s="12"/>
      <c r="H31" s="12"/>
      <c r="I31" s="12"/>
      <c r="J31" s="18"/>
      <c r="M31" s="13"/>
      <c r="N31" s="13"/>
      <c r="S31" s="15"/>
      <c r="T31" s="15"/>
      <c r="U31" s="15"/>
    </row>
    <row r="32" spans="1:22" x14ac:dyDescent="0.2">
      <c r="B32" s="1">
        <v>0.8</v>
      </c>
      <c r="C32" s="1"/>
      <c r="D32" s="18"/>
      <c r="E32" s="1"/>
      <c r="F32" s="22"/>
      <c r="G32" s="12"/>
      <c r="H32" s="12"/>
      <c r="I32" s="12"/>
      <c r="J32" s="18"/>
      <c r="M32" s="13"/>
      <c r="N32" s="13"/>
      <c r="S32" s="15"/>
      <c r="T32" s="15"/>
      <c r="U32" s="15"/>
    </row>
    <row r="33" spans="2:21" x14ac:dyDescent="0.2">
      <c r="B33" s="1">
        <v>1</v>
      </c>
      <c r="C33" s="1"/>
      <c r="D33" s="18"/>
      <c r="E33" s="1">
        <v>1.4450000000000001</v>
      </c>
      <c r="F33" s="22"/>
      <c r="G33" s="12"/>
      <c r="H33" s="12"/>
      <c r="I33" s="12"/>
      <c r="J33" s="18"/>
      <c r="M33" s="13"/>
      <c r="N33" s="13"/>
      <c r="S33" s="15"/>
      <c r="T33" s="15"/>
      <c r="U33" s="15"/>
    </row>
    <row r="35" spans="2:21" x14ac:dyDescent="0.2">
      <c r="B35" s="20"/>
      <c r="C35" s="23"/>
    </row>
    <row r="36" spans="2:21" x14ac:dyDescent="0.2">
      <c r="B36" s="20"/>
      <c r="C36" s="23"/>
    </row>
    <row r="37" spans="2:21" x14ac:dyDescent="0.2">
      <c r="B37" s="20"/>
      <c r="C37" s="23"/>
    </row>
    <row r="38" spans="2:21" x14ac:dyDescent="0.2">
      <c r="B38" s="20"/>
      <c r="C38" s="23"/>
    </row>
    <row r="39" spans="2:21" x14ac:dyDescent="0.2">
      <c r="B39" s="20"/>
      <c r="C39" s="23"/>
    </row>
    <row r="43" spans="2:21" x14ac:dyDescent="0.2">
      <c r="L43" s="20"/>
    </row>
  </sheetData>
  <mergeCells count="1">
    <mergeCell ref="B28:D28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&amp;LDate nitrification assay run: 17 Dec 2017
Date colorimetric analysis run: 21 Dec 2017</oddHeader>
  </headerFooter>
  <drawing r:id="rId2"/>
  <legacyDrawing r:id="rId3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Nitrification Calc_Mattamuskeet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Ariane Peralta</dc:creator>
  <cp:keywords/>
  <dc:description/>
  <cp:lastModifiedBy>B-rizzle</cp:lastModifiedBy>
  <cp:revision/>
  <dcterms:created xsi:type="dcterms:W3CDTF">2017-08-06T16:04:34Z</dcterms:created>
  <dcterms:modified xsi:type="dcterms:W3CDTF">2018-02-15T17:18:03Z</dcterms:modified>
  <cp:category/>
  <cp:contentStatus/>
</cp:coreProperties>
</file>