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B-rizzle\Desktop\Biogeochemical Assays\Denitrification\September\"/>
    </mc:Choice>
  </mc:AlternateContent>
  <bookViews>
    <workbookView xWindow="0" yWindow="0" windowWidth="23040" windowHeight="9048" activeTab="1" xr2:uid="{00000000-000D-0000-FFFF-FFFF00000000}"/>
  </bookViews>
  <sheets>
    <sheet name="RATE DEA calc" sheetId="14" r:id="rId1"/>
    <sheet name="RATE DEA calc Corrected" sheetId="17" r:id="rId2"/>
  </sheets>
  <calcPr calcId="171027" concurrentCalc="0"/>
</workbook>
</file>

<file path=xl/calcChain.xml><?xml version="1.0" encoding="utf-8"?>
<calcChain xmlns="http://schemas.openxmlformats.org/spreadsheetml/2006/main">
  <c r="N6" i="17" l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N5" i="17"/>
  <c r="M5" i="17"/>
  <c r="L5" i="17"/>
  <c r="K5" i="17"/>
  <c r="J55" i="17"/>
  <c r="K55" i="17"/>
  <c r="L55" i="17"/>
  <c r="M55" i="17"/>
  <c r="R55" i="17"/>
  <c r="I55" i="17"/>
  <c r="Q55" i="17"/>
  <c r="H55" i="17"/>
  <c r="P55" i="17"/>
  <c r="G55" i="17"/>
  <c r="O55" i="17"/>
  <c r="N55" i="17"/>
  <c r="J54" i="17"/>
  <c r="K54" i="17"/>
  <c r="L54" i="17"/>
  <c r="M54" i="17"/>
  <c r="R54" i="17"/>
  <c r="I54" i="17"/>
  <c r="Q54" i="17"/>
  <c r="H54" i="17"/>
  <c r="P54" i="17"/>
  <c r="G54" i="17"/>
  <c r="O54" i="17"/>
  <c r="N54" i="17"/>
  <c r="J53" i="17"/>
  <c r="K53" i="17"/>
  <c r="L53" i="17"/>
  <c r="M53" i="17"/>
  <c r="R53" i="17"/>
  <c r="I53" i="17"/>
  <c r="Q53" i="17"/>
  <c r="H53" i="17"/>
  <c r="P53" i="17"/>
  <c r="G53" i="17"/>
  <c r="O53" i="17"/>
  <c r="N53" i="17"/>
  <c r="J52" i="17"/>
  <c r="K52" i="17"/>
  <c r="L52" i="17"/>
  <c r="M52" i="17"/>
  <c r="R52" i="17"/>
  <c r="I52" i="17"/>
  <c r="Q52" i="17"/>
  <c r="H52" i="17"/>
  <c r="P52" i="17"/>
  <c r="G52" i="17"/>
  <c r="O52" i="17"/>
  <c r="N52" i="17"/>
  <c r="J51" i="17"/>
  <c r="K51" i="17"/>
  <c r="L51" i="17"/>
  <c r="M51" i="17"/>
  <c r="R51" i="17"/>
  <c r="I51" i="17"/>
  <c r="Q51" i="17"/>
  <c r="H51" i="17"/>
  <c r="P51" i="17"/>
  <c r="G51" i="17"/>
  <c r="O51" i="17"/>
  <c r="N51" i="17"/>
  <c r="J50" i="17"/>
  <c r="K50" i="17"/>
  <c r="L50" i="17"/>
  <c r="M50" i="17"/>
  <c r="R50" i="17"/>
  <c r="I50" i="17"/>
  <c r="Q50" i="17"/>
  <c r="H50" i="17"/>
  <c r="P50" i="17"/>
  <c r="G50" i="17"/>
  <c r="O50" i="17"/>
  <c r="N50" i="17"/>
  <c r="J49" i="17"/>
  <c r="K49" i="17"/>
  <c r="L49" i="17"/>
  <c r="M49" i="17"/>
  <c r="R49" i="17"/>
  <c r="I49" i="17"/>
  <c r="Q49" i="17"/>
  <c r="H49" i="17"/>
  <c r="P49" i="17"/>
  <c r="G49" i="17"/>
  <c r="O49" i="17"/>
  <c r="N49" i="17"/>
  <c r="J48" i="17"/>
  <c r="K48" i="17"/>
  <c r="L48" i="17"/>
  <c r="M48" i="17"/>
  <c r="R48" i="17"/>
  <c r="I48" i="17"/>
  <c r="Q48" i="17"/>
  <c r="H48" i="17"/>
  <c r="P48" i="17"/>
  <c r="G48" i="17"/>
  <c r="O48" i="17"/>
  <c r="N48" i="17"/>
  <c r="J47" i="17"/>
  <c r="K47" i="17"/>
  <c r="L47" i="17"/>
  <c r="M47" i="17"/>
  <c r="R47" i="17"/>
  <c r="I47" i="17"/>
  <c r="Q47" i="17"/>
  <c r="H47" i="17"/>
  <c r="P47" i="17"/>
  <c r="G47" i="17"/>
  <c r="O47" i="17"/>
  <c r="N47" i="17"/>
  <c r="J46" i="17"/>
  <c r="K46" i="17"/>
  <c r="L46" i="17"/>
  <c r="M46" i="17"/>
  <c r="R46" i="17"/>
  <c r="I46" i="17"/>
  <c r="Q46" i="17"/>
  <c r="H46" i="17"/>
  <c r="P46" i="17"/>
  <c r="G46" i="17"/>
  <c r="O46" i="17"/>
  <c r="N46" i="17"/>
  <c r="J45" i="17"/>
  <c r="K45" i="17"/>
  <c r="L45" i="17"/>
  <c r="M45" i="17"/>
  <c r="R45" i="17"/>
  <c r="I45" i="17"/>
  <c r="Q45" i="17"/>
  <c r="H45" i="17"/>
  <c r="P45" i="17"/>
  <c r="G45" i="17"/>
  <c r="O45" i="17"/>
  <c r="N45" i="17"/>
  <c r="J44" i="17"/>
  <c r="K44" i="17"/>
  <c r="L44" i="17"/>
  <c r="M44" i="17"/>
  <c r="R44" i="17"/>
  <c r="I44" i="17"/>
  <c r="Q44" i="17"/>
  <c r="H44" i="17"/>
  <c r="P44" i="17"/>
  <c r="G44" i="17"/>
  <c r="O44" i="17"/>
  <c r="N44" i="17"/>
  <c r="J43" i="17"/>
  <c r="K43" i="17"/>
  <c r="L43" i="17"/>
  <c r="M43" i="17"/>
  <c r="R43" i="17"/>
  <c r="I43" i="17"/>
  <c r="Q43" i="17"/>
  <c r="H43" i="17"/>
  <c r="P43" i="17"/>
  <c r="G43" i="17"/>
  <c r="O43" i="17"/>
  <c r="N43" i="17"/>
  <c r="J42" i="17"/>
  <c r="K42" i="17"/>
  <c r="L42" i="17"/>
  <c r="M42" i="17"/>
  <c r="R42" i="17"/>
  <c r="I42" i="17"/>
  <c r="Q42" i="17"/>
  <c r="H42" i="17"/>
  <c r="P42" i="17"/>
  <c r="G42" i="17"/>
  <c r="O42" i="17"/>
  <c r="N42" i="17"/>
  <c r="J41" i="17"/>
  <c r="K41" i="17"/>
  <c r="L41" i="17"/>
  <c r="M41" i="17"/>
  <c r="R41" i="17"/>
  <c r="I41" i="17"/>
  <c r="Q41" i="17"/>
  <c r="H41" i="17"/>
  <c r="P41" i="17"/>
  <c r="G41" i="17"/>
  <c r="O41" i="17"/>
  <c r="N41" i="17"/>
  <c r="J40" i="17"/>
  <c r="K40" i="17"/>
  <c r="L40" i="17"/>
  <c r="M40" i="17"/>
  <c r="R40" i="17"/>
  <c r="I40" i="17"/>
  <c r="Q40" i="17"/>
  <c r="H40" i="17"/>
  <c r="P40" i="17"/>
  <c r="G40" i="17"/>
  <c r="O40" i="17"/>
  <c r="N40" i="17"/>
  <c r="J39" i="17"/>
  <c r="K39" i="17"/>
  <c r="L39" i="17"/>
  <c r="M39" i="17"/>
  <c r="R39" i="17"/>
  <c r="I39" i="17"/>
  <c r="Q39" i="17"/>
  <c r="H39" i="17"/>
  <c r="P39" i="17"/>
  <c r="G39" i="17"/>
  <c r="O39" i="17"/>
  <c r="N39" i="17"/>
  <c r="J38" i="17"/>
  <c r="K38" i="17"/>
  <c r="L38" i="17"/>
  <c r="M38" i="17"/>
  <c r="R38" i="17"/>
  <c r="I38" i="17"/>
  <c r="Q38" i="17"/>
  <c r="H38" i="17"/>
  <c r="P38" i="17"/>
  <c r="G38" i="17"/>
  <c r="O38" i="17"/>
  <c r="N38" i="17"/>
  <c r="J37" i="17"/>
  <c r="K37" i="17"/>
  <c r="L37" i="17"/>
  <c r="M37" i="17"/>
  <c r="R37" i="17"/>
  <c r="I37" i="17"/>
  <c r="Q37" i="17"/>
  <c r="H37" i="17"/>
  <c r="P37" i="17"/>
  <c r="G37" i="17"/>
  <c r="O37" i="17"/>
  <c r="N37" i="17"/>
  <c r="J36" i="17"/>
  <c r="K36" i="17"/>
  <c r="L36" i="17"/>
  <c r="M36" i="17"/>
  <c r="R36" i="17"/>
  <c r="I36" i="17"/>
  <c r="Q36" i="17"/>
  <c r="H36" i="17"/>
  <c r="P36" i="17"/>
  <c r="G36" i="17"/>
  <c r="O36" i="17"/>
  <c r="N36" i="17"/>
  <c r="J35" i="17"/>
  <c r="K35" i="17"/>
  <c r="L35" i="17"/>
  <c r="M35" i="17"/>
  <c r="R35" i="17"/>
  <c r="I35" i="17"/>
  <c r="Q35" i="17"/>
  <c r="H35" i="17"/>
  <c r="P35" i="17"/>
  <c r="G35" i="17"/>
  <c r="O35" i="17"/>
  <c r="N35" i="17"/>
  <c r="J34" i="17"/>
  <c r="K34" i="17"/>
  <c r="L34" i="17"/>
  <c r="M34" i="17"/>
  <c r="R34" i="17"/>
  <c r="I34" i="17"/>
  <c r="Q34" i="17"/>
  <c r="H34" i="17"/>
  <c r="P34" i="17"/>
  <c r="G34" i="17"/>
  <c r="O34" i="17"/>
  <c r="N34" i="17"/>
  <c r="J33" i="17"/>
  <c r="K33" i="17"/>
  <c r="L33" i="17"/>
  <c r="M33" i="17"/>
  <c r="R33" i="17"/>
  <c r="I33" i="17"/>
  <c r="Q33" i="17"/>
  <c r="H33" i="17"/>
  <c r="P33" i="17"/>
  <c r="G33" i="17"/>
  <c r="O33" i="17"/>
  <c r="N33" i="17"/>
  <c r="J32" i="17"/>
  <c r="K32" i="17"/>
  <c r="L32" i="17"/>
  <c r="M32" i="17"/>
  <c r="R32" i="17"/>
  <c r="I32" i="17"/>
  <c r="Q32" i="17"/>
  <c r="H32" i="17"/>
  <c r="P32" i="17"/>
  <c r="G32" i="17"/>
  <c r="O32" i="17"/>
  <c r="N32" i="17"/>
  <c r="J31" i="17"/>
  <c r="K31" i="17"/>
  <c r="L31" i="17"/>
  <c r="M31" i="17"/>
  <c r="R31" i="17"/>
  <c r="I31" i="17"/>
  <c r="Q31" i="17"/>
  <c r="H31" i="17"/>
  <c r="P31" i="17"/>
  <c r="G31" i="17"/>
  <c r="O31" i="17"/>
  <c r="N31" i="17"/>
  <c r="J29" i="17"/>
  <c r="R29" i="17"/>
  <c r="I29" i="17"/>
  <c r="Q29" i="17"/>
  <c r="H29" i="17"/>
  <c r="P29" i="17"/>
  <c r="G29" i="17"/>
  <c r="O29" i="17"/>
  <c r="J28" i="17"/>
  <c r="R28" i="17"/>
  <c r="I28" i="17"/>
  <c r="Q28" i="17"/>
  <c r="H28" i="17"/>
  <c r="P28" i="17"/>
  <c r="G28" i="17"/>
  <c r="O28" i="17"/>
  <c r="J27" i="17"/>
  <c r="R27" i="17"/>
  <c r="I27" i="17"/>
  <c r="Q27" i="17"/>
  <c r="H27" i="17"/>
  <c r="P27" i="17"/>
  <c r="G27" i="17"/>
  <c r="O27" i="17"/>
  <c r="J26" i="17"/>
  <c r="R26" i="17"/>
  <c r="I26" i="17"/>
  <c r="Q26" i="17"/>
  <c r="H26" i="17"/>
  <c r="P26" i="17"/>
  <c r="G26" i="17"/>
  <c r="O26" i="17"/>
  <c r="J25" i="17"/>
  <c r="R25" i="17"/>
  <c r="I25" i="17"/>
  <c r="Q25" i="17"/>
  <c r="H25" i="17"/>
  <c r="P25" i="17"/>
  <c r="G25" i="17"/>
  <c r="O25" i="17"/>
  <c r="J24" i="17"/>
  <c r="R24" i="17"/>
  <c r="I24" i="17"/>
  <c r="Q24" i="17"/>
  <c r="H24" i="17"/>
  <c r="P24" i="17"/>
  <c r="G24" i="17"/>
  <c r="O24" i="17"/>
  <c r="J23" i="17"/>
  <c r="R23" i="17"/>
  <c r="I23" i="17"/>
  <c r="Q23" i="17"/>
  <c r="H23" i="17"/>
  <c r="P23" i="17"/>
  <c r="G23" i="17"/>
  <c r="O23" i="17"/>
  <c r="J22" i="17"/>
  <c r="R22" i="17"/>
  <c r="I22" i="17"/>
  <c r="Q22" i="17"/>
  <c r="H22" i="17"/>
  <c r="P22" i="17"/>
  <c r="G22" i="17"/>
  <c r="O22" i="17"/>
  <c r="J21" i="17"/>
  <c r="R21" i="17"/>
  <c r="I21" i="17"/>
  <c r="Q21" i="17"/>
  <c r="H21" i="17"/>
  <c r="P21" i="17"/>
  <c r="G21" i="17"/>
  <c r="O21" i="17"/>
  <c r="J20" i="17"/>
  <c r="R20" i="17"/>
  <c r="I20" i="17"/>
  <c r="Q20" i="17"/>
  <c r="H20" i="17"/>
  <c r="P20" i="17"/>
  <c r="G20" i="17"/>
  <c r="O20" i="17"/>
  <c r="J19" i="17"/>
  <c r="R19" i="17"/>
  <c r="I19" i="17"/>
  <c r="Q19" i="17"/>
  <c r="H19" i="17"/>
  <c r="P19" i="17"/>
  <c r="G19" i="17"/>
  <c r="O19" i="17"/>
  <c r="J18" i="17"/>
  <c r="R18" i="17"/>
  <c r="I18" i="17"/>
  <c r="Q18" i="17"/>
  <c r="H18" i="17"/>
  <c r="P18" i="17"/>
  <c r="G18" i="17"/>
  <c r="O18" i="17"/>
  <c r="J17" i="17"/>
  <c r="R17" i="17"/>
  <c r="I17" i="17"/>
  <c r="Q17" i="17"/>
  <c r="H17" i="17"/>
  <c r="P17" i="17"/>
  <c r="G17" i="17"/>
  <c r="O17" i="17"/>
  <c r="J16" i="17"/>
  <c r="R16" i="17"/>
  <c r="I16" i="17"/>
  <c r="Q16" i="17"/>
  <c r="H16" i="17"/>
  <c r="P16" i="17"/>
  <c r="G16" i="17"/>
  <c r="O16" i="17"/>
  <c r="J15" i="17"/>
  <c r="R15" i="17"/>
  <c r="I15" i="17"/>
  <c r="Q15" i="17"/>
  <c r="H15" i="17"/>
  <c r="P15" i="17"/>
  <c r="G15" i="17"/>
  <c r="O15" i="17"/>
  <c r="J14" i="17"/>
  <c r="R14" i="17"/>
  <c r="I14" i="17"/>
  <c r="Q14" i="17"/>
  <c r="H14" i="17"/>
  <c r="P14" i="17"/>
  <c r="G14" i="17"/>
  <c r="O14" i="17"/>
  <c r="J13" i="17"/>
  <c r="R13" i="17"/>
  <c r="I13" i="17"/>
  <c r="Q13" i="17"/>
  <c r="H13" i="17"/>
  <c r="P13" i="17"/>
  <c r="G13" i="17"/>
  <c r="O13" i="17"/>
  <c r="J12" i="17"/>
  <c r="R12" i="17"/>
  <c r="I12" i="17"/>
  <c r="Q12" i="17"/>
  <c r="H12" i="17"/>
  <c r="P12" i="17"/>
  <c r="G12" i="17"/>
  <c r="O12" i="17"/>
  <c r="J11" i="17"/>
  <c r="R11" i="17"/>
  <c r="I11" i="17"/>
  <c r="Q11" i="17"/>
  <c r="H11" i="17"/>
  <c r="P11" i="17"/>
  <c r="G11" i="17"/>
  <c r="O11" i="17"/>
  <c r="J10" i="17"/>
  <c r="R10" i="17"/>
  <c r="I10" i="17"/>
  <c r="Q10" i="17"/>
  <c r="H10" i="17"/>
  <c r="P10" i="17"/>
  <c r="G10" i="17"/>
  <c r="O10" i="17"/>
  <c r="J9" i="17"/>
  <c r="R9" i="17"/>
  <c r="I9" i="17"/>
  <c r="Q9" i="17"/>
  <c r="H9" i="17"/>
  <c r="P9" i="17"/>
  <c r="G9" i="17"/>
  <c r="O9" i="17"/>
  <c r="J8" i="17"/>
  <c r="R8" i="17"/>
  <c r="I8" i="17"/>
  <c r="Q8" i="17"/>
  <c r="H8" i="17"/>
  <c r="P8" i="17"/>
  <c r="G8" i="17"/>
  <c r="O8" i="17"/>
  <c r="J7" i="17"/>
  <c r="R7" i="17"/>
  <c r="I7" i="17"/>
  <c r="Q7" i="17"/>
  <c r="H7" i="17"/>
  <c r="P7" i="17"/>
  <c r="G7" i="17"/>
  <c r="O7" i="17"/>
  <c r="J6" i="17"/>
  <c r="R6" i="17"/>
  <c r="I6" i="17"/>
  <c r="Q6" i="17"/>
  <c r="H6" i="17"/>
  <c r="P6" i="17"/>
  <c r="G6" i="17"/>
  <c r="O6" i="17"/>
  <c r="J5" i="17"/>
  <c r="R5" i="17"/>
  <c r="I5" i="17"/>
  <c r="Q5" i="17"/>
  <c r="H5" i="17"/>
  <c r="P5" i="17"/>
  <c r="G5" i="17"/>
  <c r="O5" i="17"/>
  <c r="G30" i="14"/>
  <c r="H30" i="14"/>
  <c r="I30" i="14"/>
  <c r="J30" i="14"/>
  <c r="K30" i="14"/>
  <c r="P30" i="14"/>
  <c r="L30" i="14"/>
  <c r="M30" i="14"/>
  <c r="N30" i="14"/>
  <c r="O30" i="14"/>
  <c r="Q30" i="14"/>
  <c r="G31" i="14"/>
  <c r="H31" i="14"/>
  <c r="I31" i="14"/>
  <c r="J31" i="14"/>
  <c r="K31" i="14"/>
  <c r="P31" i="14"/>
  <c r="L31" i="14"/>
  <c r="M31" i="14"/>
  <c r="N31" i="14"/>
  <c r="O31" i="14"/>
  <c r="G32" i="14"/>
  <c r="H32" i="14"/>
  <c r="I32" i="14"/>
  <c r="J32" i="14"/>
  <c r="K32" i="14"/>
  <c r="P32" i="14"/>
  <c r="L32" i="14"/>
  <c r="M32" i="14"/>
  <c r="N32" i="14"/>
  <c r="O32" i="14"/>
  <c r="G33" i="14"/>
  <c r="H33" i="14"/>
  <c r="I33" i="14"/>
  <c r="J33" i="14"/>
  <c r="K33" i="14"/>
  <c r="P33" i="14"/>
  <c r="L33" i="14"/>
  <c r="M33" i="14"/>
  <c r="N33" i="14"/>
  <c r="O33" i="14"/>
  <c r="G34" i="14"/>
  <c r="H34" i="14"/>
  <c r="I34" i="14"/>
  <c r="J34" i="14"/>
  <c r="K34" i="14"/>
  <c r="P34" i="14"/>
  <c r="L34" i="14"/>
  <c r="M34" i="14"/>
  <c r="N34" i="14"/>
  <c r="O34" i="14"/>
  <c r="G35" i="14"/>
  <c r="H35" i="14"/>
  <c r="I35" i="14"/>
  <c r="J35" i="14"/>
  <c r="K35" i="14"/>
  <c r="P35" i="14"/>
  <c r="L35" i="14"/>
  <c r="M35" i="14"/>
  <c r="N35" i="14"/>
  <c r="O35" i="14"/>
  <c r="G36" i="14"/>
  <c r="H36" i="14"/>
  <c r="I36" i="14"/>
  <c r="J36" i="14"/>
  <c r="K36" i="14"/>
  <c r="P36" i="14"/>
  <c r="L36" i="14"/>
  <c r="M36" i="14"/>
  <c r="N36" i="14"/>
  <c r="O36" i="14"/>
  <c r="G37" i="14"/>
  <c r="H37" i="14"/>
  <c r="I37" i="14"/>
  <c r="J37" i="14"/>
  <c r="K37" i="14"/>
  <c r="P37" i="14"/>
  <c r="L37" i="14"/>
  <c r="M37" i="14"/>
  <c r="N37" i="14"/>
  <c r="O37" i="14"/>
  <c r="G38" i="14"/>
  <c r="H38" i="14"/>
  <c r="I38" i="14"/>
  <c r="J38" i="14"/>
  <c r="K38" i="14"/>
  <c r="P38" i="14"/>
  <c r="L38" i="14"/>
  <c r="M38" i="14"/>
  <c r="N38" i="14"/>
  <c r="O38" i="14"/>
  <c r="G39" i="14"/>
  <c r="H39" i="14"/>
  <c r="I39" i="14"/>
  <c r="J39" i="14"/>
  <c r="K39" i="14"/>
  <c r="P39" i="14"/>
  <c r="L39" i="14"/>
  <c r="M39" i="14"/>
  <c r="N39" i="14"/>
  <c r="O39" i="14"/>
  <c r="G40" i="14"/>
  <c r="H40" i="14"/>
  <c r="I40" i="14"/>
  <c r="J40" i="14"/>
  <c r="K40" i="14"/>
  <c r="P40" i="14"/>
  <c r="L40" i="14"/>
  <c r="M40" i="14"/>
  <c r="N40" i="14"/>
  <c r="O40" i="14"/>
  <c r="G41" i="14"/>
  <c r="H41" i="14"/>
  <c r="I41" i="14"/>
  <c r="J41" i="14"/>
  <c r="K41" i="14"/>
  <c r="P41" i="14"/>
  <c r="L41" i="14"/>
  <c r="M41" i="14"/>
  <c r="N41" i="14"/>
  <c r="O41" i="14"/>
  <c r="G42" i="14"/>
  <c r="O42" i="14"/>
  <c r="H42" i="14"/>
  <c r="I42" i="14"/>
  <c r="J42" i="14"/>
  <c r="K42" i="14"/>
  <c r="P42" i="14"/>
  <c r="L42" i="14"/>
  <c r="M42" i="14"/>
  <c r="N42" i="14"/>
  <c r="G43" i="14"/>
  <c r="H43" i="14"/>
  <c r="I43" i="14"/>
  <c r="J43" i="14"/>
  <c r="K43" i="14"/>
  <c r="P43" i="14"/>
  <c r="L43" i="14"/>
  <c r="M43" i="14"/>
  <c r="N43" i="14"/>
  <c r="O43" i="14"/>
  <c r="G44" i="14"/>
  <c r="H44" i="14"/>
  <c r="I44" i="14"/>
  <c r="J44" i="14"/>
  <c r="K44" i="14"/>
  <c r="P44" i="14"/>
  <c r="L44" i="14"/>
  <c r="M44" i="14"/>
  <c r="N44" i="14"/>
  <c r="O44" i="14"/>
  <c r="G45" i="14"/>
  <c r="H45" i="14"/>
  <c r="I45" i="14"/>
  <c r="J45" i="14"/>
  <c r="K45" i="14"/>
  <c r="P45" i="14"/>
  <c r="L45" i="14"/>
  <c r="M45" i="14"/>
  <c r="N45" i="14"/>
  <c r="O45" i="14"/>
  <c r="G46" i="14"/>
  <c r="H46" i="14"/>
  <c r="I46" i="14"/>
  <c r="J46" i="14"/>
  <c r="K46" i="14"/>
  <c r="P46" i="14"/>
  <c r="L46" i="14"/>
  <c r="M46" i="14"/>
  <c r="N46" i="14"/>
  <c r="O46" i="14"/>
  <c r="G47" i="14"/>
  <c r="H47" i="14"/>
  <c r="I47" i="14"/>
  <c r="J47" i="14"/>
  <c r="K47" i="14"/>
  <c r="P47" i="14"/>
  <c r="L47" i="14"/>
  <c r="M47" i="14"/>
  <c r="N47" i="14"/>
  <c r="O47" i="14"/>
  <c r="G48" i="14"/>
  <c r="H48" i="14"/>
  <c r="I48" i="14"/>
  <c r="J48" i="14"/>
  <c r="K48" i="14"/>
  <c r="P48" i="14"/>
  <c r="L48" i="14"/>
  <c r="M48" i="14"/>
  <c r="N48" i="14"/>
  <c r="O48" i="14"/>
  <c r="G49" i="14"/>
  <c r="H49" i="14"/>
  <c r="I49" i="14"/>
  <c r="J49" i="14"/>
  <c r="K49" i="14"/>
  <c r="P49" i="14"/>
  <c r="L49" i="14"/>
  <c r="M49" i="14"/>
  <c r="N49" i="14"/>
  <c r="O49" i="14"/>
  <c r="G50" i="14"/>
  <c r="H50" i="14"/>
  <c r="I50" i="14"/>
  <c r="J50" i="14"/>
  <c r="K50" i="14"/>
  <c r="P50" i="14"/>
  <c r="L50" i="14"/>
  <c r="M50" i="14"/>
  <c r="N50" i="14"/>
  <c r="O50" i="14"/>
  <c r="G51" i="14"/>
  <c r="H51" i="14"/>
  <c r="I51" i="14"/>
  <c r="J51" i="14"/>
  <c r="K51" i="14"/>
  <c r="P51" i="14"/>
  <c r="L51" i="14"/>
  <c r="M51" i="14"/>
  <c r="N51" i="14"/>
  <c r="O51" i="14"/>
  <c r="G52" i="14"/>
  <c r="H52" i="14"/>
  <c r="I52" i="14"/>
  <c r="J52" i="14"/>
  <c r="K52" i="14"/>
  <c r="P52" i="14"/>
  <c r="L52" i="14"/>
  <c r="M52" i="14"/>
  <c r="N52" i="14"/>
  <c r="O52" i="14"/>
  <c r="G53" i="14"/>
  <c r="H53" i="14"/>
  <c r="I53" i="14"/>
  <c r="J53" i="14"/>
  <c r="K53" i="14"/>
  <c r="P53" i="14"/>
  <c r="L53" i="14"/>
  <c r="M53" i="14"/>
  <c r="N53" i="14"/>
  <c r="O53" i="14"/>
  <c r="G54" i="14"/>
  <c r="H54" i="14"/>
  <c r="I54" i="14"/>
  <c r="J54" i="14"/>
  <c r="K54" i="14"/>
  <c r="P54" i="14"/>
  <c r="L54" i="14"/>
  <c r="M54" i="14"/>
  <c r="N54" i="14"/>
  <c r="O54" i="14"/>
  <c r="K16" i="14"/>
  <c r="L16" i="14"/>
  <c r="M16" i="14"/>
  <c r="N16" i="14"/>
  <c r="G16" i="14"/>
  <c r="O16" i="14"/>
  <c r="H16" i="14"/>
  <c r="P16" i="14"/>
  <c r="I16" i="14"/>
  <c r="Q16" i="14"/>
  <c r="J16" i="14"/>
  <c r="R16" i="14"/>
  <c r="S16" i="14"/>
  <c r="T16" i="14"/>
  <c r="U16" i="14"/>
  <c r="W16" i="14"/>
  <c r="H4" i="14"/>
  <c r="K4" i="14"/>
  <c r="P4" i="14"/>
  <c r="G4" i="14"/>
  <c r="O4" i="14"/>
  <c r="I4" i="14"/>
  <c r="J4" i="14"/>
  <c r="L4" i="14"/>
  <c r="M4" i="14"/>
  <c r="R4" i="14"/>
  <c r="N4" i="14"/>
  <c r="Q4" i="14"/>
  <c r="S4" i="14"/>
  <c r="T4" i="14"/>
  <c r="U4" i="14"/>
  <c r="G5" i="14"/>
  <c r="H5" i="14"/>
  <c r="K5" i="14"/>
  <c r="P5" i="14"/>
  <c r="I5" i="14"/>
  <c r="L5" i="14"/>
  <c r="Q5" i="14"/>
  <c r="J5" i="14"/>
  <c r="M5" i="14"/>
  <c r="N5" i="14"/>
  <c r="O5" i="14"/>
  <c r="R5" i="14"/>
  <c r="G6" i="14"/>
  <c r="H6" i="14"/>
  <c r="K6" i="14"/>
  <c r="P6" i="14"/>
  <c r="I6" i="14"/>
  <c r="J6" i="14"/>
  <c r="L6" i="14"/>
  <c r="Q6" i="14"/>
  <c r="M6" i="14"/>
  <c r="N6" i="14"/>
  <c r="O6" i="14"/>
  <c r="G7" i="14"/>
  <c r="O7" i="14"/>
  <c r="H7" i="14"/>
  <c r="I7" i="14"/>
  <c r="J7" i="14"/>
  <c r="K7" i="14"/>
  <c r="P7" i="14"/>
  <c r="L7" i="14"/>
  <c r="M7" i="14"/>
  <c r="N7" i="14"/>
  <c r="G8" i="14"/>
  <c r="H8" i="14"/>
  <c r="I8" i="14"/>
  <c r="J8" i="14"/>
  <c r="K8" i="14"/>
  <c r="P8" i="14"/>
  <c r="L8" i="14"/>
  <c r="M8" i="14"/>
  <c r="N8" i="14"/>
  <c r="O8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W9" i="14"/>
  <c r="G10" i="14"/>
  <c r="H10" i="14"/>
  <c r="I10" i="14"/>
  <c r="K10" i="14"/>
  <c r="L10" i="14"/>
  <c r="Q10" i="14"/>
  <c r="J10" i="14"/>
  <c r="M10" i="14"/>
  <c r="R10" i="14"/>
  <c r="N10" i="14"/>
  <c r="O10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W11" i="14"/>
  <c r="G12" i="14"/>
  <c r="H12" i="14"/>
  <c r="I12" i="14"/>
  <c r="J12" i="14"/>
  <c r="K12" i="14"/>
  <c r="L12" i="14"/>
  <c r="Q12" i="14"/>
  <c r="M12" i="14"/>
  <c r="N12" i="14"/>
  <c r="O12" i="14"/>
  <c r="P12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W13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W14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7" i="14"/>
  <c r="G18" i="14"/>
  <c r="H18" i="14"/>
  <c r="I18" i="14"/>
  <c r="J18" i="14"/>
  <c r="K18" i="14"/>
  <c r="L18" i="14"/>
  <c r="M18" i="14"/>
  <c r="R18" i="14"/>
  <c r="Q18" i="14"/>
  <c r="N18" i="14"/>
  <c r="O18" i="14"/>
  <c r="P18" i="14"/>
  <c r="G19" i="14"/>
  <c r="H19" i="14"/>
  <c r="K19" i="14"/>
  <c r="P19" i="14"/>
  <c r="I19" i="14"/>
  <c r="J19" i="14"/>
  <c r="L19" i="14"/>
  <c r="Q19" i="14"/>
  <c r="M19" i="14"/>
  <c r="N19" i="14"/>
  <c r="O19" i="14"/>
  <c r="G20" i="14"/>
  <c r="O20" i="14"/>
  <c r="H20" i="14"/>
  <c r="I20" i="14"/>
  <c r="K20" i="14"/>
  <c r="L20" i="14"/>
  <c r="Q20" i="14"/>
  <c r="J20" i="14"/>
  <c r="P20" i="14"/>
  <c r="M20" i="14"/>
  <c r="N20" i="14"/>
  <c r="G21" i="14"/>
  <c r="O21" i="14"/>
  <c r="H21" i="14"/>
  <c r="I21" i="14"/>
  <c r="J21" i="14"/>
  <c r="K21" i="14"/>
  <c r="P21" i="14"/>
  <c r="L21" i="14"/>
  <c r="M21" i="14"/>
  <c r="N21" i="14"/>
  <c r="G22" i="14"/>
  <c r="H22" i="14"/>
  <c r="I22" i="14"/>
  <c r="J22" i="14"/>
  <c r="K22" i="14"/>
  <c r="P22" i="14"/>
  <c r="L22" i="14"/>
  <c r="M22" i="14"/>
  <c r="N22" i="14"/>
  <c r="O22" i="14"/>
  <c r="G23" i="14"/>
  <c r="H23" i="14"/>
  <c r="I23" i="14"/>
  <c r="J23" i="14"/>
  <c r="K23" i="14"/>
  <c r="L23" i="14"/>
  <c r="M23" i="14"/>
  <c r="R23" i="14"/>
  <c r="O23" i="14"/>
  <c r="P23" i="14"/>
  <c r="Q23" i="14"/>
  <c r="S23" i="14"/>
  <c r="T23" i="14"/>
  <c r="U23" i="14"/>
  <c r="W23" i="14"/>
  <c r="N23" i="14"/>
  <c r="G24" i="14"/>
  <c r="H24" i="14"/>
  <c r="I24" i="14"/>
  <c r="J24" i="14"/>
  <c r="K24" i="14"/>
  <c r="P24" i="14"/>
  <c r="L24" i="14"/>
  <c r="M24" i="14"/>
  <c r="N24" i="14"/>
  <c r="O24" i="14"/>
  <c r="G25" i="14"/>
  <c r="H25" i="14"/>
  <c r="I25" i="14"/>
  <c r="J25" i="14"/>
  <c r="K25" i="14"/>
  <c r="P25" i="14"/>
  <c r="L25" i="14"/>
  <c r="M25" i="14"/>
  <c r="N25" i="14"/>
  <c r="O25" i="14"/>
  <c r="G26" i="14"/>
  <c r="H26" i="14"/>
  <c r="I26" i="14"/>
  <c r="J26" i="14"/>
  <c r="K26" i="14"/>
  <c r="L26" i="14"/>
  <c r="M26" i="14"/>
  <c r="R26" i="14"/>
  <c r="N26" i="14"/>
  <c r="O26" i="14"/>
  <c r="P26" i="14"/>
  <c r="Q26" i="14"/>
  <c r="S26" i="14"/>
  <c r="T26" i="14"/>
  <c r="U26" i="14"/>
  <c r="W26" i="14"/>
  <c r="G27" i="14"/>
  <c r="H27" i="14"/>
  <c r="I27" i="14"/>
  <c r="J27" i="14"/>
  <c r="K27" i="14"/>
  <c r="L27" i="14"/>
  <c r="M27" i="14"/>
  <c r="R27" i="14"/>
  <c r="O27" i="14"/>
  <c r="P27" i="14"/>
  <c r="Q27" i="14"/>
  <c r="S27" i="14"/>
  <c r="T27" i="14"/>
  <c r="U27" i="14"/>
  <c r="W27" i="14"/>
  <c r="N27" i="14"/>
  <c r="G28" i="14"/>
  <c r="H28" i="14"/>
  <c r="I28" i="14"/>
  <c r="J28" i="14"/>
  <c r="K28" i="14"/>
  <c r="P28" i="14"/>
  <c r="L28" i="14"/>
  <c r="M28" i="14"/>
  <c r="N28" i="14"/>
  <c r="O28" i="14"/>
  <c r="AD22" i="14"/>
  <c r="AD23" i="14"/>
  <c r="AC22" i="14"/>
  <c r="AC23" i="14"/>
  <c r="AB22" i="14"/>
  <c r="AB23" i="14"/>
  <c r="AA22" i="14"/>
  <c r="AA23" i="14"/>
  <c r="AD21" i="14"/>
  <c r="AC21" i="14"/>
  <c r="AB21" i="14"/>
  <c r="AA21" i="14"/>
  <c r="R28" i="14"/>
  <c r="Q28" i="14"/>
  <c r="S28" i="14"/>
  <c r="T28" i="14"/>
  <c r="U28" i="14"/>
  <c r="W28" i="14"/>
  <c r="R25" i="14"/>
  <c r="Q25" i="14"/>
  <c r="S25" i="14"/>
  <c r="T25" i="14"/>
  <c r="U25" i="14"/>
  <c r="W25" i="14"/>
  <c r="R24" i="14"/>
  <c r="Q24" i="14"/>
  <c r="S24" i="14"/>
  <c r="T24" i="14"/>
  <c r="U24" i="14"/>
  <c r="W24" i="14"/>
  <c r="R22" i="14"/>
  <c r="Q22" i="14"/>
  <c r="S22" i="14"/>
  <c r="T22" i="14"/>
  <c r="U22" i="14"/>
  <c r="W22" i="14"/>
  <c r="R21" i="14"/>
  <c r="Q21" i="14"/>
  <c r="S21" i="14"/>
  <c r="T21" i="14"/>
  <c r="U21" i="14"/>
  <c r="W21" i="14"/>
  <c r="R20" i="14"/>
  <c r="S20" i="14"/>
  <c r="T20" i="14"/>
  <c r="U20" i="14"/>
  <c r="W20" i="14"/>
  <c r="R19" i="14"/>
  <c r="S19" i="14"/>
  <c r="T19" i="14"/>
  <c r="U19" i="14"/>
  <c r="W19" i="14"/>
  <c r="S18" i="14"/>
  <c r="T18" i="14"/>
  <c r="U18" i="14"/>
  <c r="W18" i="14"/>
  <c r="R12" i="14"/>
  <c r="S12" i="14"/>
  <c r="T12" i="14"/>
  <c r="U12" i="14"/>
  <c r="W12" i="14"/>
  <c r="P10" i="14"/>
  <c r="S10" i="14"/>
  <c r="T10" i="14"/>
  <c r="U10" i="14"/>
  <c r="W10" i="14"/>
  <c r="R8" i="14"/>
  <c r="Q8" i="14"/>
  <c r="S8" i="14"/>
  <c r="T8" i="14"/>
  <c r="U8" i="14"/>
  <c r="Q7" i="14"/>
  <c r="R7" i="14"/>
  <c r="S7" i="14"/>
  <c r="T7" i="14"/>
  <c r="U7" i="14"/>
  <c r="R6" i="14"/>
  <c r="S6" i="14"/>
  <c r="T6" i="14"/>
  <c r="U6" i="14"/>
  <c r="S5" i="14"/>
  <c r="T5" i="14"/>
  <c r="U5" i="14"/>
  <c r="W4" i="14"/>
  <c r="W7" i="14"/>
  <c r="W6" i="14"/>
  <c r="AC4" i="14"/>
  <c r="AC5" i="14"/>
  <c r="AC6" i="14"/>
  <c r="W5" i="14"/>
  <c r="AD4" i="14"/>
  <c r="AB5" i="14"/>
  <c r="AB6" i="14"/>
  <c r="AB4" i="14"/>
  <c r="AD5" i="14"/>
  <c r="AD6" i="14"/>
  <c r="AA4" i="14"/>
  <c r="AA5" i="14"/>
  <c r="AA6" i="14"/>
  <c r="W8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S30" i="14"/>
  <c r="T30" i="14"/>
  <c r="U30" i="14"/>
  <c r="W30" i="14"/>
  <c r="Q54" i="14"/>
  <c r="S54" i="14"/>
  <c r="T54" i="14"/>
  <c r="U54" i="14"/>
  <c r="W54" i="14"/>
  <c r="Q53" i="14"/>
  <c r="S53" i="14"/>
  <c r="T53" i="14"/>
  <c r="U53" i="14"/>
  <c r="W53" i="14"/>
  <c r="Q52" i="14"/>
  <c r="S52" i="14"/>
  <c r="T52" i="14"/>
  <c r="U52" i="14"/>
  <c r="W52" i="14"/>
  <c r="Q51" i="14"/>
  <c r="S51" i="14"/>
  <c r="T51" i="14"/>
  <c r="U51" i="14"/>
  <c r="W51" i="14"/>
  <c r="Q50" i="14"/>
  <c r="S50" i="14"/>
  <c r="T50" i="14"/>
  <c r="U50" i="14"/>
  <c r="W50" i="14"/>
  <c r="Q49" i="14"/>
  <c r="S49" i="14"/>
  <c r="T49" i="14"/>
  <c r="U49" i="14"/>
  <c r="W49" i="14"/>
  <c r="Q48" i="14"/>
  <c r="S48" i="14"/>
  <c r="T48" i="14"/>
  <c r="U48" i="14"/>
  <c r="W48" i="14"/>
  <c r="Q47" i="14"/>
  <c r="S47" i="14"/>
  <c r="T47" i="14"/>
  <c r="U47" i="14"/>
  <c r="W47" i="14"/>
  <c r="Q46" i="14"/>
  <c r="S46" i="14"/>
  <c r="T46" i="14"/>
  <c r="U46" i="14"/>
  <c r="W46" i="14"/>
  <c r="Q45" i="14"/>
  <c r="S45" i="14"/>
  <c r="T45" i="14"/>
  <c r="U45" i="14"/>
  <c r="W45" i="14"/>
  <c r="Q44" i="14"/>
  <c r="S44" i="14"/>
  <c r="T44" i="14"/>
  <c r="U44" i="14"/>
  <c r="W44" i="14"/>
  <c r="Q43" i="14"/>
  <c r="S43" i="14"/>
  <c r="T43" i="14"/>
  <c r="U43" i="14"/>
  <c r="W43" i="14"/>
  <c r="Q42" i="14"/>
  <c r="S42" i="14"/>
  <c r="T42" i="14"/>
  <c r="U42" i="14"/>
  <c r="W42" i="14"/>
  <c r="Q41" i="14"/>
  <c r="S41" i="14"/>
  <c r="T41" i="14"/>
  <c r="U41" i="14"/>
  <c r="W41" i="14"/>
  <c r="Q40" i="14"/>
  <c r="S40" i="14"/>
  <c r="T40" i="14"/>
  <c r="U40" i="14"/>
  <c r="W40" i="14"/>
  <c r="Q39" i="14"/>
  <c r="S39" i="14"/>
  <c r="T39" i="14"/>
  <c r="U39" i="14"/>
  <c r="W39" i="14"/>
  <c r="Q38" i="14"/>
  <c r="S38" i="14"/>
  <c r="T38" i="14"/>
  <c r="U38" i="14"/>
  <c r="W38" i="14"/>
  <c r="Q37" i="14"/>
  <c r="S37" i="14"/>
  <c r="T37" i="14"/>
  <c r="U37" i="14"/>
  <c r="W37" i="14"/>
  <c r="Q36" i="14"/>
  <c r="S36" i="14"/>
  <c r="T36" i="14"/>
  <c r="U36" i="14"/>
  <c r="W36" i="14"/>
  <c r="Q35" i="14"/>
  <c r="S35" i="14"/>
  <c r="T35" i="14"/>
  <c r="U35" i="14"/>
  <c r="W35" i="14"/>
  <c r="Q34" i="14"/>
  <c r="S34" i="14"/>
  <c r="T34" i="14"/>
  <c r="U34" i="14"/>
  <c r="W34" i="14"/>
  <c r="Q33" i="14"/>
  <c r="S33" i="14"/>
  <c r="T33" i="14"/>
  <c r="U33" i="14"/>
  <c r="W33" i="14"/>
  <c r="Q32" i="14"/>
  <c r="S32" i="14"/>
  <c r="T32" i="14"/>
  <c r="U32" i="14"/>
  <c r="W32" i="14"/>
  <c r="Q31" i="14"/>
  <c r="S31" i="14"/>
  <c r="T31" i="14"/>
  <c r="U31" i="14"/>
  <c r="W31" i="14"/>
  <c r="S5" i="17"/>
  <c r="T5" i="17"/>
  <c r="U5" i="17"/>
  <c r="W5" i="17"/>
  <c r="S9" i="17"/>
  <c r="T9" i="17"/>
  <c r="U9" i="17"/>
  <c r="S13" i="17"/>
  <c r="T13" i="17"/>
  <c r="U13" i="17"/>
  <c r="S18" i="17"/>
  <c r="T18" i="17"/>
  <c r="U18" i="17"/>
  <c r="S6" i="17"/>
  <c r="T6" i="17"/>
  <c r="U6" i="17"/>
  <c r="S10" i="17"/>
  <c r="T10" i="17"/>
  <c r="U10" i="17"/>
  <c r="S14" i="17"/>
  <c r="T14" i="17"/>
  <c r="U14" i="17"/>
  <c r="S19" i="17"/>
  <c r="T19" i="17"/>
  <c r="U19" i="17"/>
  <c r="S7" i="17"/>
  <c r="T7" i="17"/>
  <c r="U7" i="17"/>
  <c r="S11" i="17"/>
  <c r="T11" i="17"/>
  <c r="U11" i="17"/>
  <c r="S15" i="17"/>
  <c r="T15" i="17"/>
  <c r="U15" i="17"/>
  <c r="S20" i="17"/>
  <c r="T20" i="17"/>
  <c r="U20" i="17"/>
  <c r="S8" i="17"/>
  <c r="T8" i="17"/>
  <c r="U8" i="17"/>
  <c r="S12" i="17"/>
  <c r="T12" i="17"/>
  <c r="U12" i="17"/>
  <c r="S16" i="17"/>
  <c r="T16" i="17"/>
  <c r="U16" i="17"/>
  <c r="S21" i="17"/>
  <c r="T21" i="17"/>
  <c r="U21" i="17"/>
  <c r="W6" i="17"/>
  <c r="W7" i="17"/>
  <c r="W8" i="17"/>
  <c r="W9" i="17"/>
  <c r="W10" i="17"/>
  <c r="W11" i="17"/>
  <c r="W12" i="17"/>
  <c r="W13" i="17"/>
  <c r="W14" i="17"/>
  <c r="W15" i="17"/>
  <c r="W16" i="17"/>
  <c r="S17" i="17"/>
  <c r="T17" i="17"/>
  <c r="U17" i="17"/>
  <c r="W17" i="17"/>
  <c r="W18" i="17"/>
  <c r="W19" i="17"/>
  <c r="W20" i="17"/>
  <c r="W21" i="17"/>
  <c r="S22" i="17"/>
  <c r="T22" i="17"/>
  <c r="U22" i="17"/>
  <c r="W22" i="17"/>
  <c r="S23" i="17"/>
  <c r="T23" i="17"/>
  <c r="U23" i="17"/>
  <c r="W23" i="17"/>
  <c r="S24" i="17"/>
  <c r="T24" i="17"/>
  <c r="U24" i="17"/>
  <c r="W24" i="17"/>
  <c r="S25" i="17"/>
  <c r="T25" i="17"/>
  <c r="U25" i="17"/>
  <c r="W25" i="17"/>
  <c r="S26" i="17"/>
  <c r="T26" i="17"/>
  <c r="U26" i="17"/>
  <c r="W26" i="17"/>
  <c r="S27" i="17"/>
  <c r="T27" i="17"/>
  <c r="U27" i="17"/>
  <c r="W27" i="17"/>
  <c r="S28" i="17"/>
  <c r="T28" i="17"/>
  <c r="U28" i="17"/>
  <c r="W28" i="17"/>
  <c r="S29" i="17"/>
  <c r="T29" i="17"/>
  <c r="U29" i="17"/>
  <c r="W29" i="17"/>
  <c r="S31" i="17"/>
  <c r="T31" i="17"/>
  <c r="U31" i="17"/>
  <c r="W31" i="17"/>
  <c r="S32" i="17"/>
  <c r="T32" i="17"/>
  <c r="U32" i="17"/>
  <c r="W32" i="17"/>
  <c r="S33" i="17"/>
  <c r="T33" i="17"/>
  <c r="U33" i="17"/>
  <c r="W33" i="17"/>
  <c r="S34" i="17"/>
  <c r="T34" i="17"/>
  <c r="U34" i="17"/>
  <c r="W34" i="17"/>
  <c r="S35" i="17"/>
  <c r="T35" i="17"/>
  <c r="U35" i="17"/>
  <c r="W35" i="17"/>
  <c r="S36" i="17"/>
  <c r="T36" i="17"/>
  <c r="U36" i="17"/>
  <c r="W36" i="17"/>
  <c r="S37" i="17"/>
  <c r="T37" i="17"/>
  <c r="U37" i="17"/>
  <c r="W37" i="17"/>
  <c r="S38" i="17"/>
  <c r="T38" i="17"/>
  <c r="U38" i="17"/>
  <c r="W38" i="17"/>
  <c r="S39" i="17"/>
  <c r="T39" i="17"/>
  <c r="U39" i="17"/>
  <c r="W39" i="17"/>
  <c r="S40" i="17"/>
  <c r="T40" i="17"/>
  <c r="U40" i="17"/>
  <c r="W40" i="17"/>
  <c r="S41" i="17"/>
  <c r="T41" i="17"/>
  <c r="U41" i="17"/>
  <c r="W41" i="17"/>
  <c r="S42" i="17"/>
  <c r="T42" i="17"/>
  <c r="U42" i="17"/>
  <c r="W42" i="17"/>
  <c r="S43" i="17"/>
  <c r="T43" i="17"/>
  <c r="U43" i="17"/>
  <c r="W43" i="17"/>
  <c r="S44" i="17"/>
  <c r="T44" i="17"/>
  <c r="U44" i="17"/>
  <c r="W44" i="17"/>
  <c r="S45" i="17"/>
  <c r="T45" i="17"/>
  <c r="U45" i="17"/>
  <c r="W45" i="17"/>
  <c r="S46" i="17"/>
  <c r="T46" i="17"/>
  <c r="U46" i="17"/>
  <c r="W46" i="17"/>
  <c r="S47" i="17"/>
  <c r="T47" i="17"/>
  <c r="U47" i="17"/>
  <c r="W47" i="17"/>
  <c r="S48" i="17"/>
  <c r="T48" i="17"/>
  <c r="U48" i="17"/>
  <c r="W48" i="17"/>
  <c r="S49" i="17"/>
  <c r="T49" i="17"/>
  <c r="U49" i="17"/>
  <c r="W49" i="17"/>
  <c r="S50" i="17"/>
  <c r="T50" i="17"/>
  <c r="U50" i="17"/>
  <c r="W50" i="17"/>
  <c r="S51" i="17"/>
  <c r="T51" i="17"/>
  <c r="U51" i="17"/>
  <c r="W51" i="17"/>
  <c r="S52" i="17"/>
  <c r="T52" i="17"/>
  <c r="U52" i="17"/>
  <c r="W52" i="17"/>
  <c r="S53" i="17"/>
  <c r="T53" i="17"/>
  <c r="U53" i="17"/>
  <c r="W53" i="17"/>
  <c r="S54" i="17"/>
  <c r="T54" i="17"/>
  <c r="U54" i="17"/>
  <c r="W54" i="17"/>
  <c r="S55" i="17"/>
  <c r="T55" i="17"/>
  <c r="U55" i="17"/>
  <c r="W55" i="17"/>
</calcChain>
</file>

<file path=xl/sharedStrings.xml><?xml version="1.0" encoding="utf-8"?>
<sst xmlns="http://schemas.openxmlformats.org/spreadsheetml/2006/main" count="361" uniqueCount="112">
  <si>
    <t>ug/mL in 15 mL</t>
    <phoneticPr fontId="2" type="noConversion"/>
  </si>
  <si>
    <t>Final Conc. N2O ppm-v at each time point (hr)</t>
    <phoneticPr fontId="2" type="noConversion"/>
  </si>
  <si>
    <t>ppm-m (ug/mL) in 61 mL</t>
    <phoneticPr fontId="2" type="noConversion"/>
  </si>
  <si>
    <t>GRAPH</t>
    <phoneticPr fontId="2" type="noConversion"/>
  </si>
  <si>
    <t>AVG DEA</t>
    <phoneticPr fontId="2" type="noConversion"/>
  </si>
  <si>
    <t>St. Joseph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</si>
  <si>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</si>
  <si>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</si>
  <si>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</si>
  <si>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</si>
  <si>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 xml:space="preserve">Emiquon </t>
    <phoneticPr fontId="2" type="noConversion"/>
  </si>
  <si>
    <t>STDEV</t>
    <phoneticPr fontId="2" type="noConversion"/>
  </si>
  <si>
    <t>STDERR</t>
    <phoneticPr fontId="2" type="noConversion"/>
  </si>
  <si>
    <t>ng N2O g DM-1 day-1</t>
    <phoneticPr fontId="2" type="noConversion"/>
  </si>
  <si>
    <t>ng N2O g-1 DM hr-1</t>
    <phoneticPr fontId="2" type="noConversion"/>
  </si>
  <si>
    <t>ng N2O hr-1</t>
    <phoneticPr fontId="2" type="noConversion"/>
  </si>
  <si>
    <t>ug N20  hr-1</t>
    <phoneticPr fontId="2" type="noConversion"/>
  </si>
  <si>
    <t>ug N2O</t>
  </si>
  <si>
    <t>ppm-v</t>
    <phoneticPr fontId="2" type="noConversion"/>
  </si>
  <si>
    <t>Denitrification rate</t>
    <phoneticPr fontId="2" type="noConversion"/>
  </si>
  <si>
    <t xml:space="preserve">Slope-denitrification rate </t>
    <phoneticPr fontId="2" type="noConversion"/>
  </si>
  <si>
    <t>HR 3</t>
    <phoneticPr fontId="2" type="noConversion"/>
  </si>
  <si>
    <t>HR 1</t>
    <phoneticPr fontId="2" type="noConversion"/>
  </si>
  <si>
    <t>ug N2O accounting for sampling</t>
    <phoneticPr fontId="2" type="noConversion"/>
  </si>
  <si>
    <t>SJ-HR0-1A-049</t>
  </si>
  <si>
    <t>SJ-HR0-1B-050</t>
  </si>
  <si>
    <t>SJ-HR0-1C-051</t>
  </si>
  <si>
    <t>SJ-HR0-1D-052</t>
  </si>
  <si>
    <t>SJ-HR0-2A-053</t>
  </si>
  <si>
    <t>SJ-HR0-2B-054</t>
  </si>
  <si>
    <t>SJ-HR0-2C-055</t>
  </si>
  <si>
    <t>SJ-HR0-2D-056</t>
  </si>
  <si>
    <t>EM-HR0-1A-033</t>
  </si>
  <si>
    <t>EM-HR0-1B-034</t>
  </si>
  <si>
    <t>EM-HR0-1C-035</t>
  </si>
  <si>
    <t>EM-HR0-1D-036</t>
  </si>
  <si>
    <t>EM-HR0-2A-037</t>
  </si>
  <si>
    <t>EM-HR0-2B-038</t>
  </si>
  <si>
    <t>EM-HR0-2C-039</t>
  </si>
  <si>
    <t>EM-HR0-2D-040</t>
  </si>
  <si>
    <t>EM-HR0-3A-041</t>
  </si>
  <si>
    <t>EM-HR0-3B-042</t>
  </si>
  <si>
    <t>EM-HR0-3C-043</t>
  </si>
  <si>
    <t>EM-HR0-3D-044</t>
  </si>
  <si>
    <t>EM-HR0-4A-045</t>
  </si>
  <si>
    <t>EM-HR0-4B-046</t>
  </si>
  <si>
    <t>EM-HR0-4C-047</t>
  </si>
  <si>
    <t>EM-HR0-4D-048</t>
  </si>
  <si>
    <t>Sample ID</t>
    <phoneticPr fontId="2" type="noConversion"/>
  </si>
  <si>
    <t>HR 0</t>
    <phoneticPr fontId="2" type="noConversion"/>
  </si>
  <si>
    <t>HR 2</t>
    <phoneticPr fontId="2" type="noConversion"/>
  </si>
  <si>
    <t>dry mass (g)</t>
    <phoneticPr fontId="2" type="noConversion"/>
  </si>
  <si>
    <t>concentrations calculated from area using standard curve for each GC day</t>
  </si>
  <si>
    <t>calculation from ppm-v to ug N2O in 61 mL of headspace in DEA bottle</t>
  </si>
  <si>
    <t>acounting for N2O production from gas sample taken each hour - in our case, you removed 10 mL (not 15 mL as shown in the example)</t>
  </si>
  <si>
    <t>cacluation to account for all sample removal throughout assay to get true gas concentration in assay bottle over time</t>
  </si>
  <si>
    <t>formula to get slope which is the rate of ug N2O produced per hour</t>
  </si>
  <si>
    <t>Ag1</t>
  </si>
  <si>
    <t>Ag2</t>
  </si>
  <si>
    <t>Ag7</t>
  </si>
  <si>
    <t>Ag8</t>
  </si>
  <si>
    <t>Ag3</t>
  </si>
  <si>
    <t>Ag5</t>
  </si>
  <si>
    <t>Ag4</t>
  </si>
  <si>
    <t>Ag6</t>
  </si>
  <si>
    <t>Ag9</t>
  </si>
  <si>
    <t>Ag10</t>
  </si>
  <si>
    <t>Ag11</t>
  </si>
  <si>
    <t>Ag12</t>
  </si>
  <si>
    <t>MI9-1</t>
  </si>
  <si>
    <t>MI9-7</t>
  </si>
  <si>
    <t>MI9-6</t>
  </si>
  <si>
    <t>MI9-4</t>
  </si>
  <si>
    <t>MI9-3</t>
  </si>
  <si>
    <t>MI9-9</t>
  </si>
  <si>
    <t>MI9-5</t>
  </si>
  <si>
    <t>MI9-2</t>
  </si>
  <si>
    <t>MI9-8</t>
  </si>
  <si>
    <t>MI9-10</t>
  </si>
  <si>
    <t>MI9-11</t>
  </si>
  <si>
    <t>MI9-12</t>
  </si>
  <si>
    <t>Control A +</t>
  </si>
  <si>
    <t>+</t>
  </si>
  <si>
    <t>-</t>
  </si>
  <si>
    <t>SJ-HR0-2D-057</t>
  </si>
  <si>
    <t>SJ-HR0-2D-058</t>
  </si>
  <si>
    <t>SJ-HR0-2D-059</t>
  </si>
  <si>
    <t>SJ-HR0-2D-060</t>
  </si>
  <si>
    <t>SJ-HR0-2D-061</t>
  </si>
  <si>
    <t>SJ-HR0-2D-062</t>
  </si>
  <si>
    <t>SJ-HR0-2D-063</t>
  </si>
  <si>
    <t>SJ-HR0-2D-064</t>
  </si>
  <si>
    <t>SJ-HR0-2D-065</t>
  </si>
  <si>
    <t>SJ-HR0-2D-066</t>
  </si>
  <si>
    <t>SJ-HR0-2D-067</t>
  </si>
  <si>
    <t>SJ-HR0-2D-068</t>
  </si>
  <si>
    <t>SJ-HR0-2D-069</t>
  </si>
  <si>
    <t>SJ-HR0-2D-070</t>
  </si>
  <si>
    <t>SJ-HR0-2D-071</t>
  </si>
  <si>
    <t>SJ-HR0-2D-072</t>
  </si>
  <si>
    <t>SJ-HR0-2D-073</t>
  </si>
  <si>
    <t>SJ-HR0-2D-074</t>
  </si>
  <si>
    <t>SJ-HR0-2D-075</t>
  </si>
  <si>
    <t>SJ-HR0-2D-076</t>
  </si>
  <si>
    <t>SJ-HR0-2D-077</t>
  </si>
  <si>
    <t>SJ-HR0-2D-078</t>
  </si>
  <si>
    <t>SJ-HR0-2D-079</t>
  </si>
  <si>
    <t>SJ-HR0-2D-080</t>
  </si>
  <si>
    <t>SJ-HR0-2D-081</t>
  </si>
  <si>
    <t>Control A -</t>
  </si>
  <si>
    <t>ug/mL in 10 mL</t>
  </si>
  <si>
    <r>
      <t>Disclaimer</t>
    </r>
    <r>
      <rPr>
        <b/>
        <sz val="12"/>
        <rFont val="ＭＳ Ｐゴシック"/>
      </rPr>
      <t>: Acetylene was accidentily added to the A- minus set, resulting in these rates being ommitted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</si>
</sst>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0"/>
  </numFmts>
  <fonts count="5">
    <font>
      <sz val="11"/>
      <name val="ＭＳ Ｐゴシック"/>
      <family val="3"/>
      <charset val="128"/>
    </font>
    <font>
      <sz val="11"/>
      <name val="Calibri"/>
      <family val="2"/>
    </font>
    <font>
      <sz val="8"/>
      <name val="Verdana"/>
      <family val="2"/>
    </font>
    <font>
      <b/>
      <sz val="12"/>
      <name val="ＭＳ Ｐゴシック"/>
    </font>
    <font>
      <b/>
      <sz val="18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>
      <alignment vertical="center"/>
    </xf>
    <xf numFmtId="164" fontId="1" fillId="0" borderId="1" xfId="0" applyNumberFormat="1" applyFont="1" applyBorder="1">
      <alignment vertical="center"/>
    </xf>
    <xf numFmtId="2" fontId="1" fillId="0" borderId="2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0" fillId="0" borderId="1" xfId="0" applyBorder="1">
      <alignment vertical="center"/>
    </xf>
    <xf numFmtId="165" fontId="1" fillId="0" borderId="3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165" fontId="1" fillId="3" borderId="4" xfId="0" applyNumberFormat="1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0" fillId="0" borderId="0" xfId="0" applyAlignment="1"/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'RATE DEA calc'!$C$4:$F$4</c:f>
              <c:numCache>
                <c:formatCode>General</c:formatCode>
                <c:ptCount val="4"/>
                <c:pt idx="0">
                  <c:v>2.6645002999999998</c:v>
                </c:pt>
                <c:pt idx="1">
                  <c:v>3.7314794999999998</c:v>
                </c:pt>
                <c:pt idx="2">
                  <c:v>4.9104150000000004</c:v>
                </c:pt>
                <c:pt idx="3">
                  <c:v>18.567041400000001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F-4A04-A0F3-DE3A4585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1368"/>
        <c:axId val="403068256"/>
      </c:scatterChart>
      <c:valAx>
        <c:axId val="4030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8256"/>
        <c:crosses val="autoZero"/>
        <c:crossBetween val="midCat"/>
      </c:valAx>
      <c:valAx>
        <c:axId val="4030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7</xdr:row>
      <xdr:rowOff>19050</xdr:rowOff>
    </xdr:from>
    <xdr:to>
      <xdr:col>18</xdr:col>
      <xdr:colOff>464820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D0CF4-440A-4056-B275-93918AFD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zoomScaleNormal="100" workbookViewId="0">
      <selection activeCell="E4" sqref="E4"/>
    </sheetView>
  </sheetViews>
  <sheetFormatPr defaultColWidth="11" defaultRowHeight="13.2"/>
  <cols>
    <col min="2" max="2" width="12.77734375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7.109375" customWidth="1"/>
    <col min="24" max="24" width="13.33203125" bestFit="1" customWidth="1"/>
  </cols>
  <sheetData>
    <row r="1" spans="1:30" ht="14.4">
      <c r="B1" s="8" t="s">
        <v>1</v>
      </c>
      <c r="C1" s="20">
        <v>8.3000000000000004E-2</v>
      </c>
      <c r="D1" s="21">
        <v>1</v>
      </c>
      <c r="E1" s="21">
        <v>2</v>
      </c>
      <c r="F1" s="22">
        <v>3</v>
      </c>
      <c r="G1" s="12" t="s">
        <v>2</v>
      </c>
      <c r="H1" s="13"/>
      <c r="I1" s="13"/>
      <c r="J1" s="14"/>
      <c r="K1" s="29" t="s">
        <v>0</v>
      </c>
      <c r="L1" s="30"/>
      <c r="M1" s="30"/>
      <c r="N1" s="30"/>
      <c r="O1" s="35" t="s">
        <v>23</v>
      </c>
      <c r="P1" s="35"/>
      <c r="Q1" s="35"/>
      <c r="R1" s="35"/>
      <c r="S1" s="40"/>
      <c r="T1" s="2"/>
      <c r="U1" s="2" t="s">
        <v>3</v>
      </c>
      <c r="V1" s="2"/>
      <c r="W1" s="7"/>
    </row>
    <row r="2" spans="1:30" ht="14.4">
      <c r="B2" s="6" t="s">
        <v>48</v>
      </c>
      <c r="C2" s="23" t="s">
        <v>49</v>
      </c>
      <c r="D2" s="24" t="s">
        <v>22</v>
      </c>
      <c r="E2" s="24" t="s">
        <v>50</v>
      </c>
      <c r="F2" s="25" t="s">
        <v>21</v>
      </c>
      <c r="G2" s="15" t="s">
        <v>49</v>
      </c>
      <c r="H2" s="16" t="s">
        <v>22</v>
      </c>
      <c r="I2" s="16" t="s">
        <v>50</v>
      </c>
      <c r="J2" s="17" t="s">
        <v>21</v>
      </c>
      <c r="K2" s="31" t="s">
        <v>49</v>
      </c>
      <c r="L2" s="30" t="s">
        <v>22</v>
      </c>
      <c r="M2" s="30" t="s">
        <v>50</v>
      </c>
      <c r="N2" s="32" t="s">
        <v>21</v>
      </c>
      <c r="O2" s="36" t="s">
        <v>49</v>
      </c>
      <c r="P2" s="35" t="s">
        <v>22</v>
      </c>
      <c r="Q2" s="35" t="s">
        <v>50</v>
      </c>
      <c r="R2" s="37" t="s">
        <v>21</v>
      </c>
      <c r="S2" s="40" t="s">
        <v>20</v>
      </c>
      <c r="T2" s="2" t="s">
        <v>19</v>
      </c>
      <c r="U2" s="2" t="s">
        <v>19</v>
      </c>
      <c r="V2" s="2" t="s">
        <v>51</v>
      </c>
      <c r="W2" s="2" t="s">
        <v>19</v>
      </c>
    </row>
    <row r="3" spans="1:30" ht="15" thickBot="1">
      <c r="B3" s="6"/>
      <c r="C3" s="26" t="s">
        <v>18</v>
      </c>
      <c r="D3" s="27" t="s">
        <v>18</v>
      </c>
      <c r="E3" s="27" t="s">
        <v>18</v>
      </c>
      <c r="F3" s="28" t="s">
        <v>18</v>
      </c>
      <c r="G3" s="18" t="s">
        <v>17</v>
      </c>
      <c r="H3" s="19" t="s">
        <v>17</v>
      </c>
      <c r="I3" s="19" t="s">
        <v>17</v>
      </c>
      <c r="J3" s="19" t="s">
        <v>17</v>
      </c>
      <c r="K3" s="33" t="s">
        <v>17</v>
      </c>
      <c r="L3" s="34" t="s">
        <v>17</v>
      </c>
      <c r="M3" s="34" t="s">
        <v>17</v>
      </c>
      <c r="N3" s="34" t="s">
        <v>17</v>
      </c>
      <c r="O3" s="38" t="s">
        <v>17</v>
      </c>
      <c r="P3" s="39" t="s">
        <v>17</v>
      </c>
      <c r="Q3" s="39" t="s">
        <v>17</v>
      </c>
      <c r="R3" s="39" t="s">
        <v>17</v>
      </c>
      <c r="S3" s="40" t="s">
        <v>16</v>
      </c>
      <c r="T3" s="2" t="s">
        <v>15</v>
      </c>
      <c r="U3" s="2" t="s">
        <v>14</v>
      </c>
      <c r="V3" s="2"/>
      <c r="W3" s="2" t="s">
        <v>13</v>
      </c>
      <c r="Z3" t="s">
        <v>10</v>
      </c>
      <c r="AA3" t="s">
        <v>6</v>
      </c>
      <c r="AB3" t="s">
        <v>7</v>
      </c>
      <c r="AC3" t="s">
        <v>8</v>
      </c>
      <c r="AD3" t="s">
        <v>9</v>
      </c>
    </row>
    <row r="4" spans="1:30" ht="14.4">
      <c r="A4" t="s">
        <v>82</v>
      </c>
      <c r="B4" s="2" t="s">
        <v>57</v>
      </c>
      <c r="C4" s="41">
        <v>2.6645002999999998</v>
      </c>
      <c r="D4" s="41">
        <v>3.7314794999999998</v>
      </c>
      <c r="E4" s="41">
        <v>4.9104150000000004</v>
      </c>
      <c r="F4" s="41">
        <v>18.567041400000001</v>
      </c>
      <c r="G4" s="5">
        <f>C4*0.001818*61</f>
        <v>0.29548775426939999</v>
      </c>
      <c r="H4" s="5">
        <f>D4*0.001818*61</f>
        <v>0.41381361359099994</v>
      </c>
      <c r="I4" s="5">
        <f>E4*0.001818*61</f>
        <v>0.54455520267000002</v>
      </c>
      <c r="J4" s="5">
        <f>F4*0.001818*61</f>
        <v>2.0590477571772001</v>
      </c>
      <c r="K4" s="3">
        <f t="shared" ref="K4:K28" si="0">C4*0.001818*15</f>
        <v>7.2660923180999995E-2</v>
      </c>
      <c r="L4" s="3">
        <f t="shared" ref="L4:L28" si="1">D4*0.001818*15</f>
        <v>0.10175744596499998</v>
      </c>
      <c r="M4" s="3">
        <f t="shared" ref="M4:M28" si="2">E4*0.001818*15</f>
        <v>0.13390701705000002</v>
      </c>
      <c r="N4" s="3">
        <f t="shared" ref="N4:N28" si="3">F4*0.001818*15</f>
        <v>0.50632321897800003</v>
      </c>
      <c r="O4" s="3">
        <f>G4</f>
        <v>0.29548775426939999</v>
      </c>
      <c r="P4" s="3">
        <f>H4+K4</f>
        <v>0.48647453677199992</v>
      </c>
      <c r="Q4" s="3">
        <f t="shared" ref="Q4:Q28" si="4">I4+K4+L4</f>
        <v>0.71897357181600008</v>
      </c>
      <c r="R4" s="3">
        <f t="shared" ref="R4:R28" si="5">J4+K4+L4+M4</f>
        <v>2.3673731433732002</v>
      </c>
      <c r="S4" s="3">
        <f>SLOPE(O4:R4,$C$1:$F$1)</f>
        <v>0.66615319425097441</v>
      </c>
      <c r="T4" s="4">
        <f>S4*10^3</f>
        <v>666.15319425097437</v>
      </c>
      <c r="U4" s="4">
        <f>(T4)*(1/V4)</f>
        <v>30.963787928183617</v>
      </c>
      <c r="V4" s="41">
        <v>21.513943829999999</v>
      </c>
      <c r="W4" s="9">
        <f t="shared" ref="W4:W28" si="6">+U4*24</f>
        <v>743.13091027640678</v>
      </c>
      <c r="X4" s="2" t="s">
        <v>32</v>
      </c>
      <c r="Z4" t="s">
        <v>4</v>
      </c>
      <c r="AA4" s="10">
        <f>AVERAGE(U4,U8,U12,U17)</f>
        <v>36.488309770736173</v>
      </c>
      <c r="AB4" s="10">
        <f>AVERAGE(U5,U9,U13,U18)</f>
        <v>41.371789135530257</v>
      </c>
      <c r="AC4" s="10">
        <f>AVERAGE(U6,U10,U14,U19)</f>
        <v>48.301465630861188</v>
      </c>
      <c r="AD4" s="10">
        <f>AVERAGE(U7,U11,U15,U20)</f>
        <v>29.095349443568139</v>
      </c>
    </row>
    <row r="5" spans="1:30" ht="14.4">
      <c r="A5" t="s">
        <v>82</v>
      </c>
      <c r="B5" s="2" t="s">
        <v>58</v>
      </c>
      <c r="C5" s="41">
        <v>3.0675911999999999</v>
      </c>
      <c r="D5" s="41">
        <v>3.3100033</v>
      </c>
      <c r="E5" s="41">
        <v>0.47585739999999999</v>
      </c>
      <c r="F5" s="41">
        <v>26.556051799999999</v>
      </c>
      <c r="G5" s="5">
        <f t="shared" ref="G5:G28" si="7">C5*0.001818*61</f>
        <v>0.34018972889759996</v>
      </c>
      <c r="H5" s="5">
        <f t="shared" ref="H5:H28" si="8">D5*0.001818*61</f>
        <v>0.3670727459634</v>
      </c>
      <c r="I5" s="5">
        <f t="shared" ref="I5:I28" si="9">E5*0.001818*61</f>
        <v>5.2771633945199993E-2</v>
      </c>
      <c r="J5" s="5">
        <f t="shared" ref="J5:J28" si="10">F5*0.001818*61</f>
        <v>2.9450130325163997</v>
      </c>
      <c r="K5" s="3">
        <f t="shared" si="0"/>
        <v>8.3653212023999987E-2</v>
      </c>
      <c r="L5" s="3">
        <f t="shared" si="1"/>
        <v>9.0263789991000001E-2</v>
      </c>
      <c r="M5" s="3">
        <f t="shared" si="2"/>
        <v>1.2976631297999999E-2</v>
      </c>
      <c r="N5" s="3">
        <f t="shared" si="3"/>
        <v>0.72418353258599999</v>
      </c>
      <c r="O5" s="3">
        <f t="shared" ref="O5:O28" si="11">G5</f>
        <v>0.34018972889759996</v>
      </c>
      <c r="P5" s="3">
        <f t="shared" ref="P5:P28" si="12">H5+K5</f>
        <v>0.45072595798740001</v>
      </c>
      <c r="Q5" s="3">
        <f t="shared" si="4"/>
        <v>0.2266886359602</v>
      </c>
      <c r="R5" s="3">
        <f t="shared" si="5"/>
        <v>3.1319066658293999</v>
      </c>
      <c r="S5" s="3">
        <f t="shared" ref="S5:S28" si="13">SLOPE(O5:R5,$C$1:$F$1)</f>
        <v>0.84473281742436857</v>
      </c>
      <c r="T5" s="4">
        <f t="shared" ref="T5:T28" si="14">S5*10^3</f>
        <v>844.73281742436859</v>
      </c>
      <c r="U5" s="4">
        <f t="shared" ref="U5:U28" si="15">(T5)*(1/V5)</f>
        <v>38.074322093779756</v>
      </c>
      <c r="V5" s="41">
        <v>22.186417800000001</v>
      </c>
      <c r="W5" s="9">
        <f t="shared" si="6"/>
        <v>913.78373025071414</v>
      </c>
      <c r="X5" s="2" t="s">
        <v>33</v>
      </c>
      <c r="Z5" t="s">
        <v>11</v>
      </c>
      <c r="AA5" s="11">
        <f>STDEV(U4,U8,U12,U17)</f>
        <v>16.71338803769973</v>
      </c>
      <c r="AB5" s="11">
        <f>STDEV(U5,U9,U13,U18)</f>
        <v>7.4106063694393729</v>
      </c>
      <c r="AC5" s="11">
        <f>STDEV(U6,U10,U14,U19)</f>
        <v>22.356758187370943</v>
      </c>
      <c r="AD5" s="11">
        <f>STDEV(U7,U11,U15,U20)</f>
        <v>11.758221757688714</v>
      </c>
    </row>
    <row r="6" spans="1:30" ht="14.4">
      <c r="A6" t="s">
        <v>82</v>
      </c>
      <c r="B6" s="2" t="s">
        <v>61</v>
      </c>
      <c r="C6" s="41">
        <v>3.3210974000000002</v>
      </c>
      <c r="D6" s="41">
        <v>4.3070152999999998</v>
      </c>
      <c r="E6" s="41">
        <v>6.0347948999999996</v>
      </c>
      <c r="F6" s="41">
        <v>18.694567599999999</v>
      </c>
      <c r="G6" s="5">
        <f t="shared" si="7"/>
        <v>0.36830305946520003</v>
      </c>
      <c r="H6" s="5">
        <f t="shared" si="8"/>
        <v>0.47763938273939993</v>
      </c>
      <c r="I6" s="5">
        <f t="shared" si="9"/>
        <v>0.6692466848202</v>
      </c>
      <c r="J6" s="5">
        <f t="shared" si="10"/>
        <v>2.0731901577047998</v>
      </c>
      <c r="K6" s="3">
        <f t="shared" si="0"/>
        <v>9.0566326098E-2</v>
      </c>
      <c r="L6" s="3">
        <f t="shared" si="1"/>
        <v>0.11745230723099997</v>
      </c>
      <c r="M6" s="3">
        <f t="shared" si="2"/>
        <v>0.164568856923</v>
      </c>
      <c r="N6" s="3">
        <f t="shared" si="3"/>
        <v>0.50980085845199996</v>
      </c>
      <c r="O6" s="3">
        <f t="shared" si="11"/>
        <v>0.36830305946520003</v>
      </c>
      <c r="P6" s="3">
        <f t="shared" si="12"/>
        <v>0.56820570883739996</v>
      </c>
      <c r="Q6" s="3">
        <f t="shared" si="4"/>
        <v>0.87726531814919995</v>
      </c>
      <c r="R6" s="3">
        <f t="shared" si="5"/>
        <v>2.4457776479567999</v>
      </c>
      <c r="S6" s="3">
        <f t="shared" si="13"/>
        <v>0.6755282797517419</v>
      </c>
      <c r="T6" s="4">
        <f t="shared" si="14"/>
        <v>675.52827975174193</v>
      </c>
      <c r="U6" s="4">
        <f t="shared" si="15"/>
        <v>30.075688691103856</v>
      </c>
      <c r="V6" s="41">
        <v>22.460941349999999</v>
      </c>
      <c r="W6" s="9">
        <f t="shared" si="6"/>
        <v>721.8165285864925</v>
      </c>
      <c r="X6" s="2" t="s">
        <v>34</v>
      </c>
      <c r="Z6" t="s">
        <v>12</v>
      </c>
      <c r="AA6" s="11">
        <f>AA5/SQRT(4)</f>
        <v>8.3566940188498648</v>
      </c>
      <c r="AB6" s="11">
        <f>AB5/SQRT(4)</f>
        <v>3.7053031847196864</v>
      </c>
      <c r="AC6" s="11">
        <f>AC5/SQRT(4)</f>
        <v>11.178379093685471</v>
      </c>
      <c r="AD6" s="11">
        <f>AD5/SQRT(4)</f>
        <v>5.8791108788443571</v>
      </c>
    </row>
    <row r="7" spans="1:30" ht="14.4">
      <c r="A7" t="s">
        <v>82</v>
      </c>
      <c r="B7" s="2" t="s">
        <v>63</v>
      </c>
      <c r="C7" s="41">
        <v>3.2146311000000001</v>
      </c>
      <c r="D7" s="41">
        <v>4.2990520999999999</v>
      </c>
      <c r="E7" s="41">
        <v>6.6883182999999997</v>
      </c>
      <c r="F7" s="41">
        <v>17.272345699999999</v>
      </c>
      <c r="G7" s="5">
        <f t="shared" si="7"/>
        <v>0.35649615972780002</v>
      </c>
      <c r="H7" s="5">
        <f t="shared" si="8"/>
        <v>0.47675627978579993</v>
      </c>
      <c r="I7" s="5">
        <f t="shared" si="9"/>
        <v>0.74172112283339997</v>
      </c>
      <c r="J7" s="5">
        <f t="shared" si="10"/>
        <v>1.9154685934385998</v>
      </c>
      <c r="K7" s="3">
        <f t="shared" si="0"/>
        <v>8.7662990097000001E-2</v>
      </c>
      <c r="L7" s="3">
        <f t="shared" si="1"/>
        <v>0.11723515076699999</v>
      </c>
      <c r="M7" s="3">
        <f t="shared" si="2"/>
        <v>0.182390440041</v>
      </c>
      <c r="N7" s="3">
        <f t="shared" si="3"/>
        <v>0.47101686723899994</v>
      </c>
      <c r="O7" s="3">
        <f t="shared" si="11"/>
        <v>0.35649615972780002</v>
      </c>
      <c r="P7" s="3">
        <f t="shared" si="12"/>
        <v>0.56441926988279989</v>
      </c>
      <c r="Q7" s="3">
        <f t="shared" si="4"/>
        <v>0.9466192636973999</v>
      </c>
      <c r="R7" s="3">
        <f t="shared" si="5"/>
        <v>2.3027571743435997</v>
      </c>
      <c r="S7" s="3">
        <f t="shared" si="13"/>
        <v>0.64201852128810166</v>
      </c>
      <c r="T7" s="4">
        <f t="shared" si="14"/>
        <v>642.01852128810162</v>
      </c>
      <c r="U7" s="4">
        <f t="shared" si="15"/>
        <v>28.793005183196037</v>
      </c>
      <c r="V7" s="41">
        <v>22.29772534</v>
      </c>
      <c r="W7" s="9">
        <f t="shared" si="6"/>
        <v>691.03212439670483</v>
      </c>
      <c r="X7" s="2" t="s">
        <v>35</v>
      </c>
    </row>
    <row r="8" spans="1:30" ht="14.4">
      <c r="A8" t="s">
        <v>82</v>
      </c>
      <c r="B8" s="2" t="s">
        <v>62</v>
      </c>
      <c r="C8" s="41">
        <v>2.3200395</v>
      </c>
      <c r="D8" s="41">
        <v>2.8679256999999998</v>
      </c>
      <c r="E8" s="41">
        <v>4.8011322999999999</v>
      </c>
      <c r="F8" s="41">
        <v>18.5050144</v>
      </c>
      <c r="G8" s="5">
        <f t="shared" si="7"/>
        <v>0.257287740471</v>
      </c>
      <c r="H8" s="5">
        <f t="shared" si="8"/>
        <v>0.31804722427859999</v>
      </c>
      <c r="I8" s="5">
        <f t="shared" si="9"/>
        <v>0.53243596980539998</v>
      </c>
      <c r="J8" s="5">
        <f t="shared" si="10"/>
        <v>2.0521690869312001</v>
      </c>
      <c r="K8" s="3">
        <f t="shared" si="0"/>
        <v>6.3267477165000002E-2</v>
      </c>
      <c r="L8" s="3">
        <f t="shared" si="1"/>
        <v>7.8208333838999999E-2</v>
      </c>
      <c r="M8" s="3">
        <f t="shared" si="2"/>
        <v>0.13092687782099999</v>
      </c>
      <c r="N8" s="3">
        <f t="shared" si="3"/>
        <v>0.50463174268800004</v>
      </c>
      <c r="O8" s="3">
        <f t="shared" si="11"/>
        <v>0.257287740471</v>
      </c>
      <c r="P8" s="3">
        <f t="shared" si="12"/>
        <v>0.38131470144360002</v>
      </c>
      <c r="Q8" s="3">
        <f t="shared" si="4"/>
        <v>0.67391178080939995</v>
      </c>
      <c r="R8" s="3">
        <f t="shared" si="5"/>
        <v>2.3245717757562003</v>
      </c>
      <c r="S8" s="3">
        <f t="shared" si="13"/>
        <v>0.67136206706826018</v>
      </c>
      <c r="T8" s="4">
        <f t="shared" si="14"/>
        <v>671.36206706826022</v>
      </c>
      <c r="U8" s="4">
        <f t="shared" si="15"/>
        <v>28.700999435622858</v>
      </c>
      <c r="V8" s="41">
        <v>23.391591940000001</v>
      </c>
      <c r="W8" s="9">
        <f t="shared" si="6"/>
        <v>688.82398645494857</v>
      </c>
      <c r="X8" s="2" t="s">
        <v>36</v>
      </c>
    </row>
    <row r="9" spans="1:30" ht="14.4">
      <c r="A9" t="s">
        <v>82</v>
      </c>
      <c r="B9" s="2" t="s">
        <v>64</v>
      </c>
      <c r="C9" s="41">
        <v>2.5384334000000002</v>
      </c>
      <c r="D9" s="41">
        <v>2.9417244</v>
      </c>
      <c r="E9" s="41">
        <v>6.6453857999999997</v>
      </c>
      <c r="F9" s="41">
        <v>29.988133999999999</v>
      </c>
      <c r="G9" s="5">
        <f t="shared" si="7"/>
        <v>0.2815071871932</v>
      </c>
      <c r="H9" s="5">
        <f t="shared" si="8"/>
        <v>0.32623135251119995</v>
      </c>
      <c r="I9" s="5">
        <f t="shared" si="9"/>
        <v>0.73695999444839988</v>
      </c>
      <c r="J9" s="5">
        <f t="shared" si="10"/>
        <v>3.3256240843319995</v>
      </c>
      <c r="K9" s="3">
        <f t="shared" si="0"/>
        <v>6.9223078818000008E-2</v>
      </c>
      <c r="L9" s="3">
        <f t="shared" si="1"/>
        <v>8.0220824387999989E-2</v>
      </c>
      <c r="M9" s="3">
        <f t="shared" si="2"/>
        <v>0.18121967076599999</v>
      </c>
      <c r="N9" s="3">
        <f t="shared" si="3"/>
        <v>0.81777641417999991</v>
      </c>
      <c r="O9" s="3">
        <f t="shared" si="11"/>
        <v>0.2815071871932</v>
      </c>
      <c r="P9" s="3">
        <f t="shared" si="12"/>
        <v>0.39545443132919994</v>
      </c>
      <c r="Q9" s="3">
        <f t="shared" si="4"/>
        <v>0.88640389765439997</v>
      </c>
      <c r="R9" s="3">
        <f t="shared" si="5"/>
        <v>3.6562876583039996</v>
      </c>
      <c r="S9" s="3">
        <f t="shared" si="13"/>
        <v>1.0980907540710925</v>
      </c>
      <c r="T9" s="4">
        <f t="shared" si="14"/>
        <v>1098.0907540710925</v>
      </c>
      <c r="U9" s="4">
        <f t="shared" si="15"/>
        <v>49.644322495513471</v>
      </c>
      <c r="V9" s="41">
        <v>22.119160839999999</v>
      </c>
      <c r="W9" s="9">
        <f t="shared" si="6"/>
        <v>1191.4637398923232</v>
      </c>
      <c r="X9" s="2" t="s">
        <v>37</v>
      </c>
    </row>
    <row r="10" spans="1:30" ht="14.4">
      <c r="A10" t="s">
        <v>82</v>
      </c>
      <c r="B10" s="2" t="s">
        <v>59</v>
      </c>
      <c r="C10" s="41">
        <v>3.2600798000000002</v>
      </c>
      <c r="D10" s="41">
        <v>3.5994081000000002</v>
      </c>
      <c r="E10" s="41">
        <v>5.3055857</v>
      </c>
      <c r="F10" s="41">
        <v>17.6842185</v>
      </c>
      <c r="G10" s="5">
        <f t="shared" si="7"/>
        <v>0.3615363296604</v>
      </c>
      <c r="H10" s="5">
        <f t="shared" si="8"/>
        <v>0.39916715947380005</v>
      </c>
      <c r="I10" s="5">
        <f t="shared" si="9"/>
        <v>0.58837884295859999</v>
      </c>
      <c r="J10" s="5">
        <f t="shared" si="10"/>
        <v>1.961144463213</v>
      </c>
      <c r="K10" s="3">
        <f t="shared" si="0"/>
        <v>8.8902376146000009E-2</v>
      </c>
      <c r="L10" s="3">
        <f t="shared" si="1"/>
        <v>9.8155858887000014E-2</v>
      </c>
      <c r="M10" s="3">
        <f t="shared" si="2"/>
        <v>0.144683322039</v>
      </c>
      <c r="N10" s="3">
        <f t="shared" si="3"/>
        <v>0.48224863849499999</v>
      </c>
      <c r="O10" s="3">
        <f t="shared" si="11"/>
        <v>0.3615363296604</v>
      </c>
      <c r="P10" s="3">
        <f t="shared" si="12"/>
        <v>0.48806953561980004</v>
      </c>
      <c r="Q10" s="3">
        <f t="shared" si="4"/>
        <v>0.7754370779916</v>
      </c>
      <c r="R10" s="3">
        <f t="shared" si="5"/>
        <v>2.2928860202850001</v>
      </c>
      <c r="S10" s="3">
        <f t="shared" si="13"/>
        <v>0.62853532132589962</v>
      </c>
      <c r="T10" s="4">
        <f t="shared" si="14"/>
        <v>628.53532132589964</v>
      </c>
      <c r="U10" s="4">
        <f t="shared" si="15"/>
        <v>28.20397943772975</v>
      </c>
      <c r="V10" s="41">
        <v>22.28534178</v>
      </c>
      <c r="W10" s="9">
        <f t="shared" si="6"/>
        <v>676.89550650551405</v>
      </c>
      <c r="X10" s="2" t="s">
        <v>38</v>
      </c>
    </row>
    <row r="11" spans="1:30" ht="14.4">
      <c r="A11" t="s">
        <v>82</v>
      </c>
      <c r="B11" s="2" t="s">
        <v>60</v>
      </c>
      <c r="C11" s="41">
        <v>2.9015512000000001</v>
      </c>
      <c r="D11" s="41">
        <v>3.3828155999999998</v>
      </c>
      <c r="E11" s="41">
        <v>4.6629705000000001</v>
      </c>
      <c r="F11" s="41">
        <v>14.390517300000001</v>
      </c>
      <c r="G11" s="5">
        <f t="shared" si="7"/>
        <v>0.3217762249776</v>
      </c>
      <c r="H11" s="5">
        <f t="shared" si="8"/>
        <v>0.37514748440879997</v>
      </c>
      <c r="I11" s="5">
        <f t="shared" si="9"/>
        <v>0.51711410250899992</v>
      </c>
      <c r="J11" s="5">
        <f t="shared" si="10"/>
        <v>1.5958795875354002</v>
      </c>
      <c r="K11" s="3">
        <f t="shared" si="0"/>
        <v>7.9125301224000008E-2</v>
      </c>
      <c r="L11" s="3">
        <f t="shared" si="1"/>
        <v>9.2249381411999995E-2</v>
      </c>
      <c r="M11" s="3">
        <f t="shared" si="2"/>
        <v>0.12715920553499999</v>
      </c>
      <c r="N11" s="3">
        <f t="shared" si="3"/>
        <v>0.39242940677100002</v>
      </c>
      <c r="O11" s="3">
        <f t="shared" si="11"/>
        <v>0.3217762249776</v>
      </c>
      <c r="P11" s="3">
        <f t="shared" si="12"/>
        <v>0.45427278563279999</v>
      </c>
      <c r="Q11" s="3">
        <f t="shared" si="4"/>
        <v>0.68848878514499989</v>
      </c>
      <c r="R11" s="3">
        <f t="shared" si="5"/>
        <v>1.8944134757064002</v>
      </c>
      <c r="S11" s="3">
        <f t="shared" si="13"/>
        <v>0.51156176634042716</v>
      </c>
      <c r="T11" s="4">
        <f t="shared" si="14"/>
        <v>511.56176634042714</v>
      </c>
      <c r="U11" s="4">
        <f t="shared" si="15"/>
        <v>22.508606902804605</v>
      </c>
      <c r="V11" s="41">
        <v>22.727384619999999</v>
      </c>
      <c r="W11" s="9">
        <f t="shared" si="6"/>
        <v>540.20656566731054</v>
      </c>
      <c r="X11" s="2" t="s">
        <v>39</v>
      </c>
    </row>
    <row r="12" spans="1:30" ht="14.4">
      <c r="A12" t="s">
        <v>82</v>
      </c>
      <c r="B12" s="2" t="s">
        <v>65</v>
      </c>
      <c r="C12" s="41">
        <v>3.3071153999999998</v>
      </c>
      <c r="D12" s="41">
        <v>4.4908402000000001</v>
      </c>
      <c r="E12" s="41">
        <v>13.818402499999999</v>
      </c>
      <c r="F12" s="41">
        <v>34.894065300000001</v>
      </c>
      <c r="G12" s="5">
        <f t="shared" si="7"/>
        <v>0.36675248362919993</v>
      </c>
      <c r="H12" s="5">
        <f t="shared" si="8"/>
        <v>0.49802519649959998</v>
      </c>
      <c r="I12" s="5">
        <f t="shared" si="9"/>
        <v>1.5324332004449999</v>
      </c>
      <c r="J12" s="5">
        <f t="shared" si="10"/>
        <v>3.8696820536394001</v>
      </c>
      <c r="K12" s="3">
        <f t="shared" si="0"/>
        <v>9.0185036957999995E-2</v>
      </c>
      <c r="L12" s="3">
        <f t="shared" si="1"/>
        <v>0.12246521225399999</v>
      </c>
      <c r="M12" s="3">
        <f t="shared" si="2"/>
        <v>0.37682783617499999</v>
      </c>
      <c r="N12" s="3">
        <f t="shared" si="3"/>
        <v>0.95156116073100006</v>
      </c>
      <c r="O12" s="3">
        <f t="shared" si="11"/>
        <v>0.36675248362919993</v>
      </c>
      <c r="P12" s="3">
        <f t="shared" si="12"/>
        <v>0.58821023345759993</v>
      </c>
      <c r="Q12" s="3">
        <f t="shared" si="4"/>
        <v>1.7450834496569998</v>
      </c>
      <c r="R12" s="3">
        <f t="shared" si="5"/>
        <v>4.4591601390264</v>
      </c>
      <c r="S12" s="3">
        <f t="shared" si="13"/>
        <v>1.387448204269119</v>
      </c>
      <c r="T12" s="4">
        <f t="shared" si="14"/>
        <v>1387.4482042691191</v>
      </c>
      <c r="U12" s="4">
        <f t="shared" si="15"/>
        <v>61.285987588916122</v>
      </c>
      <c r="V12" s="41">
        <v>22.638914029999999</v>
      </c>
      <c r="W12" s="9">
        <f t="shared" si="6"/>
        <v>1470.8637021339869</v>
      </c>
      <c r="X12" s="2" t="s">
        <v>40</v>
      </c>
    </row>
    <row r="13" spans="1:30" ht="14.4">
      <c r="A13" t="s">
        <v>82</v>
      </c>
      <c r="B13" s="2" t="s">
        <v>66</v>
      </c>
      <c r="C13" s="41">
        <v>4.0621871000000001</v>
      </c>
      <c r="D13" s="41">
        <v>5.0608431999999999</v>
      </c>
      <c r="E13" s="41">
        <v>6.7229159000000003</v>
      </c>
      <c r="F13" s="41">
        <v>21.805693699999999</v>
      </c>
      <c r="G13" s="5">
        <f t="shared" si="7"/>
        <v>0.4504884250158</v>
      </c>
      <c r="H13" s="5">
        <f t="shared" si="8"/>
        <v>0.5612373891936</v>
      </c>
      <c r="I13" s="5">
        <f t="shared" si="9"/>
        <v>0.74555792747820004</v>
      </c>
      <c r="J13" s="5">
        <f t="shared" si="10"/>
        <v>2.4182078199425998</v>
      </c>
      <c r="K13" s="3">
        <f t="shared" si="0"/>
        <v>0.110775842217</v>
      </c>
      <c r="L13" s="3">
        <f t="shared" si="1"/>
        <v>0.138009194064</v>
      </c>
      <c r="M13" s="3">
        <f t="shared" si="2"/>
        <v>0.183333916593</v>
      </c>
      <c r="N13" s="3">
        <f t="shared" si="3"/>
        <v>0.59464126719900001</v>
      </c>
      <c r="O13" s="3">
        <f t="shared" si="11"/>
        <v>0.4504884250158</v>
      </c>
      <c r="P13" s="3">
        <f t="shared" si="12"/>
        <v>0.67201323141059999</v>
      </c>
      <c r="Q13" s="3">
        <f t="shared" si="4"/>
        <v>0.99434296375920006</v>
      </c>
      <c r="R13" s="3">
        <f t="shared" si="5"/>
        <v>2.8503267728165995</v>
      </c>
      <c r="S13" s="3">
        <f t="shared" si="13"/>
        <v>0.77693746140145625</v>
      </c>
      <c r="T13" s="4">
        <f t="shared" si="14"/>
        <v>776.93746140145629</v>
      </c>
      <c r="U13" s="4">
        <f t="shared" si="15"/>
        <v>32.839939606076584</v>
      </c>
      <c r="V13" s="41">
        <v>23.658309689999999</v>
      </c>
      <c r="W13" s="9">
        <f t="shared" si="6"/>
        <v>788.15855054583801</v>
      </c>
      <c r="X13" s="2" t="s">
        <v>41</v>
      </c>
    </row>
    <row r="14" spans="1:30" ht="14.4">
      <c r="A14" t="s">
        <v>82</v>
      </c>
      <c r="B14" s="2" t="s">
        <v>67</v>
      </c>
      <c r="C14" s="41">
        <v>3.9801677999999998</v>
      </c>
      <c r="D14" s="41">
        <v>4.9698029000000004</v>
      </c>
      <c r="E14" s="41">
        <v>13.3326198</v>
      </c>
      <c r="F14" s="41">
        <v>36.864046299999998</v>
      </c>
      <c r="G14" s="5">
        <f t="shared" si="7"/>
        <v>0.44139264868439998</v>
      </c>
      <c r="H14" s="5">
        <f t="shared" si="8"/>
        <v>0.55114120200420003</v>
      </c>
      <c r="I14" s="5">
        <f t="shared" si="9"/>
        <v>1.4785608705803999</v>
      </c>
      <c r="J14" s="5">
        <f t="shared" si="10"/>
        <v>4.0881490065774004</v>
      </c>
      <c r="K14" s="3">
        <f t="shared" si="0"/>
        <v>0.108539175906</v>
      </c>
      <c r="L14" s="3">
        <f t="shared" si="1"/>
        <v>0.135526525083</v>
      </c>
      <c r="M14" s="3">
        <f t="shared" si="2"/>
        <v>0.36358054194599998</v>
      </c>
      <c r="N14" s="3">
        <f t="shared" si="3"/>
        <v>1.0052825426009999</v>
      </c>
      <c r="O14" s="3">
        <f t="shared" si="11"/>
        <v>0.44139264868439998</v>
      </c>
      <c r="P14" s="3">
        <f t="shared" si="12"/>
        <v>0.65968037791020007</v>
      </c>
      <c r="Q14" s="3">
        <f t="shared" si="4"/>
        <v>1.7226265715693998</v>
      </c>
      <c r="R14" s="3">
        <f t="shared" si="5"/>
        <v>4.6957952495124005</v>
      </c>
      <c r="S14" s="3">
        <f t="shared" si="13"/>
        <v>1.428394635201367</v>
      </c>
      <c r="T14" s="4">
        <f t="shared" si="14"/>
        <v>1428.394635201367</v>
      </c>
      <c r="U14" s="4">
        <f t="shared" si="15"/>
        <v>63.651944810656808</v>
      </c>
      <c r="V14" s="41">
        <v>22.44070687</v>
      </c>
      <c r="W14" s="9">
        <f t="shared" si="6"/>
        <v>1527.6466754557634</v>
      </c>
      <c r="X14" s="2" t="s">
        <v>42</v>
      </c>
    </row>
    <row r="15" spans="1:30" ht="14.4">
      <c r="A15" t="s">
        <v>82</v>
      </c>
      <c r="B15" s="2" t="s">
        <v>68</v>
      </c>
      <c r="C15" s="41">
        <v>3.3755671999999999</v>
      </c>
      <c r="D15" s="41">
        <v>4.1120676999999999</v>
      </c>
      <c r="E15" s="41">
        <v>7.6100589999999997</v>
      </c>
      <c r="F15" s="41">
        <v>28.622140900000002</v>
      </c>
      <c r="G15" s="5">
        <f t="shared" si="7"/>
        <v>0.37434365134559999</v>
      </c>
      <c r="H15" s="5">
        <f t="shared" si="8"/>
        <v>0.45602008379459996</v>
      </c>
      <c r="I15" s="5">
        <f t="shared" si="9"/>
        <v>0.84394032298199995</v>
      </c>
      <c r="J15" s="5">
        <f t="shared" si="10"/>
        <v>3.1741381815282002</v>
      </c>
      <c r="K15" s="3">
        <f t="shared" si="0"/>
        <v>9.2051717544000003E-2</v>
      </c>
      <c r="L15" s="3">
        <f t="shared" si="1"/>
        <v>0.11213608617899999</v>
      </c>
      <c r="M15" s="3">
        <f t="shared" si="2"/>
        <v>0.20752630892999999</v>
      </c>
      <c r="N15" s="3">
        <f t="shared" si="3"/>
        <v>0.78052578234300007</v>
      </c>
      <c r="O15" s="3">
        <f t="shared" si="11"/>
        <v>0.37434365134559999</v>
      </c>
      <c r="P15" s="3">
        <f t="shared" si="12"/>
        <v>0.54807180133860001</v>
      </c>
      <c r="Q15" s="3">
        <f t="shared" si="4"/>
        <v>1.048128126705</v>
      </c>
      <c r="R15" s="3">
        <f t="shared" si="5"/>
        <v>3.5858522941811999</v>
      </c>
      <c r="S15" s="3">
        <f t="shared" si="13"/>
        <v>1.0477064193810486</v>
      </c>
      <c r="T15" s="4">
        <f t="shared" si="14"/>
        <v>1047.7064193810486</v>
      </c>
      <c r="U15" s="4">
        <f t="shared" si="15"/>
        <v>45.722475839931541</v>
      </c>
      <c r="V15" s="41">
        <v>22.914472589999999</v>
      </c>
      <c r="W15" s="9">
        <f t="shared" si="6"/>
        <v>1097.3394201583569</v>
      </c>
      <c r="X15" s="2" t="s">
        <v>43</v>
      </c>
    </row>
    <row r="16" spans="1:30" ht="14.4">
      <c r="A16" t="s">
        <v>82</v>
      </c>
      <c r="B16" s="2" t="s">
        <v>81</v>
      </c>
      <c r="C16" s="41">
        <v>5.3665460989999998</v>
      </c>
      <c r="D16" s="41">
        <v>5.9411525870000004</v>
      </c>
      <c r="E16" s="41">
        <v>6.4025447839999998</v>
      </c>
      <c r="F16" s="41">
        <v>5.9490585730000003</v>
      </c>
      <c r="G16" s="5">
        <f t="shared" si="7"/>
        <v>0.59513922928690199</v>
      </c>
      <c r="H16" s="5">
        <f t="shared" si="8"/>
        <v>0.65886193959312611</v>
      </c>
      <c r="I16" s="5">
        <f t="shared" si="9"/>
        <v>0.71002941145603204</v>
      </c>
      <c r="J16" s="5">
        <f t="shared" si="10"/>
        <v>0.65973869762855408</v>
      </c>
      <c r="K16" s="3">
        <f>C16*0.001818*15</f>
        <v>0.14634571211972999</v>
      </c>
      <c r="L16" s="3">
        <f>D16*0.001818*15</f>
        <v>0.16201523104749002</v>
      </c>
      <c r="M16" s="3">
        <f>E16*0.001818*15</f>
        <v>0.17459739625967999</v>
      </c>
      <c r="N16" s="3">
        <f>F16*0.001818*15</f>
        <v>0.16223082728571001</v>
      </c>
      <c r="O16" s="3">
        <f>G16</f>
        <v>0.59513922928690199</v>
      </c>
      <c r="P16" s="3">
        <f>H16+K16</f>
        <v>0.80520765171285613</v>
      </c>
      <c r="Q16" s="3">
        <f>I16+K16+L16</f>
        <v>1.018390354623252</v>
      </c>
      <c r="R16" s="3">
        <f>J16+K16+L16+M16</f>
        <v>1.1426970370554541</v>
      </c>
      <c r="S16" s="3">
        <f>SLOPE(O16:R16,$C$1:$F$1)</f>
        <v>0.18994810431757062</v>
      </c>
      <c r="T16" s="4">
        <f>S16*10^3</f>
        <v>189.94810431757062</v>
      </c>
      <c r="U16" s="4">
        <f>(T16)*(1/V16)</f>
        <v>1899481.0431757062</v>
      </c>
      <c r="V16" s="41">
        <v>1E-4</v>
      </c>
      <c r="W16" s="9">
        <f>+U16*24</f>
        <v>45587545.036216944</v>
      </c>
      <c r="X16" s="2"/>
    </row>
    <row r="17" spans="1:30" ht="14.4">
      <c r="A17" t="s">
        <v>82</v>
      </c>
      <c r="B17" s="2" t="s">
        <v>69</v>
      </c>
      <c r="C17" s="41">
        <v>1.3693911000000001</v>
      </c>
      <c r="D17" s="41">
        <v>2.1417902</v>
      </c>
      <c r="E17" s="41">
        <v>2.9628117999999999</v>
      </c>
      <c r="F17" s="41">
        <v>8.3929232000000003</v>
      </c>
      <c r="G17" s="5">
        <f t="shared" si="7"/>
        <v>0.1518627342078</v>
      </c>
      <c r="H17" s="5">
        <f t="shared" si="8"/>
        <v>0.2375202495996</v>
      </c>
      <c r="I17" s="5">
        <f t="shared" si="9"/>
        <v>0.32856990299639999</v>
      </c>
      <c r="J17" s="5">
        <f t="shared" si="10"/>
        <v>0.93075839703359997</v>
      </c>
      <c r="K17" s="3">
        <f t="shared" si="0"/>
        <v>3.7343295297E-2</v>
      </c>
      <c r="L17" s="3">
        <f t="shared" si="1"/>
        <v>5.8406618754000002E-2</v>
      </c>
      <c r="M17" s="3">
        <f t="shared" si="2"/>
        <v>8.0795877785999989E-2</v>
      </c>
      <c r="N17" s="3">
        <f t="shared" si="3"/>
        <v>0.22887501566400001</v>
      </c>
      <c r="O17" s="3">
        <f t="shared" si="11"/>
        <v>0.1518627342078</v>
      </c>
      <c r="P17" s="3">
        <f t="shared" si="12"/>
        <v>0.27486354489659998</v>
      </c>
      <c r="Q17" s="3">
        <f t="shared" si="4"/>
        <v>0.42431981704739996</v>
      </c>
      <c r="R17" s="3">
        <f t="shared" si="5"/>
        <v>1.1073041888706001</v>
      </c>
      <c r="S17" s="3">
        <f t="shared" si="13"/>
        <v>0.31114534758366758</v>
      </c>
      <c r="T17" s="4">
        <f t="shared" si="14"/>
        <v>311.14534758366756</v>
      </c>
      <c r="U17" s="4">
        <f t="shared" si="15"/>
        <v>25.002464130222105</v>
      </c>
      <c r="V17" s="41">
        <v>12.4445873</v>
      </c>
      <c r="W17" s="9">
        <f t="shared" si="6"/>
        <v>600.05913912533049</v>
      </c>
      <c r="X17" s="2" t="s">
        <v>44</v>
      </c>
    </row>
    <row r="18" spans="1:30" ht="14.4">
      <c r="A18" t="s">
        <v>82</v>
      </c>
      <c r="B18" s="2" t="s">
        <v>76</v>
      </c>
      <c r="C18" s="41">
        <v>1.0909660000000001</v>
      </c>
      <c r="D18" s="41">
        <v>1.9848428</v>
      </c>
      <c r="E18" s="41">
        <v>5.1803622999999996</v>
      </c>
      <c r="F18" s="41">
        <v>14.541050800000001</v>
      </c>
      <c r="G18" s="5">
        <f t="shared" si="7"/>
        <v>0.12098594746800002</v>
      </c>
      <c r="H18" s="5">
        <f t="shared" si="8"/>
        <v>0.2201150968344</v>
      </c>
      <c r="I18" s="5">
        <f t="shared" si="9"/>
        <v>0.57449181834539997</v>
      </c>
      <c r="J18" s="5">
        <f t="shared" si="10"/>
        <v>1.6125734516184</v>
      </c>
      <c r="K18" s="3">
        <f t="shared" si="0"/>
        <v>2.9750642820000006E-2</v>
      </c>
      <c r="L18" s="3">
        <f t="shared" si="1"/>
        <v>5.4126663156000003E-2</v>
      </c>
      <c r="M18" s="3">
        <f t="shared" si="2"/>
        <v>0.141268479921</v>
      </c>
      <c r="N18" s="3">
        <f t="shared" si="3"/>
        <v>0.39653445531600001</v>
      </c>
      <c r="O18" s="3">
        <f t="shared" si="11"/>
        <v>0.12098594746800002</v>
      </c>
      <c r="P18" s="3">
        <f t="shared" si="12"/>
        <v>0.24986573965440001</v>
      </c>
      <c r="Q18" s="3">
        <f t="shared" si="4"/>
        <v>0.65836912432140005</v>
      </c>
      <c r="R18" s="3">
        <f t="shared" si="5"/>
        <v>1.8377192375154001</v>
      </c>
      <c r="S18" s="3">
        <f t="shared" si="13"/>
        <v>0.5739715612427887</v>
      </c>
      <c r="T18" s="4">
        <f t="shared" si="14"/>
        <v>573.97156124278865</v>
      </c>
      <c r="U18" s="4">
        <f t="shared" si="15"/>
        <v>44.928572346751203</v>
      </c>
      <c r="V18" s="41">
        <v>12.77520142</v>
      </c>
      <c r="W18" s="9">
        <f t="shared" si="6"/>
        <v>1078.2857363220289</v>
      </c>
      <c r="X18" s="2" t="s">
        <v>45</v>
      </c>
    </row>
    <row r="19" spans="1:30" ht="14.4">
      <c r="A19" t="s">
        <v>82</v>
      </c>
      <c r="B19" s="2" t="s">
        <v>73</v>
      </c>
      <c r="C19" s="41">
        <v>1.3625145000000001</v>
      </c>
      <c r="D19" s="41">
        <v>2.2304716</v>
      </c>
      <c r="E19" s="41">
        <v>7.3591547999999998</v>
      </c>
      <c r="F19" s="41">
        <v>24.5026884</v>
      </c>
      <c r="G19" s="5">
        <f t="shared" si="7"/>
        <v>0.151100133021</v>
      </c>
      <c r="H19" s="5">
        <f t="shared" si="8"/>
        <v>0.24735483949679998</v>
      </c>
      <c r="I19" s="5">
        <f t="shared" si="9"/>
        <v>0.81611554901039995</v>
      </c>
      <c r="J19" s="5">
        <f t="shared" si="10"/>
        <v>2.7172991381831997</v>
      </c>
      <c r="K19" s="3">
        <f t="shared" si="0"/>
        <v>3.7155770414999997E-2</v>
      </c>
      <c r="L19" s="3">
        <f t="shared" si="1"/>
        <v>6.082496053199999E-2</v>
      </c>
      <c r="M19" s="3">
        <f t="shared" si="2"/>
        <v>0.20068415139599999</v>
      </c>
      <c r="N19" s="3">
        <f t="shared" si="3"/>
        <v>0.66818831266799994</v>
      </c>
      <c r="O19" s="3">
        <f t="shared" si="11"/>
        <v>0.151100133021</v>
      </c>
      <c r="P19" s="3">
        <f t="shared" si="12"/>
        <v>0.28451060991179999</v>
      </c>
      <c r="Q19" s="3">
        <f t="shared" si="4"/>
        <v>0.91409627995739995</v>
      </c>
      <c r="R19" s="3">
        <f t="shared" si="5"/>
        <v>3.0159640205261997</v>
      </c>
      <c r="S19" s="3">
        <f t="shared" si="13"/>
        <v>0.95329759057973562</v>
      </c>
      <c r="T19" s="4">
        <f t="shared" si="14"/>
        <v>953.29759057973558</v>
      </c>
      <c r="U19" s="4">
        <f t="shared" si="15"/>
        <v>71.274249583954344</v>
      </c>
      <c r="V19" s="41">
        <v>13.375063170000001</v>
      </c>
      <c r="W19" s="9">
        <f t="shared" si="6"/>
        <v>1710.5819900149042</v>
      </c>
      <c r="X19" s="2" t="s">
        <v>46</v>
      </c>
    </row>
    <row r="20" spans="1:30" ht="14.4">
      <c r="A20" t="s">
        <v>82</v>
      </c>
      <c r="B20" s="2" t="s">
        <v>72</v>
      </c>
      <c r="C20" s="41">
        <v>1.7932549</v>
      </c>
      <c r="D20" s="41">
        <v>2.8542296</v>
      </c>
      <c r="E20" s="41">
        <v>3.1795187999999999</v>
      </c>
      <c r="F20" s="41">
        <v>7.4692381000000001</v>
      </c>
      <c r="G20" s="5">
        <f t="shared" si="7"/>
        <v>0.19886838190020001</v>
      </c>
      <c r="H20" s="5">
        <f t="shared" si="8"/>
        <v>0.3165283541808</v>
      </c>
      <c r="I20" s="5">
        <f t="shared" si="9"/>
        <v>0.35260227588239995</v>
      </c>
      <c r="J20" s="5">
        <f t="shared" si="10"/>
        <v>0.82832356681379993</v>
      </c>
      <c r="K20" s="3">
        <f t="shared" si="0"/>
        <v>4.8902061123000003E-2</v>
      </c>
      <c r="L20" s="3">
        <f t="shared" si="1"/>
        <v>7.7834841192000001E-2</v>
      </c>
      <c r="M20" s="3">
        <f t="shared" si="2"/>
        <v>8.6705477675999995E-2</v>
      </c>
      <c r="N20" s="3">
        <f t="shared" si="3"/>
        <v>0.20368612298699998</v>
      </c>
      <c r="O20" s="3">
        <f t="shared" si="11"/>
        <v>0.19886838190020001</v>
      </c>
      <c r="P20" s="3">
        <f t="shared" si="12"/>
        <v>0.36543041530379999</v>
      </c>
      <c r="Q20" s="3">
        <f t="shared" si="4"/>
        <v>0.47933917819739996</v>
      </c>
      <c r="R20" s="3">
        <f t="shared" si="5"/>
        <v>1.0417659468047999</v>
      </c>
      <c r="S20" s="3">
        <f t="shared" si="13"/>
        <v>0.27218025379695487</v>
      </c>
      <c r="T20" s="4">
        <f t="shared" si="14"/>
        <v>272.1802537969549</v>
      </c>
      <c r="U20" s="4">
        <f t="shared" si="15"/>
        <v>19.357309848340385</v>
      </c>
      <c r="V20" s="41">
        <v>14.06085122</v>
      </c>
      <c r="W20" s="9">
        <f t="shared" si="6"/>
        <v>464.57543636016925</v>
      </c>
      <c r="X20" s="2" t="s">
        <v>47</v>
      </c>
      <c r="Z20" t="s">
        <v>5</v>
      </c>
    </row>
    <row r="21" spans="1:30" ht="14.4">
      <c r="A21" t="s">
        <v>82</v>
      </c>
      <c r="B21" s="2" t="s">
        <v>75</v>
      </c>
      <c r="C21" s="41">
        <v>1.8017898999999999</v>
      </c>
      <c r="D21" s="41">
        <v>2.8605486999999998</v>
      </c>
      <c r="E21" s="41">
        <v>4.3537077999999996</v>
      </c>
      <c r="F21" s="41">
        <v>7.9690165000000004</v>
      </c>
      <c r="G21" s="5">
        <f t="shared" si="7"/>
        <v>0.1998148963302</v>
      </c>
      <c r="H21" s="5">
        <f t="shared" si="8"/>
        <v>0.31722912973259998</v>
      </c>
      <c r="I21" s="5">
        <f t="shared" si="9"/>
        <v>0.48281748760439996</v>
      </c>
      <c r="J21" s="5">
        <f t="shared" si="10"/>
        <v>0.88374799181700003</v>
      </c>
      <c r="K21" s="3">
        <f t="shared" si="0"/>
        <v>4.9134810572999996E-2</v>
      </c>
      <c r="L21" s="3">
        <f t="shared" si="1"/>
        <v>7.8007163049000003E-2</v>
      </c>
      <c r="M21" s="3">
        <f t="shared" si="2"/>
        <v>0.11872561170599999</v>
      </c>
      <c r="N21" s="3">
        <f t="shared" si="3"/>
        <v>0.21731507995500002</v>
      </c>
      <c r="O21" s="3">
        <f t="shared" si="11"/>
        <v>0.1998148963302</v>
      </c>
      <c r="P21" s="3">
        <f t="shared" si="12"/>
        <v>0.36636394030559999</v>
      </c>
      <c r="Q21" s="3">
        <f t="shared" si="4"/>
        <v>0.60995946122639999</v>
      </c>
      <c r="R21" s="3">
        <f t="shared" si="5"/>
        <v>1.129615577145</v>
      </c>
      <c r="S21" s="3">
        <f t="shared" si="13"/>
        <v>0.31227648298319377</v>
      </c>
      <c r="T21" s="4">
        <f t="shared" si="14"/>
        <v>312.27648298319377</v>
      </c>
      <c r="U21" s="4">
        <f t="shared" si="15"/>
        <v>20.971258920079933</v>
      </c>
      <c r="V21" s="41">
        <v>14.890688450000001</v>
      </c>
      <c r="W21" s="9">
        <f t="shared" si="6"/>
        <v>503.31021408191839</v>
      </c>
      <c r="X21" s="2" t="s">
        <v>24</v>
      </c>
      <c r="Z21" t="s">
        <v>4</v>
      </c>
      <c r="AA21" s="10" t="e">
        <f>AVERAGE(U21,U25,#REF!,#REF!)</f>
        <v>#REF!</v>
      </c>
      <c r="AB21" s="10" t="e">
        <f>AVERAGE(U22,U26,#REF!,#REF!)</f>
        <v>#REF!</v>
      </c>
      <c r="AC21" s="10" t="e">
        <f>AVERAGE(U23,U27,#REF!,#REF!)</f>
        <v>#REF!</v>
      </c>
      <c r="AD21" s="10" t="e">
        <f>AVERAGE(U24,U28,#REF!,#REF!)</f>
        <v>#REF!</v>
      </c>
    </row>
    <row r="22" spans="1:30" ht="14.4">
      <c r="A22" t="s">
        <v>82</v>
      </c>
      <c r="B22" s="2" t="s">
        <v>71</v>
      </c>
      <c r="C22" s="41">
        <v>2.0048007999999999</v>
      </c>
      <c r="D22" s="41">
        <v>1.9723476</v>
      </c>
      <c r="E22" s="41">
        <v>4.3078874000000003</v>
      </c>
      <c r="F22" s="41">
        <v>7.7006275999999998</v>
      </c>
      <c r="G22" s="5">
        <f t="shared" si="7"/>
        <v>0.22232839911839999</v>
      </c>
      <c r="H22" s="5">
        <f t="shared" si="8"/>
        <v>0.21872940414479999</v>
      </c>
      <c r="I22" s="5">
        <f t="shared" si="9"/>
        <v>0.47773609688519997</v>
      </c>
      <c r="J22" s="5">
        <f t="shared" si="10"/>
        <v>0.85398419958479987</v>
      </c>
      <c r="K22" s="3">
        <f t="shared" si="0"/>
        <v>5.4670917815999996E-2</v>
      </c>
      <c r="L22" s="3">
        <f t="shared" si="1"/>
        <v>5.3785919051999996E-2</v>
      </c>
      <c r="M22" s="3">
        <f t="shared" si="2"/>
        <v>0.117476089398</v>
      </c>
      <c r="N22" s="3">
        <f t="shared" si="3"/>
        <v>0.20999611465199997</v>
      </c>
      <c r="O22" s="3">
        <f t="shared" si="11"/>
        <v>0.22232839911839999</v>
      </c>
      <c r="P22" s="3">
        <f t="shared" si="12"/>
        <v>0.2734003219608</v>
      </c>
      <c r="Q22" s="3">
        <f t="shared" si="4"/>
        <v>0.58619293375320003</v>
      </c>
      <c r="R22" s="3">
        <f t="shared" si="5"/>
        <v>1.0799171258507998</v>
      </c>
      <c r="S22" s="3">
        <f t="shared" si="13"/>
        <v>0.29779748542719842</v>
      </c>
      <c r="T22" s="4">
        <f t="shared" si="14"/>
        <v>297.79748542719841</v>
      </c>
      <c r="U22" s="4">
        <f t="shared" si="15"/>
        <v>18.244695206213482</v>
      </c>
      <c r="V22" s="41">
        <v>16.322414930000001</v>
      </c>
      <c r="W22" s="9">
        <f t="shared" si="6"/>
        <v>437.8726849491236</v>
      </c>
      <c r="X22" s="2" t="s">
        <v>25</v>
      </c>
      <c r="Z22" t="s">
        <v>11</v>
      </c>
      <c r="AA22" s="11" t="e">
        <f>STDEV(U21,U25,#REF!,#REF!)</f>
        <v>#REF!</v>
      </c>
      <c r="AB22" s="11" t="e">
        <f>STDEV(U22,U26,#REF!,#REF!)</f>
        <v>#REF!</v>
      </c>
      <c r="AC22" s="11" t="e">
        <f>STDEV(U23,U27,#REF!,#REF!)</f>
        <v>#REF!</v>
      </c>
      <c r="AD22" s="11" t="e">
        <f>STDEV(U24,U28,#REF!,#REF!)</f>
        <v>#REF!</v>
      </c>
    </row>
    <row r="23" spans="1:30" ht="14.4">
      <c r="A23" t="s">
        <v>82</v>
      </c>
      <c r="B23" s="2" t="s">
        <v>70</v>
      </c>
      <c r="C23" s="41">
        <v>2.3363660999999998</v>
      </c>
      <c r="D23" s="41">
        <v>3.3079445999999999</v>
      </c>
      <c r="E23" s="41">
        <v>4.1209030000000002</v>
      </c>
      <c r="F23" s="41">
        <v>7.3413269999999997</v>
      </c>
      <c r="G23" s="5">
        <f t="shared" si="7"/>
        <v>0.25909832775779995</v>
      </c>
      <c r="H23" s="5">
        <f t="shared" si="8"/>
        <v>0.36684444025079999</v>
      </c>
      <c r="I23" s="5">
        <f t="shared" si="9"/>
        <v>0.456999900894</v>
      </c>
      <c r="J23" s="5">
        <f t="shared" si="10"/>
        <v>0.81413848164599989</v>
      </c>
      <c r="K23" s="3">
        <f t="shared" si="0"/>
        <v>6.3712703546999996E-2</v>
      </c>
      <c r="L23" s="3">
        <f t="shared" si="1"/>
        <v>9.0207649242000004E-2</v>
      </c>
      <c r="M23" s="3">
        <f t="shared" si="2"/>
        <v>0.11237702481</v>
      </c>
      <c r="N23" s="3">
        <f t="shared" si="3"/>
        <v>0.20019798728999999</v>
      </c>
      <c r="O23" s="3">
        <f t="shared" si="11"/>
        <v>0.25909832775779995</v>
      </c>
      <c r="P23" s="3">
        <f t="shared" si="12"/>
        <v>0.43055714379779997</v>
      </c>
      <c r="Q23" s="3">
        <f t="shared" si="4"/>
        <v>0.61092025368299996</v>
      </c>
      <c r="R23" s="3">
        <f t="shared" si="5"/>
        <v>1.0804358592449999</v>
      </c>
      <c r="S23" s="3">
        <f t="shared" si="13"/>
        <v>0.27212818452996052</v>
      </c>
      <c r="T23" s="4">
        <f t="shared" si="14"/>
        <v>272.12818452996049</v>
      </c>
      <c r="U23" s="4">
        <f t="shared" si="15"/>
        <v>18.856570495909846</v>
      </c>
      <c r="V23" s="41">
        <v>14.43147812</v>
      </c>
      <c r="W23" s="9">
        <f t="shared" si="6"/>
        <v>452.55769190183628</v>
      </c>
      <c r="X23" s="2" t="s">
        <v>26</v>
      </c>
      <c r="Z23" t="s">
        <v>12</v>
      </c>
      <c r="AA23" s="11" t="e">
        <f>AA22/SQRT(4)</f>
        <v>#REF!</v>
      </c>
      <c r="AB23" s="11" t="e">
        <f>AB22/SQRT(4)</f>
        <v>#REF!</v>
      </c>
      <c r="AC23" s="11" t="e">
        <f>AC22/SQRT(4)</f>
        <v>#REF!</v>
      </c>
      <c r="AD23" s="11" t="e">
        <f>AD22/SQRT(4)</f>
        <v>#REF!</v>
      </c>
    </row>
    <row r="24" spans="1:30" ht="14.4">
      <c r="A24" t="s">
        <v>82</v>
      </c>
      <c r="B24" s="2" t="s">
        <v>77</v>
      </c>
      <c r="C24" s="41">
        <v>2.5032209999999999</v>
      </c>
      <c r="D24" s="41">
        <v>4.1447639000000001</v>
      </c>
      <c r="E24" s="41">
        <v>5.3167513</v>
      </c>
      <c r="F24" s="41">
        <v>6.2854704000000003</v>
      </c>
      <c r="G24" s="5">
        <f t="shared" si="7"/>
        <v>0.27760220245799999</v>
      </c>
      <c r="H24" s="5">
        <f t="shared" si="8"/>
        <v>0.45964602698219997</v>
      </c>
      <c r="I24" s="5">
        <f t="shared" si="9"/>
        <v>0.58961708566740001</v>
      </c>
      <c r="J24" s="5">
        <f t="shared" si="10"/>
        <v>0.69704609641920001</v>
      </c>
      <c r="K24" s="3">
        <f t="shared" si="0"/>
        <v>6.8262836669999993E-2</v>
      </c>
      <c r="L24" s="3">
        <f t="shared" si="1"/>
        <v>0.113027711553</v>
      </c>
      <c r="M24" s="3">
        <f t="shared" si="2"/>
        <v>0.144987807951</v>
      </c>
      <c r="N24" s="3">
        <f t="shared" si="3"/>
        <v>0.17140477780800001</v>
      </c>
      <c r="O24" s="3">
        <f t="shared" si="11"/>
        <v>0.27760220245799999</v>
      </c>
      <c r="P24" s="3">
        <f t="shared" si="12"/>
        <v>0.52790886365220002</v>
      </c>
      <c r="Q24" s="3">
        <f t="shared" si="4"/>
        <v>0.77090763389039996</v>
      </c>
      <c r="R24" s="3">
        <f t="shared" si="5"/>
        <v>1.0233244525931999</v>
      </c>
      <c r="S24" s="3">
        <f t="shared" si="13"/>
        <v>0.25423395273296351</v>
      </c>
      <c r="T24" s="4">
        <f t="shared" si="14"/>
        <v>254.2339527329635</v>
      </c>
      <c r="U24" s="4">
        <f t="shared" si="15"/>
        <v>14.420020508325363</v>
      </c>
      <c r="V24" s="41">
        <v>17.63062352</v>
      </c>
      <c r="W24" s="9">
        <f t="shared" si="6"/>
        <v>346.0804921998087</v>
      </c>
      <c r="X24" s="2" t="s">
        <v>27</v>
      </c>
    </row>
    <row r="25" spans="1:30" ht="14.4">
      <c r="A25" t="s">
        <v>82</v>
      </c>
      <c r="B25" s="2" t="s">
        <v>74</v>
      </c>
      <c r="C25" s="41">
        <v>2.7664488999999999</v>
      </c>
      <c r="D25" s="41">
        <v>3.8358156999999999</v>
      </c>
      <c r="E25" s="41">
        <v>5.5365175999999998</v>
      </c>
      <c r="F25" s="41">
        <v>9.8545584999999996</v>
      </c>
      <c r="G25" s="5">
        <f t="shared" si="7"/>
        <v>0.3067936501122</v>
      </c>
      <c r="H25" s="5">
        <f t="shared" si="8"/>
        <v>0.42538428949860002</v>
      </c>
      <c r="I25" s="5">
        <f t="shared" si="9"/>
        <v>0.61398872880480004</v>
      </c>
      <c r="J25" s="5">
        <f t="shared" si="10"/>
        <v>1.0928508285329999</v>
      </c>
      <c r="K25" s="3">
        <f t="shared" si="0"/>
        <v>7.5441061502999993E-2</v>
      </c>
      <c r="L25" s="3">
        <f t="shared" si="1"/>
        <v>0.104602694139</v>
      </c>
      <c r="M25" s="3">
        <f t="shared" si="2"/>
        <v>0.15098083495199999</v>
      </c>
      <c r="N25" s="3">
        <f t="shared" si="3"/>
        <v>0.26873381029499999</v>
      </c>
      <c r="O25" s="3">
        <f t="shared" si="11"/>
        <v>0.3067936501122</v>
      </c>
      <c r="P25" s="3">
        <f t="shared" si="12"/>
        <v>0.50082535100159997</v>
      </c>
      <c r="Q25" s="3">
        <f t="shared" si="4"/>
        <v>0.79403248444680008</v>
      </c>
      <c r="R25" s="3">
        <f t="shared" si="5"/>
        <v>1.4238754191269996</v>
      </c>
      <c r="S25" s="3">
        <f t="shared" si="13"/>
        <v>0.37528339601042043</v>
      </c>
      <c r="T25" s="4">
        <f t="shared" si="14"/>
        <v>375.28339601042046</v>
      </c>
      <c r="U25" s="4">
        <f t="shared" si="15"/>
        <v>26.420824109399749</v>
      </c>
      <c r="V25" s="41">
        <v>14.204076089999999</v>
      </c>
      <c r="W25" s="9">
        <f t="shared" si="6"/>
        <v>634.09977862559401</v>
      </c>
      <c r="X25" s="2" t="s">
        <v>28</v>
      </c>
    </row>
    <row r="26" spans="1:30" ht="14.4">
      <c r="A26" t="s">
        <v>82</v>
      </c>
      <c r="B26" s="2" t="s">
        <v>78</v>
      </c>
      <c r="C26" s="41">
        <v>2.1061060999999999</v>
      </c>
      <c r="D26" s="41">
        <v>3.2060246000000001</v>
      </c>
      <c r="E26" s="41">
        <v>4.3360944999999997</v>
      </c>
      <c r="F26" s="41">
        <v>12.1667313</v>
      </c>
      <c r="G26" s="5">
        <f t="shared" si="7"/>
        <v>0.23356295427779999</v>
      </c>
      <c r="H26" s="5">
        <f t="shared" si="8"/>
        <v>0.35554171609080004</v>
      </c>
      <c r="I26" s="5">
        <f t="shared" si="9"/>
        <v>0.48086420786099993</v>
      </c>
      <c r="J26" s="5">
        <f t="shared" si="10"/>
        <v>1.3492661677074</v>
      </c>
      <c r="K26" s="3">
        <f t="shared" si="0"/>
        <v>5.7433513346999997E-2</v>
      </c>
      <c r="L26" s="3">
        <f t="shared" si="1"/>
        <v>8.7428290842000003E-2</v>
      </c>
      <c r="M26" s="3">
        <f t="shared" si="2"/>
        <v>0.11824529701499999</v>
      </c>
      <c r="N26" s="3">
        <f t="shared" si="3"/>
        <v>0.33178676255099998</v>
      </c>
      <c r="O26" s="3">
        <f t="shared" si="11"/>
        <v>0.23356295427779999</v>
      </c>
      <c r="P26" s="3">
        <f t="shared" si="12"/>
        <v>0.41297522943780002</v>
      </c>
      <c r="Q26" s="3">
        <f t="shared" si="4"/>
        <v>0.62572601204999989</v>
      </c>
      <c r="R26" s="3">
        <f t="shared" si="5"/>
        <v>1.6123732689114003</v>
      </c>
      <c r="S26" s="3">
        <f t="shared" si="13"/>
        <v>0.44870595865241897</v>
      </c>
      <c r="T26" s="4">
        <f t="shared" si="14"/>
        <v>448.70595865241899</v>
      </c>
      <c r="U26" s="4">
        <f t="shared" si="15"/>
        <v>26.264562225331591</v>
      </c>
      <c r="V26" s="41">
        <v>17.084082909999999</v>
      </c>
      <c r="W26" s="9">
        <f t="shared" si="6"/>
        <v>630.34949340795822</v>
      </c>
      <c r="X26" s="2" t="s">
        <v>29</v>
      </c>
    </row>
    <row r="27" spans="1:30" ht="14.4">
      <c r="A27" t="s">
        <v>82</v>
      </c>
      <c r="B27" s="2" t="s">
        <v>79</v>
      </c>
      <c r="C27" s="41">
        <v>1.8241925999999999</v>
      </c>
      <c r="D27" s="41">
        <v>2.6239267000000002</v>
      </c>
      <c r="E27" s="41">
        <v>6.2350751000000004</v>
      </c>
      <c r="F27" s="41">
        <v>20.045273000000002</v>
      </c>
      <c r="G27" s="5">
        <f t="shared" si="7"/>
        <v>0.2022993109548</v>
      </c>
      <c r="H27" s="5">
        <f t="shared" si="8"/>
        <v>0.2909882231766</v>
      </c>
      <c r="I27" s="5">
        <f t="shared" si="9"/>
        <v>0.69145735843980005</v>
      </c>
      <c r="J27" s="5">
        <f t="shared" si="10"/>
        <v>2.2229806851539999</v>
      </c>
      <c r="K27" s="3">
        <f t="shared" si="0"/>
        <v>4.9745732201999994E-2</v>
      </c>
      <c r="L27" s="3">
        <f t="shared" si="1"/>
        <v>7.1554481108999993E-2</v>
      </c>
      <c r="M27" s="3">
        <f t="shared" si="2"/>
        <v>0.17003049797700001</v>
      </c>
      <c r="N27" s="3">
        <f t="shared" si="3"/>
        <v>0.54663459470999998</v>
      </c>
      <c r="O27" s="3">
        <f t="shared" si="11"/>
        <v>0.2022993109548</v>
      </c>
      <c r="P27" s="3">
        <f t="shared" si="12"/>
        <v>0.34073395537860002</v>
      </c>
      <c r="Q27" s="3">
        <f t="shared" si="4"/>
        <v>0.81275757175079999</v>
      </c>
      <c r="R27" s="3">
        <f t="shared" si="5"/>
        <v>2.5143113964420003</v>
      </c>
      <c r="S27" s="3">
        <f t="shared" si="13"/>
        <v>0.76543072377765764</v>
      </c>
      <c r="T27" s="4">
        <f t="shared" si="14"/>
        <v>765.43072377765759</v>
      </c>
      <c r="U27" s="4">
        <f t="shared" si="15"/>
        <v>48.387936356263232</v>
      </c>
      <c r="V27" s="41">
        <v>15.818627149999999</v>
      </c>
      <c r="W27" s="9">
        <f t="shared" si="6"/>
        <v>1161.3104725503176</v>
      </c>
      <c r="X27" s="2" t="s">
        <v>30</v>
      </c>
    </row>
    <row r="28" spans="1:30" ht="14.4">
      <c r="A28" t="s">
        <v>82</v>
      </c>
      <c r="B28" s="2" t="s">
        <v>80</v>
      </c>
      <c r="C28" s="41">
        <v>2.5618368</v>
      </c>
      <c r="D28" s="41">
        <v>3.7867929</v>
      </c>
      <c r="E28" s="41">
        <v>4.1349136</v>
      </c>
      <c r="F28" s="41">
        <v>5.1673381000000003</v>
      </c>
      <c r="G28" s="5">
        <f t="shared" si="7"/>
        <v>0.2841025774464</v>
      </c>
      <c r="H28" s="5">
        <f t="shared" si="8"/>
        <v>0.41994775902420001</v>
      </c>
      <c r="I28" s="5">
        <f t="shared" si="9"/>
        <v>0.4585536484128</v>
      </c>
      <c r="J28" s="5">
        <f t="shared" si="10"/>
        <v>0.57304746061379996</v>
      </c>
      <c r="K28" s="3">
        <f t="shared" si="0"/>
        <v>6.9861289536000001E-2</v>
      </c>
      <c r="L28" s="3">
        <f t="shared" si="1"/>
        <v>0.103265842383</v>
      </c>
      <c r="M28" s="3">
        <f t="shared" si="2"/>
        <v>0.11275909387199999</v>
      </c>
      <c r="N28" s="3">
        <f t="shared" si="3"/>
        <v>0.140913309987</v>
      </c>
      <c r="O28" s="3">
        <f t="shared" si="11"/>
        <v>0.2841025774464</v>
      </c>
      <c r="P28" s="3">
        <f t="shared" si="12"/>
        <v>0.48980904856020002</v>
      </c>
      <c r="Q28" s="3">
        <f t="shared" si="4"/>
        <v>0.63168078033179997</v>
      </c>
      <c r="R28" s="3">
        <f t="shared" si="5"/>
        <v>0.85893368640479995</v>
      </c>
      <c r="S28" s="3">
        <f t="shared" si="13"/>
        <v>0.19128305937276685</v>
      </c>
      <c r="T28" s="4">
        <f t="shared" si="14"/>
        <v>191.28305937276684</v>
      </c>
      <c r="U28" s="4">
        <f t="shared" si="15"/>
        <v>14.955864752957304</v>
      </c>
      <c r="V28" s="41">
        <v>12.789836129999999</v>
      </c>
      <c r="W28" s="9">
        <f t="shared" si="6"/>
        <v>358.94075407097529</v>
      </c>
      <c r="X28" s="2" t="s">
        <v>31</v>
      </c>
    </row>
    <row r="29" spans="1:30" ht="14.4">
      <c r="B29" s="2"/>
      <c r="C29" s="41"/>
      <c r="D29" s="41"/>
      <c r="E29" s="41"/>
      <c r="F29" s="41"/>
      <c r="G29" s="5"/>
      <c r="H29" s="5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1"/>
      <c r="W29" s="9"/>
      <c r="X29" s="2"/>
    </row>
    <row r="30" spans="1:30" ht="14.4">
      <c r="A30" t="s">
        <v>83</v>
      </c>
      <c r="B30" s="2" t="s">
        <v>57</v>
      </c>
      <c r="C30" s="41"/>
      <c r="D30" s="41"/>
      <c r="E30" s="41"/>
      <c r="F30" s="41"/>
      <c r="G30" s="5">
        <f t="shared" ref="G30:G54" si="16">C30*0.001818*61</f>
        <v>0</v>
      </c>
      <c r="H30" s="5">
        <f t="shared" ref="H30:H54" si="17">D30*0.001818*61</f>
        <v>0</v>
      </c>
      <c r="I30" s="5">
        <f t="shared" ref="I30:I54" si="18">E30*0.001818*61</f>
        <v>0</v>
      </c>
      <c r="J30" s="5">
        <f t="shared" ref="J30:J54" si="19">F30*0.001818*61</f>
        <v>0</v>
      </c>
      <c r="K30" s="3">
        <f t="shared" ref="K30:K54" si="20">C30*0.001818*15</f>
        <v>0</v>
      </c>
      <c r="L30" s="3">
        <f t="shared" ref="L30:L54" si="21">D30*0.001818*15</f>
        <v>0</v>
      </c>
      <c r="M30" s="3">
        <f t="shared" ref="M30:M54" si="22">E30*0.001818*15</f>
        <v>0</v>
      </c>
      <c r="N30" s="3">
        <f t="shared" ref="N30:N54" si="23">F30*0.001818*15</f>
        <v>0</v>
      </c>
      <c r="O30" s="3">
        <f t="shared" ref="O30:O54" si="24">G30</f>
        <v>0</v>
      </c>
      <c r="P30" s="3">
        <f t="shared" ref="P30:P54" si="25">H30+K30</f>
        <v>0</v>
      </c>
      <c r="Q30" s="3">
        <f t="shared" ref="Q30:Q54" si="26">I30+K30+L30</f>
        <v>0</v>
      </c>
      <c r="R30" s="3">
        <f t="shared" ref="R30:R54" si="27">J30+K30+L30+M30</f>
        <v>0</v>
      </c>
      <c r="S30" s="3">
        <f t="shared" ref="S30:S54" si="28">SLOPE(O30:R30,$C$1:$F$1)</f>
        <v>0</v>
      </c>
      <c r="T30" s="4">
        <f t="shared" ref="T30:T54" si="29">S30*10^3</f>
        <v>0</v>
      </c>
      <c r="U30" s="4">
        <f t="shared" ref="U30:U54" si="30">(T30)*(1/V30)</f>
        <v>0</v>
      </c>
      <c r="V30" s="41">
        <v>21.463736260000001</v>
      </c>
      <c r="W30" s="9">
        <f t="shared" ref="W30:W54" si="31">+U30*24</f>
        <v>0</v>
      </c>
      <c r="X30" s="2" t="s">
        <v>84</v>
      </c>
    </row>
    <row r="31" spans="1:30" ht="14.4">
      <c r="A31" t="s">
        <v>83</v>
      </c>
      <c r="B31" s="2" t="s">
        <v>58</v>
      </c>
      <c r="C31" s="41"/>
      <c r="D31" s="41"/>
      <c r="E31" s="41"/>
      <c r="F31" s="41"/>
      <c r="G31" s="5">
        <f t="shared" si="16"/>
        <v>0</v>
      </c>
      <c r="H31" s="5">
        <f t="shared" si="17"/>
        <v>0</v>
      </c>
      <c r="I31" s="5">
        <f t="shared" si="18"/>
        <v>0</v>
      </c>
      <c r="J31" s="5">
        <f t="shared" si="19"/>
        <v>0</v>
      </c>
      <c r="K31" s="3">
        <f t="shared" si="20"/>
        <v>0</v>
      </c>
      <c r="L31" s="3">
        <f t="shared" si="21"/>
        <v>0</v>
      </c>
      <c r="M31" s="3">
        <f t="shared" si="22"/>
        <v>0</v>
      </c>
      <c r="N31" s="3">
        <f t="shared" si="23"/>
        <v>0</v>
      </c>
      <c r="O31" s="3">
        <f t="shared" si="24"/>
        <v>0</v>
      </c>
      <c r="P31" s="3">
        <f t="shared" si="25"/>
        <v>0</v>
      </c>
      <c r="Q31" s="3">
        <f t="shared" si="26"/>
        <v>0</v>
      </c>
      <c r="R31" s="3">
        <f t="shared" si="27"/>
        <v>0</v>
      </c>
      <c r="S31" s="3">
        <f t="shared" si="28"/>
        <v>0</v>
      </c>
      <c r="T31" s="4">
        <f t="shared" si="29"/>
        <v>0</v>
      </c>
      <c r="U31" s="4">
        <f t="shared" si="30"/>
        <v>0</v>
      </c>
      <c r="V31" s="41">
        <v>21.17756528</v>
      </c>
      <c r="W31" s="9">
        <f t="shared" si="31"/>
        <v>0</v>
      </c>
      <c r="X31" s="2" t="s">
        <v>85</v>
      </c>
    </row>
    <row r="32" spans="1:30" ht="14.4">
      <c r="A32" t="s">
        <v>83</v>
      </c>
      <c r="B32" s="2" t="s">
        <v>61</v>
      </c>
      <c r="C32" s="41"/>
      <c r="D32" s="41"/>
      <c r="E32" s="41"/>
      <c r="F32" s="41"/>
      <c r="G32" s="5">
        <f t="shared" si="16"/>
        <v>0</v>
      </c>
      <c r="H32" s="5">
        <f t="shared" si="17"/>
        <v>0</v>
      </c>
      <c r="I32" s="5">
        <f t="shared" si="18"/>
        <v>0</v>
      </c>
      <c r="J32" s="5">
        <f t="shared" si="19"/>
        <v>0</v>
      </c>
      <c r="K32" s="3">
        <f t="shared" si="20"/>
        <v>0</v>
      </c>
      <c r="L32" s="3">
        <f t="shared" si="21"/>
        <v>0</v>
      </c>
      <c r="M32" s="3">
        <f t="shared" si="22"/>
        <v>0</v>
      </c>
      <c r="N32" s="3">
        <f t="shared" si="23"/>
        <v>0</v>
      </c>
      <c r="O32" s="3">
        <f t="shared" si="24"/>
        <v>0</v>
      </c>
      <c r="P32" s="3">
        <f t="shared" si="25"/>
        <v>0</v>
      </c>
      <c r="Q32" s="3">
        <f t="shared" si="26"/>
        <v>0</v>
      </c>
      <c r="R32" s="3">
        <f t="shared" si="27"/>
        <v>0</v>
      </c>
      <c r="S32" s="3">
        <f t="shared" si="28"/>
        <v>0</v>
      </c>
      <c r="T32" s="4">
        <f t="shared" si="29"/>
        <v>0</v>
      </c>
      <c r="U32" s="4">
        <f t="shared" si="30"/>
        <v>0</v>
      </c>
      <c r="V32" s="41">
        <v>22.505365680000001</v>
      </c>
      <c r="W32" s="9">
        <f t="shared" si="31"/>
        <v>0</v>
      </c>
      <c r="X32" s="2" t="s">
        <v>86</v>
      </c>
    </row>
    <row r="33" spans="1:24" ht="14.4">
      <c r="A33" t="s">
        <v>83</v>
      </c>
      <c r="B33" s="2" t="s">
        <v>63</v>
      </c>
      <c r="C33" s="41"/>
      <c r="D33" s="41"/>
      <c r="E33" s="41"/>
      <c r="F33" s="41"/>
      <c r="G33" s="5">
        <f t="shared" si="16"/>
        <v>0</v>
      </c>
      <c r="H33" s="5">
        <f t="shared" si="17"/>
        <v>0</v>
      </c>
      <c r="I33" s="5">
        <f t="shared" si="18"/>
        <v>0</v>
      </c>
      <c r="J33" s="5">
        <f t="shared" si="19"/>
        <v>0</v>
      </c>
      <c r="K33" s="3">
        <f t="shared" si="20"/>
        <v>0</v>
      </c>
      <c r="L33" s="3">
        <f t="shared" si="21"/>
        <v>0</v>
      </c>
      <c r="M33" s="3">
        <f t="shared" si="22"/>
        <v>0</v>
      </c>
      <c r="N33" s="3">
        <f t="shared" si="23"/>
        <v>0</v>
      </c>
      <c r="O33" s="3">
        <f t="shared" si="24"/>
        <v>0</v>
      </c>
      <c r="P33" s="3">
        <f t="shared" si="25"/>
        <v>0</v>
      </c>
      <c r="Q33" s="3">
        <f t="shared" si="26"/>
        <v>0</v>
      </c>
      <c r="R33" s="3">
        <f t="shared" si="27"/>
        <v>0</v>
      </c>
      <c r="S33" s="3">
        <f t="shared" si="28"/>
        <v>0</v>
      </c>
      <c r="T33" s="4">
        <f t="shared" si="29"/>
        <v>0</v>
      </c>
      <c r="U33" s="4">
        <f t="shared" si="30"/>
        <v>0</v>
      </c>
      <c r="V33" s="41">
        <v>23.69298895</v>
      </c>
      <c r="W33" s="9">
        <f t="shared" si="31"/>
        <v>0</v>
      </c>
      <c r="X33" s="2" t="s">
        <v>87</v>
      </c>
    </row>
    <row r="34" spans="1:24" ht="14.4">
      <c r="A34" t="s">
        <v>83</v>
      </c>
      <c r="B34" s="2" t="s">
        <v>62</v>
      </c>
      <c r="C34" s="41"/>
      <c r="D34" s="41"/>
      <c r="E34" s="41"/>
      <c r="F34" s="41"/>
      <c r="G34" s="5">
        <f t="shared" si="16"/>
        <v>0</v>
      </c>
      <c r="H34" s="5">
        <f t="shared" si="17"/>
        <v>0</v>
      </c>
      <c r="I34" s="5">
        <f t="shared" si="18"/>
        <v>0</v>
      </c>
      <c r="J34" s="5">
        <f t="shared" si="19"/>
        <v>0</v>
      </c>
      <c r="K34" s="3">
        <f t="shared" si="20"/>
        <v>0</v>
      </c>
      <c r="L34" s="3">
        <f t="shared" si="21"/>
        <v>0</v>
      </c>
      <c r="M34" s="3">
        <f t="shared" si="22"/>
        <v>0</v>
      </c>
      <c r="N34" s="3">
        <f t="shared" si="23"/>
        <v>0</v>
      </c>
      <c r="O34" s="3">
        <f t="shared" si="24"/>
        <v>0</v>
      </c>
      <c r="P34" s="3">
        <f t="shared" si="25"/>
        <v>0</v>
      </c>
      <c r="Q34" s="3">
        <f t="shared" si="26"/>
        <v>0</v>
      </c>
      <c r="R34" s="3">
        <f t="shared" si="27"/>
        <v>0</v>
      </c>
      <c r="S34" s="3">
        <f t="shared" si="28"/>
        <v>0</v>
      </c>
      <c r="T34" s="4">
        <f t="shared" si="29"/>
        <v>0</v>
      </c>
      <c r="U34" s="4">
        <f t="shared" si="30"/>
        <v>0</v>
      </c>
      <c r="V34" s="41">
        <v>22.98646647</v>
      </c>
      <c r="W34" s="9">
        <f t="shared" si="31"/>
        <v>0</v>
      </c>
      <c r="X34" s="2" t="s">
        <v>88</v>
      </c>
    </row>
    <row r="35" spans="1:24" ht="14.4">
      <c r="A35" t="s">
        <v>83</v>
      </c>
      <c r="B35" s="2" t="s">
        <v>64</v>
      </c>
      <c r="C35" s="41"/>
      <c r="D35" s="41"/>
      <c r="E35" s="41"/>
      <c r="F35" s="41"/>
      <c r="G35" s="5">
        <f t="shared" si="16"/>
        <v>0</v>
      </c>
      <c r="H35" s="5">
        <f t="shared" si="17"/>
        <v>0</v>
      </c>
      <c r="I35" s="5">
        <f t="shared" si="18"/>
        <v>0</v>
      </c>
      <c r="J35" s="5">
        <f t="shared" si="19"/>
        <v>0</v>
      </c>
      <c r="K35" s="3">
        <f t="shared" si="20"/>
        <v>0</v>
      </c>
      <c r="L35" s="3">
        <f t="shared" si="21"/>
        <v>0</v>
      </c>
      <c r="M35" s="3">
        <f t="shared" si="22"/>
        <v>0</v>
      </c>
      <c r="N35" s="3">
        <f t="shared" si="23"/>
        <v>0</v>
      </c>
      <c r="O35" s="3">
        <f t="shared" si="24"/>
        <v>0</v>
      </c>
      <c r="P35" s="3">
        <f t="shared" si="25"/>
        <v>0</v>
      </c>
      <c r="Q35" s="3">
        <f t="shared" si="26"/>
        <v>0</v>
      </c>
      <c r="R35" s="3">
        <f t="shared" si="27"/>
        <v>0</v>
      </c>
      <c r="S35" s="3">
        <f t="shared" si="28"/>
        <v>0</v>
      </c>
      <c r="T35" s="4">
        <f t="shared" si="29"/>
        <v>0</v>
      </c>
      <c r="U35" s="4">
        <f t="shared" si="30"/>
        <v>0</v>
      </c>
      <c r="V35" s="41">
        <v>22.571282050000001</v>
      </c>
      <c r="W35" s="9">
        <f t="shared" si="31"/>
        <v>0</v>
      </c>
      <c r="X35" s="2" t="s">
        <v>89</v>
      </c>
    </row>
    <row r="36" spans="1:24" ht="14.4">
      <c r="A36" t="s">
        <v>83</v>
      </c>
      <c r="B36" s="2" t="s">
        <v>59</v>
      </c>
      <c r="C36" s="41"/>
      <c r="D36" s="41"/>
      <c r="E36" s="41"/>
      <c r="F36" s="41"/>
      <c r="G36" s="5">
        <f t="shared" si="16"/>
        <v>0</v>
      </c>
      <c r="H36" s="5">
        <f t="shared" si="17"/>
        <v>0</v>
      </c>
      <c r="I36" s="5">
        <f t="shared" si="18"/>
        <v>0</v>
      </c>
      <c r="J36" s="5">
        <f t="shared" si="19"/>
        <v>0</v>
      </c>
      <c r="K36" s="3">
        <f t="shared" si="20"/>
        <v>0</v>
      </c>
      <c r="L36" s="3">
        <f t="shared" si="21"/>
        <v>0</v>
      </c>
      <c r="M36" s="3">
        <f t="shared" si="22"/>
        <v>0</v>
      </c>
      <c r="N36" s="3">
        <f t="shared" si="23"/>
        <v>0</v>
      </c>
      <c r="O36" s="3">
        <f t="shared" si="24"/>
        <v>0</v>
      </c>
      <c r="P36" s="3">
        <f t="shared" si="25"/>
        <v>0</v>
      </c>
      <c r="Q36" s="3">
        <f t="shared" si="26"/>
        <v>0</v>
      </c>
      <c r="R36" s="3">
        <f t="shared" si="27"/>
        <v>0</v>
      </c>
      <c r="S36" s="3">
        <f t="shared" si="28"/>
        <v>0</v>
      </c>
      <c r="T36" s="4">
        <f t="shared" si="29"/>
        <v>0</v>
      </c>
      <c r="U36" s="4">
        <f t="shared" si="30"/>
        <v>0</v>
      </c>
      <c r="V36" s="41">
        <v>23.473072200000001</v>
      </c>
      <c r="W36" s="9">
        <f t="shared" si="31"/>
        <v>0</v>
      </c>
      <c r="X36" s="2" t="s">
        <v>90</v>
      </c>
    </row>
    <row r="37" spans="1:24" ht="14.4">
      <c r="A37" t="s">
        <v>83</v>
      </c>
      <c r="B37" s="2" t="s">
        <v>60</v>
      </c>
      <c r="C37" s="41"/>
      <c r="D37" s="41"/>
      <c r="E37" s="41"/>
      <c r="F37" s="41"/>
      <c r="G37" s="5">
        <f t="shared" si="16"/>
        <v>0</v>
      </c>
      <c r="H37" s="5">
        <f t="shared" si="17"/>
        <v>0</v>
      </c>
      <c r="I37" s="5">
        <f t="shared" si="18"/>
        <v>0</v>
      </c>
      <c r="J37" s="5">
        <f t="shared" si="19"/>
        <v>0</v>
      </c>
      <c r="K37" s="3">
        <f t="shared" si="20"/>
        <v>0</v>
      </c>
      <c r="L37" s="3">
        <f t="shared" si="21"/>
        <v>0</v>
      </c>
      <c r="M37" s="3">
        <f t="shared" si="22"/>
        <v>0</v>
      </c>
      <c r="N37" s="3">
        <f t="shared" si="23"/>
        <v>0</v>
      </c>
      <c r="O37" s="3">
        <f t="shared" si="24"/>
        <v>0</v>
      </c>
      <c r="P37" s="3">
        <f t="shared" si="25"/>
        <v>0</v>
      </c>
      <c r="Q37" s="3">
        <f t="shared" si="26"/>
        <v>0</v>
      </c>
      <c r="R37" s="3">
        <f t="shared" si="27"/>
        <v>0</v>
      </c>
      <c r="S37" s="3">
        <f t="shared" si="28"/>
        <v>0</v>
      </c>
      <c r="T37" s="4">
        <f t="shared" si="29"/>
        <v>0</v>
      </c>
      <c r="U37" s="4">
        <f t="shared" si="30"/>
        <v>0</v>
      </c>
      <c r="V37" s="41">
        <v>21.71938462</v>
      </c>
      <c r="W37" s="9">
        <f t="shared" si="31"/>
        <v>0</v>
      </c>
      <c r="X37" s="2" t="s">
        <v>91</v>
      </c>
    </row>
    <row r="38" spans="1:24" ht="14.4">
      <c r="A38" t="s">
        <v>83</v>
      </c>
      <c r="B38" s="2" t="s">
        <v>65</v>
      </c>
      <c r="C38" s="41"/>
      <c r="D38" s="41"/>
      <c r="E38" s="41"/>
      <c r="F38" s="41"/>
      <c r="G38" s="5">
        <f t="shared" si="16"/>
        <v>0</v>
      </c>
      <c r="H38" s="5">
        <f t="shared" si="17"/>
        <v>0</v>
      </c>
      <c r="I38" s="5">
        <f t="shared" si="18"/>
        <v>0</v>
      </c>
      <c r="J38" s="5">
        <f t="shared" si="19"/>
        <v>0</v>
      </c>
      <c r="K38" s="3">
        <f t="shared" si="20"/>
        <v>0</v>
      </c>
      <c r="L38" s="3">
        <f t="shared" si="21"/>
        <v>0</v>
      </c>
      <c r="M38" s="3">
        <f t="shared" si="22"/>
        <v>0</v>
      </c>
      <c r="N38" s="3">
        <f t="shared" si="23"/>
        <v>0</v>
      </c>
      <c r="O38" s="3">
        <f t="shared" si="24"/>
        <v>0</v>
      </c>
      <c r="P38" s="3">
        <f t="shared" si="25"/>
        <v>0</v>
      </c>
      <c r="Q38" s="3">
        <f t="shared" si="26"/>
        <v>0</v>
      </c>
      <c r="R38" s="3">
        <f t="shared" si="27"/>
        <v>0</v>
      </c>
      <c r="S38" s="3">
        <f t="shared" si="28"/>
        <v>0</v>
      </c>
      <c r="T38" s="4">
        <f t="shared" si="29"/>
        <v>0</v>
      </c>
      <c r="U38" s="4">
        <f t="shared" si="30"/>
        <v>0</v>
      </c>
      <c r="V38" s="41">
        <v>22.532126699999999</v>
      </c>
      <c r="W38" s="9">
        <f t="shared" si="31"/>
        <v>0</v>
      </c>
      <c r="X38" s="2" t="s">
        <v>92</v>
      </c>
    </row>
    <row r="39" spans="1:24" ht="14.4">
      <c r="A39" t="s">
        <v>83</v>
      </c>
      <c r="B39" s="2" t="s">
        <v>66</v>
      </c>
      <c r="C39" s="41"/>
      <c r="D39" s="41"/>
      <c r="E39" s="41"/>
      <c r="F39" s="41"/>
      <c r="G39" s="5">
        <f t="shared" si="16"/>
        <v>0</v>
      </c>
      <c r="H39" s="5">
        <f t="shared" si="17"/>
        <v>0</v>
      </c>
      <c r="I39" s="5">
        <f t="shared" si="18"/>
        <v>0</v>
      </c>
      <c r="J39" s="5">
        <f t="shared" si="19"/>
        <v>0</v>
      </c>
      <c r="K39" s="3">
        <f t="shared" si="20"/>
        <v>0</v>
      </c>
      <c r="L39" s="3">
        <f t="shared" si="21"/>
        <v>0</v>
      </c>
      <c r="M39" s="3">
        <f t="shared" si="22"/>
        <v>0</v>
      </c>
      <c r="N39" s="3">
        <f t="shared" si="23"/>
        <v>0</v>
      </c>
      <c r="O39" s="3">
        <f t="shared" si="24"/>
        <v>0</v>
      </c>
      <c r="P39" s="3">
        <f t="shared" si="25"/>
        <v>0</v>
      </c>
      <c r="Q39" s="3">
        <f t="shared" si="26"/>
        <v>0</v>
      </c>
      <c r="R39" s="3">
        <f t="shared" si="27"/>
        <v>0</v>
      </c>
      <c r="S39" s="3">
        <f t="shared" si="28"/>
        <v>0</v>
      </c>
      <c r="T39" s="4">
        <f t="shared" si="29"/>
        <v>0</v>
      </c>
      <c r="U39" s="4">
        <f t="shared" si="30"/>
        <v>0</v>
      </c>
      <c r="V39" s="41">
        <v>23.676104580000001</v>
      </c>
      <c r="W39" s="9">
        <f t="shared" si="31"/>
        <v>0</v>
      </c>
      <c r="X39" s="2" t="s">
        <v>93</v>
      </c>
    </row>
    <row r="40" spans="1:24" ht="14.4">
      <c r="A40" t="s">
        <v>83</v>
      </c>
      <c r="B40" s="2" t="s">
        <v>67</v>
      </c>
      <c r="C40" s="41"/>
      <c r="D40" s="41"/>
      <c r="E40" s="41"/>
      <c r="F40" s="41"/>
      <c r="G40" s="5">
        <f t="shared" si="16"/>
        <v>0</v>
      </c>
      <c r="H40" s="5">
        <f t="shared" si="17"/>
        <v>0</v>
      </c>
      <c r="I40" s="5">
        <f t="shared" si="18"/>
        <v>0</v>
      </c>
      <c r="J40" s="5">
        <f t="shared" si="19"/>
        <v>0</v>
      </c>
      <c r="K40" s="3">
        <f t="shared" si="20"/>
        <v>0</v>
      </c>
      <c r="L40" s="3">
        <f t="shared" si="21"/>
        <v>0</v>
      </c>
      <c r="M40" s="3">
        <f t="shared" si="22"/>
        <v>0</v>
      </c>
      <c r="N40" s="3">
        <f t="shared" si="23"/>
        <v>0</v>
      </c>
      <c r="O40" s="3">
        <f t="shared" si="24"/>
        <v>0</v>
      </c>
      <c r="P40" s="3">
        <f t="shared" si="25"/>
        <v>0</v>
      </c>
      <c r="Q40" s="3">
        <f t="shared" si="26"/>
        <v>0</v>
      </c>
      <c r="R40" s="3">
        <f t="shared" si="27"/>
        <v>0</v>
      </c>
      <c r="S40" s="3">
        <f t="shared" si="28"/>
        <v>0</v>
      </c>
      <c r="T40" s="4">
        <f t="shared" si="29"/>
        <v>0</v>
      </c>
      <c r="U40" s="4">
        <f t="shared" si="30"/>
        <v>0</v>
      </c>
      <c r="V40" s="41">
        <v>23.442759580000001</v>
      </c>
      <c r="W40" s="9">
        <f t="shared" si="31"/>
        <v>0</v>
      </c>
      <c r="X40" s="2" t="s">
        <v>94</v>
      </c>
    </row>
    <row r="41" spans="1:24" ht="14.4">
      <c r="A41" t="s">
        <v>83</v>
      </c>
      <c r="B41" s="2" t="s">
        <v>68</v>
      </c>
      <c r="C41" s="41"/>
      <c r="D41" s="41"/>
      <c r="E41" s="41"/>
      <c r="F41" s="41"/>
      <c r="G41" s="5">
        <f t="shared" si="16"/>
        <v>0</v>
      </c>
      <c r="H41" s="5">
        <f t="shared" si="17"/>
        <v>0</v>
      </c>
      <c r="I41" s="5">
        <f t="shared" si="18"/>
        <v>0</v>
      </c>
      <c r="J41" s="5">
        <f t="shared" si="19"/>
        <v>0</v>
      </c>
      <c r="K41" s="3">
        <f t="shared" si="20"/>
        <v>0</v>
      </c>
      <c r="L41" s="3">
        <f t="shared" si="21"/>
        <v>0</v>
      </c>
      <c r="M41" s="3">
        <f t="shared" si="22"/>
        <v>0</v>
      </c>
      <c r="N41" s="3">
        <f t="shared" si="23"/>
        <v>0</v>
      </c>
      <c r="O41" s="3">
        <f t="shared" si="24"/>
        <v>0</v>
      </c>
      <c r="P41" s="3">
        <f t="shared" si="25"/>
        <v>0</v>
      </c>
      <c r="Q41" s="3">
        <f t="shared" si="26"/>
        <v>0</v>
      </c>
      <c r="R41" s="3">
        <f t="shared" si="27"/>
        <v>0</v>
      </c>
      <c r="S41" s="3">
        <f t="shared" si="28"/>
        <v>0</v>
      </c>
      <c r="T41" s="4">
        <f t="shared" si="29"/>
        <v>0</v>
      </c>
      <c r="U41" s="4">
        <f t="shared" si="30"/>
        <v>0</v>
      </c>
      <c r="V41" s="41">
        <v>22.238948959999998</v>
      </c>
      <c r="W41" s="9">
        <f t="shared" si="31"/>
        <v>0</v>
      </c>
      <c r="X41" s="2" t="s">
        <v>95</v>
      </c>
    </row>
    <row r="42" spans="1:24" ht="14.4">
      <c r="A42" t="s">
        <v>83</v>
      </c>
      <c r="B42" s="2" t="s">
        <v>109</v>
      </c>
      <c r="C42" s="41"/>
      <c r="D42" s="41"/>
      <c r="E42" s="41"/>
      <c r="F42" s="41"/>
      <c r="G42" s="5">
        <f t="shared" si="16"/>
        <v>0</v>
      </c>
      <c r="H42" s="5">
        <f t="shared" si="17"/>
        <v>0</v>
      </c>
      <c r="I42" s="5">
        <f t="shared" si="18"/>
        <v>0</v>
      </c>
      <c r="J42" s="5">
        <f t="shared" si="19"/>
        <v>0</v>
      </c>
      <c r="K42" s="3">
        <f t="shared" si="20"/>
        <v>0</v>
      </c>
      <c r="L42" s="3">
        <f t="shared" si="21"/>
        <v>0</v>
      </c>
      <c r="M42" s="3">
        <f t="shared" si="22"/>
        <v>0</v>
      </c>
      <c r="N42" s="3">
        <f t="shared" si="23"/>
        <v>0</v>
      </c>
      <c r="O42" s="3">
        <f t="shared" si="24"/>
        <v>0</v>
      </c>
      <c r="P42" s="3">
        <f t="shared" si="25"/>
        <v>0</v>
      </c>
      <c r="Q42" s="3">
        <f t="shared" si="26"/>
        <v>0</v>
      </c>
      <c r="R42" s="3">
        <f t="shared" si="27"/>
        <v>0</v>
      </c>
      <c r="S42" s="3">
        <f t="shared" si="28"/>
        <v>0</v>
      </c>
      <c r="T42" s="4">
        <f t="shared" si="29"/>
        <v>0</v>
      </c>
      <c r="U42" s="4" t="e">
        <f t="shared" si="30"/>
        <v>#DIV/0!</v>
      </c>
      <c r="V42" s="41"/>
      <c r="W42" s="9" t="e">
        <f t="shared" si="31"/>
        <v>#DIV/0!</v>
      </c>
      <c r="X42" s="2" t="s">
        <v>96</v>
      </c>
    </row>
    <row r="43" spans="1:24" ht="14.4">
      <c r="A43" t="s">
        <v>83</v>
      </c>
      <c r="B43" s="2" t="s">
        <v>69</v>
      </c>
      <c r="C43" s="41"/>
      <c r="D43" s="41"/>
      <c r="E43" s="41"/>
      <c r="F43" s="41"/>
      <c r="G43" s="5">
        <f t="shared" si="16"/>
        <v>0</v>
      </c>
      <c r="H43" s="5">
        <f t="shared" si="17"/>
        <v>0</v>
      </c>
      <c r="I43" s="5">
        <f t="shared" si="18"/>
        <v>0</v>
      </c>
      <c r="J43" s="5">
        <f t="shared" si="19"/>
        <v>0</v>
      </c>
      <c r="K43" s="3">
        <f t="shared" si="20"/>
        <v>0</v>
      </c>
      <c r="L43" s="3">
        <f t="shared" si="21"/>
        <v>0</v>
      </c>
      <c r="M43" s="3">
        <f t="shared" si="22"/>
        <v>0</v>
      </c>
      <c r="N43" s="3">
        <f t="shared" si="23"/>
        <v>0</v>
      </c>
      <c r="O43" s="3">
        <f t="shared" si="24"/>
        <v>0</v>
      </c>
      <c r="P43" s="3">
        <f t="shared" si="25"/>
        <v>0</v>
      </c>
      <c r="Q43" s="3">
        <f t="shared" si="26"/>
        <v>0</v>
      </c>
      <c r="R43" s="3">
        <f t="shared" si="27"/>
        <v>0</v>
      </c>
      <c r="S43" s="3">
        <f t="shared" si="28"/>
        <v>0</v>
      </c>
      <c r="T43" s="4">
        <f t="shared" si="29"/>
        <v>0</v>
      </c>
      <c r="U43" s="4">
        <f t="shared" si="30"/>
        <v>0</v>
      </c>
      <c r="V43" s="41">
        <v>12.434857360000001</v>
      </c>
      <c r="W43" s="9">
        <f t="shared" si="31"/>
        <v>0</v>
      </c>
      <c r="X43" s="2" t="s">
        <v>97</v>
      </c>
    </row>
    <row r="44" spans="1:24" ht="14.4">
      <c r="A44" t="s">
        <v>83</v>
      </c>
      <c r="B44" s="2" t="s">
        <v>76</v>
      </c>
      <c r="C44" s="41"/>
      <c r="D44" s="41"/>
      <c r="E44" s="41"/>
      <c r="F44" s="41"/>
      <c r="G44" s="5">
        <f t="shared" si="16"/>
        <v>0</v>
      </c>
      <c r="H44" s="5">
        <f t="shared" si="17"/>
        <v>0</v>
      </c>
      <c r="I44" s="5">
        <f t="shared" si="18"/>
        <v>0</v>
      </c>
      <c r="J44" s="5">
        <f t="shared" si="19"/>
        <v>0</v>
      </c>
      <c r="K44" s="3">
        <f t="shared" si="20"/>
        <v>0</v>
      </c>
      <c r="L44" s="3">
        <f t="shared" si="21"/>
        <v>0</v>
      </c>
      <c r="M44" s="3">
        <f t="shared" si="22"/>
        <v>0</v>
      </c>
      <c r="N44" s="3">
        <f t="shared" si="23"/>
        <v>0</v>
      </c>
      <c r="O44" s="3">
        <f t="shared" si="24"/>
        <v>0</v>
      </c>
      <c r="P44" s="3">
        <f t="shared" si="25"/>
        <v>0</v>
      </c>
      <c r="Q44" s="3">
        <f t="shared" si="26"/>
        <v>0</v>
      </c>
      <c r="R44" s="3">
        <f t="shared" si="27"/>
        <v>0</v>
      </c>
      <c r="S44" s="3">
        <f t="shared" si="28"/>
        <v>0</v>
      </c>
      <c r="T44" s="4">
        <f t="shared" si="29"/>
        <v>0</v>
      </c>
      <c r="U44" s="4">
        <f t="shared" si="30"/>
        <v>0</v>
      </c>
      <c r="V44" s="41">
        <v>12.654917060000001</v>
      </c>
      <c r="W44" s="9">
        <f t="shared" si="31"/>
        <v>0</v>
      </c>
      <c r="X44" s="2" t="s">
        <v>98</v>
      </c>
    </row>
    <row r="45" spans="1:24" ht="14.4">
      <c r="A45" t="s">
        <v>83</v>
      </c>
      <c r="B45" s="2" t="s">
        <v>73</v>
      </c>
      <c r="C45" s="41"/>
      <c r="D45" s="41"/>
      <c r="E45" s="41"/>
      <c r="F45" s="41"/>
      <c r="G45" s="5">
        <f t="shared" si="16"/>
        <v>0</v>
      </c>
      <c r="H45" s="5">
        <f t="shared" si="17"/>
        <v>0</v>
      </c>
      <c r="I45" s="5">
        <f t="shared" si="18"/>
        <v>0</v>
      </c>
      <c r="J45" s="5">
        <f t="shared" si="19"/>
        <v>0</v>
      </c>
      <c r="K45" s="3">
        <f t="shared" si="20"/>
        <v>0</v>
      </c>
      <c r="L45" s="3">
        <f t="shared" si="21"/>
        <v>0</v>
      </c>
      <c r="M45" s="3">
        <f t="shared" si="22"/>
        <v>0</v>
      </c>
      <c r="N45" s="3">
        <f t="shared" si="23"/>
        <v>0</v>
      </c>
      <c r="O45" s="3">
        <f t="shared" si="24"/>
        <v>0</v>
      </c>
      <c r="P45" s="3">
        <f t="shared" si="25"/>
        <v>0</v>
      </c>
      <c r="Q45" s="3">
        <f t="shared" si="26"/>
        <v>0</v>
      </c>
      <c r="R45" s="3">
        <f t="shared" si="27"/>
        <v>0</v>
      </c>
      <c r="S45" s="3">
        <f t="shared" si="28"/>
        <v>0</v>
      </c>
      <c r="T45" s="4">
        <f t="shared" si="29"/>
        <v>0</v>
      </c>
      <c r="U45" s="4">
        <f t="shared" si="30"/>
        <v>0</v>
      </c>
      <c r="V45" s="41">
        <v>13.99986818</v>
      </c>
      <c r="W45" s="9">
        <f t="shared" si="31"/>
        <v>0</v>
      </c>
      <c r="X45" s="2" t="s">
        <v>99</v>
      </c>
    </row>
    <row r="46" spans="1:24" ht="14.4">
      <c r="A46" t="s">
        <v>83</v>
      </c>
      <c r="B46" s="2" t="s">
        <v>72</v>
      </c>
      <c r="C46" s="41"/>
      <c r="D46" s="41"/>
      <c r="E46" s="41"/>
      <c r="F46" s="41"/>
      <c r="G46" s="5">
        <f t="shared" si="16"/>
        <v>0</v>
      </c>
      <c r="H46" s="5">
        <f t="shared" si="17"/>
        <v>0</v>
      </c>
      <c r="I46" s="5">
        <f t="shared" si="18"/>
        <v>0</v>
      </c>
      <c r="J46" s="5">
        <f t="shared" si="19"/>
        <v>0</v>
      </c>
      <c r="K46" s="3">
        <f t="shared" si="20"/>
        <v>0</v>
      </c>
      <c r="L46" s="3">
        <f t="shared" si="21"/>
        <v>0</v>
      </c>
      <c r="M46" s="3">
        <f t="shared" si="22"/>
        <v>0</v>
      </c>
      <c r="N46" s="3">
        <f t="shared" si="23"/>
        <v>0</v>
      </c>
      <c r="O46" s="3">
        <f t="shared" si="24"/>
        <v>0</v>
      </c>
      <c r="P46" s="3">
        <f t="shared" si="25"/>
        <v>0</v>
      </c>
      <c r="Q46" s="3">
        <f t="shared" si="26"/>
        <v>0</v>
      </c>
      <c r="R46" s="3">
        <f t="shared" si="27"/>
        <v>0</v>
      </c>
      <c r="S46" s="3">
        <f t="shared" si="28"/>
        <v>0</v>
      </c>
      <c r="T46" s="4">
        <f t="shared" si="29"/>
        <v>0</v>
      </c>
      <c r="U46" s="4">
        <f t="shared" si="30"/>
        <v>0</v>
      </c>
      <c r="V46" s="41">
        <v>14.24331606</v>
      </c>
      <c r="W46" s="9">
        <f t="shared" si="31"/>
        <v>0</v>
      </c>
      <c r="X46" s="2" t="s">
        <v>100</v>
      </c>
    </row>
    <row r="47" spans="1:24" ht="14.4">
      <c r="A47" t="s">
        <v>83</v>
      </c>
      <c r="B47" s="2" t="s">
        <v>75</v>
      </c>
      <c r="C47" s="41"/>
      <c r="D47" s="41"/>
      <c r="E47" s="41"/>
      <c r="F47" s="41"/>
      <c r="G47" s="5">
        <f t="shared" si="16"/>
        <v>0</v>
      </c>
      <c r="H47" s="5">
        <f t="shared" si="17"/>
        <v>0</v>
      </c>
      <c r="I47" s="5">
        <f t="shared" si="18"/>
        <v>0</v>
      </c>
      <c r="J47" s="5">
        <f t="shared" si="19"/>
        <v>0</v>
      </c>
      <c r="K47" s="3">
        <f t="shared" si="20"/>
        <v>0</v>
      </c>
      <c r="L47" s="3">
        <f t="shared" si="21"/>
        <v>0</v>
      </c>
      <c r="M47" s="3">
        <f t="shared" si="22"/>
        <v>0</v>
      </c>
      <c r="N47" s="3">
        <f t="shared" si="23"/>
        <v>0</v>
      </c>
      <c r="O47" s="3">
        <f t="shared" si="24"/>
        <v>0</v>
      </c>
      <c r="P47" s="3">
        <f t="shared" si="25"/>
        <v>0</v>
      </c>
      <c r="Q47" s="3">
        <f t="shared" si="26"/>
        <v>0</v>
      </c>
      <c r="R47" s="3">
        <f t="shared" si="27"/>
        <v>0</v>
      </c>
      <c r="S47" s="3">
        <f t="shared" si="28"/>
        <v>0</v>
      </c>
      <c r="T47" s="4">
        <f t="shared" si="29"/>
        <v>0</v>
      </c>
      <c r="U47" s="4">
        <f t="shared" si="30"/>
        <v>0</v>
      </c>
      <c r="V47" s="41">
        <v>15.94165694</v>
      </c>
      <c r="W47" s="9">
        <f t="shared" si="31"/>
        <v>0</v>
      </c>
      <c r="X47" s="2" t="s">
        <v>101</v>
      </c>
    </row>
    <row r="48" spans="1:24" ht="14.4">
      <c r="A48" t="s">
        <v>83</v>
      </c>
      <c r="B48" s="2" t="s">
        <v>71</v>
      </c>
      <c r="C48" s="41"/>
      <c r="D48" s="41"/>
      <c r="E48" s="41"/>
      <c r="F48" s="41"/>
      <c r="G48" s="5">
        <f t="shared" si="16"/>
        <v>0</v>
      </c>
      <c r="H48" s="5">
        <f t="shared" si="17"/>
        <v>0</v>
      </c>
      <c r="I48" s="5">
        <f t="shared" si="18"/>
        <v>0</v>
      </c>
      <c r="J48" s="5">
        <f t="shared" si="19"/>
        <v>0</v>
      </c>
      <c r="K48" s="3">
        <f t="shared" si="20"/>
        <v>0</v>
      </c>
      <c r="L48" s="3">
        <f t="shared" si="21"/>
        <v>0</v>
      </c>
      <c r="M48" s="3">
        <f t="shared" si="22"/>
        <v>0</v>
      </c>
      <c r="N48" s="3">
        <f t="shared" si="23"/>
        <v>0</v>
      </c>
      <c r="O48" s="3">
        <f t="shared" si="24"/>
        <v>0</v>
      </c>
      <c r="P48" s="3">
        <f t="shared" si="25"/>
        <v>0</v>
      </c>
      <c r="Q48" s="3">
        <f t="shared" si="26"/>
        <v>0</v>
      </c>
      <c r="R48" s="3">
        <f t="shared" si="27"/>
        <v>0</v>
      </c>
      <c r="S48" s="3">
        <f t="shared" si="28"/>
        <v>0</v>
      </c>
      <c r="T48" s="4">
        <f t="shared" si="29"/>
        <v>0</v>
      </c>
      <c r="U48" s="4">
        <f t="shared" si="30"/>
        <v>0</v>
      </c>
      <c r="V48" s="41">
        <v>16.4516502</v>
      </c>
      <c r="W48" s="9">
        <f t="shared" si="31"/>
        <v>0</v>
      </c>
      <c r="X48" s="2" t="s">
        <v>102</v>
      </c>
    </row>
    <row r="49" spans="1:24" ht="14.4">
      <c r="A49" t="s">
        <v>83</v>
      </c>
      <c r="B49" s="2" t="s">
        <v>70</v>
      </c>
      <c r="C49" s="41"/>
      <c r="D49" s="41"/>
      <c r="E49" s="41"/>
      <c r="F49" s="41"/>
      <c r="G49" s="5">
        <f t="shared" si="16"/>
        <v>0</v>
      </c>
      <c r="H49" s="5">
        <f t="shared" si="17"/>
        <v>0</v>
      </c>
      <c r="I49" s="5">
        <f t="shared" si="18"/>
        <v>0</v>
      </c>
      <c r="J49" s="5">
        <f t="shared" si="19"/>
        <v>0</v>
      </c>
      <c r="K49" s="3">
        <f t="shared" si="20"/>
        <v>0</v>
      </c>
      <c r="L49" s="3">
        <f t="shared" si="21"/>
        <v>0</v>
      </c>
      <c r="M49" s="3">
        <f t="shared" si="22"/>
        <v>0</v>
      </c>
      <c r="N49" s="3">
        <f t="shared" si="23"/>
        <v>0</v>
      </c>
      <c r="O49" s="3">
        <f t="shared" si="24"/>
        <v>0</v>
      </c>
      <c r="P49" s="3">
        <f t="shared" si="25"/>
        <v>0</v>
      </c>
      <c r="Q49" s="3">
        <f t="shared" si="26"/>
        <v>0</v>
      </c>
      <c r="R49" s="3">
        <f t="shared" si="27"/>
        <v>0</v>
      </c>
      <c r="S49" s="3">
        <f t="shared" si="28"/>
        <v>0</v>
      </c>
      <c r="T49" s="4">
        <f t="shared" si="29"/>
        <v>0</v>
      </c>
      <c r="U49" s="4">
        <f t="shared" si="30"/>
        <v>0</v>
      </c>
      <c r="V49" s="41">
        <v>14.529377220000001</v>
      </c>
      <c r="W49" s="9">
        <f t="shared" si="31"/>
        <v>0</v>
      </c>
      <c r="X49" s="2" t="s">
        <v>103</v>
      </c>
    </row>
    <row r="50" spans="1:24" ht="14.4">
      <c r="A50" t="s">
        <v>83</v>
      </c>
      <c r="B50" s="2" t="s">
        <v>77</v>
      </c>
      <c r="C50" s="41"/>
      <c r="D50" s="41"/>
      <c r="E50" s="41"/>
      <c r="F50" s="41"/>
      <c r="G50" s="5">
        <f t="shared" si="16"/>
        <v>0</v>
      </c>
      <c r="H50" s="5">
        <f t="shared" si="17"/>
        <v>0</v>
      </c>
      <c r="I50" s="5">
        <f t="shared" si="18"/>
        <v>0</v>
      </c>
      <c r="J50" s="5">
        <f t="shared" si="19"/>
        <v>0</v>
      </c>
      <c r="K50" s="3">
        <f t="shared" si="20"/>
        <v>0</v>
      </c>
      <c r="L50" s="3">
        <f t="shared" si="21"/>
        <v>0</v>
      </c>
      <c r="M50" s="3">
        <f t="shared" si="22"/>
        <v>0</v>
      </c>
      <c r="N50" s="3">
        <f t="shared" si="23"/>
        <v>0</v>
      </c>
      <c r="O50" s="3">
        <f t="shared" si="24"/>
        <v>0</v>
      </c>
      <c r="P50" s="3">
        <f t="shared" si="25"/>
        <v>0</v>
      </c>
      <c r="Q50" s="3">
        <f t="shared" si="26"/>
        <v>0</v>
      </c>
      <c r="R50" s="3">
        <f t="shared" si="27"/>
        <v>0</v>
      </c>
      <c r="S50" s="3">
        <f t="shared" si="28"/>
        <v>0</v>
      </c>
      <c r="T50" s="4">
        <f t="shared" si="29"/>
        <v>0</v>
      </c>
      <c r="U50" s="4">
        <f t="shared" si="30"/>
        <v>0</v>
      </c>
      <c r="V50" s="41">
        <v>17.91409629</v>
      </c>
      <c r="W50" s="9">
        <f t="shared" si="31"/>
        <v>0</v>
      </c>
      <c r="X50" s="2" t="s">
        <v>104</v>
      </c>
    </row>
    <row r="51" spans="1:24" ht="14.4">
      <c r="A51" t="s">
        <v>83</v>
      </c>
      <c r="B51" s="2" t="s">
        <v>74</v>
      </c>
      <c r="C51" s="41"/>
      <c r="D51" s="41"/>
      <c r="E51" s="41"/>
      <c r="F51" s="41"/>
      <c r="G51" s="5">
        <f t="shared" si="16"/>
        <v>0</v>
      </c>
      <c r="H51" s="5">
        <f t="shared" si="17"/>
        <v>0</v>
      </c>
      <c r="I51" s="5">
        <f t="shared" si="18"/>
        <v>0</v>
      </c>
      <c r="J51" s="5">
        <f t="shared" si="19"/>
        <v>0</v>
      </c>
      <c r="K51" s="3">
        <f t="shared" si="20"/>
        <v>0</v>
      </c>
      <c r="L51" s="3">
        <f t="shared" si="21"/>
        <v>0</v>
      </c>
      <c r="M51" s="3">
        <f t="shared" si="22"/>
        <v>0</v>
      </c>
      <c r="N51" s="3">
        <f t="shared" si="23"/>
        <v>0</v>
      </c>
      <c r="O51" s="3">
        <f t="shared" si="24"/>
        <v>0</v>
      </c>
      <c r="P51" s="3">
        <f t="shared" si="25"/>
        <v>0</v>
      </c>
      <c r="Q51" s="3">
        <f t="shared" si="26"/>
        <v>0</v>
      </c>
      <c r="R51" s="3">
        <f t="shared" si="27"/>
        <v>0</v>
      </c>
      <c r="S51" s="3">
        <f t="shared" si="28"/>
        <v>0</v>
      </c>
      <c r="T51" s="4">
        <f t="shared" si="29"/>
        <v>0</v>
      </c>
      <c r="U51" s="4">
        <f t="shared" si="30"/>
        <v>0</v>
      </c>
      <c r="V51" s="41">
        <v>14.56130435</v>
      </c>
      <c r="W51" s="9">
        <f t="shared" si="31"/>
        <v>0</v>
      </c>
      <c r="X51" s="2" t="s">
        <v>105</v>
      </c>
    </row>
    <row r="52" spans="1:24" ht="14.4">
      <c r="A52" t="s">
        <v>83</v>
      </c>
      <c r="B52" s="2" t="s">
        <v>78</v>
      </c>
      <c r="C52" s="41"/>
      <c r="D52" s="41"/>
      <c r="E52" s="41"/>
      <c r="F52" s="41"/>
      <c r="G52" s="5">
        <f t="shared" si="16"/>
        <v>0</v>
      </c>
      <c r="H52" s="5">
        <f t="shared" si="17"/>
        <v>0</v>
      </c>
      <c r="I52" s="5">
        <f t="shared" si="18"/>
        <v>0</v>
      </c>
      <c r="J52" s="5">
        <f t="shared" si="19"/>
        <v>0</v>
      </c>
      <c r="K52" s="3">
        <f t="shared" si="20"/>
        <v>0</v>
      </c>
      <c r="L52" s="3">
        <f t="shared" si="21"/>
        <v>0</v>
      </c>
      <c r="M52" s="3">
        <f t="shared" si="22"/>
        <v>0</v>
      </c>
      <c r="N52" s="3">
        <f t="shared" si="23"/>
        <v>0</v>
      </c>
      <c r="O52" s="3">
        <f t="shared" si="24"/>
        <v>0</v>
      </c>
      <c r="P52" s="3">
        <f t="shared" si="25"/>
        <v>0</v>
      </c>
      <c r="Q52" s="3">
        <f t="shared" si="26"/>
        <v>0</v>
      </c>
      <c r="R52" s="3">
        <f t="shared" si="27"/>
        <v>0</v>
      </c>
      <c r="S52" s="3">
        <f t="shared" si="28"/>
        <v>0</v>
      </c>
      <c r="T52" s="4">
        <f t="shared" si="29"/>
        <v>0</v>
      </c>
      <c r="U52" s="4">
        <f t="shared" si="30"/>
        <v>0</v>
      </c>
      <c r="V52" s="41">
        <v>16.816347279999999</v>
      </c>
      <c r="W52" s="9">
        <f t="shared" si="31"/>
        <v>0</v>
      </c>
      <c r="X52" s="2" t="s">
        <v>106</v>
      </c>
    </row>
    <row r="53" spans="1:24" ht="14.4">
      <c r="A53" t="s">
        <v>83</v>
      </c>
      <c r="B53" s="2" t="s">
        <v>79</v>
      </c>
      <c r="C53" s="41"/>
      <c r="D53" s="41"/>
      <c r="E53" s="41"/>
      <c r="F53" s="41"/>
      <c r="G53" s="5">
        <f t="shared" si="16"/>
        <v>0</v>
      </c>
      <c r="H53" s="5">
        <f t="shared" si="17"/>
        <v>0</v>
      </c>
      <c r="I53" s="5">
        <f t="shared" si="18"/>
        <v>0</v>
      </c>
      <c r="J53" s="5">
        <f t="shared" si="19"/>
        <v>0</v>
      </c>
      <c r="K53" s="3">
        <f t="shared" si="20"/>
        <v>0</v>
      </c>
      <c r="L53" s="3">
        <f t="shared" si="21"/>
        <v>0</v>
      </c>
      <c r="M53" s="3">
        <f t="shared" si="22"/>
        <v>0</v>
      </c>
      <c r="N53" s="3">
        <f t="shared" si="23"/>
        <v>0</v>
      </c>
      <c r="O53" s="3">
        <f t="shared" si="24"/>
        <v>0</v>
      </c>
      <c r="P53" s="3">
        <f t="shared" si="25"/>
        <v>0</v>
      </c>
      <c r="Q53" s="3">
        <f t="shared" si="26"/>
        <v>0</v>
      </c>
      <c r="R53" s="3">
        <f t="shared" si="27"/>
        <v>0</v>
      </c>
      <c r="S53" s="3">
        <f t="shared" si="28"/>
        <v>0</v>
      </c>
      <c r="T53" s="4">
        <f t="shared" si="29"/>
        <v>0</v>
      </c>
      <c r="U53" s="4">
        <f t="shared" si="30"/>
        <v>0</v>
      </c>
      <c r="V53" s="41">
        <v>14.651973480000001</v>
      </c>
      <c r="W53" s="9">
        <f t="shared" si="31"/>
        <v>0</v>
      </c>
      <c r="X53" s="2" t="s">
        <v>107</v>
      </c>
    </row>
    <row r="54" spans="1:24" ht="14.4">
      <c r="A54" t="s">
        <v>83</v>
      </c>
      <c r="B54" s="2" t="s">
        <v>80</v>
      </c>
      <c r="C54" s="41"/>
      <c r="D54" s="41"/>
      <c r="E54" s="41"/>
      <c r="F54" s="41"/>
      <c r="G54" s="5">
        <f t="shared" si="16"/>
        <v>0</v>
      </c>
      <c r="H54" s="5">
        <f t="shared" si="17"/>
        <v>0</v>
      </c>
      <c r="I54" s="5">
        <f t="shared" si="18"/>
        <v>0</v>
      </c>
      <c r="J54" s="5">
        <f t="shared" si="19"/>
        <v>0</v>
      </c>
      <c r="K54" s="3">
        <f t="shared" si="20"/>
        <v>0</v>
      </c>
      <c r="L54" s="3">
        <f t="shared" si="21"/>
        <v>0</v>
      </c>
      <c r="M54" s="3">
        <f t="shared" si="22"/>
        <v>0</v>
      </c>
      <c r="N54" s="3">
        <f t="shared" si="23"/>
        <v>0</v>
      </c>
      <c r="O54" s="3">
        <f t="shared" si="24"/>
        <v>0</v>
      </c>
      <c r="P54" s="3">
        <f t="shared" si="25"/>
        <v>0</v>
      </c>
      <c r="Q54" s="3">
        <f t="shared" si="26"/>
        <v>0</v>
      </c>
      <c r="R54" s="3">
        <f t="shared" si="27"/>
        <v>0</v>
      </c>
      <c r="S54" s="3">
        <f t="shared" si="28"/>
        <v>0</v>
      </c>
      <c r="T54" s="4">
        <f t="shared" si="29"/>
        <v>0</v>
      </c>
      <c r="U54" s="4">
        <f t="shared" si="30"/>
        <v>0</v>
      </c>
      <c r="V54" s="41">
        <v>12.64444011</v>
      </c>
      <c r="W54" s="9">
        <f t="shared" si="31"/>
        <v>0</v>
      </c>
      <c r="X54" s="2" t="s">
        <v>108</v>
      </c>
    </row>
    <row r="55" spans="1:24" ht="14.4">
      <c r="B55" s="1"/>
      <c r="C55" s="1"/>
      <c r="D55" s="1"/>
      <c r="E55" s="1"/>
      <c r="F55" s="1"/>
      <c r="G55" s="1"/>
      <c r="H55" s="1"/>
      <c r="I55" s="1"/>
    </row>
    <row r="57" spans="1:24" ht="14.4">
      <c r="C57" s="1" t="s">
        <v>52</v>
      </c>
    </row>
    <row r="58" spans="1:24" ht="14.4">
      <c r="C58" s="1" t="s">
        <v>53</v>
      </c>
    </row>
    <row r="59" spans="1:24" ht="14.4">
      <c r="C59" s="1" t="s">
        <v>54</v>
      </c>
    </row>
    <row r="60" spans="1:24" ht="14.4">
      <c r="C60" s="1" t="s">
        <v>55</v>
      </c>
    </row>
    <row r="61" spans="1:24" ht="14.4">
      <c r="C61" s="1" t="s">
        <v>56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>
    <oddHeader xml:space="preserve">&amp;LCheck times: 
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0902-9CEA-4E1C-BFD1-F536F90D72D2}">
  <dimension ref="A1:AD62"/>
  <sheetViews>
    <sheetView tabSelected="1" zoomScaleNormal="100" workbookViewId="0">
      <selection activeCell="X18" sqref="X18"/>
    </sheetView>
  </sheetViews>
  <sheetFormatPr defaultColWidth="11" defaultRowHeight="13.2"/>
  <cols>
    <col min="2" max="2" width="38.77734375" bestFit="1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7.109375" customWidth="1"/>
    <col min="24" max="24" width="13.33203125" bestFit="1" customWidth="1"/>
  </cols>
  <sheetData>
    <row r="1" spans="1:30" ht="21.6" thickBot="1">
      <c r="B1" s="42" t="s">
        <v>111</v>
      </c>
    </row>
    <row r="2" spans="1:30" ht="14.4">
      <c r="B2" s="8" t="s">
        <v>1</v>
      </c>
      <c r="C2" s="20">
        <v>8.3000000000000004E-2</v>
      </c>
      <c r="D2" s="21">
        <v>1</v>
      </c>
      <c r="E2" s="21">
        <v>2</v>
      </c>
      <c r="F2" s="22">
        <v>3</v>
      </c>
      <c r="G2" s="12" t="s">
        <v>2</v>
      </c>
      <c r="H2" s="13"/>
      <c r="I2" s="13"/>
      <c r="J2" s="14"/>
      <c r="K2" s="29" t="s">
        <v>110</v>
      </c>
      <c r="L2" s="30"/>
      <c r="M2" s="30"/>
      <c r="N2" s="30"/>
      <c r="O2" s="35" t="s">
        <v>23</v>
      </c>
      <c r="P2" s="35"/>
      <c r="Q2" s="35"/>
      <c r="R2" s="35"/>
      <c r="S2" s="40"/>
      <c r="T2" s="2"/>
      <c r="U2" s="2" t="s">
        <v>3</v>
      </c>
      <c r="V2" s="2"/>
      <c r="W2" s="7"/>
    </row>
    <row r="3" spans="1:30" ht="14.4">
      <c r="B3" s="6" t="s">
        <v>48</v>
      </c>
      <c r="C3" s="23" t="s">
        <v>49</v>
      </c>
      <c r="D3" s="24" t="s">
        <v>22</v>
      </c>
      <c r="E3" s="24" t="s">
        <v>50</v>
      </c>
      <c r="F3" s="25" t="s">
        <v>21</v>
      </c>
      <c r="G3" s="15" t="s">
        <v>49</v>
      </c>
      <c r="H3" s="16" t="s">
        <v>22</v>
      </c>
      <c r="I3" s="16" t="s">
        <v>50</v>
      </c>
      <c r="J3" s="17" t="s">
        <v>21</v>
      </c>
      <c r="K3" s="31" t="s">
        <v>49</v>
      </c>
      <c r="L3" s="30" t="s">
        <v>22</v>
      </c>
      <c r="M3" s="30" t="s">
        <v>50</v>
      </c>
      <c r="N3" s="32" t="s">
        <v>21</v>
      </c>
      <c r="O3" s="36" t="s">
        <v>49</v>
      </c>
      <c r="P3" s="35" t="s">
        <v>22</v>
      </c>
      <c r="Q3" s="35" t="s">
        <v>50</v>
      </c>
      <c r="R3" s="37" t="s">
        <v>21</v>
      </c>
      <c r="S3" s="40" t="s">
        <v>20</v>
      </c>
      <c r="T3" s="2" t="s">
        <v>19</v>
      </c>
      <c r="U3" s="2" t="s">
        <v>19</v>
      </c>
      <c r="V3" s="2" t="s">
        <v>51</v>
      </c>
      <c r="W3" s="2" t="s">
        <v>19</v>
      </c>
    </row>
    <row r="4" spans="1:30" ht="15" thickBot="1">
      <c r="B4" s="6"/>
      <c r="C4" s="26" t="s">
        <v>18</v>
      </c>
      <c r="D4" s="27" t="s">
        <v>18</v>
      </c>
      <c r="E4" s="27" t="s">
        <v>18</v>
      </c>
      <c r="F4" s="28" t="s">
        <v>18</v>
      </c>
      <c r="G4" s="18" t="s">
        <v>17</v>
      </c>
      <c r="H4" s="19" t="s">
        <v>17</v>
      </c>
      <c r="I4" s="19" t="s">
        <v>17</v>
      </c>
      <c r="J4" s="19" t="s">
        <v>17</v>
      </c>
      <c r="K4" s="33" t="s">
        <v>17</v>
      </c>
      <c r="L4" s="34" t="s">
        <v>17</v>
      </c>
      <c r="M4" s="34" t="s">
        <v>17</v>
      </c>
      <c r="N4" s="34" t="s">
        <v>17</v>
      </c>
      <c r="O4" s="38" t="s">
        <v>17</v>
      </c>
      <c r="P4" s="39" t="s">
        <v>17</v>
      </c>
      <c r="Q4" s="39" t="s">
        <v>17</v>
      </c>
      <c r="R4" s="39" t="s">
        <v>17</v>
      </c>
      <c r="S4" s="40" t="s">
        <v>16</v>
      </c>
      <c r="T4" s="2" t="s">
        <v>15</v>
      </c>
      <c r="U4" s="2" t="s">
        <v>14</v>
      </c>
      <c r="V4" s="2"/>
      <c r="W4" s="2" t="s">
        <v>13</v>
      </c>
    </row>
    <row r="5" spans="1:30" ht="14.4">
      <c r="A5" t="s">
        <v>82</v>
      </c>
      <c r="B5" s="2" t="s">
        <v>57</v>
      </c>
      <c r="C5" s="41">
        <v>2.6645002999999998</v>
      </c>
      <c r="D5" s="41">
        <v>3.7314794999999998</v>
      </c>
      <c r="E5" s="41"/>
      <c r="F5" s="41">
        <v>18.567041400000001</v>
      </c>
      <c r="G5" s="5">
        <f>C5*0.001818*61</f>
        <v>0.29548775426939999</v>
      </c>
      <c r="H5" s="5">
        <f>D5*0.001818*61</f>
        <v>0.41381361359099994</v>
      </c>
      <c r="I5" s="5">
        <f>E5*0.001818*61</f>
        <v>0</v>
      </c>
      <c r="J5" s="5">
        <f>F5*0.001818*61</f>
        <v>2.0590477571772001</v>
      </c>
      <c r="K5" s="3">
        <f>C5*0.001818*10</f>
        <v>4.8440615453999997E-2</v>
      </c>
      <c r="L5" s="3">
        <f>D5*0.001818*10</f>
        <v>6.783829730999999E-2</v>
      </c>
      <c r="M5" s="3">
        <f>E5*0.001818*10</f>
        <v>0</v>
      </c>
      <c r="N5" s="3">
        <f>F5*0.001818*10</f>
        <v>0.33754881265199999</v>
      </c>
      <c r="O5" s="3">
        <f>G5</f>
        <v>0.29548775426939999</v>
      </c>
      <c r="P5" s="3">
        <f>H5+K5</f>
        <v>0.46225422904499991</v>
      </c>
      <c r="Q5" s="3">
        <f t="shared" ref="Q5:Q29" si="0">I5+K5+L5</f>
        <v>0.11627891276399999</v>
      </c>
      <c r="R5" s="3">
        <f t="shared" ref="R5:R29" si="1">J5+K5+L5+M5</f>
        <v>2.1753266699411999</v>
      </c>
      <c r="S5" s="3">
        <f>SLOPE(O5:R5,$C$2:$F$2)</f>
        <v>0.54834541639580936</v>
      </c>
      <c r="T5" s="4">
        <f>S5*10^3</f>
        <v>548.34541639580937</v>
      </c>
      <c r="U5" s="4">
        <f>(T5)*(1/V5)</f>
        <v>25.487907783377782</v>
      </c>
      <c r="V5" s="41">
        <v>21.513943829999999</v>
      </c>
      <c r="W5" s="9">
        <f t="shared" ref="W5:W29" si="2">+U5*24</f>
        <v>611.7097868010668</v>
      </c>
      <c r="X5" s="2"/>
      <c r="AA5" s="10"/>
      <c r="AB5" s="10"/>
      <c r="AC5" s="10"/>
      <c r="AD5" s="10"/>
    </row>
    <row r="6" spans="1:30" ht="14.4">
      <c r="A6" t="s">
        <v>82</v>
      </c>
      <c r="B6" s="2" t="s">
        <v>58</v>
      </c>
      <c r="C6" s="41">
        <v>3.0675911999999999</v>
      </c>
      <c r="D6" s="41">
        <v>3.3100033</v>
      </c>
      <c r="E6" s="41"/>
      <c r="F6" s="41">
        <v>26.556051799999999</v>
      </c>
      <c r="G6" s="5">
        <f t="shared" ref="G6:J29" si="3">C6*0.001818*61</f>
        <v>0.34018972889759996</v>
      </c>
      <c r="H6" s="5">
        <f t="shared" si="3"/>
        <v>0.3670727459634</v>
      </c>
      <c r="I6" s="5">
        <f t="shared" si="3"/>
        <v>0</v>
      </c>
      <c r="J6" s="5">
        <f t="shared" si="3"/>
        <v>2.9450130325163997</v>
      </c>
      <c r="K6" s="3">
        <f t="shared" ref="K6:K29" si="4">C6*0.001818*10</f>
        <v>5.5768808015999996E-2</v>
      </c>
      <c r="L6" s="3">
        <f t="shared" ref="L6:L29" si="5">D6*0.001818*10</f>
        <v>6.0175859993999999E-2</v>
      </c>
      <c r="M6" s="3">
        <f t="shared" ref="M6:M29" si="6">E6*0.001818*10</f>
        <v>0</v>
      </c>
      <c r="N6" s="3">
        <f t="shared" ref="N6:N29" si="7">F6*0.001818*10</f>
        <v>0.48278902172399996</v>
      </c>
      <c r="O6" s="3">
        <f t="shared" ref="O6:O29" si="8">G6</f>
        <v>0.34018972889759996</v>
      </c>
      <c r="P6" s="3">
        <f t="shared" ref="P6:P29" si="9">H6+K6</f>
        <v>0.42284155397939999</v>
      </c>
      <c r="Q6" s="3">
        <f t="shared" si="0"/>
        <v>0.11594466801</v>
      </c>
      <c r="R6" s="3">
        <f t="shared" si="1"/>
        <v>3.0609577005263997</v>
      </c>
      <c r="S6" s="3">
        <f t="shared" ref="S6:S29" si="10">SLOPE(O6:R6,$C$2:$F$2)</f>
        <v>0.81456051529105289</v>
      </c>
      <c r="T6" s="4">
        <f t="shared" ref="T6:T29" si="11">S6*10^3</f>
        <v>814.56051529105287</v>
      </c>
      <c r="U6" s="4">
        <f t="shared" ref="U6:U29" si="12">(T6)*(1/V6)</f>
        <v>36.714377356179277</v>
      </c>
      <c r="V6" s="41">
        <v>22.186417800000001</v>
      </c>
      <c r="W6" s="9">
        <f t="shared" si="2"/>
        <v>881.14505654830259</v>
      </c>
      <c r="X6" s="2"/>
      <c r="AA6" s="11"/>
      <c r="AB6" s="11"/>
      <c r="AC6" s="11"/>
      <c r="AD6" s="11"/>
    </row>
    <row r="7" spans="1:30" ht="14.4">
      <c r="A7" t="s">
        <v>82</v>
      </c>
      <c r="B7" s="2" t="s">
        <v>61</v>
      </c>
      <c r="C7" s="41">
        <v>3.3210974000000002</v>
      </c>
      <c r="D7" s="41">
        <v>4.3070152999999998</v>
      </c>
      <c r="E7" s="41"/>
      <c r="F7" s="41">
        <v>18.694567599999999</v>
      </c>
      <c r="G7" s="5">
        <f t="shared" si="3"/>
        <v>0.36830305946520003</v>
      </c>
      <c r="H7" s="5">
        <f t="shared" si="3"/>
        <v>0.47763938273939993</v>
      </c>
      <c r="I7" s="5">
        <f t="shared" si="3"/>
        <v>0</v>
      </c>
      <c r="J7" s="5">
        <f t="shared" si="3"/>
        <v>2.0731901577047998</v>
      </c>
      <c r="K7" s="3">
        <f t="shared" si="4"/>
        <v>6.0377550732000004E-2</v>
      </c>
      <c r="L7" s="3">
        <f t="shared" si="5"/>
        <v>7.8301538153999983E-2</v>
      </c>
      <c r="M7" s="3">
        <f t="shared" si="6"/>
        <v>0</v>
      </c>
      <c r="N7" s="3">
        <f t="shared" si="7"/>
        <v>0.33986723896799997</v>
      </c>
      <c r="O7" s="3">
        <f t="shared" si="8"/>
        <v>0.36830305946520003</v>
      </c>
      <c r="P7" s="3">
        <f t="shared" si="9"/>
        <v>0.53801693347139989</v>
      </c>
      <c r="Q7" s="3">
        <f t="shared" si="0"/>
        <v>0.138679088886</v>
      </c>
      <c r="R7" s="3">
        <f t="shared" si="1"/>
        <v>2.2118692465907994</v>
      </c>
      <c r="S7" s="3">
        <f t="shared" si="10"/>
        <v>0.53166123633422491</v>
      </c>
      <c r="T7" s="4">
        <f t="shared" si="11"/>
        <v>531.6612363342249</v>
      </c>
      <c r="U7" s="4">
        <f t="shared" si="12"/>
        <v>23.670478812510897</v>
      </c>
      <c r="V7" s="41">
        <v>22.460941349999999</v>
      </c>
      <c r="W7" s="9">
        <f t="shared" si="2"/>
        <v>568.09149150026155</v>
      </c>
      <c r="X7" s="2"/>
      <c r="AA7" s="11"/>
      <c r="AB7" s="11"/>
      <c r="AC7" s="11"/>
      <c r="AD7" s="11"/>
    </row>
    <row r="8" spans="1:30" ht="14.4">
      <c r="A8" t="s">
        <v>82</v>
      </c>
      <c r="B8" s="2" t="s">
        <v>63</v>
      </c>
      <c r="C8" s="41">
        <v>3.2146311000000001</v>
      </c>
      <c r="D8" s="41">
        <v>4.2990520999999999</v>
      </c>
      <c r="E8" s="41"/>
      <c r="F8" s="41">
        <v>17.272345699999999</v>
      </c>
      <c r="G8" s="5">
        <f t="shared" si="3"/>
        <v>0.35649615972780002</v>
      </c>
      <c r="H8" s="5">
        <f t="shared" si="3"/>
        <v>0.47675627978579993</v>
      </c>
      <c r="I8" s="5">
        <f t="shared" si="3"/>
        <v>0</v>
      </c>
      <c r="J8" s="5">
        <f t="shared" si="3"/>
        <v>1.9154685934385998</v>
      </c>
      <c r="K8" s="3">
        <f t="shared" si="4"/>
        <v>5.8441993398000006E-2</v>
      </c>
      <c r="L8" s="3">
        <f t="shared" si="5"/>
        <v>7.8156767177999992E-2</v>
      </c>
      <c r="M8" s="3">
        <f t="shared" si="6"/>
        <v>0</v>
      </c>
      <c r="N8" s="3">
        <f t="shared" si="7"/>
        <v>0.31401124482599996</v>
      </c>
      <c r="O8" s="3">
        <f t="shared" si="8"/>
        <v>0.35649615972780002</v>
      </c>
      <c r="P8" s="3">
        <f t="shared" si="9"/>
        <v>0.53519827318379998</v>
      </c>
      <c r="Q8" s="3">
        <f t="shared" si="0"/>
        <v>0.13659876057600001</v>
      </c>
      <c r="R8" s="3">
        <f t="shared" si="1"/>
        <v>2.0520673540145999</v>
      </c>
      <c r="S8" s="3">
        <f t="shared" si="10"/>
        <v>0.4856282078467995</v>
      </c>
      <c r="T8" s="4">
        <f t="shared" si="11"/>
        <v>485.62820784679951</v>
      </c>
      <c r="U8" s="4">
        <f t="shared" si="12"/>
        <v>21.779271223492412</v>
      </c>
      <c r="V8" s="41">
        <v>22.29772534</v>
      </c>
      <c r="W8" s="9">
        <f t="shared" si="2"/>
        <v>522.70250936381785</v>
      </c>
      <c r="X8" s="2"/>
    </row>
    <row r="9" spans="1:30" ht="14.4">
      <c r="A9" t="s">
        <v>82</v>
      </c>
      <c r="B9" s="2" t="s">
        <v>62</v>
      </c>
      <c r="C9" s="41">
        <v>2.3200395</v>
      </c>
      <c r="D9" s="41">
        <v>2.8679256999999998</v>
      </c>
      <c r="E9" s="41"/>
      <c r="F9" s="41">
        <v>18.5050144</v>
      </c>
      <c r="G9" s="5">
        <f t="shared" si="3"/>
        <v>0.257287740471</v>
      </c>
      <c r="H9" s="5">
        <f t="shared" si="3"/>
        <v>0.31804722427859999</v>
      </c>
      <c r="I9" s="5">
        <f t="shared" si="3"/>
        <v>0</v>
      </c>
      <c r="J9" s="5">
        <f t="shared" si="3"/>
        <v>2.0521690869312001</v>
      </c>
      <c r="K9" s="3">
        <f t="shared" si="4"/>
        <v>4.2178318110000002E-2</v>
      </c>
      <c r="L9" s="3">
        <f t="shared" si="5"/>
        <v>5.2138889225999997E-2</v>
      </c>
      <c r="M9" s="3">
        <f t="shared" si="6"/>
        <v>0</v>
      </c>
      <c r="N9" s="3">
        <f t="shared" si="7"/>
        <v>0.33642116179199999</v>
      </c>
      <c r="O9" s="3">
        <f t="shared" si="8"/>
        <v>0.257287740471</v>
      </c>
      <c r="P9" s="3">
        <f t="shared" si="9"/>
        <v>0.3602255423886</v>
      </c>
      <c r="Q9" s="3">
        <f t="shared" si="0"/>
        <v>9.4317207335999992E-2</v>
      </c>
      <c r="R9" s="3">
        <f t="shared" si="1"/>
        <v>2.1464862942672003</v>
      </c>
      <c r="S9" s="3">
        <f t="shared" si="10"/>
        <v>0.55988122627313053</v>
      </c>
      <c r="T9" s="4">
        <f t="shared" si="11"/>
        <v>559.88122627313055</v>
      </c>
      <c r="U9" s="4">
        <f t="shared" si="12"/>
        <v>23.935148480241935</v>
      </c>
      <c r="V9" s="41">
        <v>23.391591940000001</v>
      </c>
      <c r="W9" s="9">
        <f t="shared" si="2"/>
        <v>574.44356352580644</v>
      </c>
      <c r="X9" s="2"/>
    </row>
    <row r="10" spans="1:30" ht="14.4">
      <c r="A10" t="s">
        <v>82</v>
      </c>
      <c r="B10" s="2" t="s">
        <v>64</v>
      </c>
      <c r="C10" s="41">
        <v>2.5384334000000002</v>
      </c>
      <c r="D10" s="41">
        <v>2.9417244</v>
      </c>
      <c r="E10" s="41"/>
      <c r="F10" s="41">
        <v>29.988133999999999</v>
      </c>
      <c r="G10" s="5">
        <f t="shared" si="3"/>
        <v>0.2815071871932</v>
      </c>
      <c r="H10" s="5">
        <f t="shared" si="3"/>
        <v>0.32623135251119995</v>
      </c>
      <c r="I10" s="5">
        <f t="shared" si="3"/>
        <v>0</v>
      </c>
      <c r="J10" s="5">
        <f t="shared" si="3"/>
        <v>3.3256240843319995</v>
      </c>
      <c r="K10" s="3">
        <f t="shared" si="4"/>
        <v>4.6148719212000006E-2</v>
      </c>
      <c r="L10" s="3">
        <f t="shared" si="5"/>
        <v>5.3480549591999993E-2</v>
      </c>
      <c r="M10" s="3">
        <f t="shared" si="6"/>
        <v>0</v>
      </c>
      <c r="N10" s="3">
        <f t="shared" si="7"/>
        <v>0.54518427611999998</v>
      </c>
      <c r="O10" s="3">
        <f t="shared" si="8"/>
        <v>0.2815071871932</v>
      </c>
      <c r="P10" s="3">
        <f t="shared" si="9"/>
        <v>0.37238007172319998</v>
      </c>
      <c r="Q10" s="3">
        <f t="shared" si="0"/>
        <v>9.9629268803999999E-2</v>
      </c>
      <c r="R10" s="3">
        <f t="shared" si="1"/>
        <v>3.4252533531359992</v>
      </c>
      <c r="S10" s="3">
        <f t="shared" si="10"/>
        <v>0.94948299888010934</v>
      </c>
      <c r="T10" s="4">
        <f t="shared" si="11"/>
        <v>949.48299888010934</v>
      </c>
      <c r="U10" s="4">
        <f t="shared" si="12"/>
        <v>42.925814670286989</v>
      </c>
      <c r="V10" s="41">
        <v>22.119160839999999</v>
      </c>
      <c r="W10" s="9">
        <f t="shared" si="2"/>
        <v>1030.2195520868877</v>
      </c>
      <c r="X10" s="2"/>
    </row>
    <row r="11" spans="1:30" ht="14.4">
      <c r="A11" t="s">
        <v>82</v>
      </c>
      <c r="B11" s="2" t="s">
        <v>59</v>
      </c>
      <c r="C11" s="41">
        <v>3.2600798000000002</v>
      </c>
      <c r="D11" s="41">
        <v>3.5994081000000002</v>
      </c>
      <c r="E11" s="41"/>
      <c r="F11" s="41">
        <v>17.6842185</v>
      </c>
      <c r="G11" s="5">
        <f t="shared" si="3"/>
        <v>0.3615363296604</v>
      </c>
      <c r="H11" s="5">
        <f t="shared" si="3"/>
        <v>0.39916715947380005</v>
      </c>
      <c r="I11" s="5">
        <f t="shared" si="3"/>
        <v>0</v>
      </c>
      <c r="J11" s="5">
        <f t="shared" si="3"/>
        <v>1.961144463213</v>
      </c>
      <c r="K11" s="3">
        <f t="shared" si="4"/>
        <v>5.9268250764000004E-2</v>
      </c>
      <c r="L11" s="3">
        <f t="shared" si="5"/>
        <v>6.5437239258000005E-2</v>
      </c>
      <c r="M11" s="3">
        <f t="shared" si="6"/>
        <v>0</v>
      </c>
      <c r="N11" s="3">
        <f t="shared" si="7"/>
        <v>0.32149909232999996</v>
      </c>
      <c r="O11" s="3">
        <f t="shared" si="8"/>
        <v>0.3615363296604</v>
      </c>
      <c r="P11" s="3">
        <f t="shared" si="9"/>
        <v>0.45843541023780005</v>
      </c>
      <c r="Q11" s="3">
        <f t="shared" si="0"/>
        <v>0.12470549002200002</v>
      </c>
      <c r="R11" s="3">
        <f t="shared" si="1"/>
        <v>2.0858499532349999</v>
      </c>
      <c r="S11" s="3">
        <f t="shared" si="10"/>
        <v>0.50181788760146862</v>
      </c>
      <c r="T11" s="4">
        <f t="shared" si="11"/>
        <v>501.81788760146861</v>
      </c>
      <c r="U11" s="4">
        <f t="shared" si="12"/>
        <v>22.517845701241413</v>
      </c>
      <c r="V11" s="41">
        <v>22.28534178</v>
      </c>
      <c r="W11" s="9">
        <f t="shared" si="2"/>
        <v>540.42829682979391</v>
      </c>
      <c r="X11" s="2"/>
    </row>
    <row r="12" spans="1:30" ht="14.4">
      <c r="A12" t="s">
        <v>82</v>
      </c>
      <c r="B12" s="2" t="s">
        <v>60</v>
      </c>
      <c r="C12" s="41">
        <v>2.9015512000000001</v>
      </c>
      <c r="D12" s="41">
        <v>3.3828155999999998</v>
      </c>
      <c r="E12" s="41"/>
      <c r="F12" s="41">
        <v>14.390517300000001</v>
      </c>
      <c r="G12" s="5">
        <f t="shared" si="3"/>
        <v>0.3217762249776</v>
      </c>
      <c r="H12" s="5">
        <f t="shared" si="3"/>
        <v>0.37514748440879997</v>
      </c>
      <c r="I12" s="5">
        <f t="shared" si="3"/>
        <v>0</v>
      </c>
      <c r="J12" s="5">
        <f t="shared" si="3"/>
        <v>1.5958795875354002</v>
      </c>
      <c r="K12" s="3">
        <f t="shared" si="4"/>
        <v>5.2750200816000001E-2</v>
      </c>
      <c r="L12" s="3">
        <f t="shared" si="5"/>
        <v>6.1499587607999999E-2</v>
      </c>
      <c r="M12" s="3">
        <f t="shared" si="6"/>
        <v>0</v>
      </c>
      <c r="N12" s="3">
        <f t="shared" si="7"/>
        <v>0.26161960451400001</v>
      </c>
      <c r="O12" s="3">
        <f t="shared" si="8"/>
        <v>0.3217762249776</v>
      </c>
      <c r="P12" s="3">
        <f t="shared" si="9"/>
        <v>0.42789768522479998</v>
      </c>
      <c r="Q12" s="3">
        <f t="shared" si="0"/>
        <v>0.11424978842399999</v>
      </c>
      <c r="R12" s="3">
        <f t="shared" si="1"/>
        <v>1.7101293759594001</v>
      </c>
      <c r="S12" s="3">
        <f t="shared" si="10"/>
        <v>0.39927145183624718</v>
      </c>
      <c r="T12" s="4">
        <f t="shared" si="11"/>
        <v>399.27145183624719</v>
      </c>
      <c r="U12" s="4">
        <f t="shared" si="12"/>
        <v>17.56785738931395</v>
      </c>
      <c r="V12" s="41">
        <v>22.727384619999999</v>
      </c>
      <c r="W12" s="9">
        <f t="shared" si="2"/>
        <v>421.6285773435348</v>
      </c>
      <c r="X12" s="2"/>
    </row>
    <row r="13" spans="1:30" ht="14.4">
      <c r="A13" t="s">
        <v>82</v>
      </c>
      <c r="B13" s="2" t="s">
        <v>65</v>
      </c>
      <c r="C13" s="41">
        <v>3.3071153999999998</v>
      </c>
      <c r="D13" s="41">
        <v>4.4908402000000001</v>
      </c>
      <c r="E13" s="41"/>
      <c r="F13" s="41">
        <v>34.894065300000001</v>
      </c>
      <c r="G13" s="5">
        <f t="shared" si="3"/>
        <v>0.36675248362919993</v>
      </c>
      <c r="H13" s="5">
        <f t="shared" si="3"/>
        <v>0.49802519649959998</v>
      </c>
      <c r="I13" s="5">
        <f t="shared" si="3"/>
        <v>0</v>
      </c>
      <c r="J13" s="5">
        <f t="shared" si="3"/>
        <v>3.8696820536394001</v>
      </c>
      <c r="K13" s="3">
        <f t="shared" si="4"/>
        <v>6.0123357971999997E-2</v>
      </c>
      <c r="L13" s="3">
        <f t="shared" si="5"/>
        <v>8.1643474835999985E-2</v>
      </c>
      <c r="M13" s="3">
        <f t="shared" si="6"/>
        <v>0</v>
      </c>
      <c r="N13" s="3">
        <f t="shared" si="7"/>
        <v>0.634374107154</v>
      </c>
      <c r="O13" s="3">
        <f t="shared" si="8"/>
        <v>0.36675248362919993</v>
      </c>
      <c r="P13" s="3">
        <f t="shared" si="9"/>
        <v>0.55814855447159994</v>
      </c>
      <c r="Q13" s="3">
        <f t="shared" si="0"/>
        <v>0.14176683280799998</v>
      </c>
      <c r="R13" s="3">
        <f t="shared" si="1"/>
        <v>4.0114488864474005</v>
      </c>
      <c r="S13" s="3">
        <f t="shared" si="10"/>
        <v>1.0899372434369721</v>
      </c>
      <c r="T13" s="4">
        <f t="shared" si="11"/>
        <v>1089.937243436972</v>
      </c>
      <c r="U13" s="4">
        <f t="shared" si="12"/>
        <v>48.14441372906137</v>
      </c>
      <c r="V13" s="41">
        <v>22.638914029999999</v>
      </c>
      <c r="W13" s="9">
        <f t="shared" si="2"/>
        <v>1155.4659294974729</v>
      </c>
      <c r="X13" s="2"/>
    </row>
    <row r="14" spans="1:30" ht="14.4">
      <c r="A14" t="s">
        <v>82</v>
      </c>
      <c r="B14" s="2" t="s">
        <v>66</v>
      </c>
      <c r="C14" s="41">
        <v>4.0621871000000001</v>
      </c>
      <c r="D14" s="41">
        <v>5.0608431999999999</v>
      </c>
      <c r="E14" s="41"/>
      <c r="F14" s="41">
        <v>21.805693699999999</v>
      </c>
      <c r="G14" s="5">
        <f t="shared" si="3"/>
        <v>0.4504884250158</v>
      </c>
      <c r="H14" s="5">
        <f t="shared" si="3"/>
        <v>0.5612373891936</v>
      </c>
      <c r="I14" s="5">
        <f t="shared" si="3"/>
        <v>0</v>
      </c>
      <c r="J14" s="5">
        <f t="shared" si="3"/>
        <v>2.4182078199425998</v>
      </c>
      <c r="K14" s="3">
        <f t="shared" si="4"/>
        <v>7.3850561477999996E-2</v>
      </c>
      <c r="L14" s="3">
        <f t="shared" si="5"/>
        <v>9.2006129376000001E-2</v>
      </c>
      <c r="M14" s="3">
        <f t="shared" si="6"/>
        <v>0</v>
      </c>
      <c r="N14" s="3">
        <f t="shared" si="7"/>
        <v>0.39642751146599997</v>
      </c>
      <c r="O14" s="3">
        <f t="shared" si="8"/>
        <v>0.4504884250158</v>
      </c>
      <c r="P14" s="3">
        <f t="shared" si="9"/>
        <v>0.63508795067159995</v>
      </c>
      <c r="Q14" s="3">
        <f t="shared" si="0"/>
        <v>0.16585669085400001</v>
      </c>
      <c r="R14" s="3">
        <f t="shared" si="1"/>
        <v>2.5840645107965998</v>
      </c>
      <c r="S14" s="3">
        <f t="shared" si="10"/>
        <v>0.61468670401620118</v>
      </c>
      <c r="T14" s="4">
        <f t="shared" si="11"/>
        <v>614.68670401620113</v>
      </c>
      <c r="U14" s="4">
        <f t="shared" si="12"/>
        <v>25.981852130206061</v>
      </c>
      <c r="V14" s="41">
        <v>23.658309689999999</v>
      </c>
      <c r="W14" s="9">
        <f t="shared" si="2"/>
        <v>623.56445112494544</v>
      </c>
      <c r="X14" s="2"/>
    </row>
    <row r="15" spans="1:30" ht="14.4">
      <c r="A15" t="s">
        <v>82</v>
      </c>
      <c r="B15" s="2" t="s">
        <v>67</v>
      </c>
      <c r="C15" s="41">
        <v>3.9801677999999998</v>
      </c>
      <c r="D15" s="41">
        <v>4.9698029000000004</v>
      </c>
      <c r="E15" s="41"/>
      <c r="F15" s="41">
        <v>36.864046299999998</v>
      </c>
      <c r="G15" s="5">
        <f t="shared" si="3"/>
        <v>0.44139264868439998</v>
      </c>
      <c r="H15" s="5">
        <f t="shared" si="3"/>
        <v>0.55114120200420003</v>
      </c>
      <c r="I15" s="5">
        <f t="shared" si="3"/>
        <v>0</v>
      </c>
      <c r="J15" s="5">
        <f t="shared" si="3"/>
        <v>4.0881490065774004</v>
      </c>
      <c r="K15" s="3">
        <f t="shared" si="4"/>
        <v>7.2359450603999995E-2</v>
      </c>
      <c r="L15" s="3">
        <f t="shared" si="5"/>
        <v>9.0351016722000008E-2</v>
      </c>
      <c r="M15" s="3">
        <f t="shared" si="6"/>
        <v>0</v>
      </c>
      <c r="N15" s="3">
        <f t="shared" si="7"/>
        <v>0.67018836173399998</v>
      </c>
      <c r="O15" s="3">
        <f t="shared" si="8"/>
        <v>0.44139264868439998</v>
      </c>
      <c r="P15" s="3">
        <f t="shared" si="9"/>
        <v>0.62350065260819998</v>
      </c>
      <c r="Q15" s="3">
        <f t="shared" si="0"/>
        <v>0.162710467326</v>
      </c>
      <c r="R15" s="3">
        <f t="shared" si="1"/>
        <v>4.2508594739034002</v>
      </c>
      <c r="S15" s="3">
        <f t="shared" si="10"/>
        <v>1.1367899627879687</v>
      </c>
      <c r="T15" s="4">
        <f t="shared" si="11"/>
        <v>1136.7899627879688</v>
      </c>
      <c r="U15" s="4">
        <f t="shared" si="12"/>
        <v>50.65749351718032</v>
      </c>
      <c r="V15" s="41">
        <v>22.44070687</v>
      </c>
      <c r="W15" s="9">
        <f t="shared" si="2"/>
        <v>1215.7798444123277</v>
      </c>
      <c r="X15" s="2"/>
    </row>
    <row r="16" spans="1:30" ht="14.4">
      <c r="A16" t="s">
        <v>82</v>
      </c>
      <c r="B16" s="2" t="s">
        <v>68</v>
      </c>
      <c r="C16" s="41">
        <v>3.3755671999999999</v>
      </c>
      <c r="D16" s="41">
        <v>4.1120676999999999</v>
      </c>
      <c r="E16" s="41"/>
      <c r="F16" s="41">
        <v>28.622140900000002</v>
      </c>
      <c r="G16" s="5">
        <f t="shared" si="3"/>
        <v>0.37434365134559999</v>
      </c>
      <c r="H16" s="5">
        <f t="shared" si="3"/>
        <v>0.45602008379459996</v>
      </c>
      <c r="I16" s="5">
        <f t="shared" si="3"/>
        <v>0</v>
      </c>
      <c r="J16" s="5">
        <f t="shared" si="3"/>
        <v>3.1741381815282002</v>
      </c>
      <c r="K16" s="3">
        <f t="shared" si="4"/>
        <v>6.1367811696000002E-2</v>
      </c>
      <c r="L16" s="3">
        <f t="shared" si="5"/>
        <v>7.4757390785999994E-2</v>
      </c>
      <c r="M16" s="3">
        <f t="shared" si="6"/>
        <v>0</v>
      </c>
      <c r="N16" s="3">
        <f t="shared" si="7"/>
        <v>0.52035052156200001</v>
      </c>
      <c r="O16" s="3">
        <f t="shared" si="8"/>
        <v>0.37434365134559999</v>
      </c>
      <c r="P16" s="3">
        <f t="shared" si="9"/>
        <v>0.51738789549059994</v>
      </c>
      <c r="Q16" s="3">
        <f t="shared" si="0"/>
        <v>0.136125202482</v>
      </c>
      <c r="R16" s="3">
        <f t="shared" si="1"/>
        <v>3.3102633840102</v>
      </c>
      <c r="S16" s="3">
        <f t="shared" si="10"/>
        <v>0.8734560836807751</v>
      </c>
      <c r="T16" s="4">
        <f t="shared" si="11"/>
        <v>873.45608368077512</v>
      </c>
      <c r="U16" s="4">
        <f t="shared" si="12"/>
        <v>38.118096772690116</v>
      </c>
      <c r="V16" s="41">
        <v>22.914472589999999</v>
      </c>
      <c r="W16" s="9">
        <f t="shared" si="2"/>
        <v>914.83432254456284</v>
      </c>
      <c r="X16" s="2"/>
    </row>
    <row r="17" spans="1:30" ht="14.4">
      <c r="A17" t="s">
        <v>82</v>
      </c>
      <c r="B17" s="2" t="s">
        <v>81</v>
      </c>
      <c r="C17" s="41">
        <v>5.3665460989999998</v>
      </c>
      <c r="D17" s="41">
        <v>5.9411525870000004</v>
      </c>
      <c r="E17" s="41">
        <v>6.4025447839999998</v>
      </c>
      <c r="F17" s="41"/>
      <c r="G17" s="5">
        <f t="shared" si="3"/>
        <v>0.59513922928690199</v>
      </c>
      <c r="H17" s="5">
        <f t="shared" si="3"/>
        <v>0.65886193959312611</v>
      </c>
      <c r="I17" s="5">
        <f t="shared" si="3"/>
        <v>0.71002941145603204</v>
      </c>
      <c r="J17" s="5">
        <f t="shared" si="3"/>
        <v>0</v>
      </c>
      <c r="K17" s="3">
        <f t="shared" si="4"/>
        <v>9.7563808079819986E-2</v>
      </c>
      <c r="L17" s="3">
        <f t="shared" si="5"/>
        <v>0.10801015403166001</v>
      </c>
      <c r="M17" s="3">
        <f t="shared" si="6"/>
        <v>0.11639826417311999</v>
      </c>
      <c r="N17" s="3">
        <f t="shared" si="7"/>
        <v>0</v>
      </c>
      <c r="O17" s="3">
        <f>G17</f>
        <v>0.59513922928690199</v>
      </c>
      <c r="P17" s="3">
        <f>H17+K17</f>
        <v>0.75642574767294612</v>
      </c>
      <c r="Q17" s="3">
        <f>I17+K17+L17</f>
        <v>0.91560337356751209</v>
      </c>
      <c r="R17" s="3">
        <f>J17+K17+L17+M17</f>
        <v>0.32197222628459998</v>
      </c>
      <c r="S17" s="3">
        <f>SLOPE(O17:R17,$C$2:$F$2)</f>
        <v>-7.0327602053524577E-2</v>
      </c>
      <c r="T17" s="4">
        <f>S17*10^3</f>
        <v>-70.327602053524572</v>
      </c>
      <c r="U17" s="4">
        <f>(T17)*(1/V17)</f>
        <v>-2.813104082140983</v>
      </c>
      <c r="V17" s="41">
        <v>25</v>
      </c>
      <c r="W17" s="9">
        <f>+U17*24</f>
        <v>-67.514497971383591</v>
      </c>
      <c r="X17" s="2"/>
    </row>
    <row r="18" spans="1:30" ht="14.4">
      <c r="A18" t="s">
        <v>82</v>
      </c>
      <c r="B18" s="2" t="s">
        <v>69</v>
      </c>
      <c r="C18" s="41">
        <v>1.3693911000000001</v>
      </c>
      <c r="D18" s="41">
        <v>2.1417902</v>
      </c>
      <c r="E18" s="41"/>
      <c r="F18" s="41">
        <v>8.3929232000000003</v>
      </c>
      <c r="G18" s="5">
        <f t="shared" si="3"/>
        <v>0.1518627342078</v>
      </c>
      <c r="H18" s="5">
        <f t="shared" si="3"/>
        <v>0.2375202495996</v>
      </c>
      <c r="I18" s="5">
        <f t="shared" si="3"/>
        <v>0</v>
      </c>
      <c r="J18" s="5">
        <f t="shared" si="3"/>
        <v>0.93075839703359997</v>
      </c>
      <c r="K18" s="3">
        <f t="shared" si="4"/>
        <v>2.4895530198000001E-2</v>
      </c>
      <c r="L18" s="3">
        <f t="shared" si="5"/>
        <v>3.8937745836000001E-2</v>
      </c>
      <c r="M18" s="3">
        <f t="shared" si="6"/>
        <v>0</v>
      </c>
      <c r="N18" s="3">
        <f t="shared" si="7"/>
        <v>0.152583343776</v>
      </c>
      <c r="O18" s="3">
        <f t="shared" si="8"/>
        <v>0.1518627342078</v>
      </c>
      <c r="P18" s="3">
        <f t="shared" si="9"/>
        <v>0.2624157797976</v>
      </c>
      <c r="Q18" s="3">
        <f t="shared" si="0"/>
        <v>6.3833276034000005E-2</v>
      </c>
      <c r="R18" s="3">
        <f t="shared" si="1"/>
        <v>0.99459167306759988</v>
      </c>
      <c r="S18" s="3">
        <f t="shared" si="10"/>
        <v>0.24112867079096351</v>
      </c>
      <c r="T18" s="4">
        <f t="shared" si="11"/>
        <v>241.1286707909635</v>
      </c>
      <c r="U18" s="4">
        <f t="shared" si="12"/>
        <v>19.376188617437197</v>
      </c>
      <c r="V18" s="41">
        <v>12.4445873</v>
      </c>
      <c r="W18" s="9">
        <f t="shared" si="2"/>
        <v>465.02852681849276</v>
      </c>
      <c r="X18" s="2"/>
    </row>
    <row r="19" spans="1:30" ht="14.4">
      <c r="A19" t="s">
        <v>82</v>
      </c>
      <c r="B19" s="2" t="s">
        <v>76</v>
      </c>
      <c r="C19" s="41"/>
      <c r="D19" s="41">
        <v>1.9848428</v>
      </c>
      <c r="E19" s="41">
        <v>5.1803622999999996</v>
      </c>
      <c r="F19" s="41">
        <v>14.541050800000001</v>
      </c>
      <c r="G19" s="5">
        <f t="shared" si="3"/>
        <v>0</v>
      </c>
      <c r="H19" s="5">
        <f t="shared" si="3"/>
        <v>0.2201150968344</v>
      </c>
      <c r="I19" s="5">
        <f t="shared" si="3"/>
        <v>0.57449181834539997</v>
      </c>
      <c r="J19" s="5">
        <f t="shared" si="3"/>
        <v>1.6125734516184</v>
      </c>
      <c r="K19" s="3">
        <f t="shared" si="4"/>
        <v>0</v>
      </c>
      <c r="L19" s="3">
        <f t="shared" si="5"/>
        <v>3.6084442103999997E-2</v>
      </c>
      <c r="M19" s="3">
        <f t="shared" si="6"/>
        <v>9.4178986613999996E-2</v>
      </c>
      <c r="N19" s="3">
        <f t="shared" si="7"/>
        <v>0.26435630354400003</v>
      </c>
      <c r="O19" s="3">
        <f t="shared" si="8"/>
        <v>0</v>
      </c>
      <c r="P19" s="3">
        <f t="shared" si="9"/>
        <v>0.2201150968344</v>
      </c>
      <c r="Q19" s="3">
        <f t="shared" si="0"/>
        <v>0.61057626044939994</v>
      </c>
      <c r="R19" s="3">
        <f t="shared" si="1"/>
        <v>1.7428368803364001</v>
      </c>
      <c r="S19" s="3">
        <f t="shared" si="10"/>
        <v>0.57947614880859277</v>
      </c>
      <c r="T19" s="4">
        <f t="shared" si="11"/>
        <v>579.47614880859282</v>
      </c>
      <c r="U19" s="4">
        <f t="shared" si="12"/>
        <v>45.359453033860099</v>
      </c>
      <c r="V19" s="41">
        <v>12.77520142</v>
      </c>
      <c r="W19" s="9">
        <f t="shared" si="2"/>
        <v>1088.6268728126424</v>
      </c>
      <c r="X19" s="2"/>
    </row>
    <row r="20" spans="1:30" ht="14.4">
      <c r="A20" t="s">
        <v>82</v>
      </c>
      <c r="B20" s="2" t="s">
        <v>73</v>
      </c>
      <c r="C20" s="41">
        <v>1.3625145000000001</v>
      </c>
      <c r="D20" s="41">
        <v>2.2304716</v>
      </c>
      <c r="E20" s="41"/>
      <c r="F20" s="41">
        <v>24.5026884</v>
      </c>
      <c r="G20" s="5">
        <f t="shared" si="3"/>
        <v>0.151100133021</v>
      </c>
      <c r="H20" s="5">
        <f t="shared" si="3"/>
        <v>0.24735483949679998</v>
      </c>
      <c r="I20" s="5">
        <f t="shared" si="3"/>
        <v>0</v>
      </c>
      <c r="J20" s="5">
        <f t="shared" si="3"/>
        <v>2.7172991381831997</v>
      </c>
      <c r="K20" s="3">
        <f t="shared" si="4"/>
        <v>2.4770513609999999E-2</v>
      </c>
      <c r="L20" s="3">
        <f t="shared" si="5"/>
        <v>4.0549973687999993E-2</v>
      </c>
      <c r="M20" s="3">
        <f t="shared" si="6"/>
        <v>0</v>
      </c>
      <c r="N20" s="3">
        <f t="shared" si="7"/>
        <v>0.445458875112</v>
      </c>
      <c r="O20" s="3">
        <f t="shared" si="8"/>
        <v>0.151100133021</v>
      </c>
      <c r="P20" s="3">
        <f t="shared" si="9"/>
        <v>0.27212535310679997</v>
      </c>
      <c r="Q20" s="3">
        <f t="shared" si="0"/>
        <v>6.5320487297999996E-2</v>
      </c>
      <c r="R20" s="3">
        <f t="shared" si="1"/>
        <v>2.7826196254811997</v>
      </c>
      <c r="S20" s="3">
        <f t="shared" si="10"/>
        <v>0.79655353350454394</v>
      </c>
      <c r="T20" s="4">
        <f t="shared" si="11"/>
        <v>796.55353350454391</v>
      </c>
      <c r="U20" s="4">
        <f t="shared" si="12"/>
        <v>59.555123095881711</v>
      </c>
      <c r="V20" s="41">
        <v>13.375063170000001</v>
      </c>
      <c r="W20" s="9">
        <f t="shared" si="2"/>
        <v>1429.3229543011612</v>
      </c>
      <c r="X20" s="2"/>
    </row>
    <row r="21" spans="1:30" ht="14.4">
      <c r="A21" t="s">
        <v>82</v>
      </c>
      <c r="B21" s="2" t="s">
        <v>72</v>
      </c>
      <c r="C21" s="41">
        <v>1.7932549</v>
      </c>
      <c r="D21" s="41">
        <v>2.8542296</v>
      </c>
      <c r="E21" s="41"/>
      <c r="F21" s="41">
        <v>7.4692381000000001</v>
      </c>
      <c r="G21" s="5">
        <f t="shared" si="3"/>
        <v>0.19886838190020001</v>
      </c>
      <c r="H21" s="5">
        <f t="shared" si="3"/>
        <v>0.3165283541808</v>
      </c>
      <c r="I21" s="5">
        <f t="shared" si="3"/>
        <v>0</v>
      </c>
      <c r="J21" s="5">
        <f t="shared" si="3"/>
        <v>0.82832356681379993</v>
      </c>
      <c r="K21" s="3">
        <f t="shared" si="4"/>
        <v>3.2601374081999999E-2</v>
      </c>
      <c r="L21" s="3">
        <f t="shared" si="5"/>
        <v>5.1889894127999998E-2</v>
      </c>
      <c r="M21" s="3">
        <f t="shared" si="6"/>
        <v>0</v>
      </c>
      <c r="N21" s="3">
        <f t="shared" si="7"/>
        <v>0.135790748658</v>
      </c>
      <c r="O21" s="3">
        <f t="shared" si="8"/>
        <v>0.19886838190020001</v>
      </c>
      <c r="P21" s="3">
        <f t="shared" si="9"/>
        <v>0.34912972826279998</v>
      </c>
      <c r="Q21" s="3">
        <f t="shared" si="0"/>
        <v>8.4491268209999998E-2</v>
      </c>
      <c r="R21" s="3">
        <f t="shared" si="1"/>
        <v>0.91281483502380001</v>
      </c>
      <c r="S21" s="3">
        <f t="shared" si="10"/>
        <v>0.19407256125507646</v>
      </c>
      <c r="T21" s="4">
        <f t="shared" si="11"/>
        <v>194.07256125507647</v>
      </c>
      <c r="U21" s="4">
        <f t="shared" si="12"/>
        <v>13.802333743424423</v>
      </c>
      <c r="V21" s="41">
        <v>14.06085122</v>
      </c>
      <c r="W21" s="9">
        <f t="shared" si="2"/>
        <v>331.25600984218613</v>
      </c>
      <c r="X21" s="2"/>
    </row>
    <row r="22" spans="1:30" ht="14.4">
      <c r="A22" t="s">
        <v>82</v>
      </c>
      <c r="B22" s="2" t="s">
        <v>75</v>
      </c>
      <c r="C22" s="41">
        <v>1.8017898999999999</v>
      </c>
      <c r="D22" s="41">
        <v>2.8605486999999998</v>
      </c>
      <c r="E22" s="41">
        <v>4.3537077999999996</v>
      </c>
      <c r="F22" s="41">
        <v>7.9690165000000004</v>
      </c>
      <c r="G22" s="5">
        <f t="shared" si="3"/>
        <v>0.1998148963302</v>
      </c>
      <c r="H22" s="5">
        <f t="shared" si="3"/>
        <v>0.31722912973259998</v>
      </c>
      <c r="I22" s="5">
        <f t="shared" si="3"/>
        <v>0.48281748760439996</v>
      </c>
      <c r="J22" s="5">
        <f t="shared" si="3"/>
        <v>0.88374799181700003</v>
      </c>
      <c r="K22" s="3">
        <f t="shared" si="4"/>
        <v>3.2756540382000002E-2</v>
      </c>
      <c r="L22" s="3">
        <f t="shared" si="5"/>
        <v>5.2004775365999997E-2</v>
      </c>
      <c r="M22" s="3">
        <f t="shared" si="6"/>
        <v>7.9150407803999998E-2</v>
      </c>
      <c r="N22" s="3">
        <f t="shared" si="7"/>
        <v>0.14487671997000001</v>
      </c>
      <c r="O22" s="3">
        <f t="shared" si="8"/>
        <v>0.1998148963302</v>
      </c>
      <c r="P22" s="3">
        <f t="shared" si="9"/>
        <v>0.34998567011459997</v>
      </c>
      <c r="Q22" s="3">
        <f t="shared" si="0"/>
        <v>0.56757880335239996</v>
      </c>
      <c r="R22" s="3">
        <f t="shared" si="1"/>
        <v>1.0476597153690002</v>
      </c>
      <c r="S22" s="3">
        <f t="shared" si="10"/>
        <v>0.28430960091029361</v>
      </c>
      <c r="T22" s="4">
        <f t="shared" si="11"/>
        <v>284.30960091029363</v>
      </c>
      <c r="U22" s="4">
        <f t="shared" si="12"/>
        <v>19.093113247580813</v>
      </c>
      <c r="V22" s="41">
        <v>14.890688450000001</v>
      </c>
      <c r="W22" s="9">
        <f t="shared" si="2"/>
        <v>458.23471794193949</v>
      </c>
      <c r="X22" s="2"/>
      <c r="AA22" s="10"/>
      <c r="AB22" s="10"/>
      <c r="AC22" s="10"/>
      <c r="AD22" s="10"/>
    </row>
    <row r="23" spans="1:30" ht="14.4">
      <c r="A23" t="s">
        <v>82</v>
      </c>
      <c r="B23" s="2" t="s">
        <v>71</v>
      </c>
      <c r="C23" s="41">
        <v>2.0048007999999999</v>
      </c>
      <c r="D23" s="41"/>
      <c r="E23" s="41">
        <v>4.3078874000000003</v>
      </c>
      <c r="F23" s="41">
        <v>7.7006275999999998</v>
      </c>
      <c r="G23" s="5">
        <f t="shared" si="3"/>
        <v>0.22232839911839999</v>
      </c>
      <c r="H23" s="5">
        <f t="shared" si="3"/>
        <v>0</v>
      </c>
      <c r="I23" s="5">
        <f t="shared" si="3"/>
        <v>0.47773609688519997</v>
      </c>
      <c r="J23" s="5">
        <f t="shared" si="3"/>
        <v>0.85398419958479987</v>
      </c>
      <c r="K23" s="3">
        <f t="shared" si="4"/>
        <v>3.6447278543999997E-2</v>
      </c>
      <c r="L23" s="3">
        <f t="shared" si="5"/>
        <v>0</v>
      </c>
      <c r="M23" s="3">
        <f t="shared" si="6"/>
        <v>7.8317392931999991E-2</v>
      </c>
      <c r="N23" s="3">
        <f t="shared" si="7"/>
        <v>0.13999740976799999</v>
      </c>
      <c r="O23" s="3">
        <f t="shared" si="8"/>
        <v>0.22232839911839999</v>
      </c>
      <c r="P23" s="3">
        <f t="shared" si="9"/>
        <v>3.6447278543999997E-2</v>
      </c>
      <c r="Q23" s="3">
        <f t="shared" si="0"/>
        <v>0.51418337542920001</v>
      </c>
      <c r="R23" s="3">
        <f t="shared" si="1"/>
        <v>0.96874887106079988</v>
      </c>
      <c r="S23" s="3">
        <f t="shared" si="10"/>
        <v>0.28191012732193726</v>
      </c>
      <c r="T23" s="4">
        <f t="shared" si="11"/>
        <v>281.91012732193724</v>
      </c>
      <c r="U23" s="4">
        <f t="shared" si="12"/>
        <v>17.271349155803946</v>
      </c>
      <c r="V23" s="41">
        <v>16.322414930000001</v>
      </c>
      <c r="W23" s="9">
        <f t="shared" si="2"/>
        <v>414.51237973929472</v>
      </c>
      <c r="X23" s="2"/>
      <c r="AA23" s="11"/>
      <c r="AB23" s="11"/>
      <c r="AC23" s="11"/>
      <c r="AD23" s="11"/>
    </row>
    <row r="24" spans="1:30" ht="14.4">
      <c r="A24" t="s">
        <v>82</v>
      </c>
      <c r="B24" s="2" t="s">
        <v>70</v>
      </c>
      <c r="C24" s="41">
        <v>2.3363660999999998</v>
      </c>
      <c r="D24" s="41">
        <v>3.3079445999999999</v>
      </c>
      <c r="E24" s="41"/>
      <c r="F24" s="41">
        <v>7.3413269999999997</v>
      </c>
      <c r="G24" s="5">
        <f t="shared" si="3"/>
        <v>0.25909832775779995</v>
      </c>
      <c r="H24" s="5">
        <f t="shared" si="3"/>
        <v>0.36684444025079999</v>
      </c>
      <c r="I24" s="5">
        <f t="shared" si="3"/>
        <v>0</v>
      </c>
      <c r="J24" s="5">
        <f t="shared" si="3"/>
        <v>0.81413848164599989</v>
      </c>
      <c r="K24" s="3">
        <f t="shared" si="4"/>
        <v>4.2475135697999995E-2</v>
      </c>
      <c r="L24" s="3">
        <f t="shared" si="5"/>
        <v>6.0138432828000001E-2</v>
      </c>
      <c r="M24" s="3">
        <f t="shared" si="6"/>
        <v>0</v>
      </c>
      <c r="N24" s="3">
        <f t="shared" si="7"/>
        <v>0.13346532485999998</v>
      </c>
      <c r="O24" s="3">
        <f t="shared" si="8"/>
        <v>0.25909832775779995</v>
      </c>
      <c r="P24" s="3">
        <f t="shared" si="9"/>
        <v>0.40931957594879997</v>
      </c>
      <c r="Q24" s="3">
        <f t="shared" si="0"/>
        <v>0.102613568526</v>
      </c>
      <c r="R24" s="3">
        <f t="shared" si="1"/>
        <v>0.9167520501719999</v>
      </c>
      <c r="S24" s="3">
        <f t="shared" si="10"/>
        <v>0.17232600875986989</v>
      </c>
      <c r="T24" s="4">
        <f t="shared" si="11"/>
        <v>172.32600875986989</v>
      </c>
      <c r="U24" s="4">
        <f t="shared" si="12"/>
        <v>11.940981188964301</v>
      </c>
      <c r="V24" s="41">
        <v>14.43147812</v>
      </c>
      <c r="W24" s="9">
        <f t="shared" si="2"/>
        <v>286.58354853514322</v>
      </c>
      <c r="X24" s="2"/>
      <c r="AA24" s="11"/>
      <c r="AB24" s="11"/>
      <c r="AC24" s="11"/>
      <c r="AD24" s="11"/>
    </row>
    <row r="25" spans="1:30" ht="14.4">
      <c r="A25" t="s">
        <v>82</v>
      </c>
      <c r="B25" s="2" t="s">
        <v>77</v>
      </c>
      <c r="C25" s="41">
        <v>2.5032209999999999</v>
      </c>
      <c r="D25" s="41">
        <v>4.1447639000000001</v>
      </c>
      <c r="E25" s="41">
        <v>5.3167513</v>
      </c>
      <c r="F25" s="41">
        <v>6.2854704000000003</v>
      </c>
      <c r="G25" s="5">
        <f t="shared" si="3"/>
        <v>0.27760220245799999</v>
      </c>
      <c r="H25" s="5">
        <f t="shared" si="3"/>
        <v>0.45964602698219997</v>
      </c>
      <c r="I25" s="5">
        <f t="shared" si="3"/>
        <v>0.58961708566740001</v>
      </c>
      <c r="J25" s="5">
        <f t="shared" si="3"/>
        <v>0.69704609641920001</v>
      </c>
      <c r="K25" s="3">
        <f t="shared" si="4"/>
        <v>4.550855778E-2</v>
      </c>
      <c r="L25" s="3">
        <f t="shared" si="5"/>
        <v>7.5351807702000007E-2</v>
      </c>
      <c r="M25" s="3">
        <f t="shared" si="6"/>
        <v>9.6658538633999994E-2</v>
      </c>
      <c r="N25" s="3">
        <f t="shared" si="7"/>
        <v>0.11426985187200001</v>
      </c>
      <c r="O25" s="3">
        <f t="shared" si="8"/>
        <v>0.27760220245799999</v>
      </c>
      <c r="P25" s="3">
        <f t="shared" si="9"/>
        <v>0.50515458476219999</v>
      </c>
      <c r="Q25" s="3">
        <f t="shared" si="0"/>
        <v>0.71047745114939997</v>
      </c>
      <c r="R25" s="3">
        <f t="shared" si="1"/>
        <v>0.91456500053519996</v>
      </c>
      <c r="S25" s="3">
        <f t="shared" si="10"/>
        <v>0.21681005589346489</v>
      </c>
      <c r="T25" s="4">
        <f t="shared" si="11"/>
        <v>216.81005589346489</v>
      </c>
      <c r="U25" s="4">
        <f t="shared" si="12"/>
        <v>12.297356111513457</v>
      </c>
      <c r="V25" s="41">
        <v>17.63062352</v>
      </c>
      <c r="W25" s="9">
        <f t="shared" si="2"/>
        <v>295.13654667632295</v>
      </c>
      <c r="X25" s="2"/>
    </row>
    <row r="26" spans="1:30" ht="14.4">
      <c r="A26" t="s">
        <v>82</v>
      </c>
      <c r="B26" s="2" t="s">
        <v>74</v>
      </c>
      <c r="C26" s="41">
        <v>2.7664488999999999</v>
      </c>
      <c r="D26" s="41">
        <v>3.8358156999999999</v>
      </c>
      <c r="E26" s="41">
        <v>5.5365175999999998</v>
      </c>
      <c r="F26" s="41">
        <v>9.8545584999999996</v>
      </c>
      <c r="G26" s="5">
        <f t="shared" si="3"/>
        <v>0.3067936501122</v>
      </c>
      <c r="H26" s="5">
        <f t="shared" si="3"/>
        <v>0.42538428949860002</v>
      </c>
      <c r="I26" s="5">
        <f t="shared" si="3"/>
        <v>0.61398872880480004</v>
      </c>
      <c r="J26" s="5">
        <f t="shared" si="3"/>
        <v>1.0928508285329999</v>
      </c>
      <c r="K26" s="3">
        <f t="shared" si="4"/>
        <v>5.0294041001999995E-2</v>
      </c>
      <c r="L26" s="3">
        <f t="shared" si="5"/>
        <v>6.9735129426000006E-2</v>
      </c>
      <c r="M26" s="3">
        <f t="shared" si="6"/>
        <v>0.100653889968</v>
      </c>
      <c r="N26" s="3">
        <f t="shared" si="7"/>
        <v>0.17915587352999998</v>
      </c>
      <c r="O26" s="3">
        <f t="shared" si="8"/>
        <v>0.3067936501122</v>
      </c>
      <c r="P26" s="3">
        <f t="shared" si="9"/>
        <v>0.47567833050060004</v>
      </c>
      <c r="Q26" s="3">
        <f t="shared" si="0"/>
        <v>0.73401789923280003</v>
      </c>
      <c r="R26" s="3">
        <f t="shared" si="1"/>
        <v>1.313533888929</v>
      </c>
      <c r="S26" s="3">
        <f t="shared" si="10"/>
        <v>0.33767130270370349</v>
      </c>
      <c r="T26" s="4">
        <f t="shared" si="11"/>
        <v>337.67130270370347</v>
      </c>
      <c r="U26" s="4">
        <f t="shared" si="12"/>
        <v>23.772845242742115</v>
      </c>
      <c r="V26" s="41">
        <v>14.204076089999999</v>
      </c>
      <c r="W26" s="9">
        <f t="shared" si="2"/>
        <v>570.54828582581081</v>
      </c>
      <c r="X26" s="2"/>
    </row>
    <row r="27" spans="1:30" ht="14.4">
      <c r="A27" t="s">
        <v>82</v>
      </c>
      <c r="B27" s="2" t="s">
        <v>78</v>
      </c>
      <c r="C27" s="41">
        <v>2.1061060999999999</v>
      </c>
      <c r="D27" s="41">
        <v>3.2060246000000001</v>
      </c>
      <c r="E27" s="41"/>
      <c r="F27" s="41">
        <v>12.1667313</v>
      </c>
      <c r="G27" s="5">
        <f t="shared" si="3"/>
        <v>0.23356295427779999</v>
      </c>
      <c r="H27" s="5">
        <f t="shared" si="3"/>
        <v>0.35554171609080004</v>
      </c>
      <c r="I27" s="5">
        <f t="shared" si="3"/>
        <v>0</v>
      </c>
      <c r="J27" s="5">
        <f t="shared" si="3"/>
        <v>1.3492661677074</v>
      </c>
      <c r="K27" s="3">
        <f t="shared" si="4"/>
        <v>3.8289008898E-2</v>
      </c>
      <c r="L27" s="3">
        <f t="shared" si="5"/>
        <v>5.8285527228000004E-2</v>
      </c>
      <c r="M27" s="3">
        <f t="shared" si="6"/>
        <v>0</v>
      </c>
      <c r="N27" s="3">
        <f t="shared" si="7"/>
        <v>0.22119117503399999</v>
      </c>
      <c r="O27" s="3">
        <f t="shared" si="8"/>
        <v>0.23356295427779999</v>
      </c>
      <c r="P27" s="3">
        <f t="shared" si="9"/>
        <v>0.39383072498880006</v>
      </c>
      <c r="Q27" s="3">
        <f t="shared" si="0"/>
        <v>9.6574536126000005E-2</v>
      </c>
      <c r="R27" s="3">
        <f t="shared" si="1"/>
        <v>1.4458407038334</v>
      </c>
      <c r="S27" s="3">
        <f t="shared" si="10"/>
        <v>0.34568819943773371</v>
      </c>
      <c r="T27" s="4">
        <f t="shared" si="11"/>
        <v>345.68819943773372</v>
      </c>
      <c r="U27" s="4">
        <f t="shared" si="12"/>
        <v>20.234518953041871</v>
      </c>
      <c r="V27" s="41">
        <v>17.084082909999999</v>
      </c>
      <c r="W27" s="9">
        <f t="shared" si="2"/>
        <v>485.6284548730049</v>
      </c>
      <c r="X27" s="2"/>
    </row>
    <row r="28" spans="1:30" ht="14.4">
      <c r="A28" t="s">
        <v>82</v>
      </c>
      <c r="B28" s="2" t="s">
        <v>79</v>
      </c>
      <c r="C28" s="41">
        <v>1.8241925999999999</v>
      </c>
      <c r="D28" s="41">
        <v>2.6239267000000002</v>
      </c>
      <c r="E28" s="41"/>
      <c r="F28" s="41">
        <v>20.045273000000002</v>
      </c>
      <c r="G28" s="5">
        <f t="shared" si="3"/>
        <v>0.2022993109548</v>
      </c>
      <c r="H28" s="5">
        <f t="shared" si="3"/>
        <v>0.2909882231766</v>
      </c>
      <c r="I28" s="5">
        <f t="shared" si="3"/>
        <v>0</v>
      </c>
      <c r="J28" s="5">
        <f t="shared" si="3"/>
        <v>2.2229806851539999</v>
      </c>
      <c r="K28" s="3">
        <f t="shared" si="4"/>
        <v>3.3163821467999996E-2</v>
      </c>
      <c r="L28" s="3">
        <f t="shared" si="5"/>
        <v>4.7702987406E-2</v>
      </c>
      <c r="M28" s="3">
        <f t="shared" si="6"/>
        <v>0</v>
      </c>
      <c r="N28" s="3">
        <f t="shared" si="7"/>
        <v>0.36442306314</v>
      </c>
      <c r="O28" s="3">
        <f t="shared" si="8"/>
        <v>0.2022993109548</v>
      </c>
      <c r="P28" s="3">
        <f t="shared" si="9"/>
        <v>0.32415204464460001</v>
      </c>
      <c r="Q28" s="3">
        <f t="shared" si="0"/>
        <v>8.0866808873999996E-2</v>
      </c>
      <c r="R28" s="3">
        <f t="shared" si="1"/>
        <v>2.303847494028</v>
      </c>
      <c r="S28" s="3">
        <f t="shared" si="10"/>
        <v>0.62804017796891665</v>
      </c>
      <c r="T28" s="4">
        <f t="shared" si="11"/>
        <v>628.04017796891662</v>
      </c>
      <c r="U28" s="4">
        <f t="shared" si="12"/>
        <v>39.702571658939235</v>
      </c>
      <c r="V28" s="41">
        <v>15.818627149999999</v>
      </c>
      <c r="W28" s="9">
        <f t="shared" si="2"/>
        <v>952.86171981454163</v>
      </c>
      <c r="X28" s="2"/>
    </row>
    <row r="29" spans="1:30" ht="14.4">
      <c r="A29" t="s">
        <v>82</v>
      </c>
      <c r="B29" s="2" t="s">
        <v>80</v>
      </c>
      <c r="C29" s="41">
        <v>2.5618368</v>
      </c>
      <c r="D29" s="41">
        <v>3.7867929</v>
      </c>
      <c r="E29" s="41">
        <v>4.1349136</v>
      </c>
      <c r="F29" s="41">
        <v>5.1673381000000003</v>
      </c>
      <c r="G29" s="5">
        <f t="shared" si="3"/>
        <v>0.2841025774464</v>
      </c>
      <c r="H29" s="5">
        <f t="shared" si="3"/>
        <v>0.41994775902420001</v>
      </c>
      <c r="I29" s="5">
        <f t="shared" si="3"/>
        <v>0.4585536484128</v>
      </c>
      <c r="J29" s="5">
        <f t="shared" si="3"/>
        <v>0.57304746061379996</v>
      </c>
      <c r="K29" s="3">
        <f t="shared" si="4"/>
        <v>4.6574193024000003E-2</v>
      </c>
      <c r="L29" s="3">
        <f t="shared" si="5"/>
        <v>6.8843894921999993E-2</v>
      </c>
      <c r="M29" s="3">
        <f t="shared" si="6"/>
        <v>7.5172729248000003E-2</v>
      </c>
      <c r="N29" s="3">
        <f t="shared" si="7"/>
        <v>9.3942206658000002E-2</v>
      </c>
      <c r="O29" s="3">
        <f t="shared" si="8"/>
        <v>0.2841025774464</v>
      </c>
      <c r="P29" s="3">
        <f t="shared" si="9"/>
        <v>0.46652195204820002</v>
      </c>
      <c r="Q29" s="3">
        <f t="shared" si="0"/>
        <v>0.57397173635879994</v>
      </c>
      <c r="R29" s="3">
        <f t="shared" si="1"/>
        <v>0.76363827780779991</v>
      </c>
      <c r="S29" s="3">
        <f t="shared" si="10"/>
        <v>0.15837924308362003</v>
      </c>
      <c r="T29" s="4">
        <f t="shared" si="11"/>
        <v>158.37924308362003</v>
      </c>
      <c r="U29" s="4">
        <f t="shared" si="12"/>
        <v>12.383211283850908</v>
      </c>
      <c r="V29" s="41">
        <v>12.789836129999999</v>
      </c>
      <c r="W29" s="9">
        <f t="shared" si="2"/>
        <v>297.19707081242177</v>
      </c>
      <c r="X29" s="2"/>
    </row>
    <row r="30" spans="1:30" ht="14.4">
      <c r="B30" s="2"/>
      <c r="C30" s="41"/>
      <c r="D30" s="41"/>
      <c r="E30" s="41"/>
      <c r="F30" s="41"/>
      <c r="G30" s="5"/>
      <c r="H30" s="5"/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41"/>
      <c r="W30" s="9"/>
      <c r="X30" s="2"/>
    </row>
    <row r="31" spans="1:30" ht="14.4">
      <c r="A31" t="s">
        <v>83</v>
      </c>
      <c r="B31" s="2" t="s">
        <v>57</v>
      </c>
      <c r="C31" s="41"/>
      <c r="D31" s="41"/>
      <c r="E31" s="41"/>
      <c r="F31" s="41"/>
      <c r="G31" s="5">
        <f t="shared" ref="G31:J55" si="13">C31*0.001818*61</f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K31" s="3">
        <f t="shared" ref="K31:N55" si="14">C31*0.001818*15</f>
        <v>0</v>
      </c>
      <c r="L31" s="3">
        <f t="shared" si="14"/>
        <v>0</v>
      </c>
      <c r="M31" s="3">
        <f t="shared" si="14"/>
        <v>0</v>
      </c>
      <c r="N31" s="3">
        <f t="shared" si="14"/>
        <v>0</v>
      </c>
      <c r="O31" s="3">
        <f t="shared" ref="O31:O55" si="15">G31</f>
        <v>0</v>
      </c>
      <c r="P31" s="3">
        <f t="shared" ref="P31:P55" si="16">H31+K31</f>
        <v>0</v>
      </c>
      <c r="Q31" s="3">
        <f t="shared" ref="Q31:Q55" si="17">I31+K31+L31</f>
        <v>0</v>
      </c>
      <c r="R31" s="3">
        <f t="shared" ref="R31:R55" si="18">J31+K31+L31+M31</f>
        <v>0</v>
      </c>
      <c r="S31" s="3">
        <f t="shared" ref="S31:S55" si="19">SLOPE(O31:R31,$C$2:$F$2)</f>
        <v>0</v>
      </c>
      <c r="T31" s="4">
        <f t="shared" ref="T31:T55" si="20">S31*10^3</f>
        <v>0</v>
      </c>
      <c r="U31" s="4">
        <f t="shared" ref="U31:U55" si="21">(T31)*(1/V31)</f>
        <v>0</v>
      </c>
      <c r="V31" s="41">
        <v>21.463736260000001</v>
      </c>
      <c r="W31" s="9">
        <f t="shared" ref="W31:W55" si="22">+U31*24</f>
        <v>0</v>
      </c>
      <c r="X31" s="2"/>
    </row>
    <row r="32" spans="1:30" ht="14.4">
      <c r="A32" t="s">
        <v>83</v>
      </c>
      <c r="B32" s="2" t="s">
        <v>58</v>
      </c>
      <c r="C32" s="41"/>
      <c r="D32" s="41"/>
      <c r="E32" s="41"/>
      <c r="F32" s="41"/>
      <c r="G32" s="5">
        <f t="shared" si="13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K32" s="3">
        <f t="shared" si="14"/>
        <v>0</v>
      </c>
      <c r="L32" s="3">
        <f t="shared" si="14"/>
        <v>0</v>
      </c>
      <c r="M32" s="3">
        <f t="shared" si="14"/>
        <v>0</v>
      </c>
      <c r="N32" s="3">
        <f t="shared" si="14"/>
        <v>0</v>
      </c>
      <c r="O32" s="3">
        <f t="shared" si="15"/>
        <v>0</v>
      </c>
      <c r="P32" s="3">
        <f t="shared" si="16"/>
        <v>0</v>
      </c>
      <c r="Q32" s="3">
        <f t="shared" si="17"/>
        <v>0</v>
      </c>
      <c r="R32" s="3">
        <f t="shared" si="18"/>
        <v>0</v>
      </c>
      <c r="S32" s="3">
        <f t="shared" si="19"/>
        <v>0</v>
      </c>
      <c r="T32" s="4">
        <f t="shared" si="20"/>
        <v>0</v>
      </c>
      <c r="U32" s="4">
        <f t="shared" si="21"/>
        <v>0</v>
      </c>
      <c r="V32" s="41">
        <v>21.17756528</v>
      </c>
      <c r="W32" s="9">
        <f t="shared" si="22"/>
        <v>0</v>
      </c>
      <c r="X32" s="2"/>
    </row>
    <row r="33" spans="1:24" ht="14.4">
      <c r="A33" t="s">
        <v>83</v>
      </c>
      <c r="B33" s="2" t="s">
        <v>61</v>
      </c>
      <c r="C33" s="41"/>
      <c r="D33" s="41"/>
      <c r="E33" s="41"/>
      <c r="F33" s="41"/>
      <c r="G33" s="5">
        <f t="shared" si="13"/>
        <v>0</v>
      </c>
      <c r="H33" s="5">
        <f t="shared" si="13"/>
        <v>0</v>
      </c>
      <c r="I33" s="5">
        <f t="shared" si="13"/>
        <v>0</v>
      </c>
      <c r="J33" s="5">
        <f t="shared" si="13"/>
        <v>0</v>
      </c>
      <c r="K33" s="3">
        <f t="shared" si="14"/>
        <v>0</v>
      </c>
      <c r="L33" s="3">
        <f t="shared" si="14"/>
        <v>0</v>
      </c>
      <c r="M33" s="3">
        <f t="shared" si="14"/>
        <v>0</v>
      </c>
      <c r="N33" s="3">
        <f t="shared" si="14"/>
        <v>0</v>
      </c>
      <c r="O33" s="3">
        <f t="shared" si="15"/>
        <v>0</v>
      </c>
      <c r="P33" s="3">
        <f t="shared" si="16"/>
        <v>0</v>
      </c>
      <c r="Q33" s="3">
        <f t="shared" si="17"/>
        <v>0</v>
      </c>
      <c r="R33" s="3">
        <f t="shared" si="18"/>
        <v>0</v>
      </c>
      <c r="S33" s="3">
        <f t="shared" si="19"/>
        <v>0</v>
      </c>
      <c r="T33" s="4">
        <f t="shared" si="20"/>
        <v>0</v>
      </c>
      <c r="U33" s="4">
        <f t="shared" si="21"/>
        <v>0</v>
      </c>
      <c r="V33" s="41">
        <v>22.505365680000001</v>
      </c>
      <c r="W33" s="9">
        <f t="shared" si="22"/>
        <v>0</v>
      </c>
      <c r="X33" s="2"/>
    </row>
    <row r="34" spans="1:24" ht="14.4">
      <c r="A34" t="s">
        <v>83</v>
      </c>
      <c r="B34" s="2" t="s">
        <v>63</v>
      </c>
      <c r="C34" s="41"/>
      <c r="D34" s="41"/>
      <c r="E34" s="41"/>
      <c r="F34" s="41"/>
      <c r="G34" s="5">
        <f t="shared" si="13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3">
        <f t="shared" si="14"/>
        <v>0</v>
      </c>
      <c r="L34" s="3">
        <f t="shared" si="14"/>
        <v>0</v>
      </c>
      <c r="M34" s="3">
        <f t="shared" si="14"/>
        <v>0</v>
      </c>
      <c r="N34" s="3">
        <f t="shared" si="14"/>
        <v>0</v>
      </c>
      <c r="O34" s="3">
        <f t="shared" si="15"/>
        <v>0</v>
      </c>
      <c r="P34" s="3">
        <f t="shared" si="16"/>
        <v>0</v>
      </c>
      <c r="Q34" s="3">
        <f t="shared" si="17"/>
        <v>0</v>
      </c>
      <c r="R34" s="3">
        <f t="shared" si="18"/>
        <v>0</v>
      </c>
      <c r="S34" s="3">
        <f t="shared" si="19"/>
        <v>0</v>
      </c>
      <c r="T34" s="4">
        <f t="shared" si="20"/>
        <v>0</v>
      </c>
      <c r="U34" s="4">
        <f t="shared" si="21"/>
        <v>0</v>
      </c>
      <c r="V34" s="41">
        <v>23.69298895</v>
      </c>
      <c r="W34" s="9">
        <f t="shared" si="22"/>
        <v>0</v>
      </c>
      <c r="X34" s="2"/>
    </row>
    <row r="35" spans="1:24" ht="14.4">
      <c r="A35" t="s">
        <v>83</v>
      </c>
      <c r="B35" s="2" t="s">
        <v>62</v>
      </c>
      <c r="C35" s="41"/>
      <c r="D35" s="41"/>
      <c r="E35" s="41"/>
      <c r="F35" s="41"/>
      <c r="G35" s="5">
        <f t="shared" si="13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K35" s="3">
        <f t="shared" si="14"/>
        <v>0</v>
      </c>
      <c r="L35" s="3">
        <f t="shared" si="14"/>
        <v>0</v>
      </c>
      <c r="M35" s="3">
        <f t="shared" si="14"/>
        <v>0</v>
      </c>
      <c r="N35" s="3">
        <f t="shared" si="14"/>
        <v>0</v>
      </c>
      <c r="O35" s="3">
        <f t="shared" si="15"/>
        <v>0</v>
      </c>
      <c r="P35" s="3">
        <f t="shared" si="16"/>
        <v>0</v>
      </c>
      <c r="Q35" s="3">
        <f t="shared" si="17"/>
        <v>0</v>
      </c>
      <c r="R35" s="3">
        <f t="shared" si="18"/>
        <v>0</v>
      </c>
      <c r="S35" s="3">
        <f t="shared" si="19"/>
        <v>0</v>
      </c>
      <c r="T35" s="4">
        <f t="shared" si="20"/>
        <v>0</v>
      </c>
      <c r="U35" s="4">
        <f t="shared" si="21"/>
        <v>0</v>
      </c>
      <c r="V35" s="41">
        <v>22.98646647</v>
      </c>
      <c r="W35" s="9">
        <f t="shared" si="22"/>
        <v>0</v>
      </c>
      <c r="X35" s="2"/>
    </row>
    <row r="36" spans="1:24" ht="14.4">
      <c r="A36" t="s">
        <v>83</v>
      </c>
      <c r="B36" s="2" t="s">
        <v>64</v>
      </c>
      <c r="C36" s="41"/>
      <c r="D36" s="41"/>
      <c r="E36" s="41"/>
      <c r="F36" s="41"/>
      <c r="G36" s="5">
        <f t="shared" si="13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K36" s="3">
        <f t="shared" si="14"/>
        <v>0</v>
      </c>
      <c r="L36" s="3">
        <f t="shared" si="14"/>
        <v>0</v>
      </c>
      <c r="M36" s="3">
        <f t="shared" si="14"/>
        <v>0</v>
      </c>
      <c r="N36" s="3">
        <f t="shared" si="14"/>
        <v>0</v>
      </c>
      <c r="O36" s="3">
        <f t="shared" si="15"/>
        <v>0</v>
      </c>
      <c r="P36" s="3">
        <f t="shared" si="16"/>
        <v>0</v>
      </c>
      <c r="Q36" s="3">
        <f t="shared" si="17"/>
        <v>0</v>
      </c>
      <c r="R36" s="3">
        <f t="shared" si="18"/>
        <v>0</v>
      </c>
      <c r="S36" s="3">
        <f t="shared" si="19"/>
        <v>0</v>
      </c>
      <c r="T36" s="4">
        <f t="shared" si="20"/>
        <v>0</v>
      </c>
      <c r="U36" s="4">
        <f t="shared" si="21"/>
        <v>0</v>
      </c>
      <c r="V36" s="41">
        <v>22.571282050000001</v>
      </c>
      <c r="W36" s="9">
        <f t="shared" si="22"/>
        <v>0</v>
      </c>
      <c r="X36" s="2"/>
    </row>
    <row r="37" spans="1:24" ht="14.4">
      <c r="A37" t="s">
        <v>83</v>
      </c>
      <c r="B37" s="2" t="s">
        <v>59</v>
      </c>
      <c r="C37" s="41"/>
      <c r="D37" s="41"/>
      <c r="E37" s="41"/>
      <c r="F37" s="41"/>
      <c r="G37" s="5">
        <f t="shared" si="13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K37" s="3">
        <f t="shared" si="14"/>
        <v>0</v>
      </c>
      <c r="L37" s="3">
        <f t="shared" si="14"/>
        <v>0</v>
      </c>
      <c r="M37" s="3">
        <f t="shared" si="14"/>
        <v>0</v>
      </c>
      <c r="N37" s="3">
        <f t="shared" si="14"/>
        <v>0</v>
      </c>
      <c r="O37" s="3">
        <f t="shared" si="15"/>
        <v>0</v>
      </c>
      <c r="P37" s="3">
        <f t="shared" si="16"/>
        <v>0</v>
      </c>
      <c r="Q37" s="3">
        <f t="shared" si="17"/>
        <v>0</v>
      </c>
      <c r="R37" s="3">
        <f t="shared" si="18"/>
        <v>0</v>
      </c>
      <c r="S37" s="3">
        <f t="shared" si="19"/>
        <v>0</v>
      </c>
      <c r="T37" s="4">
        <f t="shared" si="20"/>
        <v>0</v>
      </c>
      <c r="U37" s="4">
        <f t="shared" si="21"/>
        <v>0</v>
      </c>
      <c r="V37" s="41">
        <v>23.473072200000001</v>
      </c>
      <c r="W37" s="9">
        <f t="shared" si="22"/>
        <v>0</v>
      </c>
      <c r="X37" s="2"/>
    </row>
    <row r="38" spans="1:24" ht="14.4">
      <c r="A38" t="s">
        <v>83</v>
      </c>
      <c r="B38" s="2" t="s">
        <v>60</v>
      </c>
      <c r="C38" s="41"/>
      <c r="D38" s="41"/>
      <c r="E38" s="41"/>
      <c r="F38" s="41"/>
      <c r="G38" s="5">
        <f t="shared" si="13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3">
        <f t="shared" si="14"/>
        <v>0</v>
      </c>
      <c r="L38" s="3">
        <f t="shared" si="14"/>
        <v>0</v>
      </c>
      <c r="M38" s="3">
        <f t="shared" si="14"/>
        <v>0</v>
      </c>
      <c r="N38" s="3">
        <f t="shared" si="14"/>
        <v>0</v>
      </c>
      <c r="O38" s="3">
        <f t="shared" si="15"/>
        <v>0</v>
      </c>
      <c r="P38" s="3">
        <f t="shared" si="16"/>
        <v>0</v>
      </c>
      <c r="Q38" s="3">
        <f t="shared" si="17"/>
        <v>0</v>
      </c>
      <c r="R38" s="3">
        <f t="shared" si="18"/>
        <v>0</v>
      </c>
      <c r="S38" s="3">
        <f t="shared" si="19"/>
        <v>0</v>
      </c>
      <c r="T38" s="4">
        <f t="shared" si="20"/>
        <v>0</v>
      </c>
      <c r="U38" s="4">
        <f t="shared" si="21"/>
        <v>0</v>
      </c>
      <c r="V38" s="41">
        <v>21.71938462</v>
      </c>
      <c r="W38" s="9">
        <f t="shared" si="22"/>
        <v>0</v>
      </c>
      <c r="X38" s="2"/>
    </row>
    <row r="39" spans="1:24" ht="14.4">
      <c r="A39" t="s">
        <v>83</v>
      </c>
      <c r="B39" s="2" t="s">
        <v>65</v>
      </c>
      <c r="C39" s="41"/>
      <c r="D39" s="41"/>
      <c r="E39" s="41"/>
      <c r="F39" s="41"/>
      <c r="G39" s="5">
        <f t="shared" si="13"/>
        <v>0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K39" s="3">
        <f t="shared" si="14"/>
        <v>0</v>
      </c>
      <c r="L39" s="3">
        <f t="shared" si="14"/>
        <v>0</v>
      </c>
      <c r="M39" s="3">
        <f t="shared" si="14"/>
        <v>0</v>
      </c>
      <c r="N39" s="3">
        <f t="shared" si="14"/>
        <v>0</v>
      </c>
      <c r="O39" s="3">
        <f t="shared" si="15"/>
        <v>0</v>
      </c>
      <c r="P39" s="3">
        <f t="shared" si="16"/>
        <v>0</v>
      </c>
      <c r="Q39" s="3">
        <f t="shared" si="17"/>
        <v>0</v>
      </c>
      <c r="R39" s="3">
        <f t="shared" si="18"/>
        <v>0</v>
      </c>
      <c r="S39" s="3">
        <f t="shared" si="19"/>
        <v>0</v>
      </c>
      <c r="T39" s="4">
        <f t="shared" si="20"/>
        <v>0</v>
      </c>
      <c r="U39" s="4">
        <f t="shared" si="21"/>
        <v>0</v>
      </c>
      <c r="V39" s="41">
        <v>22.532126699999999</v>
      </c>
      <c r="W39" s="9">
        <f t="shared" si="22"/>
        <v>0</v>
      </c>
      <c r="X39" s="2"/>
    </row>
    <row r="40" spans="1:24" ht="14.4">
      <c r="A40" t="s">
        <v>83</v>
      </c>
      <c r="B40" s="2" t="s">
        <v>66</v>
      </c>
      <c r="C40" s="41"/>
      <c r="D40" s="41"/>
      <c r="E40" s="41"/>
      <c r="F40" s="41"/>
      <c r="G40" s="5">
        <f t="shared" si="13"/>
        <v>0</v>
      </c>
      <c r="H40" s="5">
        <f t="shared" si="13"/>
        <v>0</v>
      </c>
      <c r="I40" s="5">
        <f t="shared" si="13"/>
        <v>0</v>
      </c>
      <c r="J40" s="5">
        <f t="shared" si="13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  <c r="N40" s="3">
        <f t="shared" si="14"/>
        <v>0</v>
      </c>
      <c r="O40" s="3">
        <f t="shared" si="15"/>
        <v>0</v>
      </c>
      <c r="P40" s="3">
        <f t="shared" si="16"/>
        <v>0</v>
      </c>
      <c r="Q40" s="3">
        <f t="shared" si="17"/>
        <v>0</v>
      </c>
      <c r="R40" s="3">
        <f t="shared" si="18"/>
        <v>0</v>
      </c>
      <c r="S40" s="3">
        <f t="shared" si="19"/>
        <v>0</v>
      </c>
      <c r="T40" s="4">
        <f t="shared" si="20"/>
        <v>0</v>
      </c>
      <c r="U40" s="4">
        <f t="shared" si="21"/>
        <v>0</v>
      </c>
      <c r="V40" s="41">
        <v>23.676104580000001</v>
      </c>
      <c r="W40" s="9">
        <f t="shared" si="22"/>
        <v>0</v>
      </c>
      <c r="X40" s="2"/>
    </row>
    <row r="41" spans="1:24" ht="14.4">
      <c r="A41" t="s">
        <v>83</v>
      </c>
      <c r="B41" s="2" t="s">
        <v>67</v>
      </c>
      <c r="C41" s="41"/>
      <c r="D41" s="41"/>
      <c r="E41" s="41"/>
      <c r="F41" s="41"/>
      <c r="G41" s="5">
        <f t="shared" si="13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K41" s="3">
        <f t="shared" si="14"/>
        <v>0</v>
      </c>
      <c r="L41" s="3">
        <f t="shared" si="14"/>
        <v>0</v>
      </c>
      <c r="M41" s="3">
        <f t="shared" si="14"/>
        <v>0</v>
      </c>
      <c r="N41" s="3">
        <f t="shared" si="14"/>
        <v>0</v>
      </c>
      <c r="O41" s="3">
        <f t="shared" si="15"/>
        <v>0</v>
      </c>
      <c r="P41" s="3">
        <f t="shared" si="16"/>
        <v>0</v>
      </c>
      <c r="Q41" s="3">
        <f t="shared" si="17"/>
        <v>0</v>
      </c>
      <c r="R41" s="3">
        <f t="shared" si="18"/>
        <v>0</v>
      </c>
      <c r="S41" s="3">
        <f t="shared" si="19"/>
        <v>0</v>
      </c>
      <c r="T41" s="4">
        <f t="shared" si="20"/>
        <v>0</v>
      </c>
      <c r="U41" s="4">
        <f t="shared" si="21"/>
        <v>0</v>
      </c>
      <c r="V41" s="41">
        <v>23.442759580000001</v>
      </c>
      <c r="W41" s="9">
        <f t="shared" si="22"/>
        <v>0</v>
      </c>
      <c r="X41" s="2"/>
    </row>
    <row r="42" spans="1:24" ht="14.4">
      <c r="A42" t="s">
        <v>83</v>
      </c>
      <c r="B42" s="2" t="s">
        <v>68</v>
      </c>
      <c r="C42" s="41"/>
      <c r="D42" s="41"/>
      <c r="E42" s="41"/>
      <c r="F42" s="41"/>
      <c r="G42" s="5">
        <f t="shared" si="13"/>
        <v>0</v>
      </c>
      <c r="H42" s="5">
        <f t="shared" si="13"/>
        <v>0</v>
      </c>
      <c r="I42" s="5">
        <f t="shared" si="13"/>
        <v>0</v>
      </c>
      <c r="J42" s="5">
        <f t="shared" si="13"/>
        <v>0</v>
      </c>
      <c r="K42" s="3">
        <f t="shared" si="14"/>
        <v>0</v>
      </c>
      <c r="L42" s="3">
        <f t="shared" si="14"/>
        <v>0</v>
      </c>
      <c r="M42" s="3">
        <f t="shared" si="14"/>
        <v>0</v>
      </c>
      <c r="N42" s="3">
        <f t="shared" si="14"/>
        <v>0</v>
      </c>
      <c r="O42" s="3">
        <f t="shared" si="15"/>
        <v>0</v>
      </c>
      <c r="P42" s="3">
        <f t="shared" si="16"/>
        <v>0</v>
      </c>
      <c r="Q42" s="3">
        <f t="shared" si="17"/>
        <v>0</v>
      </c>
      <c r="R42" s="3">
        <f t="shared" si="18"/>
        <v>0</v>
      </c>
      <c r="S42" s="3">
        <f t="shared" si="19"/>
        <v>0</v>
      </c>
      <c r="T42" s="4">
        <f t="shared" si="20"/>
        <v>0</v>
      </c>
      <c r="U42" s="4">
        <f t="shared" si="21"/>
        <v>0</v>
      </c>
      <c r="V42" s="41">
        <v>22.238948959999998</v>
      </c>
      <c r="W42" s="9">
        <f t="shared" si="22"/>
        <v>0</v>
      </c>
      <c r="X42" s="2"/>
    </row>
    <row r="43" spans="1:24" ht="14.4">
      <c r="A43" t="s">
        <v>83</v>
      </c>
      <c r="B43" s="2" t="s">
        <v>109</v>
      </c>
      <c r="C43" s="41"/>
      <c r="D43" s="41"/>
      <c r="E43" s="41"/>
      <c r="F43" s="41"/>
      <c r="G43" s="5">
        <f t="shared" si="13"/>
        <v>0</v>
      </c>
      <c r="H43" s="5">
        <f t="shared" si="13"/>
        <v>0</v>
      </c>
      <c r="I43" s="5">
        <f t="shared" si="13"/>
        <v>0</v>
      </c>
      <c r="J43" s="5">
        <f t="shared" si="13"/>
        <v>0</v>
      </c>
      <c r="K43" s="3">
        <f t="shared" si="14"/>
        <v>0</v>
      </c>
      <c r="L43" s="3">
        <f t="shared" si="14"/>
        <v>0</v>
      </c>
      <c r="M43" s="3">
        <f t="shared" si="14"/>
        <v>0</v>
      </c>
      <c r="N43" s="3">
        <f t="shared" si="14"/>
        <v>0</v>
      </c>
      <c r="O43" s="3">
        <f t="shared" si="15"/>
        <v>0</v>
      </c>
      <c r="P43" s="3">
        <f t="shared" si="16"/>
        <v>0</v>
      </c>
      <c r="Q43" s="3">
        <f t="shared" si="17"/>
        <v>0</v>
      </c>
      <c r="R43" s="3">
        <f t="shared" si="18"/>
        <v>0</v>
      </c>
      <c r="S43" s="3">
        <f t="shared" si="19"/>
        <v>0</v>
      </c>
      <c r="T43" s="4">
        <f t="shared" si="20"/>
        <v>0</v>
      </c>
      <c r="U43" s="4">
        <f t="shared" si="21"/>
        <v>0</v>
      </c>
      <c r="V43" s="41">
        <v>25</v>
      </c>
      <c r="W43" s="9">
        <f t="shared" si="22"/>
        <v>0</v>
      </c>
      <c r="X43" s="2"/>
    </row>
    <row r="44" spans="1:24" ht="14.4">
      <c r="A44" t="s">
        <v>83</v>
      </c>
      <c r="B44" s="2" t="s">
        <v>69</v>
      </c>
      <c r="C44" s="41"/>
      <c r="D44" s="41"/>
      <c r="E44" s="41"/>
      <c r="F44" s="41"/>
      <c r="G44" s="5">
        <f t="shared" si="13"/>
        <v>0</v>
      </c>
      <c r="H44" s="5">
        <f t="shared" si="13"/>
        <v>0</v>
      </c>
      <c r="I44" s="5">
        <f t="shared" si="13"/>
        <v>0</v>
      </c>
      <c r="J44" s="5">
        <f t="shared" si="13"/>
        <v>0</v>
      </c>
      <c r="K44" s="3">
        <f t="shared" si="14"/>
        <v>0</v>
      </c>
      <c r="L44" s="3">
        <f t="shared" si="14"/>
        <v>0</v>
      </c>
      <c r="M44" s="3">
        <f t="shared" si="14"/>
        <v>0</v>
      </c>
      <c r="N44" s="3">
        <f t="shared" si="14"/>
        <v>0</v>
      </c>
      <c r="O44" s="3">
        <f t="shared" si="15"/>
        <v>0</v>
      </c>
      <c r="P44" s="3">
        <f t="shared" si="16"/>
        <v>0</v>
      </c>
      <c r="Q44" s="3">
        <f t="shared" si="17"/>
        <v>0</v>
      </c>
      <c r="R44" s="3">
        <f t="shared" si="18"/>
        <v>0</v>
      </c>
      <c r="S44" s="3">
        <f t="shared" si="19"/>
        <v>0</v>
      </c>
      <c r="T44" s="4">
        <f t="shared" si="20"/>
        <v>0</v>
      </c>
      <c r="U44" s="4">
        <f t="shared" si="21"/>
        <v>0</v>
      </c>
      <c r="V44" s="41">
        <v>12.434857360000001</v>
      </c>
      <c r="W44" s="9">
        <f t="shared" si="22"/>
        <v>0</v>
      </c>
      <c r="X44" s="2"/>
    </row>
    <row r="45" spans="1:24" ht="14.4">
      <c r="A45" t="s">
        <v>83</v>
      </c>
      <c r="B45" s="2" t="s">
        <v>76</v>
      </c>
      <c r="C45" s="41"/>
      <c r="D45" s="41"/>
      <c r="E45" s="41"/>
      <c r="F45" s="41"/>
      <c r="G45" s="5">
        <f t="shared" si="13"/>
        <v>0</v>
      </c>
      <c r="H45" s="5">
        <f t="shared" si="13"/>
        <v>0</v>
      </c>
      <c r="I45" s="5">
        <f t="shared" si="13"/>
        <v>0</v>
      </c>
      <c r="J45" s="5">
        <f t="shared" si="13"/>
        <v>0</v>
      </c>
      <c r="K45" s="3">
        <f t="shared" si="14"/>
        <v>0</v>
      </c>
      <c r="L45" s="3">
        <f t="shared" si="14"/>
        <v>0</v>
      </c>
      <c r="M45" s="3">
        <f t="shared" si="14"/>
        <v>0</v>
      </c>
      <c r="N45" s="3">
        <f t="shared" si="14"/>
        <v>0</v>
      </c>
      <c r="O45" s="3">
        <f t="shared" si="15"/>
        <v>0</v>
      </c>
      <c r="P45" s="3">
        <f t="shared" si="16"/>
        <v>0</v>
      </c>
      <c r="Q45" s="3">
        <f t="shared" si="17"/>
        <v>0</v>
      </c>
      <c r="R45" s="3">
        <f t="shared" si="18"/>
        <v>0</v>
      </c>
      <c r="S45" s="3">
        <f t="shared" si="19"/>
        <v>0</v>
      </c>
      <c r="T45" s="4">
        <f t="shared" si="20"/>
        <v>0</v>
      </c>
      <c r="U45" s="4">
        <f t="shared" si="21"/>
        <v>0</v>
      </c>
      <c r="V45" s="41">
        <v>12.654917060000001</v>
      </c>
      <c r="W45" s="9">
        <f t="shared" si="22"/>
        <v>0</v>
      </c>
      <c r="X45" s="2"/>
    </row>
    <row r="46" spans="1:24" ht="14.4">
      <c r="A46" t="s">
        <v>83</v>
      </c>
      <c r="B46" s="2" t="s">
        <v>73</v>
      </c>
      <c r="C46" s="41"/>
      <c r="D46" s="41"/>
      <c r="E46" s="41"/>
      <c r="F46" s="41"/>
      <c r="G46" s="5">
        <f t="shared" si="13"/>
        <v>0</v>
      </c>
      <c r="H46" s="5">
        <f t="shared" si="13"/>
        <v>0</v>
      </c>
      <c r="I46" s="5">
        <f t="shared" si="13"/>
        <v>0</v>
      </c>
      <c r="J46" s="5">
        <f t="shared" si="13"/>
        <v>0</v>
      </c>
      <c r="K46" s="3">
        <f t="shared" si="14"/>
        <v>0</v>
      </c>
      <c r="L46" s="3">
        <f t="shared" si="14"/>
        <v>0</v>
      </c>
      <c r="M46" s="3">
        <f t="shared" si="14"/>
        <v>0</v>
      </c>
      <c r="N46" s="3">
        <f t="shared" si="14"/>
        <v>0</v>
      </c>
      <c r="O46" s="3">
        <f t="shared" si="15"/>
        <v>0</v>
      </c>
      <c r="P46" s="3">
        <f t="shared" si="16"/>
        <v>0</v>
      </c>
      <c r="Q46" s="3">
        <f t="shared" si="17"/>
        <v>0</v>
      </c>
      <c r="R46" s="3">
        <f t="shared" si="18"/>
        <v>0</v>
      </c>
      <c r="S46" s="3">
        <f t="shared" si="19"/>
        <v>0</v>
      </c>
      <c r="T46" s="4">
        <f t="shared" si="20"/>
        <v>0</v>
      </c>
      <c r="U46" s="4">
        <f t="shared" si="21"/>
        <v>0</v>
      </c>
      <c r="V46" s="41">
        <v>13.99986818</v>
      </c>
      <c r="W46" s="9">
        <f t="shared" si="22"/>
        <v>0</v>
      </c>
      <c r="X46" s="2"/>
    </row>
    <row r="47" spans="1:24" ht="14.4">
      <c r="A47" t="s">
        <v>83</v>
      </c>
      <c r="B47" s="2" t="s">
        <v>72</v>
      </c>
      <c r="C47" s="41"/>
      <c r="D47" s="41"/>
      <c r="E47" s="41"/>
      <c r="F47" s="41"/>
      <c r="G47" s="5">
        <f t="shared" si="13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K47" s="3">
        <f t="shared" si="14"/>
        <v>0</v>
      </c>
      <c r="L47" s="3">
        <f t="shared" si="14"/>
        <v>0</v>
      </c>
      <c r="M47" s="3">
        <f t="shared" si="14"/>
        <v>0</v>
      </c>
      <c r="N47" s="3">
        <f t="shared" si="14"/>
        <v>0</v>
      </c>
      <c r="O47" s="3">
        <f t="shared" si="15"/>
        <v>0</v>
      </c>
      <c r="P47" s="3">
        <f t="shared" si="16"/>
        <v>0</v>
      </c>
      <c r="Q47" s="3">
        <f t="shared" si="17"/>
        <v>0</v>
      </c>
      <c r="R47" s="3">
        <f t="shared" si="18"/>
        <v>0</v>
      </c>
      <c r="S47" s="3">
        <f t="shared" si="19"/>
        <v>0</v>
      </c>
      <c r="T47" s="4">
        <f t="shared" si="20"/>
        <v>0</v>
      </c>
      <c r="U47" s="4">
        <f t="shared" si="21"/>
        <v>0</v>
      </c>
      <c r="V47" s="41">
        <v>14.24331606</v>
      </c>
      <c r="W47" s="9">
        <f t="shared" si="22"/>
        <v>0</v>
      </c>
      <c r="X47" s="2"/>
    </row>
    <row r="48" spans="1:24" ht="14.4">
      <c r="A48" t="s">
        <v>83</v>
      </c>
      <c r="B48" s="2" t="s">
        <v>75</v>
      </c>
      <c r="C48" s="41"/>
      <c r="D48" s="41"/>
      <c r="E48" s="41"/>
      <c r="F48" s="41"/>
      <c r="G48" s="5">
        <f t="shared" si="13"/>
        <v>0</v>
      </c>
      <c r="H48" s="5">
        <f t="shared" si="13"/>
        <v>0</v>
      </c>
      <c r="I48" s="5">
        <f t="shared" si="13"/>
        <v>0</v>
      </c>
      <c r="J48" s="5">
        <f t="shared" si="13"/>
        <v>0</v>
      </c>
      <c r="K48" s="3">
        <f t="shared" si="14"/>
        <v>0</v>
      </c>
      <c r="L48" s="3">
        <f t="shared" si="14"/>
        <v>0</v>
      </c>
      <c r="M48" s="3">
        <f t="shared" si="14"/>
        <v>0</v>
      </c>
      <c r="N48" s="3">
        <f t="shared" si="14"/>
        <v>0</v>
      </c>
      <c r="O48" s="3">
        <f t="shared" si="15"/>
        <v>0</v>
      </c>
      <c r="P48" s="3">
        <f t="shared" si="16"/>
        <v>0</v>
      </c>
      <c r="Q48" s="3">
        <f t="shared" si="17"/>
        <v>0</v>
      </c>
      <c r="R48" s="3">
        <f t="shared" si="18"/>
        <v>0</v>
      </c>
      <c r="S48" s="3">
        <f t="shared" si="19"/>
        <v>0</v>
      </c>
      <c r="T48" s="4">
        <f t="shared" si="20"/>
        <v>0</v>
      </c>
      <c r="U48" s="4">
        <f t="shared" si="21"/>
        <v>0</v>
      </c>
      <c r="V48" s="41">
        <v>15.94165694</v>
      </c>
      <c r="W48" s="9">
        <f t="shared" si="22"/>
        <v>0</v>
      </c>
      <c r="X48" s="2"/>
    </row>
    <row r="49" spans="1:24" ht="14.4">
      <c r="A49" t="s">
        <v>83</v>
      </c>
      <c r="B49" s="2" t="s">
        <v>71</v>
      </c>
      <c r="C49" s="41"/>
      <c r="D49" s="41"/>
      <c r="E49" s="41"/>
      <c r="F49" s="41"/>
      <c r="G49" s="5">
        <f t="shared" si="13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K49" s="3">
        <f t="shared" si="14"/>
        <v>0</v>
      </c>
      <c r="L49" s="3">
        <f t="shared" si="14"/>
        <v>0</v>
      </c>
      <c r="M49" s="3">
        <f t="shared" si="14"/>
        <v>0</v>
      </c>
      <c r="N49" s="3">
        <f t="shared" si="14"/>
        <v>0</v>
      </c>
      <c r="O49" s="3">
        <f t="shared" si="15"/>
        <v>0</v>
      </c>
      <c r="P49" s="3">
        <f t="shared" si="16"/>
        <v>0</v>
      </c>
      <c r="Q49" s="3">
        <f t="shared" si="17"/>
        <v>0</v>
      </c>
      <c r="R49" s="3">
        <f t="shared" si="18"/>
        <v>0</v>
      </c>
      <c r="S49" s="3">
        <f t="shared" si="19"/>
        <v>0</v>
      </c>
      <c r="T49" s="4">
        <f t="shared" si="20"/>
        <v>0</v>
      </c>
      <c r="U49" s="4">
        <f t="shared" si="21"/>
        <v>0</v>
      </c>
      <c r="V49" s="41">
        <v>16.4516502</v>
      </c>
      <c r="W49" s="9">
        <f t="shared" si="22"/>
        <v>0</v>
      </c>
      <c r="X49" s="2"/>
    </row>
    <row r="50" spans="1:24" ht="14.4">
      <c r="A50" t="s">
        <v>83</v>
      </c>
      <c r="B50" s="2" t="s">
        <v>70</v>
      </c>
      <c r="C50" s="41"/>
      <c r="D50" s="41"/>
      <c r="E50" s="41"/>
      <c r="F50" s="41"/>
      <c r="G50" s="5">
        <f t="shared" si="13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K50" s="3">
        <f t="shared" si="14"/>
        <v>0</v>
      </c>
      <c r="L50" s="3">
        <f t="shared" si="14"/>
        <v>0</v>
      </c>
      <c r="M50" s="3">
        <f t="shared" si="14"/>
        <v>0</v>
      </c>
      <c r="N50" s="3">
        <f t="shared" si="14"/>
        <v>0</v>
      </c>
      <c r="O50" s="3">
        <f t="shared" si="15"/>
        <v>0</v>
      </c>
      <c r="P50" s="3">
        <f t="shared" si="16"/>
        <v>0</v>
      </c>
      <c r="Q50" s="3">
        <f t="shared" si="17"/>
        <v>0</v>
      </c>
      <c r="R50" s="3">
        <f t="shared" si="18"/>
        <v>0</v>
      </c>
      <c r="S50" s="3">
        <f t="shared" si="19"/>
        <v>0</v>
      </c>
      <c r="T50" s="4">
        <f t="shared" si="20"/>
        <v>0</v>
      </c>
      <c r="U50" s="4">
        <f t="shared" si="21"/>
        <v>0</v>
      </c>
      <c r="V50" s="41">
        <v>14.529377220000001</v>
      </c>
      <c r="W50" s="9">
        <f t="shared" si="22"/>
        <v>0</v>
      </c>
      <c r="X50" s="2"/>
    </row>
    <row r="51" spans="1:24" ht="14.4">
      <c r="A51" t="s">
        <v>83</v>
      </c>
      <c r="B51" s="2" t="s">
        <v>77</v>
      </c>
      <c r="C51" s="41"/>
      <c r="D51" s="41"/>
      <c r="E51" s="41"/>
      <c r="F51" s="41"/>
      <c r="G51" s="5">
        <f t="shared" si="13"/>
        <v>0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K51" s="3">
        <f t="shared" si="14"/>
        <v>0</v>
      </c>
      <c r="L51" s="3">
        <f t="shared" si="14"/>
        <v>0</v>
      </c>
      <c r="M51" s="3">
        <f t="shared" si="14"/>
        <v>0</v>
      </c>
      <c r="N51" s="3">
        <f t="shared" si="14"/>
        <v>0</v>
      </c>
      <c r="O51" s="3">
        <f t="shared" si="15"/>
        <v>0</v>
      </c>
      <c r="P51" s="3">
        <f t="shared" si="16"/>
        <v>0</v>
      </c>
      <c r="Q51" s="3">
        <f t="shared" si="17"/>
        <v>0</v>
      </c>
      <c r="R51" s="3">
        <f t="shared" si="18"/>
        <v>0</v>
      </c>
      <c r="S51" s="3">
        <f t="shared" si="19"/>
        <v>0</v>
      </c>
      <c r="T51" s="4">
        <f t="shared" si="20"/>
        <v>0</v>
      </c>
      <c r="U51" s="4">
        <f t="shared" si="21"/>
        <v>0</v>
      </c>
      <c r="V51" s="41">
        <v>17.91409629</v>
      </c>
      <c r="W51" s="9">
        <f t="shared" si="22"/>
        <v>0</v>
      </c>
      <c r="X51" s="2"/>
    </row>
    <row r="52" spans="1:24" ht="14.4">
      <c r="A52" t="s">
        <v>83</v>
      </c>
      <c r="B52" s="2" t="s">
        <v>74</v>
      </c>
      <c r="C52" s="41"/>
      <c r="D52" s="41"/>
      <c r="E52" s="41"/>
      <c r="F52" s="41"/>
      <c r="G52" s="5">
        <f t="shared" si="13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K52" s="3">
        <f t="shared" si="14"/>
        <v>0</v>
      </c>
      <c r="L52" s="3">
        <f t="shared" si="14"/>
        <v>0</v>
      </c>
      <c r="M52" s="3">
        <f t="shared" si="14"/>
        <v>0</v>
      </c>
      <c r="N52" s="3">
        <f t="shared" si="14"/>
        <v>0</v>
      </c>
      <c r="O52" s="3">
        <f t="shared" si="15"/>
        <v>0</v>
      </c>
      <c r="P52" s="3">
        <f t="shared" si="16"/>
        <v>0</v>
      </c>
      <c r="Q52" s="3">
        <f t="shared" si="17"/>
        <v>0</v>
      </c>
      <c r="R52" s="3">
        <f t="shared" si="18"/>
        <v>0</v>
      </c>
      <c r="S52" s="3">
        <f t="shared" si="19"/>
        <v>0</v>
      </c>
      <c r="T52" s="4">
        <f t="shared" si="20"/>
        <v>0</v>
      </c>
      <c r="U52" s="4">
        <f t="shared" si="21"/>
        <v>0</v>
      </c>
      <c r="V52" s="41">
        <v>14.56130435</v>
      </c>
      <c r="W52" s="9">
        <f t="shared" si="22"/>
        <v>0</v>
      </c>
      <c r="X52" s="2"/>
    </row>
    <row r="53" spans="1:24" ht="14.4">
      <c r="A53" t="s">
        <v>83</v>
      </c>
      <c r="B53" s="2" t="s">
        <v>78</v>
      </c>
      <c r="C53" s="41"/>
      <c r="D53" s="41"/>
      <c r="E53" s="41"/>
      <c r="F53" s="41"/>
      <c r="G53" s="5">
        <f t="shared" si="13"/>
        <v>0</v>
      </c>
      <c r="H53" s="5">
        <f t="shared" si="13"/>
        <v>0</v>
      </c>
      <c r="I53" s="5">
        <f t="shared" si="13"/>
        <v>0</v>
      </c>
      <c r="J53" s="5">
        <f t="shared" si="13"/>
        <v>0</v>
      </c>
      <c r="K53" s="3">
        <f t="shared" si="14"/>
        <v>0</v>
      </c>
      <c r="L53" s="3">
        <f t="shared" si="14"/>
        <v>0</v>
      </c>
      <c r="M53" s="3">
        <f t="shared" si="14"/>
        <v>0</v>
      </c>
      <c r="N53" s="3">
        <f t="shared" si="14"/>
        <v>0</v>
      </c>
      <c r="O53" s="3">
        <f t="shared" si="15"/>
        <v>0</v>
      </c>
      <c r="P53" s="3">
        <f t="shared" si="16"/>
        <v>0</v>
      </c>
      <c r="Q53" s="3">
        <f t="shared" si="17"/>
        <v>0</v>
      </c>
      <c r="R53" s="3">
        <f t="shared" si="18"/>
        <v>0</v>
      </c>
      <c r="S53" s="3">
        <f t="shared" si="19"/>
        <v>0</v>
      </c>
      <c r="T53" s="4">
        <f t="shared" si="20"/>
        <v>0</v>
      </c>
      <c r="U53" s="4">
        <f t="shared" si="21"/>
        <v>0</v>
      </c>
      <c r="V53" s="41">
        <v>16.816347279999999</v>
      </c>
      <c r="W53" s="9">
        <f t="shared" si="22"/>
        <v>0</v>
      </c>
      <c r="X53" s="2"/>
    </row>
    <row r="54" spans="1:24" ht="14.4">
      <c r="A54" t="s">
        <v>83</v>
      </c>
      <c r="B54" s="2" t="s">
        <v>79</v>
      </c>
      <c r="C54" s="41"/>
      <c r="D54" s="41"/>
      <c r="E54" s="41"/>
      <c r="F54" s="41"/>
      <c r="G54" s="5">
        <f t="shared" si="13"/>
        <v>0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K54" s="3">
        <f t="shared" si="14"/>
        <v>0</v>
      </c>
      <c r="L54" s="3">
        <f t="shared" si="14"/>
        <v>0</v>
      </c>
      <c r="M54" s="3">
        <f t="shared" si="14"/>
        <v>0</v>
      </c>
      <c r="N54" s="3">
        <f t="shared" si="14"/>
        <v>0</v>
      </c>
      <c r="O54" s="3">
        <f t="shared" si="15"/>
        <v>0</v>
      </c>
      <c r="P54" s="3">
        <f t="shared" si="16"/>
        <v>0</v>
      </c>
      <c r="Q54" s="3">
        <f t="shared" si="17"/>
        <v>0</v>
      </c>
      <c r="R54" s="3">
        <f t="shared" si="18"/>
        <v>0</v>
      </c>
      <c r="S54" s="3">
        <f t="shared" si="19"/>
        <v>0</v>
      </c>
      <c r="T54" s="4">
        <f t="shared" si="20"/>
        <v>0</v>
      </c>
      <c r="U54" s="4">
        <f t="shared" si="21"/>
        <v>0</v>
      </c>
      <c r="V54" s="41">
        <v>14.651973480000001</v>
      </c>
      <c r="W54" s="9">
        <f t="shared" si="22"/>
        <v>0</v>
      </c>
      <c r="X54" s="2"/>
    </row>
    <row r="55" spans="1:24" ht="14.4">
      <c r="A55" t="s">
        <v>83</v>
      </c>
      <c r="B55" s="2" t="s">
        <v>80</v>
      </c>
      <c r="C55" s="41"/>
      <c r="D55" s="41"/>
      <c r="E55" s="41"/>
      <c r="F55" s="41"/>
      <c r="G55" s="5">
        <f t="shared" si="13"/>
        <v>0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K55" s="3">
        <f t="shared" si="14"/>
        <v>0</v>
      </c>
      <c r="L55" s="3">
        <f t="shared" si="14"/>
        <v>0</v>
      </c>
      <c r="M55" s="3">
        <f t="shared" si="14"/>
        <v>0</v>
      </c>
      <c r="N55" s="3">
        <f t="shared" si="14"/>
        <v>0</v>
      </c>
      <c r="O55" s="3">
        <f t="shared" si="15"/>
        <v>0</v>
      </c>
      <c r="P55" s="3">
        <f t="shared" si="16"/>
        <v>0</v>
      </c>
      <c r="Q55" s="3">
        <f t="shared" si="17"/>
        <v>0</v>
      </c>
      <c r="R55" s="3">
        <f t="shared" si="18"/>
        <v>0</v>
      </c>
      <c r="S55" s="3">
        <f t="shared" si="19"/>
        <v>0</v>
      </c>
      <c r="T55" s="4">
        <f t="shared" si="20"/>
        <v>0</v>
      </c>
      <c r="U55" s="4">
        <f t="shared" si="21"/>
        <v>0</v>
      </c>
      <c r="V55" s="41">
        <v>12.64444011</v>
      </c>
      <c r="W55" s="9">
        <f t="shared" si="22"/>
        <v>0</v>
      </c>
      <c r="X55" s="2"/>
    </row>
    <row r="56" spans="1:24" ht="14.4">
      <c r="B56" s="1"/>
      <c r="C56" s="1"/>
      <c r="D56" s="1"/>
      <c r="E56" s="1"/>
      <c r="F56" s="1"/>
      <c r="G56" s="1"/>
      <c r="H56" s="1"/>
      <c r="I56" s="1"/>
    </row>
    <row r="58" spans="1:24" ht="14.4">
      <c r="C58" s="1"/>
    </row>
    <row r="59" spans="1:24" ht="14.4">
      <c r="C59" s="1"/>
    </row>
    <row r="60" spans="1:24" ht="14.4">
      <c r="C60" s="1"/>
    </row>
    <row r="61" spans="1:24" ht="14.4">
      <c r="C61" s="1"/>
    </row>
    <row r="62" spans="1:24" ht="14.4">
      <c r="C62" s="1"/>
    </row>
  </sheetData>
  <pageMargins left="0.75" right="0.75" top="1" bottom="1" header="0.5" footer="0.5"/>
  <pageSetup orientation="portrait" horizontalDpi="4294967292" verticalDpi="4294967292" r:id="rId1"/>
  <headerFooter alignWithMargins="0">
    <oddHeader xml:space="preserve">&amp;LCheck times: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DEA calc</vt:lpstr>
      <vt:lpstr>RATE DEA calc Corrected</vt:lpstr>
    </vt:vector>
  </TitlesOfParts>
  <Company>NRES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NRES</dc:creator>
  <cp:lastModifiedBy>B-rizzle</cp:lastModifiedBy>
  <cp:lastPrinted>2009-04-28T16:37:41Z</cp:lastPrinted>
  <dcterms:created xsi:type="dcterms:W3CDTF">2009-04-27T16:34:36Z</dcterms:created>
  <dcterms:modified xsi:type="dcterms:W3CDTF">2018-02-15T17:05:56Z</dcterms:modified>
</cp:coreProperties>
</file>