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-rizzle\Desktop\Biogeochemical Assays\Nitrification\July\"/>
    </mc:Choice>
  </mc:AlternateContent>
  <bookViews>
    <workbookView xWindow="0" yWindow="0" windowWidth="23040" windowHeight="9060" tabRatio="500" xr2:uid="{00000000-000D-0000-FFFF-FFFF00000000}"/>
  </bookViews>
  <sheets>
    <sheet name="Nitrification Calc_Mattamuskeet" sheetId="1" r:id="rId1"/>
  </sheets>
  <calcPr calcId="171026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O3" i="1"/>
  <c r="N3" i="1"/>
  <c r="M3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I3" i="1"/>
  <c r="H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3" i="1"/>
  <c r="Q4" i="1"/>
  <c r="Q5" i="1"/>
  <c r="Q6" i="1"/>
  <c r="S6" i="1" s="1"/>
  <c r="Q7" i="1"/>
  <c r="Q8" i="1"/>
  <c r="Q9" i="1"/>
  <c r="Q10" i="1"/>
  <c r="S10" i="1" s="1"/>
  <c r="Q11" i="1"/>
  <c r="Q12" i="1"/>
  <c r="Q13" i="1"/>
  <c r="Q14" i="1"/>
  <c r="S14" i="1" s="1"/>
  <c r="Q15" i="1"/>
  <c r="Q16" i="1"/>
  <c r="Q17" i="1"/>
  <c r="Q18" i="1"/>
  <c r="S18" i="1" s="1"/>
  <c r="Q19" i="1"/>
  <c r="Q20" i="1"/>
  <c r="Q21" i="1"/>
  <c r="Q22" i="1"/>
  <c r="S22" i="1" s="1"/>
  <c r="Q23" i="1"/>
  <c r="Q24" i="1"/>
  <c r="Q25" i="1"/>
  <c r="Q26" i="1"/>
  <c r="S26" i="1" s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3" i="1"/>
  <c r="S4" i="1"/>
  <c r="U4" i="1" s="1"/>
  <c r="V4" i="1" s="1"/>
  <c r="S5" i="1"/>
  <c r="U5" i="1" s="1"/>
  <c r="V5" i="1" s="1"/>
  <c r="S7" i="1"/>
  <c r="U7" i="1" s="1"/>
  <c r="V7" i="1" s="1"/>
  <c r="S8" i="1"/>
  <c r="S9" i="1"/>
  <c r="S11" i="1"/>
  <c r="S12" i="1"/>
  <c r="U12" i="1" s="1"/>
  <c r="V12" i="1" s="1"/>
  <c r="S13" i="1"/>
  <c r="S15" i="1"/>
  <c r="U15" i="1" s="1"/>
  <c r="V15" i="1" s="1"/>
  <c r="S16" i="1"/>
  <c r="U16" i="1" s="1"/>
  <c r="V16" i="1" s="1"/>
  <c r="S17" i="1"/>
  <c r="U17" i="1" s="1"/>
  <c r="V17" i="1" s="1"/>
  <c r="S19" i="1"/>
  <c r="S20" i="1"/>
  <c r="U20" i="1" s="1"/>
  <c r="V20" i="1" s="1"/>
  <c r="S21" i="1"/>
  <c r="U21" i="1" s="1"/>
  <c r="V21" i="1" s="1"/>
  <c r="S23" i="1"/>
  <c r="U23" i="1" s="1"/>
  <c r="V23" i="1" s="1"/>
  <c r="S24" i="1"/>
  <c r="S25" i="1"/>
  <c r="U26" i="1" l="1"/>
  <c r="V26" i="1" s="1"/>
  <c r="U18" i="1"/>
  <c r="V18" i="1" s="1"/>
  <c r="U6" i="1"/>
  <c r="V6" i="1" s="1"/>
  <c r="U22" i="1"/>
  <c r="V22" i="1" s="1"/>
  <c r="U14" i="1"/>
  <c r="V14" i="1" s="1"/>
  <c r="U10" i="1"/>
  <c r="V10" i="1" s="1"/>
  <c r="U25" i="1"/>
  <c r="V25" i="1" s="1"/>
  <c r="U9" i="1"/>
  <c r="V9" i="1" s="1"/>
  <c r="U24" i="1"/>
  <c r="V24" i="1" s="1"/>
  <c r="U13" i="1"/>
  <c r="V13" i="1" s="1"/>
  <c r="U8" i="1"/>
  <c r="V8" i="1" s="1"/>
  <c r="S3" i="1"/>
  <c r="U3" i="1" s="1"/>
  <c r="V3" i="1" s="1"/>
  <c r="U11" i="1"/>
  <c r="V11" i="1" s="1"/>
  <c r="U19" i="1"/>
  <c r="V1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Ariane Peralta</author>
  </authors>
  <commentList>
    <comment ref="M1" authorId="0" shapeId="0" xr:uid="{00000000-0006-0000-0000-000001000000}">
      <text>
        <r>
          <rPr>
            <b/>
            <sz val="9"/>
            <color indexed="81"/>
            <rFont val="Verdana"/>
          </rPr>
          <t>Ariane Peralta:</t>
        </r>
        <r>
          <rPr>
            <sz val="9"/>
            <color indexed="81"/>
            <rFont val="Verdana"/>
          </rPr>
          <t xml:space="preserve">
used 1/1000 * 10 mL filtrate to convert to from ug N mL^-1 to mg N</t>
        </r>
      </text>
    </comment>
  </commentList>
</comments>
</file>

<file path=xl/sharedStrings.xml><?xml version="1.0" encoding="utf-8"?>
<sst xmlns="http://schemas.openxmlformats.org/spreadsheetml/2006/main" count="71" uniqueCount="59">
  <si>
    <t>DATE</t>
  </si>
  <si>
    <t>ID</t>
  </si>
  <si>
    <t>Weight Nitrif (g)</t>
  </si>
  <si>
    <t>Nitrification a</t>
  </si>
  <si>
    <t>Nitrification b</t>
    <phoneticPr fontId="0" type="noConversion"/>
  </si>
  <si>
    <t>Nitrification c</t>
    <phoneticPr fontId="0" type="noConversion"/>
  </si>
  <si>
    <r>
      <t>ug NO</t>
    </r>
    <r>
      <rPr>
        <vertAlign val="subscript"/>
        <sz val="10"/>
        <rFont val="Verdana"/>
      </rPr>
      <t>2</t>
    </r>
    <r>
      <rPr>
        <vertAlign val="superscript"/>
        <sz val="10"/>
        <rFont val="Verdana"/>
      </rPr>
      <t>-</t>
    </r>
    <r>
      <rPr>
        <sz val="10"/>
        <rFont val="Verdana"/>
      </rPr>
      <t xml:space="preserve"> mL</t>
    </r>
    <r>
      <rPr>
        <vertAlign val="superscript"/>
        <sz val="10"/>
        <rFont val="Verdana"/>
      </rPr>
      <t>-1</t>
    </r>
  </si>
  <si>
    <t>Sample A Nitrogen</t>
    <phoneticPr fontId="0" type="noConversion"/>
  </si>
  <si>
    <t>Sample B Nitrogen</t>
    <phoneticPr fontId="0" type="noConversion"/>
  </si>
  <si>
    <t>Sample C Nitrogen</t>
    <phoneticPr fontId="0" type="noConversion"/>
  </si>
  <si>
    <t>Nitrification Potential</t>
    <phoneticPr fontId="0" type="noConversion"/>
  </si>
  <si>
    <t>(field)</t>
  </si>
  <si>
    <t>sample a</t>
  </si>
  <si>
    <t>sample b</t>
  </si>
  <si>
    <t>sample c</t>
  </si>
  <si>
    <t>520 nm reading</t>
  </si>
  <si>
    <t>sample a</t>
    <phoneticPr fontId="0" type="noConversion"/>
  </si>
  <si>
    <t>sample b</t>
    <phoneticPr fontId="0" type="noConversion"/>
  </si>
  <si>
    <t>sample c</t>
    <phoneticPr fontId="0" type="noConversion"/>
  </si>
  <si>
    <t>content (mg)</t>
    <phoneticPr fontId="0" type="noConversion"/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</si>
  <si>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</si>
  <si>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</si>
  <si>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</si>
  <si>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</si>
  <si>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</si>
  <si>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</si>
  <si>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</si>
  <si>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</si>
  <si>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</si>
  <si>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</si>
  <si>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</si>
  <si>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</si>
  <si>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CELLS IN YELLOW - update with new data</t>
  </si>
  <si>
    <r>
      <t>STD ugNO</t>
    </r>
    <r>
      <rPr>
        <vertAlign val="subscript"/>
        <sz val="10"/>
        <rFont val="Verdana"/>
      </rPr>
      <t>2</t>
    </r>
    <r>
      <rPr>
        <sz val="10"/>
        <rFont val="Verdana"/>
      </rPr>
      <t>-N mL</t>
    </r>
    <r>
      <rPr>
        <vertAlign val="superscript"/>
        <sz val="10"/>
        <rFont val="Verdana"/>
      </rPr>
      <t>-1</t>
    </r>
  </si>
  <si>
    <t>Abs 520 nm</t>
  </si>
  <si>
    <r>
      <t>ng N*g</t>
    </r>
    <r>
      <rPr>
        <vertAlign val="superscript"/>
        <sz val="10"/>
        <rFont val="Verdana"/>
      </rPr>
      <t xml:space="preserve">-1 </t>
    </r>
    <r>
      <rPr>
        <sz val="10"/>
        <rFont val="Verdana"/>
      </rPr>
      <t>dm*5 h</t>
    </r>
    <r>
      <rPr>
        <vertAlign val="superscript"/>
        <sz val="10"/>
        <rFont val="Verdana"/>
      </rPr>
      <t>-1</t>
    </r>
  </si>
  <si>
    <t>MI9_1</t>
  </si>
  <si>
    <t>MI9_9</t>
  </si>
  <si>
    <t>MI9_7</t>
  </si>
  <si>
    <t>MI9_2</t>
  </si>
  <si>
    <t>MI9_6</t>
  </si>
  <si>
    <t>MI9_4</t>
  </si>
  <si>
    <t>MI9_3</t>
  </si>
  <si>
    <t>MI9_5</t>
  </si>
  <si>
    <t>MI9_8</t>
  </si>
  <si>
    <t>MI9_10</t>
  </si>
  <si>
    <t>MI9_11</t>
  </si>
  <si>
    <t>MI9_12</t>
  </si>
  <si>
    <t>Sample Moisture %</t>
  </si>
  <si>
    <t>%</t>
  </si>
  <si>
    <t>g</t>
  </si>
  <si>
    <t>DM Wt Sample A</t>
  </si>
  <si>
    <t>DM Wt Sample B</t>
  </si>
  <si>
    <t>DM Wt Sample C</t>
  </si>
  <si>
    <t>Avg_Incubation N/DM</t>
  </si>
  <si>
    <t>mg_N/g DM</t>
  </si>
  <si>
    <t>Control N/ DM</t>
  </si>
  <si>
    <t>Avg assay NO2</t>
  </si>
  <si>
    <t>Soil Moisture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</si>
</sst>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E+00"/>
    <numFmt numFmtId="167" formatCode="0.0000"/>
  </numFmts>
  <fonts count="13" x14ac:knownFonts="1">
    <font>
      <sz val="10"/>
      <name val="Verdana"/>
    </font>
    <font>
      <vertAlign val="subscript"/>
      <sz val="10"/>
      <name val="Verdana"/>
    </font>
    <font>
      <vertAlign val="superscript"/>
      <sz val="10"/>
      <name val="Verdana"/>
    </font>
    <font>
      <b/>
      <sz val="9"/>
      <color indexed="81"/>
      <name val="Verdana"/>
    </font>
    <font>
      <sz val="9"/>
      <color indexed="81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Verdana"/>
    </font>
    <font>
      <sz val="12"/>
      <name val="Times New Roman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8" fillId="0" borderId="5" xfId="0" applyFont="1" applyBorder="1"/>
    <xf numFmtId="0" fontId="8" fillId="0" borderId="5" xfId="0" applyFont="1" applyFill="1" applyBorder="1"/>
    <xf numFmtId="164" fontId="8" fillId="0" borderId="5" xfId="0" applyNumberFormat="1" applyFont="1" applyFill="1" applyBorder="1"/>
    <xf numFmtId="0" fontId="8" fillId="0" borderId="0" xfId="0" applyFont="1"/>
    <xf numFmtId="0" fontId="8" fillId="0" borderId="6" xfId="0" applyFont="1" applyBorder="1"/>
    <xf numFmtId="0" fontId="8" fillId="0" borderId="4" xfId="0" applyFont="1" applyBorder="1"/>
    <xf numFmtId="164" fontId="8" fillId="0" borderId="4" xfId="0" applyNumberFormat="1" applyFont="1" applyFill="1" applyBorder="1"/>
    <xf numFmtId="164" fontId="9" fillId="0" borderId="4" xfId="0" applyNumberFormat="1" applyFont="1" applyBorder="1"/>
    <xf numFmtId="14" fontId="8" fillId="0" borderId="3" xfId="0" applyNumberFormat="1" applyFont="1" applyBorder="1"/>
    <xf numFmtId="0" fontId="8" fillId="0" borderId="3" xfId="0" applyFont="1" applyBorder="1"/>
    <xf numFmtId="167" fontId="8" fillId="2" borderId="1" xfId="0" applyNumberFormat="1" applyFont="1" applyFill="1" applyBorder="1"/>
    <xf numFmtId="164" fontId="8" fillId="0" borderId="1" xfId="0" applyNumberFormat="1" applyFont="1" applyBorder="1"/>
    <xf numFmtId="166" fontId="8" fillId="0" borderId="2" xfId="0" applyNumberFormat="1" applyFont="1" applyBorder="1"/>
    <xf numFmtId="166" fontId="8" fillId="0" borderId="1" xfId="0" applyNumberFormat="1" applyFont="1" applyBorder="1"/>
    <xf numFmtId="167" fontId="8" fillId="2" borderId="3" xfId="0" applyNumberFormat="1" applyFont="1" applyFill="1" applyBorder="1"/>
    <xf numFmtId="167" fontId="10" fillId="2" borderId="3" xfId="0" applyNumberFormat="1" applyFont="1" applyFill="1" applyBorder="1"/>
    <xf numFmtId="0" fontId="11" fillId="0" borderId="0" xfId="0" applyFont="1"/>
    <xf numFmtId="0" fontId="8" fillId="2" borderId="0" xfId="0" applyFont="1" applyFill="1"/>
    <xf numFmtId="0" fontId="12" fillId="2" borderId="0" xfId="0" applyFont="1" applyFill="1"/>
    <xf numFmtId="164" fontId="8" fillId="0" borderId="0" xfId="0" applyNumberFormat="1" applyFont="1"/>
    <xf numFmtId="0" fontId="8" fillId="2" borderId="0" xfId="0" applyFont="1" applyFill="1" applyAlignment="1">
      <alignment horizontal="right"/>
    </xf>
    <xf numFmtId="164" fontId="8" fillId="2" borderId="0" xfId="0" applyNumberFormat="1" applyFont="1" applyFill="1"/>
    <xf numFmtId="165" fontId="8" fillId="0" borderId="0" xfId="0" applyNumberFormat="1" applyFont="1" applyFill="1" applyBorder="1"/>
    <xf numFmtId="0" fontId="8" fillId="2" borderId="0" xfId="0" applyFont="1" applyFill="1" applyAlignment="1"/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57777936436702"/>
                  <c:y val="-2.2130824835420199E-2"/>
                </c:manualLayout>
              </c:layout>
              <c:numFmt formatCode="General" sourceLinked="0"/>
            </c:trendlineLbl>
          </c:trendline>
          <c:xVal>
            <c:numRef>
              <c:f>'Nitrification Calc_Mattamuskeet'!$B$29:$B$33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'Nitrification Calc_Mattamuskeet'!$E$29:$E$33</c:f>
              <c:numCache>
                <c:formatCode>General</c:formatCode>
                <c:ptCount val="5"/>
                <c:pt idx="0">
                  <c:v>1.0999999999999999E-2</c:v>
                </c:pt>
                <c:pt idx="1">
                  <c:v>0.28199999999999997</c:v>
                </c:pt>
                <c:pt idx="2">
                  <c:v>0.57999999999999996</c:v>
                </c:pt>
                <c:pt idx="4">
                  <c:v>1.4710000000000001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F-4511-969B-FC18431A2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06360"/>
        <c:axId val="2125909368"/>
      </c:scatterChart>
      <c:valAx>
        <c:axId val="212590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ug NO2-N / mL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125909368"/>
        <c:crosses val="autoZero"/>
        <c:crossBetween val="midCat"/>
      </c:valAx>
      <c:valAx>
        <c:axId val="2125909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 (520 nm)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906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28</xdr:row>
      <xdr:rowOff>158750</xdr:rowOff>
    </xdr:from>
    <xdr:to>
      <xdr:col>11</xdr:col>
      <xdr:colOff>495300</xdr:colOff>
      <xdr:row>47</xdr:row>
      <xdr:rowOff>114300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view="pageLayout" topLeftCell="O1" workbookViewId="0">
      <selection activeCell="V5" sqref="V5"/>
    </sheetView>
  </sheetViews>
  <sheetFormatPr defaultColWidth="11" defaultRowHeight="12.6" x14ac:dyDescent="0.2"/>
  <cols>
    <col min="1" max="1" width="9.453125" style="5" bestFit="1" customWidth="1"/>
    <col min="2" max="2" width="6.26953125" style="5" bestFit="1" customWidth="1"/>
    <col min="3" max="5" width="12.90625" style="5" bestFit="1" customWidth="1"/>
    <col min="6" max="9" width="12.90625" style="5" customWidth="1"/>
    <col min="10" max="12" width="12.6328125" style="5" bestFit="1" customWidth="1"/>
    <col min="13" max="15" width="10.7265625" style="21" bestFit="1" customWidth="1"/>
    <col min="16" max="18" width="14.7265625" style="21" bestFit="1" customWidth="1"/>
    <col min="19" max="21" width="14.7265625" style="21" customWidth="1"/>
    <col min="22" max="22" width="16.08984375" style="21" bestFit="1" customWidth="1"/>
    <col min="23" max="16384" width="11" style="5"/>
  </cols>
  <sheetData>
    <row r="1" spans="1:23" ht="15" x14ac:dyDescent="0.3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48</v>
      </c>
      <c r="G1" s="3" t="s">
        <v>51</v>
      </c>
      <c r="H1" s="3" t="s">
        <v>52</v>
      </c>
      <c r="I1" s="3" t="s">
        <v>53</v>
      </c>
      <c r="J1" s="3" t="s">
        <v>3</v>
      </c>
      <c r="K1" s="3" t="s">
        <v>4</v>
      </c>
      <c r="L1" s="3" t="s">
        <v>5</v>
      </c>
      <c r="M1" s="4" t="s">
        <v>6</v>
      </c>
      <c r="N1" s="4" t="s">
        <v>6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54</v>
      </c>
      <c r="T1" s="4" t="s">
        <v>56</v>
      </c>
      <c r="U1" s="4" t="s">
        <v>57</v>
      </c>
      <c r="V1" s="4" t="s">
        <v>10</v>
      </c>
    </row>
    <row r="2" spans="1:23" ht="16.2" thickBot="1" x14ac:dyDescent="0.35">
      <c r="A2" s="6" t="s">
        <v>11</v>
      </c>
      <c r="B2" s="6"/>
      <c r="C2" s="7" t="s">
        <v>12</v>
      </c>
      <c r="D2" s="7" t="s">
        <v>13</v>
      </c>
      <c r="E2" s="7" t="s">
        <v>14</v>
      </c>
      <c r="F2" s="7" t="s">
        <v>49</v>
      </c>
      <c r="G2" s="7" t="s">
        <v>50</v>
      </c>
      <c r="H2" s="7" t="s">
        <v>50</v>
      </c>
      <c r="I2" s="7" t="s">
        <v>50</v>
      </c>
      <c r="J2" s="7" t="s">
        <v>15</v>
      </c>
      <c r="K2" s="7" t="s">
        <v>15</v>
      </c>
      <c r="L2" s="7" t="s">
        <v>15</v>
      </c>
      <c r="M2" s="8" t="s">
        <v>16</v>
      </c>
      <c r="N2" s="8" t="s">
        <v>17</v>
      </c>
      <c r="O2" s="8" t="s">
        <v>18</v>
      </c>
      <c r="P2" s="9" t="s">
        <v>19</v>
      </c>
      <c r="Q2" s="9" t="s">
        <v>19</v>
      </c>
      <c r="R2" s="9" t="s">
        <v>19</v>
      </c>
      <c r="S2" s="9" t="s">
        <v>55</v>
      </c>
      <c r="T2" s="9" t="s">
        <v>55</v>
      </c>
      <c r="U2" s="9" t="s">
        <v>55</v>
      </c>
      <c r="V2" s="9" t="s">
        <v>35</v>
      </c>
    </row>
    <row r="3" spans="1:23" ht="13.2" thickTop="1" x14ac:dyDescent="0.2">
      <c r="A3" s="10">
        <v>42942</v>
      </c>
      <c r="B3" s="11" t="s">
        <v>20</v>
      </c>
      <c r="C3" s="1">
        <v>5.03</v>
      </c>
      <c r="D3" s="1">
        <v>5.5</v>
      </c>
      <c r="E3" s="1">
        <v>5.13</v>
      </c>
      <c r="F3" s="5">
        <f>D38</f>
        <v>0.83679283679283678</v>
      </c>
      <c r="G3" s="12">
        <f>F3*C3</f>
        <v>4.2090679690679691</v>
      </c>
      <c r="H3" s="12">
        <f>D3*F3</f>
        <v>4.6023606023606023</v>
      </c>
      <c r="I3" s="12">
        <f>E3*F3</f>
        <v>4.2927472527472528</v>
      </c>
      <c r="J3" s="12">
        <v>0.24199999999999999</v>
      </c>
      <c r="K3" s="12">
        <v>0.24199999999999999</v>
      </c>
      <c r="L3" s="12">
        <v>6.3E-2</v>
      </c>
      <c r="M3" s="13">
        <f>(J3-0.001)/1.4675</f>
        <v>0.16422487223168653</v>
      </c>
      <c r="N3" s="13">
        <f>(K3-0.001)/1.4675</f>
        <v>0.16422487223168653</v>
      </c>
      <c r="O3" s="13">
        <f>(L3-0.001)/1.4675</f>
        <v>4.2248722316865418E-2</v>
      </c>
      <c r="P3" s="14">
        <f>M3/1000</f>
        <v>1.6422487223168651E-4</v>
      </c>
      <c r="Q3" s="15">
        <f>N3/1000</f>
        <v>1.6422487223168651E-4</v>
      </c>
      <c r="R3" s="15">
        <f>O3/1000</f>
        <v>4.2248722316865418E-5</v>
      </c>
      <c r="S3" s="15">
        <f>((P3/G3)+(Q3/H3))/2</f>
        <v>3.7349834329725246E-5</v>
      </c>
      <c r="T3" s="15">
        <f>R3/I3</f>
        <v>9.8418844225751415E-6</v>
      </c>
      <c r="U3" s="15">
        <f>S3-T3</f>
        <v>2.7507949907150103E-5</v>
      </c>
      <c r="V3" s="13">
        <f>(U3*10^6)/5</f>
        <v>5.5015899814300209</v>
      </c>
    </row>
    <row r="4" spans="1:23" x14ac:dyDescent="0.2">
      <c r="A4" s="10">
        <f>A3</f>
        <v>42942</v>
      </c>
      <c r="B4" s="11" t="s">
        <v>21</v>
      </c>
      <c r="C4" s="1">
        <v>5.1100000000000003</v>
      </c>
      <c r="D4" s="1">
        <v>5.5</v>
      </c>
      <c r="E4" s="1">
        <v>5.35</v>
      </c>
      <c r="F4" s="5">
        <f t="shared" ref="F4:F26" si="0">D39</f>
        <v>0.83376241265171003</v>
      </c>
      <c r="G4" s="12">
        <f t="shared" ref="G4:G26" si="1">F4*C4</f>
        <v>4.2605259286502388</v>
      </c>
      <c r="H4" s="12">
        <f t="shared" ref="H4:H26" si="2">D4*F4</f>
        <v>4.5856932695844055</v>
      </c>
      <c r="I4" s="12">
        <f t="shared" ref="I4:I26" si="3">E4*F4</f>
        <v>4.4606289076866483</v>
      </c>
      <c r="J4" s="16">
        <v>0.23899999999999999</v>
      </c>
      <c r="K4" s="17">
        <v>0.25</v>
      </c>
      <c r="L4" s="16">
        <v>6.5000000000000002E-2</v>
      </c>
      <c r="M4" s="13">
        <f t="shared" ref="M4:M26" si="4">(J4-0.001)/1.4675</f>
        <v>0.16218057921635434</v>
      </c>
      <c r="N4" s="13">
        <f t="shared" ref="N4:N26" si="5">(K4-0.001)/1.4675</f>
        <v>0.1696763202725724</v>
      </c>
      <c r="O4" s="13">
        <f t="shared" ref="O4:O26" si="6">(L4-0.001)/1.4675</f>
        <v>4.361158432708688E-2</v>
      </c>
      <c r="P4" s="14">
        <f t="shared" ref="P4:P26" si="7">M4/1000</f>
        <v>1.6218057921635435E-4</v>
      </c>
      <c r="Q4" s="15">
        <f t="shared" ref="Q4:Q26" si="8">N4/1000</f>
        <v>1.6967632027257241E-4</v>
      </c>
      <c r="R4" s="15">
        <f t="shared" ref="R4:R26" si="9">O4/1000</f>
        <v>4.3611584327086879E-5</v>
      </c>
      <c r="S4" s="15">
        <f t="shared" ref="S4:S33" si="10">((P4/G4)+(Q4/H4))/2</f>
        <v>3.7533547644776514E-5</v>
      </c>
      <c r="T4" s="15">
        <f t="shared" ref="T4:T33" si="11">R4/I4</f>
        <v>9.7770034740918466E-6</v>
      </c>
      <c r="U4" s="15">
        <f t="shared" ref="U4:U33" si="12">S4-T4</f>
        <v>2.7756544170684665E-5</v>
      </c>
      <c r="V4" s="13">
        <f t="shared" ref="V4:V26" si="13">(U4*10^6)/5</f>
        <v>5.5513088341369334</v>
      </c>
    </row>
    <row r="5" spans="1:23" x14ac:dyDescent="0.2">
      <c r="A5" s="10">
        <f t="shared" ref="A5:A26" si="14">A4</f>
        <v>42942</v>
      </c>
      <c r="B5" s="11" t="s">
        <v>22</v>
      </c>
      <c r="C5" s="1">
        <v>5.64</v>
      </c>
      <c r="D5" s="1">
        <v>5.13</v>
      </c>
      <c r="E5" s="1">
        <v>5.29</v>
      </c>
      <c r="F5" s="5">
        <f t="shared" si="0"/>
        <v>0.88848660391020995</v>
      </c>
      <c r="G5" s="12">
        <f t="shared" si="1"/>
        <v>5.0110644460535836</v>
      </c>
      <c r="H5" s="12">
        <f t="shared" si="2"/>
        <v>4.5579362780593771</v>
      </c>
      <c r="I5" s="12">
        <f t="shared" si="3"/>
        <v>4.7000941346850107</v>
      </c>
      <c r="J5" s="16">
        <v>0.249</v>
      </c>
      <c r="K5" s="16">
        <v>0.26500000000000001</v>
      </c>
      <c r="L5" s="16">
        <v>6.6000000000000003E-2</v>
      </c>
      <c r="M5" s="13">
        <f t="shared" si="4"/>
        <v>0.16899488926746167</v>
      </c>
      <c r="N5" s="13">
        <f t="shared" si="5"/>
        <v>0.1798977853492334</v>
      </c>
      <c r="O5" s="13">
        <f t="shared" si="6"/>
        <v>4.4293015332197615E-2</v>
      </c>
      <c r="P5" s="14">
        <f t="shared" si="7"/>
        <v>1.6899488926746167E-4</v>
      </c>
      <c r="Q5" s="15">
        <f t="shared" si="8"/>
        <v>1.7989778534923339E-4</v>
      </c>
      <c r="R5" s="15">
        <f t="shared" si="9"/>
        <v>4.4293015332197613E-5</v>
      </c>
      <c r="S5" s="15">
        <f t="shared" si="10"/>
        <v>3.6596740444759712E-5</v>
      </c>
      <c r="T5" s="15">
        <f t="shared" si="11"/>
        <v>9.4238570681661525E-6</v>
      </c>
      <c r="U5" s="15">
        <f t="shared" si="12"/>
        <v>2.7172883376593558E-5</v>
      </c>
      <c r="V5" s="13">
        <f t="shared" si="13"/>
        <v>5.434576675318711</v>
      </c>
      <c r="W5" s="18"/>
    </row>
    <row r="6" spans="1:23" x14ac:dyDescent="0.2">
      <c r="A6" s="10">
        <f t="shared" si="14"/>
        <v>42942</v>
      </c>
      <c r="B6" s="11" t="s">
        <v>23</v>
      </c>
      <c r="C6" s="1">
        <v>5.86</v>
      </c>
      <c r="D6" s="1">
        <v>5.17</v>
      </c>
      <c r="E6" s="1">
        <v>5.03</v>
      </c>
      <c r="F6" s="5">
        <f t="shared" si="0"/>
        <v>0.88307823129251706</v>
      </c>
      <c r="G6" s="12">
        <f t="shared" si="1"/>
        <v>5.1748384353741503</v>
      </c>
      <c r="H6" s="12">
        <f t="shared" si="2"/>
        <v>4.5655144557823135</v>
      </c>
      <c r="I6" s="12">
        <f t="shared" si="3"/>
        <v>4.4418835034013613</v>
      </c>
      <c r="J6" s="16">
        <v>0.21</v>
      </c>
      <c r="K6" s="16">
        <v>0.23499999999999999</v>
      </c>
      <c r="L6" s="16">
        <v>6.6000000000000003E-2</v>
      </c>
      <c r="M6" s="13">
        <f t="shared" si="4"/>
        <v>0.14241908006814311</v>
      </c>
      <c r="N6" s="13">
        <f t="shared" si="5"/>
        <v>0.1594548551959114</v>
      </c>
      <c r="O6" s="13">
        <f t="shared" si="6"/>
        <v>4.4293015332197615E-2</v>
      </c>
      <c r="P6" s="14">
        <f t="shared" si="7"/>
        <v>1.4241908006814311E-4</v>
      </c>
      <c r="Q6" s="15">
        <f t="shared" si="8"/>
        <v>1.5945485519591141E-4</v>
      </c>
      <c r="R6" s="15">
        <f t="shared" si="9"/>
        <v>4.4293015332197613E-5</v>
      </c>
      <c r="S6" s="15">
        <f t="shared" si="10"/>
        <v>3.1223694054773989E-5</v>
      </c>
      <c r="T6" s="15">
        <f t="shared" si="11"/>
        <v>9.9716742454592403E-6</v>
      </c>
      <c r="U6" s="15">
        <f t="shared" si="12"/>
        <v>2.1252019809314751E-5</v>
      </c>
      <c r="V6" s="13">
        <f t="shared" si="13"/>
        <v>4.2504039618629497</v>
      </c>
      <c r="W6" s="18"/>
    </row>
    <row r="7" spans="1:23" x14ac:dyDescent="0.2">
      <c r="A7" s="10">
        <f t="shared" si="14"/>
        <v>42942</v>
      </c>
      <c r="B7" s="11" t="s">
        <v>24</v>
      </c>
      <c r="C7" s="1">
        <v>5.03</v>
      </c>
      <c r="D7" s="1">
        <v>5.79</v>
      </c>
      <c r="E7" s="1">
        <v>5.97</v>
      </c>
      <c r="F7" s="5">
        <f t="shared" si="0"/>
        <v>0.88070752776635131</v>
      </c>
      <c r="G7" s="12">
        <f t="shared" si="1"/>
        <v>4.429958864664747</v>
      </c>
      <c r="H7" s="12">
        <f t="shared" si="2"/>
        <v>5.0992965857671742</v>
      </c>
      <c r="I7" s="12">
        <f t="shared" si="3"/>
        <v>5.2578239407651175</v>
      </c>
      <c r="J7" s="16">
        <v>0.377</v>
      </c>
      <c r="K7" s="16">
        <v>0.43099999999999999</v>
      </c>
      <c r="L7" s="16">
        <v>7.9000000000000001E-2</v>
      </c>
      <c r="M7" s="13">
        <f t="shared" si="4"/>
        <v>0.25621805792163543</v>
      </c>
      <c r="N7" s="13">
        <f t="shared" si="5"/>
        <v>0.293015332197615</v>
      </c>
      <c r="O7" s="13">
        <f t="shared" si="6"/>
        <v>5.3151618398637135E-2</v>
      </c>
      <c r="P7" s="14">
        <f t="shared" si="7"/>
        <v>2.5621805792163543E-4</v>
      </c>
      <c r="Q7" s="15">
        <f t="shared" si="8"/>
        <v>2.93015332197615E-4</v>
      </c>
      <c r="R7" s="15">
        <f t="shared" si="9"/>
        <v>5.3151618398637134E-5</v>
      </c>
      <c r="S7" s="15">
        <f t="shared" si="10"/>
        <v>5.7649741275962016E-5</v>
      </c>
      <c r="T7" s="15">
        <f t="shared" si="11"/>
        <v>1.0109052527708358E-5</v>
      </c>
      <c r="U7" s="15">
        <f t="shared" si="12"/>
        <v>4.7540688748253657E-5</v>
      </c>
      <c r="V7" s="13">
        <f t="shared" si="13"/>
        <v>9.5081377496507322</v>
      </c>
    </row>
    <row r="8" spans="1:23" x14ac:dyDescent="0.2">
      <c r="A8" s="10">
        <f t="shared" si="14"/>
        <v>42942</v>
      </c>
      <c r="B8" s="11" t="s">
        <v>25</v>
      </c>
      <c r="C8" s="1">
        <v>5.2</v>
      </c>
      <c r="D8" s="1">
        <v>5.34</v>
      </c>
      <c r="E8" s="1">
        <v>5.19</v>
      </c>
      <c r="F8" s="5">
        <f t="shared" si="0"/>
        <v>0.86946386946386944</v>
      </c>
      <c r="G8" s="12">
        <f t="shared" si="1"/>
        <v>4.5212121212121215</v>
      </c>
      <c r="H8" s="12">
        <f t="shared" si="2"/>
        <v>4.6429370629370625</v>
      </c>
      <c r="I8" s="12">
        <f t="shared" si="3"/>
        <v>4.5125174825174827</v>
      </c>
      <c r="J8" s="16">
        <v>0.27500000000000002</v>
      </c>
      <c r="K8" s="16">
        <v>0.26100000000000001</v>
      </c>
      <c r="L8" s="16">
        <v>6.0999999999999999E-2</v>
      </c>
      <c r="M8" s="13">
        <f t="shared" si="4"/>
        <v>0.18671209540034073</v>
      </c>
      <c r="N8" s="13">
        <f t="shared" si="5"/>
        <v>0.17717206132879046</v>
      </c>
      <c r="O8" s="13">
        <f t="shared" si="6"/>
        <v>4.0885860306643949E-2</v>
      </c>
      <c r="P8" s="14">
        <f t="shared" si="7"/>
        <v>1.8671209540034071E-4</v>
      </c>
      <c r="Q8" s="15">
        <f t="shared" si="8"/>
        <v>1.7717206132879045E-4</v>
      </c>
      <c r="R8" s="15">
        <f t="shared" si="9"/>
        <v>4.088586030664395E-5</v>
      </c>
      <c r="S8" s="15">
        <f t="shared" si="10"/>
        <v>3.9728195303458949E-5</v>
      </c>
      <c r="T8" s="15">
        <f t="shared" si="11"/>
        <v>9.0605433585675966E-6</v>
      </c>
      <c r="U8" s="15">
        <f t="shared" si="12"/>
        <v>3.0667651944891352E-5</v>
      </c>
      <c r="V8" s="13">
        <f t="shared" si="13"/>
        <v>6.1335303889782704</v>
      </c>
    </row>
    <row r="9" spans="1:23" x14ac:dyDescent="0.2">
      <c r="A9" s="10">
        <f t="shared" si="14"/>
        <v>42942</v>
      </c>
      <c r="B9" s="11" t="s">
        <v>26</v>
      </c>
      <c r="C9" s="1">
        <v>4.99</v>
      </c>
      <c r="D9" s="1">
        <v>5.2</v>
      </c>
      <c r="E9" s="1">
        <v>5.35</v>
      </c>
      <c r="F9" s="5">
        <f t="shared" si="0"/>
        <v>0.87980030721966207</v>
      </c>
      <c r="G9" s="12">
        <f t="shared" si="1"/>
        <v>4.3902035330261135</v>
      </c>
      <c r="H9" s="12">
        <f t="shared" si="2"/>
        <v>4.5749615975422433</v>
      </c>
      <c r="I9" s="12">
        <f t="shared" si="3"/>
        <v>4.7069316436251913</v>
      </c>
      <c r="J9" s="16">
        <v>0.29899999999999999</v>
      </c>
      <c r="K9" s="16">
        <v>0.29799999999999999</v>
      </c>
      <c r="L9" s="16">
        <v>6.8000000000000005E-2</v>
      </c>
      <c r="M9" s="13">
        <f t="shared" si="4"/>
        <v>0.20306643952299827</v>
      </c>
      <c r="N9" s="13">
        <f t="shared" si="5"/>
        <v>0.20238500851788754</v>
      </c>
      <c r="O9" s="13">
        <f t="shared" si="6"/>
        <v>4.5655877342419084E-2</v>
      </c>
      <c r="P9" s="14">
        <f t="shared" si="7"/>
        <v>2.0306643952299828E-4</v>
      </c>
      <c r="Q9" s="15">
        <f t="shared" si="8"/>
        <v>2.0238500851788753E-4</v>
      </c>
      <c r="R9" s="15">
        <f t="shared" si="9"/>
        <v>4.5655877342419081E-5</v>
      </c>
      <c r="S9" s="15">
        <f t="shared" si="10"/>
        <v>4.5245989658985097E-5</v>
      </c>
      <c r="T9" s="15">
        <f t="shared" si="11"/>
        <v>9.6997111492479149E-6</v>
      </c>
      <c r="U9" s="15">
        <f t="shared" si="12"/>
        <v>3.5546278509737179E-5</v>
      </c>
      <c r="V9" s="13">
        <f t="shared" si="13"/>
        <v>7.1092557019474354</v>
      </c>
    </row>
    <row r="10" spans="1:23" x14ac:dyDescent="0.2">
      <c r="A10" s="10">
        <f t="shared" si="14"/>
        <v>42942</v>
      </c>
      <c r="B10" s="11" t="s">
        <v>27</v>
      </c>
      <c r="C10" s="1">
        <v>5.47</v>
      </c>
      <c r="D10" s="1">
        <v>5.29</v>
      </c>
      <c r="E10" s="1">
        <v>5.01</v>
      </c>
      <c r="F10" s="5">
        <f t="shared" si="0"/>
        <v>0.86153846153846148</v>
      </c>
      <c r="G10" s="12">
        <f t="shared" si="1"/>
        <v>4.7126153846153844</v>
      </c>
      <c r="H10" s="12">
        <f t="shared" si="2"/>
        <v>4.5575384615384609</v>
      </c>
      <c r="I10" s="12">
        <f t="shared" si="3"/>
        <v>4.3163076923076922</v>
      </c>
      <c r="J10" s="16">
        <v>0.23</v>
      </c>
      <c r="K10" s="17">
        <v>0.23699999999999999</v>
      </c>
      <c r="L10" s="16">
        <v>6.7000000000000004E-2</v>
      </c>
      <c r="M10" s="13">
        <f t="shared" si="4"/>
        <v>0.15604770017035777</v>
      </c>
      <c r="N10" s="13">
        <f t="shared" si="5"/>
        <v>0.16081771720613286</v>
      </c>
      <c r="O10" s="13">
        <f t="shared" si="6"/>
        <v>4.4974446337308349E-2</v>
      </c>
      <c r="P10" s="14">
        <f t="shared" si="7"/>
        <v>1.5604770017035776E-4</v>
      </c>
      <c r="Q10" s="15">
        <f t="shared" si="8"/>
        <v>1.6081771720613286E-4</v>
      </c>
      <c r="R10" s="15">
        <f t="shared" si="9"/>
        <v>4.4974446337308347E-5</v>
      </c>
      <c r="S10" s="15">
        <f t="shared" si="10"/>
        <v>3.4199425319031448E-5</v>
      </c>
      <c r="T10" s="15">
        <f t="shared" si="11"/>
        <v>1.0419657156847171E-5</v>
      </c>
      <c r="U10" s="15">
        <f t="shared" si="12"/>
        <v>2.3779768162184276E-5</v>
      </c>
      <c r="V10" s="13">
        <f t="shared" si="13"/>
        <v>4.7559536324368548</v>
      </c>
    </row>
    <row r="11" spans="1:23" x14ac:dyDescent="0.2">
      <c r="A11" s="10">
        <f t="shared" si="14"/>
        <v>42942</v>
      </c>
      <c r="B11" s="11" t="s">
        <v>28</v>
      </c>
      <c r="C11" s="1">
        <v>4.96</v>
      </c>
      <c r="D11" s="1">
        <v>5.46</v>
      </c>
      <c r="E11" s="1">
        <v>5.0599999999999996</v>
      </c>
      <c r="F11" s="5">
        <f t="shared" si="0"/>
        <v>0.88989441930618396</v>
      </c>
      <c r="G11" s="12">
        <f t="shared" si="1"/>
        <v>4.4138763197586721</v>
      </c>
      <c r="H11" s="12">
        <f t="shared" si="2"/>
        <v>4.8588235294117643</v>
      </c>
      <c r="I11" s="12">
        <f t="shared" si="3"/>
        <v>4.5028657616892902</v>
      </c>
      <c r="J11" s="16">
        <v>0.25700000000000001</v>
      </c>
      <c r="K11" s="16">
        <v>0.26100000000000001</v>
      </c>
      <c r="L11" s="16">
        <v>6.8000000000000005E-2</v>
      </c>
      <c r="M11" s="13">
        <f t="shared" si="4"/>
        <v>0.17444633730834752</v>
      </c>
      <c r="N11" s="13">
        <f t="shared" si="5"/>
        <v>0.17717206132879046</v>
      </c>
      <c r="O11" s="13">
        <f t="shared" si="6"/>
        <v>4.5655877342419084E-2</v>
      </c>
      <c r="P11" s="14">
        <f t="shared" si="7"/>
        <v>1.7444633730834752E-4</v>
      </c>
      <c r="Q11" s="15">
        <f t="shared" si="8"/>
        <v>1.7717206132879045E-4</v>
      </c>
      <c r="R11" s="15">
        <f t="shared" si="9"/>
        <v>4.5655877342419081E-5</v>
      </c>
      <c r="S11" s="15">
        <f t="shared" si="10"/>
        <v>3.7993118361180517E-5</v>
      </c>
      <c r="T11" s="15">
        <f t="shared" si="11"/>
        <v>1.0139293454151489E-5</v>
      </c>
      <c r="U11" s="15">
        <f t="shared" si="12"/>
        <v>2.7853824907029029E-5</v>
      </c>
      <c r="V11" s="13">
        <f t="shared" si="13"/>
        <v>5.570764981405806</v>
      </c>
    </row>
    <row r="12" spans="1:23" x14ac:dyDescent="0.2">
      <c r="A12" s="10">
        <f t="shared" si="14"/>
        <v>42942</v>
      </c>
      <c r="B12" s="11" t="s">
        <v>29</v>
      </c>
      <c r="C12" s="1">
        <v>5.23</v>
      </c>
      <c r="D12" s="1">
        <v>5.04</v>
      </c>
      <c r="E12" s="1">
        <v>5.24</v>
      </c>
      <c r="F12" s="5">
        <f t="shared" si="0"/>
        <v>0.88974462910417518</v>
      </c>
      <c r="G12" s="12">
        <f t="shared" si="1"/>
        <v>4.6533644102148362</v>
      </c>
      <c r="H12" s="12">
        <f t="shared" si="2"/>
        <v>4.4843129306850429</v>
      </c>
      <c r="I12" s="12">
        <f t="shared" si="3"/>
        <v>4.6622618565058778</v>
      </c>
      <c r="J12" s="16">
        <v>0.24099999999999999</v>
      </c>
      <c r="K12" s="16">
        <v>0.23300000000000001</v>
      </c>
      <c r="L12" s="16">
        <v>6.9000000000000006E-2</v>
      </c>
      <c r="M12" s="13">
        <f t="shared" si="4"/>
        <v>0.1635434412265758</v>
      </c>
      <c r="N12" s="13">
        <f t="shared" si="5"/>
        <v>0.15809199318568995</v>
      </c>
      <c r="O12" s="13">
        <f t="shared" si="6"/>
        <v>4.6337308347529818E-2</v>
      </c>
      <c r="P12" s="14">
        <f t="shared" si="7"/>
        <v>1.635434412265758E-4</v>
      </c>
      <c r="Q12" s="15">
        <f t="shared" si="8"/>
        <v>1.5809199318568996E-4</v>
      </c>
      <c r="R12" s="15">
        <f t="shared" si="9"/>
        <v>4.6337308347529815E-5</v>
      </c>
      <c r="S12" s="15">
        <f t="shared" si="10"/>
        <v>3.519982777370429E-5</v>
      </c>
      <c r="T12" s="15">
        <f t="shared" si="11"/>
        <v>9.9388043343960119E-6</v>
      </c>
      <c r="U12" s="15">
        <f t="shared" si="12"/>
        <v>2.5261023439308279E-5</v>
      </c>
      <c r="V12" s="13">
        <f t="shared" si="13"/>
        <v>5.0522046878616553</v>
      </c>
    </row>
    <row r="13" spans="1:23" x14ac:dyDescent="0.2">
      <c r="A13" s="10">
        <f t="shared" si="14"/>
        <v>42942</v>
      </c>
      <c r="B13" s="11" t="s">
        <v>30</v>
      </c>
      <c r="C13" s="1">
        <v>5.85</v>
      </c>
      <c r="D13" s="1">
        <v>5.23</v>
      </c>
      <c r="E13" s="1">
        <v>5.24</v>
      </c>
      <c r="F13" s="5">
        <f t="shared" si="0"/>
        <v>0.87899361022364209</v>
      </c>
      <c r="G13" s="12">
        <f t="shared" si="1"/>
        <v>5.142112619808306</v>
      </c>
      <c r="H13" s="12">
        <f t="shared" si="2"/>
        <v>4.5971365814696483</v>
      </c>
      <c r="I13" s="12">
        <f t="shared" si="3"/>
        <v>4.6059265175718851</v>
      </c>
      <c r="J13" s="16">
        <v>0.23599999999999999</v>
      </c>
      <c r="K13" s="16">
        <v>0.24099999999999999</v>
      </c>
      <c r="L13" s="16">
        <v>6.5000000000000002E-2</v>
      </c>
      <c r="M13" s="13">
        <f t="shared" si="4"/>
        <v>0.16013628620102213</v>
      </c>
      <c r="N13" s="13">
        <f t="shared" si="5"/>
        <v>0.1635434412265758</v>
      </c>
      <c r="O13" s="13">
        <f t="shared" si="6"/>
        <v>4.361158432708688E-2</v>
      </c>
      <c r="P13" s="14">
        <f t="shared" si="7"/>
        <v>1.6013628620102212E-4</v>
      </c>
      <c r="Q13" s="15">
        <f t="shared" si="8"/>
        <v>1.635434412265758E-4</v>
      </c>
      <c r="R13" s="15">
        <f t="shared" si="9"/>
        <v>4.3611584327086879E-5</v>
      </c>
      <c r="S13" s="15">
        <f t="shared" si="10"/>
        <v>3.3358593227248915E-5</v>
      </c>
      <c r="T13" s="15">
        <f t="shared" si="11"/>
        <v>9.4685801348992597E-6</v>
      </c>
      <c r="U13" s="15">
        <f t="shared" si="12"/>
        <v>2.3890013092349656E-5</v>
      </c>
      <c r="V13" s="13">
        <f t="shared" si="13"/>
        <v>4.7780026184699311</v>
      </c>
    </row>
    <row r="14" spans="1:23" x14ac:dyDescent="0.2">
      <c r="A14" s="10">
        <f t="shared" si="14"/>
        <v>42942</v>
      </c>
      <c r="B14" s="11" t="s">
        <v>31</v>
      </c>
      <c r="C14" s="1">
        <v>5.57</v>
      </c>
      <c r="D14" s="1">
        <v>5.82</v>
      </c>
      <c r="E14" s="1">
        <v>5.08</v>
      </c>
      <c r="F14" s="5">
        <f t="shared" si="0"/>
        <v>0.88884688090737252</v>
      </c>
      <c r="G14" s="12">
        <f t="shared" si="1"/>
        <v>4.9508771266540652</v>
      </c>
      <c r="H14" s="12">
        <f t="shared" si="2"/>
        <v>5.1730888468809084</v>
      </c>
      <c r="I14" s="12">
        <f t="shared" si="3"/>
        <v>4.5153421550094528</v>
      </c>
      <c r="J14" s="16">
        <v>0.246</v>
      </c>
      <c r="K14" s="16">
        <v>0.24</v>
      </c>
      <c r="L14" s="16">
        <v>6.7000000000000004E-2</v>
      </c>
      <c r="M14" s="13">
        <f t="shared" si="4"/>
        <v>0.16695059625212946</v>
      </c>
      <c r="N14" s="13">
        <f t="shared" si="5"/>
        <v>0.16286201022146507</v>
      </c>
      <c r="O14" s="13">
        <f t="shared" si="6"/>
        <v>4.4974446337308349E-2</v>
      </c>
      <c r="P14" s="14">
        <f t="shared" si="7"/>
        <v>1.6695059625212945E-4</v>
      </c>
      <c r="Q14" s="15">
        <f t="shared" si="8"/>
        <v>1.6286201022146506E-4</v>
      </c>
      <c r="R14" s="15">
        <f t="shared" si="9"/>
        <v>4.4974446337308347E-5</v>
      </c>
      <c r="S14" s="15">
        <f t="shared" si="10"/>
        <v>3.2601982173882943E-5</v>
      </c>
      <c r="T14" s="15">
        <f t="shared" si="11"/>
        <v>9.9603628680525084E-6</v>
      </c>
      <c r="U14" s="15">
        <f t="shared" si="12"/>
        <v>2.2641619305830436E-5</v>
      </c>
      <c r="V14" s="13">
        <f t="shared" si="13"/>
        <v>4.5283238611660872</v>
      </c>
    </row>
    <row r="15" spans="1:23" x14ac:dyDescent="0.2">
      <c r="A15" s="10">
        <f t="shared" si="14"/>
        <v>42942</v>
      </c>
      <c r="B15" s="11" t="s">
        <v>36</v>
      </c>
      <c r="C15" s="1">
        <v>5.0999999999999996</v>
      </c>
      <c r="D15" s="1">
        <v>5.0599999999999996</v>
      </c>
      <c r="E15" s="1">
        <v>5.37</v>
      </c>
      <c r="F15" s="5">
        <f t="shared" si="0"/>
        <v>0.48649676683149479</v>
      </c>
      <c r="G15" s="12">
        <f t="shared" si="1"/>
        <v>2.4811335108406234</v>
      </c>
      <c r="H15" s="12">
        <f t="shared" si="2"/>
        <v>2.4616736401673633</v>
      </c>
      <c r="I15" s="12">
        <f t="shared" si="3"/>
        <v>2.6124876378851272</v>
      </c>
      <c r="J15" s="16">
        <v>6.9000000000000006E-2</v>
      </c>
      <c r="K15" s="16">
        <v>6.6000000000000003E-2</v>
      </c>
      <c r="L15" s="16">
        <v>4.5999999999999999E-2</v>
      </c>
      <c r="M15" s="13">
        <f t="shared" si="4"/>
        <v>4.6337308347529818E-2</v>
      </c>
      <c r="N15" s="13">
        <f t="shared" si="5"/>
        <v>4.4293015332197615E-2</v>
      </c>
      <c r="O15" s="13">
        <f t="shared" si="6"/>
        <v>3.0664395229982964E-2</v>
      </c>
      <c r="P15" s="14">
        <f t="shared" si="7"/>
        <v>4.6337308347529815E-5</v>
      </c>
      <c r="Q15" s="15">
        <f t="shared" si="8"/>
        <v>4.4293015332197613E-5</v>
      </c>
      <c r="R15" s="15">
        <f t="shared" si="9"/>
        <v>3.0664395229982961E-5</v>
      </c>
      <c r="S15" s="15">
        <f t="shared" si="10"/>
        <v>1.8334455944411462E-5</v>
      </c>
      <c r="T15" s="15">
        <f t="shared" si="11"/>
        <v>1.173762309352267E-5</v>
      </c>
      <c r="U15" s="15">
        <f t="shared" si="12"/>
        <v>6.5968328508887921E-6</v>
      </c>
      <c r="V15" s="13">
        <f t="shared" si="13"/>
        <v>1.3193665701777584</v>
      </c>
    </row>
    <row r="16" spans="1:23" x14ac:dyDescent="0.2">
      <c r="A16" s="10">
        <f t="shared" si="14"/>
        <v>42942</v>
      </c>
      <c r="B16" s="11" t="s">
        <v>39</v>
      </c>
      <c r="C16" s="1">
        <v>5.03</v>
      </c>
      <c r="D16" s="1">
        <v>5.63</v>
      </c>
      <c r="E16" s="1">
        <v>5.63</v>
      </c>
      <c r="F16" s="5">
        <f t="shared" si="0"/>
        <v>0.50118483412322268</v>
      </c>
      <c r="G16" s="12">
        <f t="shared" si="1"/>
        <v>2.52095971563981</v>
      </c>
      <c r="H16" s="12">
        <f t="shared" si="2"/>
        <v>2.8216706161137437</v>
      </c>
      <c r="I16" s="12">
        <f t="shared" si="3"/>
        <v>2.8216706161137437</v>
      </c>
      <c r="J16" s="16">
        <v>5.2999999999999999E-2</v>
      </c>
      <c r="K16" s="16">
        <v>5.1999999999999998E-2</v>
      </c>
      <c r="L16" s="16">
        <v>4.4999999999999998E-2</v>
      </c>
      <c r="M16" s="13">
        <f t="shared" si="4"/>
        <v>3.5434412265758088E-2</v>
      </c>
      <c r="N16" s="13">
        <f t="shared" si="5"/>
        <v>3.4752981260647353E-2</v>
      </c>
      <c r="O16" s="13">
        <f t="shared" si="6"/>
        <v>2.9982964224872229E-2</v>
      </c>
      <c r="P16" s="14">
        <f t="shared" si="7"/>
        <v>3.5434412265758085E-5</v>
      </c>
      <c r="Q16" s="15">
        <f t="shared" si="8"/>
        <v>3.4752981260647351E-5</v>
      </c>
      <c r="R16" s="15">
        <f t="shared" si="9"/>
        <v>2.998296422487223E-5</v>
      </c>
      <c r="S16" s="15">
        <f t="shared" si="10"/>
        <v>1.3186188699734521E-5</v>
      </c>
      <c r="T16" s="15">
        <f t="shared" si="11"/>
        <v>1.0625961816254599E-5</v>
      </c>
      <c r="U16" s="15">
        <f t="shared" si="12"/>
        <v>2.560226883479922E-6</v>
      </c>
      <c r="V16" s="13">
        <f t="shared" si="13"/>
        <v>0.51204537669598438</v>
      </c>
    </row>
    <row r="17" spans="1:22" x14ac:dyDescent="0.2">
      <c r="A17" s="10">
        <f t="shared" si="14"/>
        <v>42942</v>
      </c>
      <c r="B17" s="11" t="s">
        <v>42</v>
      </c>
      <c r="C17" s="1">
        <v>5.49</v>
      </c>
      <c r="D17" s="1">
        <v>5.68</v>
      </c>
      <c r="E17" s="1">
        <v>5.27</v>
      </c>
      <c r="F17" s="5">
        <f t="shared" si="0"/>
        <v>0.52947638227755411</v>
      </c>
      <c r="G17" s="12">
        <f t="shared" si="1"/>
        <v>2.9068253387037721</v>
      </c>
      <c r="H17" s="12">
        <f t="shared" si="2"/>
        <v>3.0074258513365071</v>
      </c>
      <c r="I17" s="12">
        <f t="shared" si="3"/>
        <v>2.7903405346027101</v>
      </c>
      <c r="J17" s="16">
        <v>5.3999999999999999E-2</v>
      </c>
      <c r="K17" s="16">
        <v>5.0999999999999997E-2</v>
      </c>
      <c r="L17" s="16">
        <v>5.2999999999999999E-2</v>
      </c>
      <c r="M17" s="13">
        <f t="shared" si="4"/>
        <v>3.6115843270868822E-2</v>
      </c>
      <c r="N17" s="13">
        <f t="shared" si="5"/>
        <v>3.4071550255536626E-2</v>
      </c>
      <c r="O17" s="13">
        <f t="shared" si="6"/>
        <v>3.5434412265758088E-2</v>
      </c>
      <c r="P17" s="14">
        <f t="shared" si="7"/>
        <v>3.6115843270868819E-5</v>
      </c>
      <c r="Q17" s="15">
        <f t="shared" si="8"/>
        <v>3.4071550255536624E-5</v>
      </c>
      <c r="R17" s="15">
        <f t="shared" si="9"/>
        <v>3.5434412265758085E-5</v>
      </c>
      <c r="S17" s="15">
        <f t="shared" si="10"/>
        <v>1.1876818888454163E-5</v>
      </c>
      <c r="T17" s="15">
        <f t="shared" si="11"/>
        <v>1.2698956212096618E-5</v>
      </c>
      <c r="U17" s="15">
        <f t="shared" si="12"/>
        <v>-8.2213732364245427E-7</v>
      </c>
      <c r="V17" s="13">
        <f t="shared" si="13"/>
        <v>-0.16442746472849085</v>
      </c>
    </row>
    <row r="18" spans="1:22" x14ac:dyDescent="0.2">
      <c r="A18" s="10">
        <f t="shared" si="14"/>
        <v>42942</v>
      </c>
      <c r="B18" s="11" t="s">
        <v>41</v>
      </c>
      <c r="C18" s="1">
        <v>5.01</v>
      </c>
      <c r="D18" s="1">
        <v>4.97</v>
      </c>
      <c r="E18" s="1">
        <v>5.0599999999999996</v>
      </c>
      <c r="F18" s="5">
        <f t="shared" si="0"/>
        <v>0.55292376017764622</v>
      </c>
      <c r="G18" s="12">
        <f t="shared" si="1"/>
        <v>2.7701480384900075</v>
      </c>
      <c r="H18" s="12">
        <f t="shared" si="2"/>
        <v>2.7480310880829015</v>
      </c>
      <c r="I18" s="12">
        <f t="shared" si="3"/>
        <v>2.7977942264988895</v>
      </c>
      <c r="J18" s="17">
        <v>6.0999999999999999E-2</v>
      </c>
      <c r="K18" s="16">
        <v>8.6999999999999994E-2</v>
      </c>
      <c r="L18" s="16">
        <v>4.5999999999999999E-2</v>
      </c>
      <c r="M18" s="13">
        <f t="shared" si="4"/>
        <v>4.0885860306643949E-2</v>
      </c>
      <c r="N18" s="13">
        <f t="shared" si="5"/>
        <v>5.860306643952299E-2</v>
      </c>
      <c r="O18" s="13">
        <f t="shared" si="6"/>
        <v>3.0664395229982964E-2</v>
      </c>
      <c r="P18" s="14">
        <f t="shared" si="7"/>
        <v>4.088586030664395E-5</v>
      </c>
      <c r="Q18" s="15">
        <f t="shared" si="8"/>
        <v>5.8603066439522992E-5</v>
      </c>
      <c r="R18" s="15">
        <f t="shared" si="9"/>
        <v>3.0664395229982961E-5</v>
      </c>
      <c r="S18" s="15">
        <f t="shared" si="10"/>
        <v>1.8042461957903284E-5</v>
      </c>
      <c r="T18" s="15">
        <f t="shared" si="11"/>
        <v>1.0960203913336346E-5</v>
      </c>
      <c r="U18" s="15">
        <f t="shared" si="12"/>
        <v>7.0822580445669384E-6</v>
      </c>
      <c r="V18" s="13">
        <f t="shared" si="13"/>
        <v>1.4164516089133876</v>
      </c>
    </row>
    <row r="19" spans="1:22" x14ac:dyDescent="0.2">
      <c r="A19" s="10">
        <f t="shared" si="14"/>
        <v>42942</v>
      </c>
      <c r="B19" s="11" t="s">
        <v>43</v>
      </c>
      <c r="C19" s="1">
        <v>5.23</v>
      </c>
      <c r="D19" s="1">
        <v>5.19</v>
      </c>
      <c r="E19" s="1">
        <v>5.15</v>
      </c>
      <c r="F19" s="5">
        <f t="shared" si="0"/>
        <v>0.59043173862310372</v>
      </c>
      <c r="G19" s="12">
        <f t="shared" si="1"/>
        <v>3.0879579929988328</v>
      </c>
      <c r="H19" s="12">
        <f t="shared" si="2"/>
        <v>3.0643407234539084</v>
      </c>
      <c r="I19" s="12">
        <f t="shared" si="3"/>
        <v>3.0407234539089845</v>
      </c>
      <c r="J19" s="17">
        <v>0.06</v>
      </c>
      <c r="K19" s="16">
        <v>6.0999999999999999E-2</v>
      </c>
      <c r="L19" s="16">
        <v>5.3999999999999999E-2</v>
      </c>
      <c r="M19" s="13">
        <f t="shared" si="4"/>
        <v>4.0204429301533215E-2</v>
      </c>
      <c r="N19" s="13">
        <f t="shared" si="5"/>
        <v>4.0885860306643949E-2</v>
      </c>
      <c r="O19" s="13">
        <f t="shared" si="6"/>
        <v>3.6115843270868822E-2</v>
      </c>
      <c r="P19" s="14">
        <f t="shared" si="7"/>
        <v>4.0204429301533216E-5</v>
      </c>
      <c r="Q19" s="15">
        <f t="shared" si="8"/>
        <v>4.088586030664395E-5</v>
      </c>
      <c r="R19" s="15">
        <f t="shared" si="9"/>
        <v>3.6115843270868819E-5</v>
      </c>
      <c r="S19" s="15">
        <f t="shared" si="10"/>
        <v>1.3181105830497506E-5</v>
      </c>
      <c r="T19" s="15">
        <f t="shared" si="11"/>
        <v>1.1877385042839165E-5</v>
      </c>
      <c r="U19" s="15">
        <f t="shared" si="12"/>
        <v>1.3037207876583403E-6</v>
      </c>
      <c r="V19" s="13">
        <f t="shared" si="13"/>
        <v>0.26074415753166807</v>
      </c>
    </row>
    <row r="20" spans="1:22" x14ac:dyDescent="0.2">
      <c r="A20" s="10">
        <f t="shared" si="14"/>
        <v>42942</v>
      </c>
      <c r="B20" s="11" t="s">
        <v>40</v>
      </c>
      <c r="C20" s="1">
        <v>4.93</v>
      </c>
      <c r="D20" s="1">
        <v>4.93</v>
      </c>
      <c r="E20" s="1">
        <v>5.33</v>
      </c>
      <c r="F20" s="5">
        <f t="shared" si="0"/>
        <v>0.64617636297109404</v>
      </c>
      <c r="G20" s="12">
        <f t="shared" si="1"/>
        <v>3.1856494694474935</v>
      </c>
      <c r="H20" s="12">
        <f t="shared" si="2"/>
        <v>3.1856494694474935</v>
      </c>
      <c r="I20" s="12">
        <f t="shared" si="3"/>
        <v>3.4441200146359314</v>
      </c>
      <c r="J20" s="16">
        <v>7.1099999999999997E-2</v>
      </c>
      <c r="K20" s="16">
        <v>7.3999999999999996E-2</v>
      </c>
      <c r="L20" s="16">
        <v>0.05</v>
      </c>
      <c r="M20" s="13">
        <f t="shared" si="4"/>
        <v>4.7768313458262344E-2</v>
      </c>
      <c r="N20" s="13">
        <f t="shared" si="5"/>
        <v>4.974446337308347E-2</v>
      </c>
      <c r="O20" s="13">
        <f t="shared" si="6"/>
        <v>3.3390119250425898E-2</v>
      </c>
      <c r="P20" s="14">
        <f t="shared" si="7"/>
        <v>4.7768313458262345E-5</v>
      </c>
      <c r="Q20" s="15">
        <f t="shared" si="8"/>
        <v>4.9744463373083471E-5</v>
      </c>
      <c r="R20" s="15">
        <f t="shared" si="9"/>
        <v>3.3390119250425897E-5</v>
      </c>
      <c r="S20" s="15">
        <f t="shared" si="10"/>
        <v>1.5305007309586079E-5</v>
      </c>
      <c r="T20" s="15">
        <f t="shared" si="11"/>
        <v>9.6948187370164795E-6</v>
      </c>
      <c r="U20" s="15">
        <f t="shared" si="12"/>
        <v>5.6101885725695997E-6</v>
      </c>
      <c r="V20" s="13">
        <f t="shared" si="13"/>
        <v>1.12203771451392</v>
      </c>
    </row>
    <row r="21" spans="1:22" x14ac:dyDescent="0.2">
      <c r="A21" s="10">
        <f t="shared" si="14"/>
        <v>42942</v>
      </c>
      <c r="B21" s="11" t="s">
        <v>38</v>
      </c>
      <c r="C21" s="1">
        <v>5.77</v>
      </c>
      <c r="D21" s="1">
        <v>5.28</v>
      </c>
      <c r="E21" s="1">
        <v>5.24</v>
      </c>
      <c r="F21" s="5">
        <f t="shared" si="0"/>
        <v>0.57587702010248321</v>
      </c>
      <c r="G21" s="12">
        <f t="shared" si="1"/>
        <v>3.3228104059913277</v>
      </c>
      <c r="H21" s="12">
        <f t="shared" si="2"/>
        <v>3.0406306661411113</v>
      </c>
      <c r="I21" s="12">
        <f t="shared" si="3"/>
        <v>3.0175955853370122</v>
      </c>
      <c r="J21" s="17">
        <v>6.2E-2</v>
      </c>
      <c r="K21" s="16">
        <v>6.4000000000000001E-2</v>
      </c>
      <c r="L21" s="16">
        <v>5.1999999999999998E-2</v>
      </c>
      <c r="M21" s="13">
        <f t="shared" si="4"/>
        <v>4.1567291311754684E-2</v>
      </c>
      <c r="N21" s="13">
        <f t="shared" si="5"/>
        <v>4.2930153321976153E-2</v>
      </c>
      <c r="O21" s="13">
        <f t="shared" si="6"/>
        <v>3.4752981260647353E-2</v>
      </c>
      <c r="P21" s="14">
        <f t="shared" si="7"/>
        <v>4.1567291311754684E-5</v>
      </c>
      <c r="Q21" s="15">
        <f t="shared" si="8"/>
        <v>4.2930153321976152E-5</v>
      </c>
      <c r="R21" s="15">
        <f t="shared" si="9"/>
        <v>3.4752981260647351E-5</v>
      </c>
      <c r="S21" s="15">
        <f t="shared" si="10"/>
        <v>1.3314255425744993E-5</v>
      </c>
      <c r="T21" s="15">
        <f t="shared" si="11"/>
        <v>1.1516778931384225E-5</v>
      </c>
      <c r="U21" s="15">
        <f t="shared" si="12"/>
        <v>1.7974764943607681E-6</v>
      </c>
      <c r="V21" s="13">
        <f t="shared" si="13"/>
        <v>0.35949529887215365</v>
      </c>
    </row>
    <row r="22" spans="1:22" x14ac:dyDescent="0.2">
      <c r="A22" s="10">
        <f t="shared" si="14"/>
        <v>42942</v>
      </c>
      <c r="B22" s="11" t="s">
        <v>44</v>
      </c>
      <c r="C22" s="1">
        <v>5.64</v>
      </c>
      <c r="D22" s="1">
        <v>5.9</v>
      </c>
      <c r="E22" s="1">
        <v>5.48</v>
      </c>
      <c r="F22" s="5">
        <f t="shared" si="0"/>
        <v>0.69139700078926591</v>
      </c>
      <c r="G22" s="12">
        <f t="shared" si="1"/>
        <v>3.8994790844514595</v>
      </c>
      <c r="H22" s="12">
        <f t="shared" si="2"/>
        <v>4.0792423046566695</v>
      </c>
      <c r="I22" s="12">
        <f t="shared" si="3"/>
        <v>3.7888555643251776</v>
      </c>
      <c r="J22" s="16">
        <v>5.1999999999999998E-2</v>
      </c>
      <c r="K22" s="16">
        <v>5.3999999999999999E-2</v>
      </c>
      <c r="L22" s="16">
        <v>5.1999999999999998E-2</v>
      </c>
      <c r="M22" s="13">
        <f t="shared" si="4"/>
        <v>3.4752981260647353E-2</v>
      </c>
      <c r="N22" s="13">
        <f t="shared" si="5"/>
        <v>3.6115843270868822E-2</v>
      </c>
      <c r="O22" s="13">
        <f t="shared" si="6"/>
        <v>3.4752981260647353E-2</v>
      </c>
      <c r="P22" s="14">
        <f t="shared" si="7"/>
        <v>3.4752981260647351E-5</v>
      </c>
      <c r="Q22" s="15">
        <f t="shared" si="8"/>
        <v>3.6115843270868819E-5</v>
      </c>
      <c r="R22" s="15">
        <f t="shared" si="9"/>
        <v>3.4752981260647351E-5</v>
      </c>
      <c r="S22" s="15">
        <f t="shared" si="10"/>
        <v>8.8828888930424926E-6</v>
      </c>
      <c r="T22" s="15">
        <f t="shared" si="11"/>
        <v>9.1724217697480649E-6</v>
      </c>
      <c r="U22" s="15">
        <f t="shared" si="12"/>
        <v>-2.8953287670557228E-7</v>
      </c>
      <c r="V22" s="13">
        <f t="shared" si="13"/>
        <v>-5.7906575341114451E-2</v>
      </c>
    </row>
    <row r="23" spans="1:22" x14ac:dyDescent="0.2">
      <c r="A23" s="10">
        <f t="shared" si="14"/>
        <v>42942</v>
      </c>
      <c r="B23" s="11" t="s">
        <v>37</v>
      </c>
      <c r="C23" s="1">
        <v>5.3</v>
      </c>
      <c r="D23" s="1">
        <v>4.97</v>
      </c>
      <c r="E23" s="1">
        <v>5.1100000000000003</v>
      </c>
      <c r="F23" s="5">
        <f t="shared" si="0"/>
        <v>0.56702898550724634</v>
      </c>
      <c r="G23" s="12">
        <f t="shared" si="1"/>
        <v>3.0052536231884055</v>
      </c>
      <c r="H23" s="12">
        <f t="shared" si="2"/>
        <v>2.8181340579710144</v>
      </c>
      <c r="I23" s="12">
        <f t="shared" si="3"/>
        <v>2.8975181159420291</v>
      </c>
      <c r="J23" s="16">
        <v>6.2E-2</v>
      </c>
      <c r="K23" s="16">
        <v>6.0999999999999999E-2</v>
      </c>
      <c r="L23" s="16">
        <v>0.05</v>
      </c>
      <c r="M23" s="13">
        <f t="shared" si="4"/>
        <v>4.1567291311754684E-2</v>
      </c>
      <c r="N23" s="13">
        <f t="shared" si="5"/>
        <v>4.0885860306643949E-2</v>
      </c>
      <c r="O23" s="13">
        <f t="shared" si="6"/>
        <v>3.3390119250425898E-2</v>
      </c>
      <c r="P23" s="14">
        <f t="shared" si="7"/>
        <v>4.1567291311754684E-5</v>
      </c>
      <c r="Q23" s="15">
        <f t="shared" si="8"/>
        <v>4.088586030664395E-5</v>
      </c>
      <c r="R23" s="15">
        <f t="shared" si="9"/>
        <v>3.3390119250425897E-5</v>
      </c>
      <c r="S23" s="15">
        <f t="shared" si="10"/>
        <v>1.4169836827307677E-5</v>
      </c>
      <c r="T23" s="15">
        <f t="shared" si="11"/>
        <v>1.1523696458260188E-5</v>
      </c>
      <c r="U23" s="15">
        <f t="shared" si="12"/>
        <v>2.6461403690474891E-6</v>
      </c>
      <c r="V23" s="13">
        <f t="shared" si="13"/>
        <v>0.52922807380949777</v>
      </c>
    </row>
    <row r="24" spans="1:22" x14ac:dyDescent="0.2">
      <c r="A24" s="10">
        <f t="shared" si="14"/>
        <v>42942</v>
      </c>
      <c r="B24" s="11" t="s">
        <v>45</v>
      </c>
      <c r="C24" s="1">
        <v>4.95</v>
      </c>
      <c r="D24" s="1">
        <v>5.04</v>
      </c>
      <c r="E24" s="1">
        <v>5.01</v>
      </c>
      <c r="F24" s="5">
        <f t="shared" si="0"/>
        <v>0.63746578021118505</v>
      </c>
      <c r="G24" s="12">
        <f t="shared" si="1"/>
        <v>3.1554556120453663</v>
      </c>
      <c r="H24" s="12">
        <f t="shared" si="2"/>
        <v>3.2128275322643729</v>
      </c>
      <c r="I24" s="12">
        <f t="shared" si="3"/>
        <v>3.1937035588580369</v>
      </c>
      <c r="J24" s="16">
        <v>5.2999999999999999E-2</v>
      </c>
      <c r="K24" s="16">
        <v>5.1999999999999998E-2</v>
      </c>
      <c r="L24" s="16">
        <v>5.2999999999999999E-2</v>
      </c>
      <c r="M24" s="13">
        <f t="shared" si="4"/>
        <v>3.5434412265758088E-2</v>
      </c>
      <c r="N24" s="13">
        <f t="shared" si="5"/>
        <v>3.4752981260647353E-2</v>
      </c>
      <c r="O24" s="13">
        <f t="shared" si="6"/>
        <v>3.5434412265758088E-2</v>
      </c>
      <c r="P24" s="14">
        <f t="shared" si="7"/>
        <v>3.5434412265758085E-5</v>
      </c>
      <c r="Q24" s="15">
        <f t="shared" si="8"/>
        <v>3.4752981260647351E-5</v>
      </c>
      <c r="R24" s="15">
        <f t="shared" si="9"/>
        <v>3.5434412265758085E-5</v>
      </c>
      <c r="S24" s="15">
        <f t="shared" si="10"/>
        <v>1.1023258306940537E-5</v>
      </c>
      <c r="T24" s="15">
        <f t="shared" si="11"/>
        <v>1.1095084942206804E-5</v>
      </c>
      <c r="U24" s="15">
        <f t="shared" si="12"/>
        <v>-7.1826635266266552E-8</v>
      </c>
      <c r="V24" s="13">
        <f t="shared" si="13"/>
        <v>-1.436532705325331E-2</v>
      </c>
    </row>
    <row r="25" spans="1:22" x14ac:dyDescent="0.2">
      <c r="A25" s="10">
        <f t="shared" si="14"/>
        <v>42942</v>
      </c>
      <c r="B25" s="11" t="s">
        <v>46</v>
      </c>
      <c r="C25" s="1">
        <v>5.14</v>
      </c>
      <c r="D25" s="1">
        <v>5.15</v>
      </c>
      <c r="E25" s="1">
        <v>5.62</v>
      </c>
      <c r="F25" s="5">
        <f t="shared" si="0"/>
        <v>0.59828393135725422</v>
      </c>
      <c r="G25" s="12">
        <f t="shared" si="1"/>
        <v>3.0751794071762864</v>
      </c>
      <c r="H25" s="12">
        <f t="shared" si="2"/>
        <v>3.0811622464898596</v>
      </c>
      <c r="I25" s="12">
        <f t="shared" si="3"/>
        <v>3.3623556942277686</v>
      </c>
      <c r="J25" s="17">
        <v>5.6000000000000001E-2</v>
      </c>
      <c r="K25" s="16">
        <v>5.7000000000000002E-2</v>
      </c>
      <c r="L25" s="16">
        <v>4.8000000000000001E-2</v>
      </c>
      <c r="M25" s="13">
        <f t="shared" si="4"/>
        <v>3.7478705281090291E-2</v>
      </c>
      <c r="N25" s="13">
        <f t="shared" si="5"/>
        <v>3.8160136286201025E-2</v>
      </c>
      <c r="O25" s="13">
        <f t="shared" si="6"/>
        <v>3.2027257240204429E-2</v>
      </c>
      <c r="P25" s="14">
        <f t="shared" si="7"/>
        <v>3.7478705281090294E-5</v>
      </c>
      <c r="Q25" s="15">
        <f t="shared" si="8"/>
        <v>3.8160136286201028E-5</v>
      </c>
      <c r="R25" s="15">
        <f t="shared" si="9"/>
        <v>3.2027257240204429E-5</v>
      </c>
      <c r="S25" s="15">
        <f t="shared" si="10"/>
        <v>1.2286233453394656E-5</v>
      </c>
      <c r="T25" s="15">
        <f t="shared" si="11"/>
        <v>9.5252436543778928E-6</v>
      </c>
      <c r="U25" s="15">
        <f t="shared" si="12"/>
        <v>2.7609897990167631E-6</v>
      </c>
      <c r="V25" s="13">
        <f t="shared" si="13"/>
        <v>0.55219795980335262</v>
      </c>
    </row>
    <row r="26" spans="1:22" x14ac:dyDescent="0.2">
      <c r="A26" s="10">
        <f t="shared" si="14"/>
        <v>42942</v>
      </c>
      <c r="B26" s="11" t="s">
        <v>47</v>
      </c>
      <c r="C26" s="1">
        <v>5.25</v>
      </c>
      <c r="D26" s="1">
        <v>5.47</v>
      </c>
      <c r="E26" s="1">
        <v>5.3</v>
      </c>
      <c r="F26" s="5">
        <f t="shared" si="0"/>
        <v>0.50136558720249713</v>
      </c>
      <c r="G26" s="12">
        <f t="shared" si="1"/>
        <v>2.6321693328131097</v>
      </c>
      <c r="H26" s="12">
        <f t="shared" si="2"/>
        <v>2.742469761997659</v>
      </c>
      <c r="I26" s="12">
        <f t="shared" si="3"/>
        <v>2.6572376121732346</v>
      </c>
      <c r="J26" s="16">
        <v>5.1999999999999998E-2</v>
      </c>
      <c r="K26" s="16">
        <v>4.9000000000000002E-2</v>
      </c>
      <c r="L26" s="16">
        <v>5.0999999999999997E-2</v>
      </c>
      <c r="M26" s="13">
        <f t="shared" si="4"/>
        <v>3.4752981260647353E-2</v>
      </c>
      <c r="N26" s="13">
        <f t="shared" si="5"/>
        <v>3.2708688245315164E-2</v>
      </c>
      <c r="O26" s="13">
        <f t="shared" si="6"/>
        <v>3.4071550255536626E-2</v>
      </c>
      <c r="P26" s="14">
        <f t="shared" si="7"/>
        <v>3.4752981260647351E-5</v>
      </c>
      <c r="Q26" s="15">
        <f t="shared" si="8"/>
        <v>3.2708688245315163E-5</v>
      </c>
      <c r="R26" s="15">
        <f t="shared" si="9"/>
        <v>3.4071550255536624E-5</v>
      </c>
      <c r="S26" s="15">
        <f t="shared" si="10"/>
        <v>1.2564948913232433E-5</v>
      </c>
      <c r="T26" s="15">
        <f t="shared" si="11"/>
        <v>1.2822169195351348E-5</v>
      </c>
      <c r="U26" s="15">
        <f t="shared" si="12"/>
        <v>-2.5722028211891531E-7</v>
      </c>
      <c r="V26" s="13">
        <f t="shared" si="13"/>
        <v>-5.1444056423783059E-2</v>
      </c>
    </row>
    <row r="27" spans="1:22" x14ac:dyDescent="0.2">
      <c r="B27" s="19"/>
      <c r="C27" s="20" t="s">
        <v>32</v>
      </c>
      <c r="D27" s="20"/>
      <c r="E27" s="20"/>
      <c r="F27" s="20"/>
      <c r="G27" s="12"/>
      <c r="H27" s="12"/>
      <c r="I27" s="12"/>
      <c r="J27" s="20"/>
      <c r="S27" s="15"/>
      <c r="T27" s="15"/>
      <c r="U27" s="15"/>
    </row>
    <row r="28" spans="1:22" ht="15" x14ac:dyDescent="0.3">
      <c r="B28" s="25" t="s">
        <v>33</v>
      </c>
      <c r="C28" s="25"/>
      <c r="D28" s="25"/>
      <c r="E28" s="22" t="s">
        <v>34</v>
      </c>
      <c r="F28" s="22"/>
      <c r="G28" s="12"/>
      <c r="H28" s="12"/>
      <c r="I28" s="12"/>
      <c r="J28" s="19"/>
      <c r="S28" s="15"/>
      <c r="T28" s="15"/>
      <c r="U28" s="15"/>
    </row>
    <row r="29" spans="1:22" x14ac:dyDescent="0.2">
      <c r="B29" s="1">
        <v>0</v>
      </c>
      <c r="C29" s="1"/>
      <c r="D29" s="1"/>
      <c r="E29" s="1">
        <v>1.0999999999999999E-2</v>
      </c>
      <c r="F29" s="23"/>
      <c r="G29" s="12"/>
      <c r="H29" s="12"/>
      <c r="I29" s="12"/>
      <c r="J29" s="19"/>
      <c r="S29" s="15"/>
      <c r="T29" s="15"/>
      <c r="U29" s="15"/>
    </row>
    <row r="30" spans="1:22" x14ac:dyDescent="0.2">
      <c r="B30" s="1">
        <v>0.2</v>
      </c>
      <c r="C30" s="1"/>
      <c r="D30" s="1"/>
      <c r="E30" s="1">
        <v>0.28199999999999997</v>
      </c>
      <c r="F30" s="23"/>
      <c r="G30" s="12"/>
      <c r="H30" s="12"/>
      <c r="I30" s="12"/>
      <c r="J30" s="19"/>
      <c r="S30" s="15"/>
      <c r="T30" s="15"/>
      <c r="U30" s="15"/>
    </row>
    <row r="31" spans="1:22" x14ac:dyDescent="0.2">
      <c r="B31" s="1">
        <v>0.4</v>
      </c>
      <c r="C31" s="1"/>
      <c r="D31" s="1"/>
      <c r="E31" s="1">
        <v>0.57999999999999996</v>
      </c>
      <c r="F31" s="23"/>
      <c r="G31" s="12"/>
      <c r="H31" s="12"/>
      <c r="I31" s="12"/>
      <c r="J31" s="19"/>
      <c r="S31" s="15"/>
      <c r="T31" s="15"/>
      <c r="U31" s="15"/>
    </row>
    <row r="32" spans="1:22" x14ac:dyDescent="0.2">
      <c r="B32" s="1">
        <v>0.8</v>
      </c>
      <c r="C32" s="1"/>
      <c r="D32" s="1"/>
      <c r="E32" s="1"/>
      <c r="F32" s="23"/>
      <c r="G32" s="12"/>
      <c r="H32" s="12"/>
      <c r="I32" s="12"/>
      <c r="J32" s="19"/>
      <c r="S32" s="15"/>
      <c r="T32" s="15"/>
      <c r="U32" s="15"/>
    </row>
    <row r="33" spans="1:21" x14ac:dyDescent="0.2">
      <c r="B33" s="1">
        <v>1</v>
      </c>
      <c r="C33" s="1"/>
      <c r="D33" s="1"/>
      <c r="E33" s="1">
        <v>1.4710000000000001</v>
      </c>
      <c r="F33" s="23"/>
      <c r="G33" s="12"/>
      <c r="H33" s="12"/>
      <c r="I33" s="12"/>
      <c r="J33" s="19"/>
      <c r="S33" s="15"/>
      <c r="T33" s="15"/>
      <c r="U33" s="15"/>
    </row>
    <row r="35" spans="1:21" x14ac:dyDescent="0.2">
      <c r="B35" s="21"/>
      <c r="C35" s="24"/>
    </row>
    <row r="36" spans="1:21" x14ac:dyDescent="0.2">
      <c r="B36" s="21"/>
      <c r="C36" s="24"/>
    </row>
    <row r="37" spans="1:21" x14ac:dyDescent="0.2">
      <c r="A37" s="5" t="s">
        <v>58</v>
      </c>
      <c r="B37" s="21"/>
      <c r="C37" s="24"/>
    </row>
    <row r="38" spans="1:21" x14ac:dyDescent="0.2">
      <c r="A38" s="1">
        <v>2.21</v>
      </c>
      <c r="B38" s="1">
        <v>26.78</v>
      </c>
      <c r="C38" s="1">
        <v>22.77</v>
      </c>
      <c r="D38" s="1">
        <f>(C38-A38)/(B38-A38)</f>
        <v>0.83679283679283678</v>
      </c>
    </row>
    <row r="39" spans="1:21" x14ac:dyDescent="0.2">
      <c r="A39" s="1">
        <v>2.23</v>
      </c>
      <c r="B39" s="1">
        <v>29.42</v>
      </c>
      <c r="C39" s="1">
        <v>24.9</v>
      </c>
      <c r="D39" s="1">
        <f t="shared" ref="D39:D61" si="15">(C39-A39)/(B39-A39)</f>
        <v>0.83376241265171003</v>
      </c>
    </row>
    <row r="40" spans="1:21" x14ac:dyDescent="0.2">
      <c r="A40" s="1">
        <v>2.1800000000000002</v>
      </c>
      <c r="B40" s="1">
        <v>29.8</v>
      </c>
      <c r="C40" s="1">
        <v>26.72</v>
      </c>
      <c r="D40" s="1">
        <f t="shared" si="15"/>
        <v>0.88848660391020995</v>
      </c>
    </row>
    <row r="41" spans="1:21" x14ac:dyDescent="0.2">
      <c r="A41" s="1">
        <v>2.21</v>
      </c>
      <c r="B41" s="1">
        <v>25.73</v>
      </c>
      <c r="C41" s="1">
        <v>22.98</v>
      </c>
      <c r="D41" s="1">
        <f t="shared" si="15"/>
        <v>0.88307823129251706</v>
      </c>
    </row>
    <row r="42" spans="1:21" x14ac:dyDescent="0.2">
      <c r="A42" s="1">
        <v>2.23</v>
      </c>
      <c r="B42" s="1">
        <v>26.54</v>
      </c>
      <c r="C42" s="1">
        <v>23.64</v>
      </c>
      <c r="D42" s="1">
        <f t="shared" si="15"/>
        <v>0.88070752776635131</v>
      </c>
    </row>
    <row r="43" spans="1:21" x14ac:dyDescent="0.2">
      <c r="A43" s="1">
        <v>2.21</v>
      </c>
      <c r="B43" s="1">
        <v>27.95</v>
      </c>
      <c r="C43" s="1">
        <v>24.59</v>
      </c>
      <c r="D43" s="1">
        <f t="shared" si="15"/>
        <v>0.86946386946386944</v>
      </c>
      <c r="L43" s="21"/>
    </row>
    <row r="44" spans="1:21" x14ac:dyDescent="0.2">
      <c r="A44" s="1">
        <v>2.2000000000000002</v>
      </c>
      <c r="B44" s="1">
        <v>28.24</v>
      </c>
      <c r="C44" s="1">
        <v>25.11</v>
      </c>
      <c r="D44" s="1">
        <f t="shared" si="15"/>
        <v>0.87980030721966207</v>
      </c>
    </row>
    <row r="45" spans="1:21" x14ac:dyDescent="0.2">
      <c r="A45" s="1">
        <v>2.19</v>
      </c>
      <c r="B45" s="1">
        <v>28.84</v>
      </c>
      <c r="C45" s="1">
        <v>25.15</v>
      </c>
      <c r="D45" s="1">
        <f t="shared" si="15"/>
        <v>0.86153846153846148</v>
      </c>
    </row>
    <row r="46" spans="1:21" x14ac:dyDescent="0.2">
      <c r="A46" s="1">
        <v>2.21</v>
      </c>
      <c r="B46" s="1">
        <v>28.73</v>
      </c>
      <c r="C46" s="1">
        <v>25.81</v>
      </c>
      <c r="D46" s="1">
        <f t="shared" si="15"/>
        <v>0.88989441930618396</v>
      </c>
    </row>
    <row r="47" spans="1:21" x14ac:dyDescent="0.2">
      <c r="A47" s="1">
        <v>2.23</v>
      </c>
      <c r="B47" s="1">
        <v>26.9</v>
      </c>
      <c r="C47" s="1">
        <v>24.18</v>
      </c>
      <c r="D47" s="1">
        <f t="shared" si="15"/>
        <v>0.88974462910417518</v>
      </c>
    </row>
    <row r="48" spans="1:21" x14ac:dyDescent="0.2">
      <c r="A48" s="1">
        <v>2.23</v>
      </c>
      <c r="B48" s="1">
        <v>27.27</v>
      </c>
      <c r="C48" s="1">
        <v>24.24</v>
      </c>
      <c r="D48" s="1">
        <f t="shared" si="15"/>
        <v>0.87899361022364209</v>
      </c>
    </row>
    <row r="49" spans="1:4" x14ac:dyDescent="0.2">
      <c r="A49" s="1">
        <v>2.2000000000000002</v>
      </c>
      <c r="B49" s="1">
        <v>28.65</v>
      </c>
      <c r="C49" s="1">
        <v>25.71</v>
      </c>
      <c r="D49" s="1">
        <f t="shared" si="15"/>
        <v>0.88884688090737252</v>
      </c>
    </row>
    <row r="50" spans="1:4" x14ac:dyDescent="0.2">
      <c r="A50" s="1">
        <v>2.2200000000000002</v>
      </c>
      <c r="B50" s="1">
        <v>28.51</v>
      </c>
      <c r="C50" s="1">
        <v>15.01</v>
      </c>
      <c r="D50" s="1">
        <f t="shared" si="15"/>
        <v>0.48649676683149479</v>
      </c>
    </row>
    <row r="51" spans="1:4" x14ac:dyDescent="0.2">
      <c r="A51" s="1">
        <v>2.2200000000000002</v>
      </c>
      <c r="B51" s="1">
        <v>27.54</v>
      </c>
      <c r="C51" s="1">
        <v>14.91</v>
      </c>
      <c r="D51" s="1">
        <f t="shared" si="15"/>
        <v>0.50118483412322268</v>
      </c>
    </row>
    <row r="52" spans="1:4" x14ac:dyDescent="0.2">
      <c r="A52" s="1">
        <v>2.21</v>
      </c>
      <c r="B52" s="1">
        <v>29.52</v>
      </c>
      <c r="C52" s="1">
        <v>16.670000000000002</v>
      </c>
      <c r="D52" s="1">
        <f t="shared" si="15"/>
        <v>0.52947638227755411</v>
      </c>
    </row>
    <row r="53" spans="1:4" x14ac:dyDescent="0.2">
      <c r="A53" s="1">
        <v>2.2200000000000002</v>
      </c>
      <c r="B53" s="1">
        <v>29.24</v>
      </c>
      <c r="C53" s="1">
        <v>17.16</v>
      </c>
      <c r="D53" s="1">
        <f t="shared" si="15"/>
        <v>0.55292376017764622</v>
      </c>
    </row>
    <row r="54" spans="1:4" x14ac:dyDescent="0.2">
      <c r="A54" s="1">
        <v>2.2200000000000002</v>
      </c>
      <c r="B54" s="1">
        <v>27.93</v>
      </c>
      <c r="C54" s="1">
        <v>17.399999999999999</v>
      </c>
      <c r="D54" s="1">
        <f t="shared" si="15"/>
        <v>0.59043173862310372</v>
      </c>
    </row>
    <row r="55" spans="1:4" x14ac:dyDescent="0.2">
      <c r="A55" s="1">
        <v>2.2000000000000002</v>
      </c>
      <c r="B55" s="1">
        <v>29.53</v>
      </c>
      <c r="C55" s="1">
        <v>19.86</v>
      </c>
      <c r="D55" s="1">
        <f t="shared" si="15"/>
        <v>0.64617636297109404</v>
      </c>
    </row>
    <row r="56" spans="1:4" x14ac:dyDescent="0.2">
      <c r="A56" s="1">
        <v>2.2000000000000002</v>
      </c>
      <c r="B56" s="1">
        <v>27.57</v>
      </c>
      <c r="C56" s="1">
        <v>16.809999999999999</v>
      </c>
      <c r="D56" s="1">
        <f t="shared" si="15"/>
        <v>0.57587702010248321</v>
      </c>
    </row>
    <row r="57" spans="1:4" x14ac:dyDescent="0.2">
      <c r="A57" s="1">
        <v>2.2200000000000002</v>
      </c>
      <c r="B57" s="1">
        <v>27.56</v>
      </c>
      <c r="C57" s="1">
        <v>19.739999999999998</v>
      </c>
      <c r="D57" s="1">
        <f t="shared" si="15"/>
        <v>0.69139700078926591</v>
      </c>
    </row>
    <row r="58" spans="1:4" x14ac:dyDescent="0.2">
      <c r="A58" s="1">
        <v>2.21</v>
      </c>
      <c r="B58" s="1">
        <v>29.81</v>
      </c>
      <c r="C58" s="1">
        <v>17.86</v>
      </c>
      <c r="D58" s="1">
        <f t="shared" si="15"/>
        <v>0.56702898550724634</v>
      </c>
    </row>
    <row r="59" spans="1:4" x14ac:dyDescent="0.2">
      <c r="A59" s="1">
        <v>2.23</v>
      </c>
      <c r="B59" s="1">
        <v>27.8</v>
      </c>
      <c r="C59" s="1">
        <v>18.53</v>
      </c>
      <c r="D59" s="1">
        <f t="shared" si="15"/>
        <v>0.63746578021118505</v>
      </c>
    </row>
    <row r="60" spans="1:4" x14ac:dyDescent="0.2">
      <c r="A60" s="1">
        <v>2.21</v>
      </c>
      <c r="B60" s="1">
        <v>27.85</v>
      </c>
      <c r="C60" s="1">
        <v>17.55</v>
      </c>
      <c r="D60" s="1">
        <f t="shared" si="15"/>
        <v>0.59828393135725422</v>
      </c>
    </row>
    <row r="61" spans="1:4" x14ac:dyDescent="0.2">
      <c r="A61" s="1">
        <v>2.2000000000000002</v>
      </c>
      <c r="B61" s="1">
        <v>27.83</v>
      </c>
      <c r="C61" s="1">
        <v>15.05</v>
      </c>
      <c r="D61" s="1">
        <f t="shared" si="15"/>
        <v>0.50136558720249713</v>
      </c>
    </row>
  </sheetData>
  <mergeCells count="1">
    <mergeCell ref="B28:D28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&amp;LDate nitrification assay run: 29 July 2017
Date colorimetric analysis run: 4 August 2017</oddHeader>
  </headerFooter>
  <drawing r:id="rId2"/>
  <legacyDrawing r:id="rId3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Nitrification Calc_Mattamuskeet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Ariane Peralta</dc:creator>
  <cp:keywords/>
  <dc:description/>
  <cp:lastModifiedBy>B-rizzle</cp:lastModifiedBy>
  <cp:revision/>
  <dcterms:created xsi:type="dcterms:W3CDTF">2017-08-06T16:04:34Z</dcterms:created>
  <dcterms:modified xsi:type="dcterms:W3CDTF">2018-02-15T17:14:33Z</dcterms:modified>
  <cp:category/>
  <cp:contentStatus/>
</cp:coreProperties>
</file>