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1\Desktop\4 курс\Моделирование процессов АСУТП (Спирин Н.А.)\"/>
    </mc:Choice>
  </mc:AlternateContent>
  <bookViews>
    <workbookView xWindow="0" yWindow="0" windowWidth="19200" windowHeight="11460" tabRatio="727" firstSheet="1" activeTab="7"/>
  </bookViews>
  <sheets>
    <sheet name="Диаграмма1" sheetId="15" r:id="rId1"/>
    <sheet name="ВВОД данных и р-т" sheetId="13" r:id="rId2"/>
    <sheet name="Влияние основности" sheetId="2" state="veryHidden" r:id="rId3"/>
    <sheet name="Влияние MgO" sheetId="10" state="veryHidden" r:id="rId4"/>
    <sheet name="Влияние Al2O3" sheetId="11" state="veryHidden" r:id="rId5"/>
    <sheet name="Расчет вязкости" sheetId="9" state="veryHidden" r:id="rId6"/>
    <sheet name="Диаграмма2" sheetId="17" r:id="rId7"/>
    <sheet name="Лист2" sheetId="20" r:id="rId8"/>
    <sheet name="Макрос1" sheetId="19" r:id="rId9"/>
    <sheet name="Диаграмма3" sheetId="18" r:id="rId10"/>
    <sheet name="Первичный шлак" sheetId="14" r:id="rId11"/>
    <sheet name="Расчет при 1400 С" sheetId="4" state="veryHidden" r:id="rId12"/>
    <sheet name="Расчет при 1500 С" sheetId="8" r:id="rId13"/>
    <sheet name="Данные с диаграмм" sheetId="12" state="veryHidden" r:id="rId14"/>
    <sheet name="Лист1" sheetId="16" state="hidden" r:id="rId15"/>
  </sheets>
  <definedNames>
    <definedName name="solver_adj" localSheetId="2" hidden="1">'Влияние основности'!$K$8:$K$9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'Влияние основности'!$K$4</definedName>
    <definedName name="solver_lin" localSheetId="2" hidden="1">2</definedName>
    <definedName name="solver_neg" localSheetId="2" hidden="1">2</definedName>
    <definedName name="solver_num" localSheetId="2" hidden="1">1</definedName>
    <definedName name="solver_nwt" localSheetId="2" hidden="1">1</definedName>
    <definedName name="solver_opt" localSheetId="2" hidden="1">'Влияние основности'!$K$5</definedName>
    <definedName name="solver_pre" localSheetId="2" hidden="1">0.000001</definedName>
    <definedName name="solver_rel1" localSheetId="2" hidden="1">2</definedName>
    <definedName name="solver_rhs1" localSheetId="2" hidden="1">'Влияние основности'!$B$4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3</definedName>
    <definedName name="solver_val" localSheetId="2" hidden="1">1.2</definedName>
  </definedNames>
  <calcPr calcId="162913" iterate="1"/>
</workbook>
</file>

<file path=xl/calcChain.xml><?xml version="1.0" encoding="utf-8"?>
<calcChain xmlns="http://schemas.openxmlformats.org/spreadsheetml/2006/main">
  <c r="S19" i="14" l="1"/>
  <c r="I24" i="14" l="1"/>
  <c r="I23" i="14"/>
  <c r="F51" i="14"/>
  <c r="E51" i="14"/>
  <c r="D51" i="14"/>
  <c r="C51" i="14"/>
  <c r="F50" i="14"/>
  <c r="E50" i="14"/>
  <c r="D50" i="14"/>
  <c r="C50" i="14"/>
  <c r="F49" i="14"/>
  <c r="E49" i="14"/>
  <c r="D49" i="14"/>
  <c r="C49" i="14"/>
  <c r="F48" i="14"/>
  <c r="E48" i="14"/>
  <c r="D48" i="14"/>
  <c r="C48" i="14"/>
  <c r="F47" i="14"/>
  <c r="E47" i="14"/>
  <c r="D47" i="14"/>
  <c r="C47" i="14"/>
  <c r="F46" i="14"/>
  <c r="E46" i="14"/>
  <c r="D46" i="14"/>
  <c r="C46" i="14"/>
  <c r="J19" i="14"/>
  <c r="J17" i="14"/>
  <c r="I21" i="14"/>
  <c r="J21" i="14" s="1"/>
  <c r="I20" i="14"/>
  <c r="J20" i="14" s="1"/>
  <c r="I19" i="14"/>
  <c r="I18" i="14"/>
  <c r="J18" i="14" s="1"/>
  <c r="I17" i="14"/>
  <c r="N16" i="14"/>
  <c r="M16" i="14"/>
  <c r="P33" i="14"/>
  <c r="P38" i="14" s="1"/>
  <c r="P32" i="14"/>
  <c r="P31" i="14"/>
  <c r="L28" i="14"/>
  <c r="P28" i="14"/>
  <c r="P34" i="14" s="1"/>
  <c r="P39" i="14" s="1"/>
  <c r="N27" i="14"/>
  <c r="N33" i="14" s="1"/>
  <c r="P27" i="14"/>
  <c r="M26" i="14"/>
  <c r="M32" i="14" s="1"/>
  <c r="N26" i="14"/>
  <c r="N32" i="14" s="1"/>
  <c r="P26" i="14"/>
  <c r="M25" i="14"/>
  <c r="M31" i="14" s="1"/>
  <c r="P25" i="14"/>
  <c r="K28" i="14"/>
  <c r="K34" i="14" s="1"/>
  <c r="K39" i="14" s="1"/>
  <c r="K27" i="14"/>
  <c r="K33" i="14" s="1"/>
  <c r="K26" i="14"/>
  <c r="K32" i="14" s="1"/>
  <c r="K25" i="14"/>
  <c r="K31" i="14" s="1"/>
  <c r="L24" i="14"/>
  <c r="P24" i="14"/>
  <c r="P30" i="14" s="1"/>
  <c r="K24" i="14"/>
  <c r="M23" i="14"/>
  <c r="N23" i="14"/>
  <c r="P23" i="14"/>
  <c r="K23" i="14"/>
  <c r="K30" i="14" s="1"/>
  <c r="O21" i="14"/>
  <c r="O28" i="14" s="1"/>
  <c r="N21" i="14"/>
  <c r="N28" i="14" s="1"/>
  <c r="N34" i="14" s="1"/>
  <c r="M21" i="14"/>
  <c r="M28" i="14" s="1"/>
  <c r="M34" i="14" s="1"/>
  <c r="L21" i="14"/>
  <c r="O20" i="14"/>
  <c r="O27" i="14" s="1"/>
  <c r="N20" i="14"/>
  <c r="M20" i="14"/>
  <c r="M27" i="14" s="1"/>
  <c r="M33" i="14" s="1"/>
  <c r="L20" i="14"/>
  <c r="L27" i="14" s="1"/>
  <c r="O19" i="14"/>
  <c r="O26" i="14" s="1"/>
  <c r="N19" i="14"/>
  <c r="M19" i="14"/>
  <c r="L19" i="14"/>
  <c r="L26" i="14" s="1"/>
  <c r="O18" i="14"/>
  <c r="O25" i="14" s="1"/>
  <c r="N18" i="14"/>
  <c r="N25" i="14" s="1"/>
  <c r="N31" i="14" s="1"/>
  <c r="M18" i="14"/>
  <c r="L18" i="14"/>
  <c r="L25" i="14" s="1"/>
  <c r="O17" i="14"/>
  <c r="O24" i="14" s="1"/>
  <c r="N17" i="14"/>
  <c r="N24" i="14" s="1"/>
  <c r="N30" i="14" s="1"/>
  <c r="M17" i="14"/>
  <c r="M24" i="14" s="1"/>
  <c r="M30" i="14" s="1"/>
  <c r="L17" i="14"/>
  <c r="O16" i="14"/>
  <c r="O23" i="14" s="1"/>
  <c r="L16" i="14"/>
  <c r="L23" i="14" s="1"/>
  <c r="B5" i="14"/>
  <c r="O30" i="14" l="1"/>
  <c r="O31" i="14"/>
  <c r="O36" i="14" s="1"/>
  <c r="O32" i="14"/>
  <c r="O37" i="14" s="1"/>
  <c r="O33" i="14"/>
  <c r="O38" i="14" s="1"/>
  <c r="O34" i="14"/>
  <c r="O39" i="14" s="1"/>
  <c r="K36" i="14"/>
  <c r="K43" i="14" s="1"/>
  <c r="M37" i="14"/>
  <c r="L34" i="14"/>
  <c r="L39" i="14" s="1"/>
  <c r="L43" i="14" s="1"/>
  <c r="N36" i="14"/>
  <c r="P43" i="14"/>
  <c r="P47" i="14" s="1"/>
  <c r="L32" i="14"/>
  <c r="L33" i="14"/>
  <c r="L38" i="14" s="1"/>
  <c r="L42" i="14" s="1"/>
  <c r="K37" i="14"/>
  <c r="M36" i="14"/>
  <c r="P36" i="14"/>
  <c r="P42" i="14" s="1"/>
  <c r="P46" i="14" s="1"/>
  <c r="N39" i="14"/>
  <c r="N43" i="14" s="1"/>
  <c r="L30" i="14"/>
  <c r="N37" i="14"/>
  <c r="N41" i="14" s="1"/>
  <c r="L31" i="14"/>
  <c r="L36" i="14" s="1"/>
  <c r="M38" i="14"/>
  <c r="M39" i="14"/>
  <c r="K38" i="14"/>
  <c r="K42" i="14" s="1"/>
  <c r="N38" i="14"/>
  <c r="N42" i="14" s="1"/>
  <c r="P37" i="14"/>
  <c r="P41" i="14" s="1"/>
  <c r="B3" i="14"/>
  <c r="B1" i="14"/>
  <c r="C3" i="14"/>
  <c r="D3" i="14"/>
  <c r="C32" i="14"/>
  <c r="C33" i="14"/>
  <c r="C34" i="14"/>
  <c r="C35" i="14"/>
  <c r="C36" i="14"/>
  <c r="C37" i="14"/>
  <c r="D32" i="14"/>
  <c r="D33" i="14"/>
  <c r="D34" i="14"/>
  <c r="D35" i="14"/>
  <c r="D36" i="14"/>
  <c r="D37" i="14"/>
  <c r="E32" i="14"/>
  <c r="E33" i="14"/>
  <c r="E34" i="14"/>
  <c r="E35" i="14"/>
  <c r="E36" i="14"/>
  <c r="E37" i="14"/>
  <c r="F32" i="14"/>
  <c r="F33" i="14"/>
  <c r="F34" i="14"/>
  <c r="F35" i="14"/>
  <c r="F36" i="14"/>
  <c r="F37" i="14"/>
  <c r="C21" i="14"/>
  <c r="C22" i="14"/>
  <c r="C23" i="14"/>
  <c r="C24" i="14"/>
  <c r="C25" i="14"/>
  <c r="C26" i="14"/>
  <c r="D21" i="14"/>
  <c r="D22" i="14"/>
  <c r="D23" i="14"/>
  <c r="D24" i="14"/>
  <c r="D25" i="14"/>
  <c r="D26" i="14"/>
  <c r="E21" i="14"/>
  <c r="E22" i="14"/>
  <c r="E23" i="14"/>
  <c r="E24" i="14"/>
  <c r="E25" i="14"/>
  <c r="E26" i="14"/>
  <c r="F21" i="14"/>
  <c r="F22" i="14"/>
  <c r="F23" i="14"/>
  <c r="F24" i="14"/>
  <c r="F25" i="14"/>
  <c r="F26" i="14"/>
  <c r="B28" i="14" a="1"/>
  <c r="C28" i="14" s="1"/>
  <c r="C10" i="14"/>
  <c r="C11" i="14"/>
  <c r="C12" i="14"/>
  <c r="C13" i="14"/>
  <c r="C14" i="14"/>
  <c r="C15" i="14"/>
  <c r="D10" i="14"/>
  <c r="D11" i="14"/>
  <c r="D12" i="14"/>
  <c r="D13" i="14"/>
  <c r="D14" i="14"/>
  <c r="D15" i="14"/>
  <c r="E10" i="14"/>
  <c r="E11" i="14"/>
  <c r="E12" i="14"/>
  <c r="E13" i="14"/>
  <c r="E14" i="14"/>
  <c r="E15" i="14"/>
  <c r="F10" i="14"/>
  <c r="F11" i="14"/>
  <c r="F12" i="14"/>
  <c r="F13" i="14"/>
  <c r="F14" i="14"/>
  <c r="F15" i="14"/>
  <c r="C4" i="4"/>
  <c r="C5" i="4"/>
  <c r="C6" i="4"/>
  <c r="C6" i="8" s="1"/>
  <c r="O156" i="8" s="1"/>
  <c r="C7" i="4"/>
  <c r="C7" i="8" s="1"/>
  <c r="O157" i="8" s="1"/>
  <c r="O155" i="4"/>
  <c r="N61" i="8"/>
  <c r="N62" i="8"/>
  <c r="N63" i="8"/>
  <c r="N64" i="8"/>
  <c r="N65" i="8"/>
  <c r="N66" i="8"/>
  <c r="O61" i="8"/>
  <c r="O62" i="8"/>
  <c r="O63" i="8"/>
  <c r="O64" i="8"/>
  <c r="O65" i="8"/>
  <c r="O66" i="8"/>
  <c r="P61" i="8"/>
  <c r="P62" i="8"/>
  <c r="P63" i="8"/>
  <c r="P64" i="8"/>
  <c r="P65" i="8"/>
  <c r="P66" i="8"/>
  <c r="Q61" i="8"/>
  <c r="Q62" i="8"/>
  <c r="Q63" i="8"/>
  <c r="Q64" i="8"/>
  <c r="Q65" i="8"/>
  <c r="Q66" i="8"/>
  <c r="N77" i="8"/>
  <c r="N78" i="8"/>
  <c r="N79" i="8"/>
  <c r="N80" i="8"/>
  <c r="N81" i="8"/>
  <c r="N82" i="8"/>
  <c r="O77" i="8"/>
  <c r="O78" i="8"/>
  <c r="O79" i="8"/>
  <c r="O80" i="8"/>
  <c r="O81" i="8"/>
  <c r="O82" i="8"/>
  <c r="P77" i="8"/>
  <c r="P78" i="8"/>
  <c r="P79" i="8"/>
  <c r="P80" i="8"/>
  <c r="P81" i="8"/>
  <c r="P82" i="8"/>
  <c r="Q77" i="8"/>
  <c r="Q78" i="8"/>
  <c r="Q79" i="8"/>
  <c r="Q80" i="8"/>
  <c r="Q81" i="8"/>
  <c r="Q82" i="8"/>
  <c r="C61" i="8"/>
  <c r="C62" i="8"/>
  <c r="C63" i="8"/>
  <c r="C64" i="8"/>
  <c r="C65" i="8"/>
  <c r="C66" i="8"/>
  <c r="D61" i="8"/>
  <c r="D62" i="8"/>
  <c r="D63" i="8"/>
  <c r="D64" i="8"/>
  <c r="D65" i="8"/>
  <c r="D66" i="8"/>
  <c r="E61" i="8"/>
  <c r="E62" i="8"/>
  <c r="E63" i="8"/>
  <c r="E64" i="8"/>
  <c r="E65" i="8"/>
  <c r="E66" i="8"/>
  <c r="F61" i="8"/>
  <c r="F62" i="8"/>
  <c r="F63" i="8"/>
  <c r="F64" i="8"/>
  <c r="F65" i="8"/>
  <c r="F66" i="8"/>
  <c r="C77" i="8"/>
  <c r="C78" i="8"/>
  <c r="C79" i="8"/>
  <c r="C80" i="8"/>
  <c r="C81" i="8"/>
  <c r="C82" i="8"/>
  <c r="D77" i="8"/>
  <c r="D78" i="8"/>
  <c r="D79" i="8"/>
  <c r="D80" i="8"/>
  <c r="D81" i="8"/>
  <c r="D82" i="8"/>
  <c r="E77" i="8"/>
  <c r="E78" i="8"/>
  <c r="E79" i="8"/>
  <c r="E80" i="8"/>
  <c r="E81" i="8"/>
  <c r="E82" i="8"/>
  <c r="F77" i="8"/>
  <c r="F78" i="8"/>
  <c r="F79" i="8"/>
  <c r="F80" i="8"/>
  <c r="F81" i="8"/>
  <c r="F82" i="8"/>
  <c r="C91" i="8"/>
  <c r="C92" i="8"/>
  <c r="C93" i="8"/>
  <c r="C94" i="8"/>
  <c r="D91" i="8"/>
  <c r="D92" i="8"/>
  <c r="D93" i="8"/>
  <c r="D94" i="8"/>
  <c r="N14" i="8"/>
  <c r="N15" i="8"/>
  <c r="N16" i="8"/>
  <c r="N17" i="8"/>
  <c r="N18" i="8"/>
  <c r="N19" i="8"/>
  <c r="O14" i="8"/>
  <c r="O15" i="8"/>
  <c r="O16" i="8"/>
  <c r="O17" i="8"/>
  <c r="O18" i="8"/>
  <c r="O19" i="8"/>
  <c r="P14" i="8"/>
  <c r="P15" i="8"/>
  <c r="P16" i="8"/>
  <c r="P17" i="8"/>
  <c r="P18" i="8"/>
  <c r="P19" i="8"/>
  <c r="Q14" i="8"/>
  <c r="Q15" i="8"/>
  <c r="Q16" i="8"/>
  <c r="Q17" i="8"/>
  <c r="Q18" i="8"/>
  <c r="Q19" i="8"/>
  <c r="N30" i="8"/>
  <c r="N31" i="8"/>
  <c r="N32" i="8"/>
  <c r="N33" i="8"/>
  <c r="N34" i="8"/>
  <c r="N35" i="8"/>
  <c r="O30" i="8"/>
  <c r="O31" i="8"/>
  <c r="O32" i="8"/>
  <c r="O33" i="8"/>
  <c r="O34" i="8"/>
  <c r="O35" i="8"/>
  <c r="P30" i="8"/>
  <c r="P31" i="8"/>
  <c r="P32" i="8"/>
  <c r="P33" i="8"/>
  <c r="P34" i="8"/>
  <c r="P35" i="8"/>
  <c r="Q30" i="8"/>
  <c r="Q31" i="8"/>
  <c r="Q32" i="8"/>
  <c r="Q33" i="8"/>
  <c r="Q34" i="8"/>
  <c r="Q35" i="8"/>
  <c r="C14" i="8"/>
  <c r="C15" i="8"/>
  <c r="C16" i="8"/>
  <c r="C17" i="8"/>
  <c r="C18" i="8"/>
  <c r="C19" i="8"/>
  <c r="D14" i="8"/>
  <c r="D15" i="8"/>
  <c r="D16" i="8"/>
  <c r="D17" i="8"/>
  <c r="D18" i="8"/>
  <c r="D19" i="8"/>
  <c r="E14" i="8"/>
  <c r="E15" i="8"/>
  <c r="E16" i="8"/>
  <c r="E17" i="8"/>
  <c r="E18" i="8"/>
  <c r="E19" i="8"/>
  <c r="F14" i="8"/>
  <c r="F15" i="8"/>
  <c r="F16" i="8"/>
  <c r="F17" i="8"/>
  <c r="F18" i="8"/>
  <c r="F19" i="8"/>
  <c r="C30" i="8"/>
  <c r="C31" i="8"/>
  <c r="C32" i="8"/>
  <c r="C33" i="8"/>
  <c r="C34" i="8"/>
  <c r="C35" i="8"/>
  <c r="D30" i="8"/>
  <c r="D31" i="8"/>
  <c r="D32" i="8"/>
  <c r="D33" i="8"/>
  <c r="D34" i="8"/>
  <c r="D35" i="8"/>
  <c r="E30" i="8"/>
  <c r="E31" i="8"/>
  <c r="E32" i="8"/>
  <c r="E33" i="8"/>
  <c r="E34" i="8"/>
  <c r="E35" i="8"/>
  <c r="F30" i="8"/>
  <c r="F31" i="8"/>
  <c r="F32" i="8"/>
  <c r="F33" i="8"/>
  <c r="F34" i="8"/>
  <c r="F35" i="8"/>
  <c r="C44" i="8"/>
  <c r="C45" i="8"/>
  <c r="C46" i="8"/>
  <c r="C47" i="8"/>
  <c r="D44" i="8"/>
  <c r="D45" i="8"/>
  <c r="D46" i="8"/>
  <c r="D47" i="8"/>
  <c r="N109" i="8"/>
  <c r="N110" i="8"/>
  <c r="N111" i="8"/>
  <c r="N112" i="8"/>
  <c r="N113" i="8"/>
  <c r="N114" i="8"/>
  <c r="O109" i="8"/>
  <c r="O110" i="8"/>
  <c r="O111" i="8"/>
  <c r="O112" i="8"/>
  <c r="O113" i="8"/>
  <c r="O114" i="8"/>
  <c r="P109" i="8"/>
  <c r="P110" i="8"/>
  <c r="P111" i="8"/>
  <c r="P112" i="8"/>
  <c r="P113" i="8"/>
  <c r="P114" i="8"/>
  <c r="Q109" i="8"/>
  <c r="Q110" i="8"/>
  <c r="Q111" i="8"/>
  <c r="Q112" i="8"/>
  <c r="Q113" i="8"/>
  <c r="Q114" i="8"/>
  <c r="N125" i="8"/>
  <c r="N126" i="8"/>
  <c r="N127" i="8"/>
  <c r="N128" i="8"/>
  <c r="N129" i="8"/>
  <c r="N130" i="8"/>
  <c r="O125" i="8"/>
  <c r="O126" i="8"/>
  <c r="O127" i="8"/>
  <c r="O128" i="8"/>
  <c r="O129" i="8"/>
  <c r="O130" i="8"/>
  <c r="P125" i="8"/>
  <c r="P126" i="8"/>
  <c r="P127" i="8"/>
  <c r="P128" i="8"/>
  <c r="P129" i="8"/>
  <c r="P130" i="8"/>
  <c r="Q125" i="8"/>
  <c r="Q126" i="8"/>
  <c r="Q127" i="8"/>
  <c r="Q128" i="8"/>
  <c r="Q129" i="8"/>
  <c r="Q130" i="8"/>
  <c r="C109" i="8"/>
  <c r="C110" i="8"/>
  <c r="C111" i="8"/>
  <c r="C112" i="8"/>
  <c r="C113" i="8"/>
  <c r="C114" i="8"/>
  <c r="D109" i="8"/>
  <c r="D110" i="8"/>
  <c r="D111" i="8"/>
  <c r="D112" i="8"/>
  <c r="D113" i="8"/>
  <c r="D114" i="8"/>
  <c r="E109" i="8"/>
  <c r="E110" i="8"/>
  <c r="E111" i="8"/>
  <c r="E112" i="8"/>
  <c r="E113" i="8"/>
  <c r="E114" i="8"/>
  <c r="F109" i="8"/>
  <c r="F110" i="8"/>
  <c r="F111" i="8"/>
  <c r="F112" i="8"/>
  <c r="F113" i="8"/>
  <c r="F114" i="8"/>
  <c r="C125" i="8"/>
  <c r="C126" i="8"/>
  <c r="C127" i="8"/>
  <c r="C128" i="8"/>
  <c r="C129" i="8"/>
  <c r="C130" i="8"/>
  <c r="D125" i="8"/>
  <c r="D126" i="8"/>
  <c r="D127" i="8"/>
  <c r="D128" i="8"/>
  <c r="D129" i="8"/>
  <c r="D130" i="8"/>
  <c r="E125" i="8"/>
  <c r="E126" i="8"/>
  <c r="E127" i="8"/>
  <c r="E128" i="8"/>
  <c r="E129" i="8"/>
  <c r="E130" i="8"/>
  <c r="F125" i="8"/>
  <c r="F126" i="8"/>
  <c r="F127" i="8"/>
  <c r="F128" i="8"/>
  <c r="F129" i="8"/>
  <c r="F130" i="8"/>
  <c r="C139" i="8"/>
  <c r="C140" i="8"/>
  <c r="C141" i="8"/>
  <c r="C142" i="8"/>
  <c r="D139" i="8"/>
  <c r="D140" i="8"/>
  <c r="D141" i="8"/>
  <c r="D142" i="8"/>
  <c r="C154" i="8"/>
  <c r="C155" i="8"/>
  <c r="C156" i="8"/>
  <c r="N61" i="4"/>
  <c r="N62" i="4"/>
  <c r="N63" i="4"/>
  <c r="N64" i="4"/>
  <c r="N65" i="4"/>
  <c r="N66" i="4"/>
  <c r="O61" i="4"/>
  <c r="O62" i="4"/>
  <c r="O63" i="4"/>
  <c r="O64" i="4"/>
  <c r="O65" i="4"/>
  <c r="O66" i="4"/>
  <c r="P61" i="4"/>
  <c r="P62" i="4"/>
  <c r="P63" i="4"/>
  <c r="P64" i="4"/>
  <c r="P65" i="4"/>
  <c r="P66" i="4"/>
  <c r="Q61" i="4"/>
  <c r="Q62" i="4"/>
  <c r="Q63" i="4"/>
  <c r="Q64" i="4"/>
  <c r="Q65" i="4"/>
  <c r="Q66" i="4"/>
  <c r="N77" i="4"/>
  <c r="N78" i="4"/>
  <c r="N79" i="4"/>
  <c r="N80" i="4"/>
  <c r="N81" i="4"/>
  <c r="N82" i="4"/>
  <c r="O77" i="4"/>
  <c r="O78" i="4"/>
  <c r="O79" i="4"/>
  <c r="O80" i="4"/>
  <c r="O81" i="4"/>
  <c r="O82" i="4"/>
  <c r="P77" i="4"/>
  <c r="P78" i="4"/>
  <c r="P79" i="4"/>
  <c r="P80" i="4"/>
  <c r="P81" i="4"/>
  <c r="P82" i="4"/>
  <c r="Q77" i="4"/>
  <c r="Q78" i="4"/>
  <c r="Q79" i="4"/>
  <c r="Q80" i="4"/>
  <c r="Q81" i="4"/>
  <c r="Q82" i="4"/>
  <c r="C61" i="4"/>
  <c r="C62" i="4"/>
  <c r="C63" i="4"/>
  <c r="C64" i="4"/>
  <c r="C65" i="4"/>
  <c r="C66" i="4"/>
  <c r="D61" i="4"/>
  <c r="D62" i="4"/>
  <c r="D63" i="4"/>
  <c r="D64" i="4"/>
  <c r="D65" i="4"/>
  <c r="D66" i="4"/>
  <c r="E61" i="4"/>
  <c r="E62" i="4"/>
  <c r="E63" i="4"/>
  <c r="E64" i="4"/>
  <c r="E65" i="4"/>
  <c r="E66" i="4"/>
  <c r="F61" i="4"/>
  <c r="F62" i="4"/>
  <c r="F63" i="4"/>
  <c r="F64" i="4"/>
  <c r="F65" i="4"/>
  <c r="F66" i="4"/>
  <c r="C77" i="4"/>
  <c r="C78" i="4"/>
  <c r="C79" i="4"/>
  <c r="C80" i="4"/>
  <c r="C81" i="4"/>
  <c r="C82" i="4"/>
  <c r="D77" i="4"/>
  <c r="D78" i="4"/>
  <c r="D79" i="4"/>
  <c r="D80" i="4"/>
  <c r="D81" i="4"/>
  <c r="D82" i="4"/>
  <c r="E77" i="4"/>
  <c r="E78" i="4"/>
  <c r="E79" i="4"/>
  <c r="E80" i="4"/>
  <c r="E81" i="4"/>
  <c r="E82" i="4"/>
  <c r="F77" i="4"/>
  <c r="F78" i="4"/>
  <c r="F79" i="4"/>
  <c r="F80" i="4"/>
  <c r="F81" i="4"/>
  <c r="F82" i="4"/>
  <c r="C91" i="4"/>
  <c r="C92" i="4"/>
  <c r="C93" i="4"/>
  <c r="C94" i="4"/>
  <c r="D91" i="4"/>
  <c r="D92" i="4"/>
  <c r="D93" i="4"/>
  <c r="D94" i="4"/>
  <c r="N14" i="4"/>
  <c r="N15" i="4"/>
  <c r="N16" i="4"/>
  <c r="N17" i="4"/>
  <c r="N18" i="4"/>
  <c r="N19" i="4"/>
  <c r="O14" i="4"/>
  <c r="O15" i="4"/>
  <c r="O16" i="4"/>
  <c r="O17" i="4"/>
  <c r="O18" i="4"/>
  <c r="O19" i="4"/>
  <c r="P14" i="4"/>
  <c r="P15" i="4"/>
  <c r="P16" i="4"/>
  <c r="P17" i="4"/>
  <c r="P18" i="4"/>
  <c r="P19" i="4"/>
  <c r="Q14" i="4"/>
  <c r="Q15" i="4"/>
  <c r="Q16" i="4"/>
  <c r="Q17" i="4"/>
  <c r="Q18" i="4"/>
  <c r="Q19" i="4"/>
  <c r="N30" i="4"/>
  <c r="N31" i="4"/>
  <c r="N32" i="4"/>
  <c r="N33" i="4"/>
  <c r="N34" i="4"/>
  <c r="N35" i="4"/>
  <c r="O30" i="4"/>
  <c r="O31" i="4"/>
  <c r="O32" i="4"/>
  <c r="O33" i="4"/>
  <c r="O34" i="4"/>
  <c r="O35" i="4"/>
  <c r="P30" i="4"/>
  <c r="P31" i="4"/>
  <c r="P32" i="4"/>
  <c r="P33" i="4"/>
  <c r="P34" i="4"/>
  <c r="P35" i="4"/>
  <c r="Q30" i="4"/>
  <c r="Q31" i="4"/>
  <c r="Q32" i="4"/>
  <c r="Q33" i="4"/>
  <c r="Q34" i="4"/>
  <c r="Q35" i="4"/>
  <c r="C14" i="4"/>
  <c r="C15" i="4"/>
  <c r="C16" i="4"/>
  <c r="C17" i="4"/>
  <c r="C18" i="4"/>
  <c r="C19" i="4"/>
  <c r="D14" i="4"/>
  <c r="D15" i="4"/>
  <c r="D16" i="4"/>
  <c r="D17" i="4"/>
  <c r="D18" i="4"/>
  <c r="D19" i="4"/>
  <c r="E14" i="4"/>
  <c r="E15" i="4"/>
  <c r="E16" i="4"/>
  <c r="E17" i="4"/>
  <c r="E18" i="4"/>
  <c r="E19" i="4"/>
  <c r="F14" i="4"/>
  <c r="F15" i="4"/>
  <c r="F16" i="4"/>
  <c r="F17" i="4"/>
  <c r="F18" i="4"/>
  <c r="F19" i="4"/>
  <c r="C30" i="4"/>
  <c r="C31" i="4"/>
  <c r="C32" i="4"/>
  <c r="C33" i="4"/>
  <c r="C34" i="4"/>
  <c r="C35" i="4"/>
  <c r="D30" i="4"/>
  <c r="D31" i="4"/>
  <c r="D32" i="4"/>
  <c r="D33" i="4"/>
  <c r="D34" i="4"/>
  <c r="D35" i="4"/>
  <c r="E30" i="4"/>
  <c r="E31" i="4"/>
  <c r="E32" i="4"/>
  <c r="E33" i="4"/>
  <c r="E34" i="4"/>
  <c r="E35" i="4"/>
  <c r="F30" i="4"/>
  <c r="F31" i="4"/>
  <c r="F32" i="4"/>
  <c r="F33" i="4"/>
  <c r="F34" i="4"/>
  <c r="F35" i="4"/>
  <c r="C44" i="4"/>
  <c r="C45" i="4"/>
  <c r="C46" i="4"/>
  <c r="C47" i="4"/>
  <c r="D44" i="4"/>
  <c r="D45" i="4"/>
  <c r="D46" i="4"/>
  <c r="D47" i="4"/>
  <c r="N109" i="4"/>
  <c r="N110" i="4"/>
  <c r="N111" i="4"/>
  <c r="N112" i="4"/>
  <c r="N113" i="4"/>
  <c r="N114" i="4"/>
  <c r="O109" i="4"/>
  <c r="O110" i="4"/>
  <c r="O111" i="4"/>
  <c r="O112" i="4"/>
  <c r="O113" i="4"/>
  <c r="O114" i="4"/>
  <c r="P109" i="4"/>
  <c r="P110" i="4"/>
  <c r="P111" i="4"/>
  <c r="P112" i="4"/>
  <c r="P113" i="4"/>
  <c r="P114" i="4"/>
  <c r="Q109" i="4"/>
  <c r="Q110" i="4"/>
  <c r="Q111" i="4"/>
  <c r="Q112" i="4"/>
  <c r="Q113" i="4"/>
  <c r="Q114" i="4"/>
  <c r="N125" i="4"/>
  <c r="N126" i="4"/>
  <c r="N127" i="4"/>
  <c r="N128" i="4"/>
  <c r="N129" i="4"/>
  <c r="N130" i="4"/>
  <c r="O125" i="4"/>
  <c r="O126" i="4"/>
  <c r="O127" i="4"/>
  <c r="O128" i="4"/>
  <c r="O129" i="4"/>
  <c r="O130" i="4"/>
  <c r="P125" i="4"/>
  <c r="P126" i="4"/>
  <c r="P127" i="4"/>
  <c r="P128" i="4"/>
  <c r="P129" i="4"/>
  <c r="P130" i="4"/>
  <c r="Q125" i="4"/>
  <c r="Q126" i="4"/>
  <c r="Q127" i="4"/>
  <c r="Q128" i="4"/>
  <c r="Q129" i="4"/>
  <c r="Q130" i="4"/>
  <c r="C109" i="4"/>
  <c r="C110" i="4"/>
  <c r="C111" i="4"/>
  <c r="C112" i="4"/>
  <c r="C113" i="4"/>
  <c r="C114" i="4"/>
  <c r="D109" i="4"/>
  <c r="D110" i="4"/>
  <c r="D111" i="4"/>
  <c r="D112" i="4"/>
  <c r="D113" i="4"/>
  <c r="D114" i="4"/>
  <c r="E109" i="4"/>
  <c r="E110" i="4"/>
  <c r="E111" i="4"/>
  <c r="E112" i="4"/>
  <c r="E113" i="4"/>
  <c r="E114" i="4"/>
  <c r="F109" i="4"/>
  <c r="F110" i="4"/>
  <c r="F111" i="4"/>
  <c r="F112" i="4"/>
  <c r="F113" i="4"/>
  <c r="F114" i="4"/>
  <c r="C125" i="4"/>
  <c r="C126" i="4"/>
  <c r="C127" i="4"/>
  <c r="C128" i="4"/>
  <c r="C129" i="4"/>
  <c r="C130" i="4"/>
  <c r="D125" i="4"/>
  <c r="D126" i="4"/>
  <c r="D127" i="4"/>
  <c r="D128" i="4"/>
  <c r="D129" i="4"/>
  <c r="D130" i="4"/>
  <c r="E125" i="4"/>
  <c r="E126" i="4"/>
  <c r="E127" i="4"/>
  <c r="E128" i="4"/>
  <c r="E129" i="4"/>
  <c r="E130" i="4"/>
  <c r="F125" i="4"/>
  <c r="F126" i="4"/>
  <c r="F127" i="4"/>
  <c r="F128" i="4"/>
  <c r="F129" i="4"/>
  <c r="F130" i="4"/>
  <c r="C139" i="4"/>
  <c r="C140" i="4"/>
  <c r="C141" i="4"/>
  <c r="C142" i="4"/>
  <c r="D139" i="4"/>
  <c r="D140" i="4"/>
  <c r="D141" i="4"/>
  <c r="D142" i="4"/>
  <c r="C154" i="4"/>
  <c r="C155" i="4"/>
  <c r="C156" i="4"/>
  <c r="B38" i="2"/>
  <c r="C10" i="13"/>
  <c r="C9" i="13"/>
  <c r="C8" i="13"/>
  <c r="K38" i="2"/>
  <c r="J38" i="2"/>
  <c r="I38" i="2"/>
  <c r="H38" i="2"/>
  <c r="G38" i="2"/>
  <c r="F38" i="2"/>
  <c r="E38" i="2"/>
  <c r="D38" i="2"/>
  <c r="C38" i="2"/>
  <c r="K42" i="2"/>
  <c r="J42" i="2"/>
  <c r="I42" i="2"/>
  <c r="H42" i="2"/>
  <c r="G42" i="2"/>
  <c r="F42" i="2"/>
  <c r="E42" i="2"/>
  <c r="D42" i="2"/>
  <c r="C42" i="2"/>
  <c r="M80" i="11"/>
  <c r="M79" i="11" s="1"/>
  <c r="L80" i="11"/>
  <c r="L79" i="11" s="1"/>
  <c r="K80" i="11"/>
  <c r="K79" i="11" s="1"/>
  <c r="J80" i="11"/>
  <c r="J79" i="11" s="1"/>
  <c r="I80" i="11"/>
  <c r="I79" i="11" s="1"/>
  <c r="I85" i="11" s="1"/>
  <c r="H80" i="11"/>
  <c r="H79" i="11" s="1"/>
  <c r="H85" i="11" s="1"/>
  <c r="G80" i="11"/>
  <c r="G79" i="11" s="1"/>
  <c r="F80" i="11"/>
  <c r="F79" i="11" s="1"/>
  <c r="E80" i="11"/>
  <c r="E79" i="11" s="1"/>
  <c r="D80" i="11"/>
  <c r="D79" i="11" s="1"/>
  <c r="C80" i="11"/>
  <c r="C79" i="11"/>
  <c r="B80" i="11"/>
  <c r="B79" i="11"/>
  <c r="B86" i="11" s="1"/>
  <c r="M78" i="11"/>
  <c r="L78" i="11"/>
  <c r="K78" i="11"/>
  <c r="J78" i="11"/>
  <c r="I78" i="11"/>
  <c r="H78" i="11"/>
  <c r="G78" i="11"/>
  <c r="F78" i="11"/>
  <c r="E78" i="11"/>
  <c r="D78" i="11"/>
  <c r="C78" i="11"/>
  <c r="B78" i="11"/>
  <c r="M42" i="11"/>
  <c r="M41" i="11" s="1"/>
  <c r="M46" i="11" s="1"/>
  <c r="L42" i="11"/>
  <c r="L41" i="11" s="1"/>
  <c r="L47" i="11" s="1"/>
  <c r="K42" i="11"/>
  <c r="K41" i="11" s="1"/>
  <c r="K48" i="11" s="1"/>
  <c r="K47" i="11"/>
  <c r="J42" i="11"/>
  <c r="J41" i="11" s="1"/>
  <c r="I42" i="11"/>
  <c r="I41" i="11" s="1"/>
  <c r="I47" i="11" s="1"/>
  <c r="H42" i="11"/>
  <c r="H41" i="11"/>
  <c r="G42" i="11"/>
  <c r="G41" i="11" s="1"/>
  <c r="G47" i="11" s="1"/>
  <c r="F42" i="11"/>
  <c r="F41" i="11" s="1"/>
  <c r="E42" i="11"/>
  <c r="E41" i="11" s="1"/>
  <c r="E47" i="11" s="1"/>
  <c r="D42" i="11"/>
  <c r="D41" i="11" s="1"/>
  <c r="C42" i="11"/>
  <c r="C41" i="11" s="1"/>
  <c r="C48" i="11" s="1"/>
  <c r="C47" i="11"/>
  <c r="B42" i="11"/>
  <c r="B41" i="11" s="1"/>
  <c r="K46" i="11"/>
  <c r="C46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M8" i="11"/>
  <c r="L8" i="11"/>
  <c r="K8" i="11"/>
  <c r="J8" i="11"/>
  <c r="I8" i="11"/>
  <c r="H8" i="11"/>
  <c r="G8" i="11"/>
  <c r="F8" i="11"/>
  <c r="E8" i="11"/>
  <c r="D8" i="11"/>
  <c r="C8" i="11"/>
  <c r="B8" i="11"/>
  <c r="B10" i="11"/>
  <c r="B9" i="11" s="1"/>
  <c r="B16" i="11" s="1"/>
  <c r="C10" i="11"/>
  <c r="C9" i="11" s="1"/>
  <c r="D10" i="11"/>
  <c r="D9" i="11" s="1"/>
  <c r="D16" i="11" s="1"/>
  <c r="E10" i="11"/>
  <c r="E9" i="11" s="1"/>
  <c r="F10" i="11"/>
  <c r="F9" i="11" s="1"/>
  <c r="F15" i="11" s="1"/>
  <c r="G10" i="11"/>
  <c r="G9" i="11" s="1"/>
  <c r="G14" i="11" s="1"/>
  <c r="G16" i="11"/>
  <c r="H10" i="11"/>
  <c r="H9" i="11" s="1"/>
  <c r="I10" i="11"/>
  <c r="I9" i="11"/>
  <c r="I14" i="11" s="1"/>
  <c r="J10" i="11"/>
  <c r="J9" i="11" s="1"/>
  <c r="K10" i="11"/>
  <c r="K9" i="11"/>
  <c r="L10" i="11"/>
  <c r="L9" i="11" s="1"/>
  <c r="L14" i="11" s="1"/>
  <c r="M10" i="11"/>
  <c r="M9" i="11" s="1"/>
  <c r="M14" i="11" s="1"/>
  <c r="D14" i="11"/>
  <c r="R80" i="10"/>
  <c r="R79" i="10" s="1"/>
  <c r="R86" i="10" s="1"/>
  <c r="R84" i="10"/>
  <c r="Q80" i="10"/>
  <c r="Q79" i="10" s="1"/>
  <c r="P80" i="10"/>
  <c r="P79" i="10" s="1"/>
  <c r="O80" i="10"/>
  <c r="O79" i="10" s="1"/>
  <c r="O85" i="10" s="1"/>
  <c r="N80" i="10"/>
  <c r="N79" i="10" s="1"/>
  <c r="N86" i="10" s="1"/>
  <c r="M80" i="10"/>
  <c r="M79" i="10" s="1"/>
  <c r="M85" i="10" s="1"/>
  <c r="L80" i="10"/>
  <c r="L79" i="10" s="1"/>
  <c r="K80" i="10"/>
  <c r="K79" i="10" s="1"/>
  <c r="J80" i="10"/>
  <c r="J79" i="10" s="1"/>
  <c r="I80" i="10"/>
  <c r="I79" i="10" s="1"/>
  <c r="I84" i="10" s="1"/>
  <c r="H80" i="10"/>
  <c r="H79" i="10" s="1"/>
  <c r="H86" i="10" s="1"/>
  <c r="G80" i="10"/>
  <c r="G79" i="10" s="1"/>
  <c r="G84" i="10" s="1"/>
  <c r="F80" i="10"/>
  <c r="F79" i="10" s="1"/>
  <c r="F84" i="10" s="1"/>
  <c r="E80" i="10"/>
  <c r="E79" i="10" s="1"/>
  <c r="E85" i="10" s="1"/>
  <c r="D80" i="10"/>
  <c r="D79" i="10" s="1"/>
  <c r="D84" i="10" s="1"/>
  <c r="C80" i="10"/>
  <c r="C79" i="10" s="1"/>
  <c r="B80" i="10"/>
  <c r="B79" i="10" s="1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R44" i="10"/>
  <c r="R43" i="10" s="1"/>
  <c r="R50" i="10" s="1"/>
  <c r="Q44" i="10"/>
  <c r="Q43" i="10" s="1"/>
  <c r="P44" i="10"/>
  <c r="P43" i="10" s="1"/>
  <c r="P49" i="10" s="1"/>
  <c r="O44" i="10"/>
  <c r="O43" i="10" s="1"/>
  <c r="O49" i="10" s="1"/>
  <c r="N44" i="10"/>
  <c r="N43" i="10"/>
  <c r="M44" i="10"/>
  <c r="M43" i="10" s="1"/>
  <c r="M49" i="10" s="1"/>
  <c r="L44" i="10"/>
  <c r="L43" i="10" s="1"/>
  <c r="L50" i="10" s="1"/>
  <c r="K44" i="10"/>
  <c r="K43" i="10" s="1"/>
  <c r="K50" i="10" s="1"/>
  <c r="J44" i="10"/>
  <c r="J43" i="10" s="1"/>
  <c r="I44" i="10"/>
  <c r="I43" i="10" s="1"/>
  <c r="H44" i="10"/>
  <c r="H43" i="10" s="1"/>
  <c r="H50" i="10" s="1"/>
  <c r="G44" i="10"/>
  <c r="G43" i="10" s="1"/>
  <c r="F44" i="10"/>
  <c r="F43" i="10"/>
  <c r="F48" i="10" s="1"/>
  <c r="E44" i="10"/>
  <c r="E43" i="10" s="1"/>
  <c r="E48" i="10" s="1"/>
  <c r="D44" i="10"/>
  <c r="D43" i="10" s="1"/>
  <c r="C44" i="10"/>
  <c r="C43" i="10" s="1"/>
  <c r="B44" i="10"/>
  <c r="B43" i="10" s="1"/>
  <c r="E49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B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R12" i="10"/>
  <c r="R11" i="10" s="1"/>
  <c r="Q12" i="10"/>
  <c r="Q11" i="10" s="1"/>
  <c r="Q17" i="10" s="1"/>
  <c r="P12" i="10"/>
  <c r="P11" i="10" s="1"/>
  <c r="P17" i="10" s="1"/>
  <c r="O12" i="10"/>
  <c r="O11" i="10"/>
  <c r="N12" i="10"/>
  <c r="N11" i="10" s="1"/>
  <c r="M12" i="10"/>
  <c r="M11" i="10" s="1"/>
  <c r="M17" i="10" s="1"/>
  <c r="L12" i="10"/>
  <c r="L11" i="10" s="1"/>
  <c r="L16" i="10" s="1"/>
  <c r="K12" i="10"/>
  <c r="K11" i="10" s="1"/>
  <c r="J12" i="10"/>
  <c r="J11" i="10" s="1"/>
  <c r="I12" i="10"/>
  <c r="I11" i="10" s="1"/>
  <c r="I17" i="10" s="1"/>
  <c r="H12" i="10"/>
  <c r="H11" i="10" s="1"/>
  <c r="G12" i="10"/>
  <c r="G11" i="10" s="1"/>
  <c r="F12" i="10"/>
  <c r="F11" i="10" s="1"/>
  <c r="F17" i="10" s="1"/>
  <c r="E12" i="10"/>
  <c r="E11" i="10" s="1"/>
  <c r="D12" i="10"/>
  <c r="D11" i="10" s="1"/>
  <c r="D16" i="10" s="1"/>
  <c r="C12" i="10"/>
  <c r="C11" i="10" s="1"/>
  <c r="C18" i="10" s="1"/>
  <c r="B12" i="10"/>
  <c r="B11" i="10" s="1"/>
  <c r="B16" i="10" s="1"/>
  <c r="H4" i="2"/>
  <c r="H9" i="2" s="1"/>
  <c r="F4" i="2"/>
  <c r="F9" i="2" s="1"/>
  <c r="F8" i="2" s="1"/>
  <c r="D4" i="2"/>
  <c r="D9" i="2" s="1"/>
  <c r="H7" i="2"/>
  <c r="F7" i="2"/>
  <c r="D7" i="2"/>
  <c r="I4" i="2"/>
  <c r="I9" i="2" s="1"/>
  <c r="J4" i="2"/>
  <c r="J7" i="2"/>
  <c r="G4" i="2"/>
  <c r="G9" i="2" s="1"/>
  <c r="G8" i="2" s="1"/>
  <c r="G13" i="2" s="1"/>
  <c r="K7" i="2"/>
  <c r="I7" i="2"/>
  <c r="G7" i="2"/>
  <c r="E7" i="2"/>
  <c r="C7" i="2"/>
  <c r="K4" i="2"/>
  <c r="K9" i="2" s="1"/>
  <c r="K8" i="2" s="1"/>
  <c r="E4" i="2"/>
  <c r="E9" i="2" s="1"/>
  <c r="C4" i="2"/>
  <c r="B4" i="2"/>
  <c r="B9" i="2" s="1"/>
  <c r="B8" i="2" s="1"/>
  <c r="W14" i="8"/>
  <c r="X14" i="8"/>
  <c r="Y14" i="8"/>
  <c r="W15" i="8"/>
  <c r="W16" i="8"/>
  <c r="W17" i="8"/>
  <c r="W18" i="8"/>
  <c r="X15" i="8"/>
  <c r="X16" i="8"/>
  <c r="X17" i="8"/>
  <c r="X18" i="8"/>
  <c r="Y15" i="8"/>
  <c r="Y16" i="8"/>
  <c r="Y17" i="8"/>
  <c r="Y18" i="8"/>
  <c r="AE14" i="8"/>
  <c r="AF14" i="8"/>
  <c r="AG14" i="8"/>
  <c r="AE15" i="8"/>
  <c r="AE16" i="8"/>
  <c r="AE17" i="8"/>
  <c r="AE18" i="8"/>
  <c r="AD20" i="8" s="1" a="1"/>
  <c r="AF24" i="8" s="1"/>
  <c r="AF15" i="8"/>
  <c r="AF16" i="8"/>
  <c r="AF17" i="8"/>
  <c r="AF18" i="8"/>
  <c r="AG15" i="8"/>
  <c r="AG16" i="8"/>
  <c r="AG17" i="8"/>
  <c r="AG18" i="8"/>
  <c r="W30" i="8"/>
  <c r="X30" i="8"/>
  <c r="Y30" i="8"/>
  <c r="W31" i="8"/>
  <c r="W32" i="8"/>
  <c r="W33" i="8"/>
  <c r="W34" i="8"/>
  <c r="X31" i="8"/>
  <c r="X32" i="8"/>
  <c r="X33" i="8"/>
  <c r="X34" i="8"/>
  <c r="Y31" i="8"/>
  <c r="Y32" i="8"/>
  <c r="Y33" i="8"/>
  <c r="Y34" i="8"/>
  <c r="AE30" i="8"/>
  <c r="AF30" i="8"/>
  <c r="AG30" i="8"/>
  <c r="AE31" i="8"/>
  <c r="AE32" i="8"/>
  <c r="AE33" i="8"/>
  <c r="AE34" i="8"/>
  <c r="AF31" i="8"/>
  <c r="AF32" i="8"/>
  <c r="AF33" i="8"/>
  <c r="AF34" i="8"/>
  <c r="AG31" i="8"/>
  <c r="AG32" i="8"/>
  <c r="AG33" i="8"/>
  <c r="AG34" i="8"/>
  <c r="B2" i="2"/>
  <c r="H16" i="10"/>
  <c r="O48" i="10"/>
  <c r="E44" i="2"/>
  <c r="L18" i="10"/>
  <c r="L17" i="10"/>
  <c r="H8" i="2"/>
  <c r="H13" i="2" s="1"/>
  <c r="C50" i="10"/>
  <c r="J49" i="10"/>
  <c r="D86" i="10"/>
  <c r="D85" i="10"/>
  <c r="H15" i="11"/>
  <c r="E16" i="11"/>
  <c r="B85" i="11"/>
  <c r="B84" i="11"/>
  <c r="J44" i="2"/>
  <c r="J43" i="2"/>
  <c r="J48" i="2" s="1"/>
  <c r="G86" i="10"/>
  <c r="G85" i="10"/>
  <c r="R85" i="10"/>
  <c r="V36" i="8" a="1"/>
  <c r="P16" i="10"/>
  <c r="B48" i="10"/>
  <c r="R49" i="10"/>
  <c r="I86" i="10"/>
  <c r="I85" i="10"/>
  <c r="D15" i="11"/>
  <c r="E85" i="11"/>
  <c r="B67" i="4" a="1"/>
  <c r="M83" i="4" a="1"/>
  <c r="Q84" i="10"/>
  <c r="M15" i="11"/>
  <c r="M16" i="11"/>
  <c r="G15" i="11"/>
  <c r="J48" i="11"/>
  <c r="J47" i="11"/>
  <c r="J46" i="11"/>
  <c r="C44" i="2"/>
  <c r="K44" i="2"/>
  <c r="K43" i="2" s="1"/>
  <c r="K49" i="2" s="1"/>
  <c r="F16" i="10"/>
  <c r="J16" i="10"/>
  <c r="B83" i="4" a="1"/>
  <c r="F84" i="11"/>
  <c r="I44" i="2"/>
  <c r="B131" i="8" a="1"/>
  <c r="M83" i="8" a="1"/>
  <c r="H15" i="2"/>
  <c r="H14" i="2"/>
  <c r="D86" i="4"/>
  <c r="P87" i="4"/>
  <c r="P83" i="4"/>
  <c r="M86" i="4"/>
  <c r="O86" i="4"/>
  <c r="Q85" i="4"/>
  <c r="Q86" i="4"/>
  <c r="O87" i="4"/>
  <c r="B134" i="8"/>
  <c r="D136" i="8"/>
  <c r="R86" i="8"/>
  <c r="B13" i="2"/>
  <c r="F67" i="4"/>
  <c r="D70" i="4"/>
  <c r="AG24" i="8"/>
  <c r="X36" i="8"/>
  <c r="V38" i="8"/>
  <c r="V37" i="8"/>
  <c r="Y38" i="8"/>
  <c r="X38" i="8"/>
  <c r="V39" i="8"/>
  <c r="W38" i="8"/>
  <c r="W37" i="8"/>
  <c r="K14" i="2"/>
  <c r="Q50" i="10"/>
  <c r="Q49" i="10"/>
  <c r="Q48" i="10"/>
  <c r="B47" i="11"/>
  <c r="B48" i="11"/>
  <c r="B46" i="11"/>
  <c r="D46" i="11"/>
  <c r="D47" i="11"/>
  <c r="D48" i="11"/>
  <c r="H48" i="11"/>
  <c r="H47" i="11"/>
  <c r="H46" i="11"/>
  <c r="M47" i="11"/>
  <c r="M48" i="11"/>
  <c r="F86" i="11"/>
  <c r="F85" i="11"/>
  <c r="E69" i="4"/>
  <c r="B67" i="4"/>
  <c r="C83" i="4"/>
  <c r="C9" i="2"/>
  <c r="C8" i="2" s="1"/>
  <c r="H48" i="10"/>
  <c r="H49" i="10"/>
  <c r="N50" i="10"/>
  <c r="N48" i="10"/>
  <c r="N49" i="10"/>
  <c r="E15" i="11"/>
  <c r="E14" i="11"/>
  <c r="B15" i="11"/>
  <c r="B14" i="11"/>
  <c r="B87" i="4"/>
  <c r="B84" i="4"/>
  <c r="F84" i="4"/>
  <c r="F83" i="4"/>
  <c r="G84" i="4"/>
  <c r="E86" i="4"/>
  <c r="F86" i="4"/>
  <c r="H87" i="4"/>
  <c r="C85" i="4"/>
  <c r="G70" i="4"/>
  <c r="G67" i="4"/>
  <c r="G69" i="4"/>
  <c r="B68" i="4"/>
  <c r="E67" i="4"/>
  <c r="F68" i="4"/>
  <c r="G68" i="4"/>
  <c r="J49" i="2"/>
  <c r="J50" i="2"/>
  <c r="K48" i="2"/>
  <c r="K50" i="2"/>
  <c r="G14" i="2"/>
  <c r="D17" i="10"/>
  <c r="D18" i="10"/>
  <c r="R18" i="10"/>
  <c r="R17" i="10"/>
  <c r="R16" i="10"/>
  <c r="G15" i="2"/>
  <c r="J9" i="2"/>
  <c r="J8" i="2" s="1"/>
  <c r="F50" i="10"/>
  <c r="F49" i="10"/>
  <c r="I16" i="11"/>
  <c r="I15" i="11"/>
  <c r="I84" i="11"/>
  <c r="I86" i="11"/>
  <c r="P85" i="4"/>
  <c r="R87" i="4"/>
  <c r="O84" i="4"/>
  <c r="O85" i="4"/>
  <c r="R85" i="4"/>
  <c r="M85" i="4"/>
  <c r="M83" i="4"/>
  <c r="B50" i="10"/>
  <c r="B49" i="10"/>
  <c r="E84" i="10"/>
  <c r="E86" i="10"/>
  <c r="K86" i="10"/>
  <c r="K85" i="10"/>
  <c r="K84" i="10"/>
  <c r="O84" i="10"/>
  <c r="O86" i="10"/>
  <c r="E86" i="11"/>
  <c r="E84" i="11"/>
  <c r="K85" i="11"/>
  <c r="K84" i="11"/>
  <c r="F134" i="8"/>
  <c r="K17" i="10"/>
  <c r="K18" i="10"/>
  <c r="K16" i="10"/>
  <c r="I48" i="10"/>
  <c r="I50" i="10"/>
  <c r="I49" i="10"/>
  <c r="B86" i="10"/>
  <c r="B84" i="10"/>
  <c r="F85" i="10"/>
  <c r="F86" i="10"/>
  <c r="P86" i="10"/>
  <c r="P84" i="10"/>
  <c r="P85" i="10"/>
  <c r="L16" i="11"/>
  <c r="L86" i="11"/>
  <c r="L84" i="11"/>
  <c r="L85" i="11"/>
  <c r="D44" i="2"/>
  <c r="D43" i="2" s="1"/>
  <c r="M67" i="4" a="1"/>
  <c r="O73" i="4" s="1"/>
  <c r="B115" i="8" a="1"/>
  <c r="H115" i="8" s="1"/>
  <c r="M115" i="8" a="1"/>
  <c r="Q115" i="8" s="1"/>
  <c r="B67" i="8" a="1"/>
  <c r="B70" i="8" s="1"/>
  <c r="G18" i="10"/>
  <c r="Q16" i="10"/>
  <c r="Q18" i="10"/>
  <c r="P48" i="10"/>
  <c r="B85" i="10"/>
  <c r="H85" i="10"/>
  <c r="H84" i="10"/>
  <c r="Q85" i="10"/>
  <c r="Q86" i="10"/>
  <c r="J15" i="11"/>
  <c r="J14" i="11"/>
  <c r="J16" i="11"/>
  <c r="G86" i="11"/>
  <c r="G84" i="11"/>
  <c r="G85" i="11"/>
  <c r="K86" i="11"/>
  <c r="E43" i="2"/>
  <c r="AD36" i="8" a="1"/>
  <c r="AD36" i="8" s="1"/>
  <c r="D8" i="2"/>
  <c r="D14" i="2" s="1"/>
  <c r="H18" i="10"/>
  <c r="H17" i="10"/>
  <c r="F44" i="2"/>
  <c r="F43" i="2"/>
  <c r="F50" i="2" s="1"/>
  <c r="E48" i="11"/>
  <c r="E46" i="11"/>
  <c r="G48" i="11"/>
  <c r="G46" i="11"/>
  <c r="I46" i="11"/>
  <c r="I48" i="11"/>
  <c r="L48" i="11"/>
  <c r="L46" i="11"/>
  <c r="H44" i="2"/>
  <c r="H43" i="2" s="1"/>
  <c r="M36" i="8" a="1"/>
  <c r="R39" i="8" s="1"/>
  <c r="B83" i="8" a="1"/>
  <c r="F88" i="8" s="1"/>
  <c r="H50" i="2"/>
  <c r="D68" i="8"/>
  <c r="E68" i="8"/>
  <c r="C71" i="8"/>
  <c r="C68" i="8"/>
  <c r="D69" i="8"/>
  <c r="H68" i="8"/>
  <c r="F70" i="8"/>
  <c r="H71" i="8"/>
  <c r="E69" i="8"/>
  <c r="B68" i="8"/>
  <c r="C70" i="8"/>
  <c r="G70" i="8"/>
  <c r="D71" i="8"/>
  <c r="F71" i="8"/>
  <c r="D67" i="8"/>
  <c r="B71" i="8"/>
  <c r="G69" i="8"/>
  <c r="C67" i="8"/>
  <c r="B69" i="8"/>
  <c r="B67" i="8"/>
  <c r="H67" i="8"/>
  <c r="E70" i="8"/>
  <c r="D70" i="8"/>
  <c r="E67" i="8"/>
  <c r="E71" i="8"/>
  <c r="G67" i="8"/>
  <c r="AF36" i="8"/>
  <c r="AG38" i="8"/>
  <c r="AH37" i="8"/>
  <c r="AG39" i="8"/>
  <c r="AE39" i="8"/>
  <c r="AD37" i="8"/>
  <c r="AG36" i="8"/>
  <c r="E50" i="2"/>
  <c r="E49" i="2"/>
  <c r="E48" i="2"/>
  <c r="H117" i="8"/>
  <c r="F116" i="8"/>
  <c r="F118" i="8"/>
  <c r="C116" i="8"/>
  <c r="B118" i="8"/>
  <c r="G117" i="8"/>
  <c r="B116" i="8"/>
  <c r="H116" i="8"/>
  <c r="E118" i="8"/>
  <c r="H118" i="8"/>
  <c r="D115" i="8"/>
  <c r="B119" i="8"/>
  <c r="D48" i="2"/>
  <c r="D50" i="2"/>
  <c r="D49" i="2"/>
  <c r="N72" i="4"/>
  <c r="P69" i="4"/>
  <c r="R69" i="4"/>
  <c r="Q72" i="4"/>
  <c r="N69" i="4"/>
  <c r="O71" i="4"/>
  <c r="O72" i="4"/>
  <c r="R73" i="4"/>
  <c r="M67" i="4"/>
  <c r="R70" i="4"/>
  <c r="P67" i="4"/>
  <c r="M69" i="4"/>
  <c r="M71" i="4"/>
  <c r="N73" i="4"/>
  <c r="P70" i="4"/>
  <c r="O70" i="4"/>
  <c r="Q67" i="4"/>
  <c r="P71" i="4"/>
  <c r="P72" i="4"/>
  <c r="Q73" i="4"/>
  <c r="O67" i="4"/>
  <c r="Q68" i="4"/>
  <c r="N71" i="4"/>
  <c r="N70" i="4"/>
  <c r="Q71" i="4"/>
  <c r="R71" i="4"/>
  <c r="Q69" i="4"/>
  <c r="N67" i="4"/>
  <c r="O69" i="4"/>
  <c r="R68" i="4"/>
  <c r="M70" i="4"/>
  <c r="M72" i="4"/>
  <c r="R72" i="4"/>
  <c r="M68" i="4"/>
  <c r="M73" i="4"/>
  <c r="N68" i="4"/>
  <c r="O68" i="4"/>
  <c r="P68" i="4"/>
  <c r="P73" i="4"/>
  <c r="Q70" i="4"/>
  <c r="R67" i="4"/>
  <c r="S63" i="4" s="1"/>
  <c r="O156" i="4"/>
  <c r="C5" i="8"/>
  <c r="O155" i="8" s="1"/>
  <c r="O157" i="4"/>
  <c r="C15" i="2" l="1"/>
  <c r="C13" i="2"/>
  <c r="K15" i="2"/>
  <c r="K13" i="2"/>
  <c r="C14" i="2"/>
  <c r="D15" i="2"/>
  <c r="H48" i="2"/>
  <c r="H49" i="2"/>
  <c r="H63" i="4"/>
  <c r="J14" i="2"/>
  <c r="J15" i="2"/>
  <c r="J13" i="2"/>
  <c r="F15" i="2"/>
  <c r="F14" i="2"/>
  <c r="F13" i="2"/>
  <c r="AF20" i="8"/>
  <c r="AD22" i="8"/>
  <c r="AH21" i="8"/>
  <c r="AE22" i="8"/>
  <c r="AG23" i="8"/>
  <c r="AG20" i="8"/>
  <c r="AG21" i="8"/>
  <c r="AD20" i="8"/>
  <c r="AH20" i="8"/>
  <c r="AD21" i="8"/>
  <c r="AD24" i="8"/>
  <c r="AD23" i="8"/>
  <c r="AE24" i="8"/>
  <c r="AH24" i="8"/>
  <c r="AF23" i="8"/>
  <c r="AH22" i="8"/>
  <c r="AH23" i="8"/>
  <c r="C135" i="8"/>
  <c r="C133" i="8"/>
  <c r="E134" i="8"/>
  <c r="H134" i="8"/>
  <c r="H136" i="8"/>
  <c r="G133" i="8"/>
  <c r="F133" i="8"/>
  <c r="C87" i="4"/>
  <c r="H85" i="4"/>
  <c r="D83" i="4"/>
  <c r="N84" i="4"/>
  <c r="O83" i="4"/>
  <c r="M84" i="4"/>
  <c r="Q84" i="4"/>
  <c r="R84" i="4"/>
  <c r="N85" i="4"/>
  <c r="Q83" i="4"/>
  <c r="P86" i="4"/>
  <c r="J18" i="10"/>
  <c r="J17" i="10"/>
  <c r="N17" i="10"/>
  <c r="N18" i="10"/>
  <c r="N16" i="10"/>
  <c r="D84" i="11"/>
  <c r="D85" i="11"/>
  <c r="D86" i="11"/>
  <c r="G135" i="8"/>
  <c r="D132" i="8"/>
  <c r="B135" i="8"/>
  <c r="D133" i="8"/>
  <c r="H71" i="4"/>
  <c r="F69" i="4"/>
  <c r="G71" i="4"/>
  <c r="E71" i="4"/>
  <c r="D71" i="4"/>
  <c r="D69" i="4"/>
  <c r="C68" i="4"/>
  <c r="B14" i="2"/>
  <c r="B15" i="2"/>
  <c r="O17" i="10"/>
  <c r="O18" i="10"/>
  <c r="M86" i="11"/>
  <c r="M84" i="11"/>
  <c r="M85" i="11"/>
  <c r="I43" i="2"/>
  <c r="B115" i="4" a="1"/>
  <c r="M115" i="4" a="1"/>
  <c r="P121" i="4" s="1"/>
  <c r="B20" i="4" a="1"/>
  <c r="M36" i="4" a="1"/>
  <c r="M20" i="4" a="1"/>
  <c r="M131" i="8" a="1"/>
  <c r="N132" i="8" s="1"/>
  <c r="E117" i="8"/>
  <c r="D117" i="8"/>
  <c r="H119" i="8"/>
  <c r="E115" i="8"/>
  <c r="H114" i="8" s="1"/>
  <c r="B115" i="8"/>
  <c r="F119" i="8"/>
  <c r="C117" i="8"/>
  <c r="D119" i="8"/>
  <c r="E116" i="8"/>
  <c r="F115" i="8"/>
  <c r="C118" i="8"/>
  <c r="G116" i="8"/>
  <c r="G119" i="8"/>
  <c r="F117" i="8"/>
  <c r="AF37" i="8"/>
  <c r="AD39" i="8"/>
  <c r="AG37" i="8"/>
  <c r="F67" i="8"/>
  <c r="H64" i="8" s="1"/>
  <c r="H70" i="8"/>
  <c r="H69" i="8"/>
  <c r="G68" i="8"/>
  <c r="F68" i="8"/>
  <c r="C69" i="8"/>
  <c r="F69" i="8"/>
  <c r="G71" i="8"/>
  <c r="G132" i="8"/>
  <c r="C134" i="8"/>
  <c r="H68" i="4"/>
  <c r="D67" i="4"/>
  <c r="C67" i="4"/>
  <c r="H70" i="4"/>
  <c r="B83" i="4"/>
  <c r="C88" i="4"/>
  <c r="E85" i="4"/>
  <c r="D85" i="4"/>
  <c r="G83" i="4"/>
  <c r="G86" i="4"/>
  <c r="D68" i="4"/>
  <c r="B70" i="4"/>
  <c r="F131" i="8"/>
  <c r="F132" i="8"/>
  <c r="P84" i="4"/>
  <c r="R86" i="4"/>
  <c r="Y37" i="8"/>
  <c r="W39" i="8"/>
  <c r="Z37" i="8"/>
  <c r="X37" i="8"/>
  <c r="Z38" i="8"/>
  <c r="X39" i="8"/>
  <c r="Z36" i="8"/>
  <c r="Z39" i="8"/>
  <c r="K14" i="11"/>
  <c r="K16" i="11"/>
  <c r="F46" i="11"/>
  <c r="F47" i="11"/>
  <c r="F48" i="11"/>
  <c r="C84" i="11"/>
  <c r="C86" i="11"/>
  <c r="C85" i="11"/>
  <c r="J86" i="11"/>
  <c r="J84" i="11"/>
  <c r="J85" i="11"/>
  <c r="K47" i="14"/>
  <c r="C119" i="8"/>
  <c r="E119" i="8"/>
  <c r="C115" i="8"/>
  <c r="B117" i="8"/>
  <c r="G115" i="8"/>
  <c r="H113" i="8" s="1"/>
  <c r="D118" i="8"/>
  <c r="G118" i="8"/>
  <c r="D116" i="8"/>
  <c r="AE37" i="8"/>
  <c r="AF39" i="8"/>
  <c r="AH38" i="8"/>
  <c r="E135" i="8"/>
  <c r="H132" i="8"/>
  <c r="C69" i="4"/>
  <c r="C70" i="4"/>
  <c r="C71" i="4"/>
  <c r="E68" i="4"/>
  <c r="E83" i="4"/>
  <c r="E88" i="4"/>
  <c r="H88" i="4"/>
  <c r="C84" i="4"/>
  <c r="D88" i="4"/>
  <c r="H67" i="4"/>
  <c r="E70" i="4"/>
  <c r="B69" i="4"/>
  <c r="D135" i="8"/>
  <c r="O83" i="8"/>
  <c r="R85" i="8"/>
  <c r="L15" i="11"/>
  <c r="V20" i="8" a="1"/>
  <c r="C16" i="10"/>
  <c r="G50" i="10"/>
  <c r="G48" i="10"/>
  <c r="H16" i="11"/>
  <c r="H14" i="11"/>
  <c r="G28" i="14"/>
  <c r="M43" i="14"/>
  <c r="M47" i="14" s="1"/>
  <c r="K41" i="14"/>
  <c r="K46" i="14" s="1"/>
  <c r="O43" i="14"/>
  <c r="E8" i="2"/>
  <c r="I8" i="2"/>
  <c r="M42" i="14"/>
  <c r="N47" i="14"/>
  <c r="O42" i="14"/>
  <c r="E50" i="10"/>
  <c r="N46" i="14"/>
  <c r="L37" i="14"/>
  <c r="L41" i="14" s="1"/>
  <c r="L46" i="14" s="1"/>
  <c r="M41" i="14"/>
  <c r="O41" i="14"/>
  <c r="C9" i="4"/>
  <c r="C9" i="8" s="1"/>
  <c r="O159" i="8" s="1"/>
  <c r="O154" i="4"/>
  <c r="C4" i="8"/>
  <c r="O154" i="8" s="1"/>
  <c r="E91" i="4"/>
  <c r="S61" i="4"/>
  <c r="S66" i="4"/>
  <c r="S62" i="4"/>
  <c r="S64" i="4"/>
  <c r="S65" i="4"/>
  <c r="Q119" i="8"/>
  <c r="N121" i="8"/>
  <c r="O121" i="8"/>
  <c r="O117" i="8"/>
  <c r="O120" i="8"/>
  <c r="Q118" i="8"/>
  <c r="N115" i="8"/>
  <c r="N117" i="8"/>
  <c r="B85" i="8"/>
  <c r="E88" i="8"/>
  <c r="C88" i="8"/>
  <c r="H83" i="8"/>
  <c r="E84" i="8"/>
  <c r="G85" i="8"/>
  <c r="C83" i="8"/>
  <c r="C85" i="8"/>
  <c r="P39" i="8"/>
  <c r="N38" i="8"/>
  <c r="N39" i="8"/>
  <c r="P38" i="8"/>
  <c r="N119" i="8"/>
  <c r="R119" i="8"/>
  <c r="Q121" i="8"/>
  <c r="R118" i="8"/>
  <c r="O115" i="8"/>
  <c r="G83" i="8"/>
  <c r="D87" i="8"/>
  <c r="O39" i="8"/>
  <c r="H63" i="8"/>
  <c r="O118" i="8"/>
  <c r="R116" i="8"/>
  <c r="O116" i="8"/>
  <c r="M118" i="8"/>
  <c r="P121" i="8"/>
  <c r="P117" i="8"/>
  <c r="P118" i="8"/>
  <c r="M119" i="8"/>
  <c r="F49" i="2"/>
  <c r="C87" i="8"/>
  <c r="D85" i="8"/>
  <c r="B87" i="8"/>
  <c r="G86" i="8"/>
  <c r="E85" i="8"/>
  <c r="F85" i="8"/>
  <c r="E83" i="8"/>
  <c r="C84" i="8"/>
  <c r="R37" i="8"/>
  <c r="P37" i="8"/>
  <c r="M37" i="8"/>
  <c r="E93" i="8"/>
  <c r="N40" i="8"/>
  <c r="P40" i="8"/>
  <c r="M38" i="8"/>
  <c r="Q37" i="8"/>
  <c r="Q38" i="8"/>
  <c r="R40" i="8"/>
  <c r="R36" i="8"/>
  <c r="O36" i="8"/>
  <c r="O38" i="8"/>
  <c r="M36" i="8"/>
  <c r="Q36" i="8"/>
  <c r="R38" i="8"/>
  <c r="Q40" i="8"/>
  <c r="H66" i="8"/>
  <c r="M121" i="8"/>
  <c r="N120" i="8"/>
  <c r="M115" i="8"/>
  <c r="M117" i="8"/>
  <c r="R117" i="8"/>
  <c r="N116" i="8"/>
  <c r="Q116" i="8"/>
  <c r="D13" i="2"/>
  <c r="F48" i="2"/>
  <c r="B86" i="8"/>
  <c r="G87" i="8"/>
  <c r="H85" i="8"/>
  <c r="D84" i="8"/>
  <c r="B84" i="8"/>
  <c r="D83" i="8"/>
  <c r="N36" i="8"/>
  <c r="M40" i="8"/>
  <c r="Q39" i="8"/>
  <c r="P36" i="8"/>
  <c r="P119" i="8"/>
  <c r="N118" i="8"/>
  <c r="P116" i="8"/>
  <c r="Q120" i="8"/>
  <c r="R115" i="8"/>
  <c r="P120" i="8"/>
  <c r="Q117" i="8"/>
  <c r="M120" i="8"/>
  <c r="O119" i="8"/>
  <c r="R120" i="8"/>
  <c r="R121" i="8"/>
  <c r="E86" i="8"/>
  <c r="D86" i="8"/>
  <c r="F84" i="8"/>
  <c r="F86" i="8"/>
  <c r="B88" i="8"/>
  <c r="H86" i="8"/>
  <c r="H87" i="8"/>
  <c r="E87" i="8"/>
  <c r="C86" i="8"/>
  <c r="G84" i="8"/>
  <c r="F83" i="8"/>
  <c r="M116" i="8"/>
  <c r="P115" i="8"/>
  <c r="H84" i="8"/>
  <c r="F87" i="8"/>
  <c r="H88" i="8"/>
  <c r="B83" i="8"/>
  <c r="D88" i="8"/>
  <c r="G88" i="8"/>
  <c r="O37" i="8"/>
  <c r="M39" i="8"/>
  <c r="O40" i="8"/>
  <c r="N37" i="8"/>
  <c r="N85" i="8"/>
  <c r="P87" i="8"/>
  <c r="O86" i="8"/>
  <c r="M84" i="8"/>
  <c r="Q87" i="8"/>
  <c r="N83" i="8"/>
  <c r="R83" i="8"/>
  <c r="N87" i="8"/>
  <c r="M86" i="8"/>
  <c r="Q85" i="8"/>
  <c r="R84" i="8"/>
  <c r="O85" i="8"/>
  <c r="O87" i="8"/>
  <c r="P83" i="8"/>
  <c r="Q86" i="8"/>
  <c r="M87" i="8"/>
  <c r="P85" i="8"/>
  <c r="P86" i="8"/>
  <c r="P84" i="8"/>
  <c r="D20" i="4"/>
  <c r="F22" i="4"/>
  <c r="H24" i="4"/>
  <c r="G22" i="4"/>
  <c r="H22" i="4"/>
  <c r="D22" i="4"/>
  <c r="C20" i="4"/>
  <c r="D23" i="4"/>
  <c r="C22" i="4"/>
  <c r="E21" i="4"/>
  <c r="D24" i="4"/>
  <c r="E23" i="4"/>
  <c r="G20" i="4"/>
  <c r="F24" i="4"/>
  <c r="B24" i="4"/>
  <c r="E24" i="4"/>
  <c r="B22" i="4"/>
  <c r="E20" i="4"/>
  <c r="C24" i="4"/>
  <c r="F21" i="4"/>
  <c r="B21" i="4"/>
  <c r="G24" i="4"/>
  <c r="AH36" i="8"/>
  <c r="AD38" i="8"/>
  <c r="E94" i="4"/>
  <c r="H115" i="4"/>
  <c r="G116" i="4"/>
  <c r="E117" i="4"/>
  <c r="R87" i="8"/>
  <c r="O84" i="8"/>
  <c r="G21" i="4"/>
  <c r="F20" i="4"/>
  <c r="C23" i="4"/>
  <c r="H117" i="4"/>
  <c r="C116" i="4"/>
  <c r="H119" i="4"/>
  <c r="M83" i="8"/>
  <c r="Q84" i="8"/>
  <c r="N84" i="8"/>
  <c r="F23" i="4"/>
  <c r="H23" i="4"/>
  <c r="H21" i="4"/>
  <c r="H20" i="4"/>
  <c r="AE38" i="8"/>
  <c r="AF38" i="8"/>
  <c r="AE36" i="8"/>
  <c r="AH39" i="8"/>
  <c r="M85" i="8"/>
  <c r="N86" i="8"/>
  <c r="Q83" i="8"/>
  <c r="D21" i="4"/>
  <c r="B23" i="4"/>
  <c r="C21" i="4"/>
  <c r="B118" i="4"/>
  <c r="G115" i="4"/>
  <c r="B119" i="4"/>
  <c r="B116" i="4"/>
  <c r="G117" i="4"/>
  <c r="H118" i="4"/>
  <c r="F119" i="4"/>
  <c r="E119" i="4"/>
  <c r="F115" i="4"/>
  <c r="C119" i="4"/>
  <c r="D116" i="4"/>
  <c r="D118" i="4"/>
  <c r="D119" i="4"/>
  <c r="E115" i="4"/>
  <c r="C118" i="4"/>
  <c r="E116" i="4"/>
  <c r="F118" i="4"/>
  <c r="C115" i="4"/>
  <c r="F117" i="4"/>
  <c r="E118" i="4"/>
  <c r="D117" i="4"/>
  <c r="F116" i="4"/>
  <c r="G118" i="4"/>
  <c r="B88" i="4"/>
  <c r="P135" i="8"/>
  <c r="H86" i="4"/>
  <c r="H84" i="4"/>
  <c r="D134" i="8"/>
  <c r="F136" i="8"/>
  <c r="G134" i="8"/>
  <c r="E132" i="8"/>
  <c r="G136" i="8"/>
  <c r="E136" i="8"/>
  <c r="C131" i="8"/>
  <c r="B132" i="8"/>
  <c r="B136" i="8"/>
  <c r="C136" i="8"/>
  <c r="H133" i="8"/>
  <c r="H135" i="8"/>
  <c r="C132" i="8"/>
  <c r="I50" i="2"/>
  <c r="I48" i="2"/>
  <c r="E133" i="8"/>
  <c r="H131" i="8"/>
  <c r="E131" i="8"/>
  <c r="Q132" i="8"/>
  <c r="G88" i="4"/>
  <c r="C86" i="4"/>
  <c r="F88" i="4"/>
  <c r="E84" i="4"/>
  <c r="D87" i="4"/>
  <c r="B86" i="4"/>
  <c r="H83" i="4"/>
  <c r="R135" i="8"/>
  <c r="F135" i="8"/>
  <c r="B133" i="8"/>
  <c r="B131" i="8"/>
  <c r="D131" i="8"/>
  <c r="G131" i="8"/>
  <c r="B85" i="4"/>
  <c r="I49" i="2"/>
  <c r="C15" i="11"/>
  <c r="C16" i="11"/>
  <c r="C14" i="11"/>
  <c r="D84" i="4"/>
  <c r="G85" i="4"/>
  <c r="E87" i="4"/>
  <c r="G87" i="4"/>
  <c r="F85" i="4"/>
  <c r="F87" i="4"/>
  <c r="C84" i="10"/>
  <c r="C86" i="10"/>
  <c r="L86" i="10"/>
  <c r="L84" i="10"/>
  <c r="L85" i="10"/>
  <c r="M135" i="8"/>
  <c r="O115" i="4"/>
  <c r="R115" i="4"/>
  <c r="M117" i="4"/>
  <c r="C85" i="10"/>
  <c r="G17" i="10"/>
  <c r="G16" i="10"/>
  <c r="D49" i="10"/>
  <c r="D48" i="10"/>
  <c r="D50" i="10"/>
  <c r="E17" i="10"/>
  <c r="E18" i="10"/>
  <c r="L49" i="10"/>
  <c r="L48" i="10"/>
  <c r="J85" i="10"/>
  <c r="J84" i="10"/>
  <c r="C43" i="2"/>
  <c r="G44" i="2"/>
  <c r="G43" i="2" s="1"/>
  <c r="H69" i="4"/>
  <c r="W23" i="8"/>
  <c r="X21" i="8"/>
  <c r="V20" i="8"/>
  <c r="Y36" i="8"/>
  <c r="Y39" i="8"/>
  <c r="V36" i="8"/>
  <c r="W36" i="8"/>
  <c r="AE21" i="8"/>
  <c r="AG22" i="8"/>
  <c r="AE20" i="8"/>
  <c r="AF21" i="8"/>
  <c r="AF22" i="8"/>
  <c r="AE23" i="8"/>
  <c r="B71" i="4"/>
  <c r="F70" i="4"/>
  <c r="F71" i="4"/>
  <c r="N38" i="4"/>
  <c r="Q38" i="4"/>
  <c r="N40" i="4"/>
  <c r="Q36" i="4"/>
  <c r="R39" i="4"/>
  <c r="N36" i="4"/>
  <c r="N86" i="4"/>
  <c r="M87" i="4"/>
  <c r="N87" i="4"/>
  <c r="Q87" i="4"/>
  <c r="N83" i="4"/>
  <c r="R83" i="4"/>
  <c r="R48" i="10"/>
  <c r="O16" i="10"/>
  <c r="E16" i="10"/>
  <c r="I16" i="10"/>
  <c r="C17" i="10"/>
  <c r="C48" i="10"/>
  <c r="C49" i="10"/>
  <c r="J50" i="10"/>
  <c r="J48" i="10"/>
  <c r="M86" i="10"/>
  <c r="M84" i="10"/>
  <c r="F16" i="11"/>
  <c r="B131" i="4" a="1"/>
  <c r="M131" i="4" a="1"/>
  <c r="B36" i="4" a="1"/>
  <c r="B36" i="8" a="1"/>
  <c r="B20" i="8" a="1"/>
  <c r="M20" i="8" a="1"/>
  <c r="O50" i="10"/>
  <c r="B17" i="10"/>
  <c r="F18" i="10"/>
  <c r="I18" i="10"/>
  <c r="P18" i="10"/>
  <c r="G49" i="10"/>
  <c r="M50" i="10"/>
  <c r="M48" i="10"/>
  <c r="P50" i="10"/>
  <c r="K15" i="11"/>
  <c r="F14" i="11"/>
  <c r="B39" i="14" a="1"/>
  <c r="B18" i="10"/>
  <c r="M16" i="10"/>
  <c r="M18" i="10"/>
  <c r="K48" i="10"/>
  <c r="K49" i="10"/>
  <c r="N84" i="10"/>
  <c r="J86" i="10"/>
  <c r="N85" i="10"/>
  <c r="H84" i="11"/>
  <c r="H86" i="11"/>
  <c r="B17" i="14" a="1"/>
  <c r="D28" i="14"/>
  <c r="B29" i="14"/>
  <c r="F29" i="14"/>
  <c r="E28" i="14"/>
  <c r="C29" i="14"/>
  <c r="G29" i="14"/>
  <c r="B28" i="14"/>
  <c r="F28" i="14"/>
  <c r="D29" i="14"/>
  <c r="E29" i="14"/>
  <c r="M67" i="8" a="1"/>
  <c r="B37" i="2"/>
  <c r="B44" i="2"/>
  <c r="B43" i="2" s="1"/>
  <c r="R116" i="4" l="1"/>
  <c r="O47" i="14"/>
  <c r="AI16" i="8"/>
  <c r="R117" i="4"/>
  <c r="P119" i="4"/>
  <c r="M118" i="4"/>
  <c r="P132" i="8"/>
  <c r="M116" i="4"/>
  <c r="P115" i="4"/>
  <c r="N131" i="8"/>
  <c r="E141" i="8"/>
  <c r="H110" i="8"/>
  <c r="O46" i="14"/>
  <c r="M46" i="14"/>
  <c r="O20" i="4"/>
  <c r="O24" i="4"/>
  <c r="O21" i="4"/>
  <c r="R25" i="4"/>
  <c r="M20" i="4"/>
  <c r="P24" i="4"/>
  <c r="M22" i="4"/>
  <c r="P21" i="4"/>
  <c r="M23" i="4"/>
  <c r="P20" i="4"/>
  <c r="R24" i="4"/>
  <c r="N24" i="4"/>
  <c r="P23" i="4"/>
  <c r="N21" i="4"/>
  <c r="P25" i="4"/>
  <c r="M25" i="4"/>
  <c r="Q20" i="4"/>
  <c r="E44" i="4" s="1"/>
  <c r="O25" i="4"/>
  <c r="O23" i="4"/>
  <c r="M21" i="4"/>
  <c r="Q26" i="4"/>
  <c r="R22" i="4"/>
  <c r="Q25" i="4"/>
  <c r="P22" i="4"/>
  <c r="N20" i="4"/>
  <c r="N25" i="4"/>
  <c r="Q23" i="4"/>
  <c r="M26" i="4"/>
  <c r="P26" i="4"/>
  <c r="Q21" i="4"/>
  <c r="N22" i="4"/>
  <c r="R20" i="4"/>
  <c r="R23" i="4"/>
  <c r="O26" i="4"/>
  <c r="Q22" i="4"/>
  <c r="R26" i="4"/>
  <c r="O22" i="4"/>
  <c r="M24" i="4"/>
  <c r="R21" i="4"/>
  <c r="N23" i="4"/>
  <c r="Q24" i="4"/>
  <c r="N26" i="4"/>
  <c r="G119" i="4"/>
  <c r="B117" i="4"/>
  <c r="D115" i="4"/>
  <c r="H112" i="4" s="1"/>
  <c r="H116" i="4"/>
  <c r="C117" i="4"/>
  <c r="B115" i="4"/>
  <c r="H62" i="8"/>
  <c r="M131" i="8"/>
  <c r="O135" i="8"/>
  <c r="O133" i="8"/>
  <c r="M133" i="8"/>
  <c r="M132" i="8"/>
  <c r="Q131" i="8"/>
  <c r="M134" i="8"/>
  <c r="N135" i="8"/>
  <c r="O132" i="8"/>
  <c r="R133" i="8"/>
  <c r="O134" i="8"/>
  <c r="N133" i="8"/>
  <c r="O131" i="8"/>
  <c r="N134" i="8"/>
  <c r="Q133" i="8"/>
  <c r="R134" i="8"/>
  <c r="N118" i="4"/>
  <c r="Q115" i="4"/>
  <c r="Q120" i="4"/>
  <c r="R132" i="8"/>
  <c r="O118" i="4"/>
  <c r="P131" i="8"/>
  <c r="Q134" i="8"/>
  <c r="L47" i="14"/>
  <c r="I14" i="2"/>
  <c r="I15" i="2"/>
  <c r="I13" i="2"/>
  <c r="V21" i="8"/>
  <c r="Z21" i="8"/>
  <c r="Y20" i="8"/>
  <c r="X22" i="8"/>
  <c r="Z23" i="8"/>
  <c r="V23" i="8"/>
  <c r="V24" i="8"/>
  <c r="X24" i="8"/>
  <c r="Z24" i="8"/>
  <c r="W21" i="8"/>
  <c r="W22" i="8"/>
  <c r="X20" i="8"/>
  <c r="X23" i="8"/>
  <c r="V22" i="8"/>
  <c r="W20" i="8"/>
  <c r="Y21" i="8"/>
  <c r="Y23" i="8"/>
  <c r="Y24" i="8"/>
  <c r="Y22" i="8"/>
  <c r="Z20" i="8"/>
  <c r="AA15" i="8" s="1"/>
  <c r="W24" i="8"/>
  <c r="H62" i="4"/>
  <c r="H65" i="4"/>
  <c r="H61" i="4"/>
  <c r="H65" i="8"/>
  <c r="O38" i="4"/>
  <c r="O36" i="4"/>
  <c r="Q39" i="4"/>
  <c r="R38" i="4"/>
  <c r="P37" i="4"/>
  <c r="R36" i="4"/>
  <c r="O37" i="4"/>
  <c r="M39" i="4"/>
  <c r="M38" i="4"/>
  <c r="M40" i="4"/>
  <c r="M36" i="4"/>
  <c r="P40" i="4"/>
  <c r="M37" i="4"/>
  <c r="Q40" i="4"/>
  <c r="R37" i="4"/>
  <c r="Q37" i="4"/>
  <c r="P36" i="4"/>
  <c r="P39" i="4"/>
  <c r="O40" i="4"/>
  <c r="P38" i="4"/>
  <c r="N39" i="4"/>
  <c r="R40" i="4"/>
  <c r="N37" i="4"/>
  <c r="O39" i="4"/>
  <c r="H66" i="4"/>
  <c r="O119" i="4"/>
  <c r="Q118" i="4"/>
  <c r="M121" i="4"/>
  <c r="O120" i="4"/>
  <c r="R120" i="4"/>
  <c r="O116" i="4"/>
  <c r="N115" i="4"/>
  <c r="E139" i="4" s="1"/>
  <c r="M120" i="4"/>
  <c r="R121" i="4"/>
  <c r="P116" i="4"/>
  <c r="M115" i="4"/>
  <c r="R119" i="4"/>
  <c r="P120" i="4"/>
  <c r="O117" i="4"/>
  <c r="P118" i="4"/>
  <c r="Q119" i="4"/>
  <c r="Q116" i="4"/>
  <c r="Q117" i="4"/>
  <c r="N116" i="4"/>
  <c r="N120" i="4"/>
  <c r="M119" i="4"/>
  <c r="Q121" i="4"/>
  <c r="O121" i="4"/>
  <c r="P117" i="4"/>
  <c r="C6" i="14"/>
  <c r="AA31" i="8"/>
  <c r="Z22" i="8"/>
  <c r="N117" i="4"/>
  <c r="N119" i="4"/>
  <c r="Q135" i="8"/>
  <c r="P134" i="8"/>
  <c r="N121" i="4"/>
  <c r="R118" i="4"/>
  <c r="R131" i="8"/>
  <c r="P133" i="8"/>
  <c r="E14" i="2"/>
  <c r="E13" i="2"/>
  <c r="E15" i="2"/>
  <c r="H112" i="8"/>
  <c r="H109" i="8"/>
  <c r="H111" i="8"/>
  <c r="H78" i="4"/>
  <c r="H81" i="4"/>
  <c r="H77" i="4"/>
  <c r="H82" i="4"/>
  <c r="H79" i="4"/>
  <c r="H80" i="4"/>
  <c r="G23" i="4"/>
  <c r="B20" i="4"/>
  <c r="E46" i="4" s="1"/>
  <c r="E22" i="4"/>
  <c r="H64" i="4"/>
  <c r="H61" i="8"/>
  <c r="E45" i="4"/>
  <c r="E93" i="4"/>
  <c r="O159" i="4"/>
  <c r="E39" i="14"/>
  <c r="C40" i="14"/>
  <c r="G40" i="14"/>
  <c r="B39" i="14"/>
  <c r="F39" i="14"/>
  <c r="D40" i="14"/>
  <c r="C39" i="14"/>
  <c r="G39" i="14"/>
  <c r="E40" i="14"/>
  <c r="B40" i="14"/>
  <c r="F40" i="14"/>
  <c r="D39" i="14"/>
  <c r="N24" i="8"/>
  <c r="Q25" i="8"/>
  <c r="M21" i="8"/>
  <c r="M24" i="8"/>
  <c r="N20" i="8"/>
  <c r="Q21" i="8"/>
  <c r="P24" i="8"/>
  <c r="M26" i="8"/>
  <c r="Q24" i="8"/>
  <c r="O24" i="8"/>
  <c r="N25" i="8"/>
  <c r="R22" i="8"/>
  <c r="R20" i="8"/>
  <c r="N23" i="8"/>
  <c r="R26" i="8"/>
  <c r="O25" i="8"/>
  <c r="P20" i="8"/>
  <c r="Q26" i="8"/>
  <c r="P22" i="8"/>
  <c r="P21" i="8"/>
  <c r="O23" i="8"/>
  <c r="O22" i="8"/>
  <c r="N22" i="8"/>
  <c r="M20" i="8"/>
  <c r="O21" i="8"/>
  <c r="M22" i="8"/>
  <c r="R23" i="8"/>
  <c r="N26" i="8"/>
  <c r="P25" i="8"/>
  <c r="Q20" i="8"/>
  <c r="M23" i="8"/>
  <c r="Q23" i="8"/>
  <c r="P23" i="8"/>
  <c r="O20" i="8"/>
  <c r="M25" i="8"/>
  <c r="O26" i="8"/>
  <c r="N21" i="8"/>
  <c r="R25" i="8"/>
  <c r="Q22" i="8"/>
  <c r="R21" i="8"/>
  <c r="P26" i="8"/>
  <c r="R24" i="8"/>
  <c r="P135" i="4"/>
  <c r="Q131" i="4"/>
  <c r="O131" i="4"/>
  <c r="O134" i="4"/>
  <c r="Q135" i="4"/>
  <c r="N134" i="4"/>
  <c r="M131" i="4"/>
  <c r="N133" i="4"/>
  <c r="N131" i="4"/>
  <c r="N135" i="4"/>
  <c r="Q134" i="4"/>
  <c r="R133" i="4"/>
  <c r="M134" i="4"/>
  <c r="O132" i="4"/>
  <c r="R135" i="4"/>
  <c r="N132" i="4"/>
  <c r="P132" i="4"/>
  <c r="O135" i="4"/>
  <c r="P134" i="4"/>
  <c r="Q132" i="4"/>
  <c r="Q133" i="4"/>
  <c r="M132" i="4"/>
  <c r="R132" i="4"/>
  <c r="P131" i="4"/>
  <c r="P133" i="4"/>
  <c r="R134" i="4"/>
  <c r="M135" i="4"/>
  <c r="O133" i="4"/>
  <c r="R131" i="4"/>
  <c r="M133" i="4"/>
  <c r="D30" i="14"/>
  <c r="S32" i="4"/>
  <c r="AI15" i="8"/>
  <c r="H15" i="4"/>
  <c r="H17" i="4"/>
  <c r="H19" i="4"/>
  <c r="AI14" i="8"/>
  <c r="E94" i="8"/>
  <c r="H81" i="8"/>
  <c r="H82" i="8"/>
  <c r="H80" i="8"/>
  <c r="H79" i="8"/>
  <c r="H77" i="8"/>
  <c r="H78" i="8"/>
  <c r="B50" i="2"/>
  <c r="B48" i="2"/>
  <c r="B42" i="2" s="1"/>
  <c r="B49" i="2"/>
  <c r="F20" i="8"/>
  <c r="H22" i="8"/>
  <c r="D20" i="8"/>
  <c r="D23" i="8"/>
  <c r="H20" i="8"/>
  <c r="H23" i="8"/>
  <c r="D24" i="8"/>
  <c r="B23" i="8"/>
  <c r="G23" i="8"/>
  <c r="B20" i="8"/>
  <c r="E23" i="8"/>
  <c r="H21" i="8"/>
  <c r="C20" i="8"/>
  <c r="G24" i="8"/>
  <c r="E21" i="8"/>
  <c r="B22" i="8"/>
  <c r="C21" i="8"/>
  <c r="B24" i="8"/>
  <c r="F22" i="8"/>
  <c r="F21" i="8"/>
  <c r="G22" i="8"/>
  <c r="C22" i="8"/>
  <c r="E24" i="8"/>
  <c r="F24" i="8"/>
  <c r="E22" i="8"/>
  <c r="E20" i="8"/>
  <c r="B21" i="8"/>
  <c r="C23" i="8"/>
  <c r="D21" i="8"/>
  <c r="G21" i="8"/>
  <c r="C24" i="8"/>
  <c r="F23" i="8"/>
  <c r="D22" i="8"/>
  <c r="H24" i="8"/>
  <c r="G20" i="8"/>
  <c r="C136" i="4"/>
  <c r="H133" i="4"/>
  <c r="F131" i="4"/>
  <c r="G134" i="4"/>
  <c r="G131" i="4"/>
  <c r="H134" i="4"/>
  <c r="H131" i="4"/>
  <c r="B133" i="4"/>
  <c r="D135" i="4"/>
  <c r="C135" i="4"/>
  <c r="H132" i="4"/>
  <c r="E134" i="4"/>
  <c r="B131" i="4"/>
  <c r="C133" i="4"/>
  <c r="G135" i="4"/>
  <c r="C131" i="4"/>
  <c r="D134" i="4"/>
  <c r="F136" i="4"/>
  <c r="D131" i="4"/>
  <c r="G136" i="4"/>
  <c r="D133" i="4"/>
  <c r="D136" i="4"/>
  <c r="E132" i="4"/>
  <c r="C134" i="4"/>
  <c r="B136" i="4"/>
  <c r="H136" i="4"/>
  <c r="F133" i="4"/>
  <c r="G132" i="4"/>
  <c r="F134" i="4"/>
  <c r="B132" i="4"/>
  <c r="C132" i="4"/>
  <c r="E136" i="4"/>
  <c r="E131" i="4"/>
  <c r="H135" i="4"/>
  <c r="F135" i="4"/>
  <c r="E135" i="4"/>
  <c r="E133" i="4"/>
  <c r="G133" i="4"/>
  <c r="F132" i="4"/>
  <c r="D132" i="4"/>
  <c r="B135" i="4"/>
  <c r="B134" i="4"/>
  <c r="C4" i="14"/>
  <c r="C48" i="2"/>
  <c r="C50" i="2"/>
  <c r="C49" i="2"/>
  <c r="S35" i="4"/>
  <c r="E92" i="8"/>
  <c r="S79" i="8"/>
  <c r="S82" i="8"/>
  <c r="S80" i="8"/>
  <c r="S77" i="8"/>
  <c r="S78" i="8"/>
  <c r="S81" i="8"/>
  <c r="M67" i="8"/>
  <c r="M68" i="8"/>
  <c r="O69" i="8"/>
  <c r="Q70" i="8"/>
  <c r="M72" i="8"/>
  <c r="O73" i="8"/>
  <c r="P68" i="8"/>
  <c r="M70" i="8"/>
  <c r="R71" i="8"/>
  <c r="R73" i="8"/>
  <c r="Q68" i="8"/>
  <c r="N71" i="8"/>
  <c r="N73" i="8"/>
  <c r="N69" i="8"/>
  <c r="O71" i="8"/>
  <c r="O67" i="8"/>
  <c r="R69" i="8"/>
  <c r="P72" i="8"/>
  <c r="R67" i="8"/>
  <c r="P70" i="8"/>
  <c r="Q72" i="8"/>
  <c r="Q73" i="8"/>
  <c r="M71" i="8"/>
  <c r="O68" i="8"/>
  <c r="R72" i="8"/>
  <c r="N70" i="8"/>
  <c r="P67" i="8"/>
  <c r="M73" i="8"/>
  <c r="Q69" i="8"/>
  <c r="P73" i="8"/>
  <c r="P69" i="8"/>
  <c r="O70" i="8"/>
  <c r="N72" i="8"/>
  <c r="N68" i="8"/>
  <c r="O72" i="8"/>
  <c r="Q67" i="8"/>
  <c r="R70" i="8"/>
  <c r="Q71" i="8"/>
  <c r="N67" i="8"/>
  <c r="R68" i="8"/>
  <c r="M69" i="8"/>
  <c r="P71" i="8"/>
  <c r="E36" i="8"/>
  <c r="G38" i="8"/>
  <c r="D37" i="8"/>
  <c r="B40" i="8"/>
  <c r="C37" i="8"/>
  <c r="E40" i="8"/>
  <c r="G39" i="8"/>
  <c r="G37" i="8"/>
  <c r="C41" i="8"/>
  <c r="B39" i="8"/>
  <c r="D40" i="8"/>
  <c r="F37" i="8"/>
  <c r="F36" i="8"/>
  <c r="F40" i="8"/>
  <c r="F38" i="8"/>
  <c r="B36" i="8"/>
  <c r="E38" i="8"/>
  <c r="E37" i="8"/>
  <c r="C36" i="8"/>
  <c r="C38" i="8"/>
  <c r="B38" i="8"/>
  <c r="E41" i="8"/>
  <c r="E39" i="8"/>
  <c r="C40" i="8"/>
  <c r="C39" i="8"/>
  <c r="D38" i="8"/>
  <c r="G41" i="8"/>
  <c r="H38" i="8"/>
  <c r="D41" i="8"/>
  <c r="H40" i="8"/>
  <c r="B37" i="8"/>
  <c r="F39" i="8"/>
  <c r="H41" i="8"/>
  <c r="G36" i="8"/>
  <c r="D39" i="8"/>
  <c r="D36" i="8"/>
  <c r="F41" i="8"/>
  <c r="B41" i="8"/>
  <c r="H36" i="8"/>
  <c r="G40" i="8"/>
  <c r="H39" i="8"/>
  <c r="H37" i="8"/>
  <c r="E92" i="4"/>
  <c r="B95" i="4" s="1" a="1"/>
  <c r="S79" i="4"/>
  <c r="S82" i="4"/>
  <c r="S80" i="4"/>
  <c r="S81" i="4"/>
  <c r="S77" i="4"/>
  <c r="S78" i="4"/>
  <c r="S33" i="4"/>
  <c r="S34" i="4"/>
  <c r="S31" i="4"/>
  <c r="S30" i="4"/>
  <c r="AA30" i="8"/>
  <c r="AA32" i="8"/>
  <c r="S110" i="4"/>
  <c r="E142" i="8"/>
  <c r="H125" i="8"/>
  <c r="H129" i="8"/>
  <c r="H128" i="8"/>
  <c r="H127" i="8"/>
  <c r="H126" i="8"/>
  <c r="H130" i="8"/>
  <c r="AI17" i="8"/>
  <c r="AA33" i="8"/>
  <c r="AI33" i="8"/>
  <c r="AI34" i="8"/>
  <c r="AI31" i="8"/>
  <c r="AI32" i="8"/>
  <c r="AI30" i="8"/>
  <c r="B17" i="14"/>
  <c r="F17" i="14"/>
  <c r="D18" i="14"/>
  <c r="C17" i="14"/>
  <c r="G17" i="14"/>
  <c r="E18" i="14"/>
  <c r="D17" i="14"/>
  <c r="B18" i="14"/>
  <c r="F18" i="14"/>
  <c r="G18" i="14"/>
  <c r="E17" i="14"/>
  <c r="C18" i="14"/>
  <c r="H40" i="4"/>
  <c r="G37" i="4"/>
  <c r="B37" i="4"/>
  <c r="E39" i="4"/>
  <c r="E38" i="4"/>
  <c r="E41" i="4"/>
  <c r="D39" i="4"/>
  <c r="C37" i="4"/>
  <c r="F39" i="4"/>
  <c r="C36" i="4"/>
  <c r="D36" i="4"/>
  <c r="B41" i="4"/>
  <c r="C38" i="4"/>
  <c r="G38" i="4"/>
  <c r="E36" i="4"/>
  <c r="F41" i="4"/>
  <c r="G36" i="4"/>
  <c r="B38" i="4"/>
  <c r="C39" i="4"/>
  <c r="C41" i="4"/>
  <c r="F37" i="4"/>
  <c r="E40" i="4"/>
  <c r="H38" i="4"/>
  <c r="F40" i="4"/>
  <c r="G41" i="4"/>
  <c r="H37" i="4"/>
  <c r="B39" i="4"/>
  <c r="D41" i="4"/>
  <c r="H41" i="4"/>
  <c r="G40" i="4"/>
  <c r="F36" i="4"/>
  <c r="E37" i="4"/>
  <c r="F38" i="4"/>
  <c r="H39" i="4"/>
  <c r="H36" i="4"/>
  <c r="G39" i="4"/>
  <c r="C40" i="4"/>
  <c r="B40" i="4"/>
  <c r="D37" i="4"/>
  <c r="B36" i="4"/>
  <c r="D40" i="4"/>
  <c r="D38" i="4"/>
  <c r="AA18" i="8"/>
  <c r="AA17" i="8"/>
  <c r="AA14" i="8"/>
  <c r="AA16" i="8"/>
  <c r="G48" i="2"/>
  <c r="G50" i="2"/>
  <c r="G49" i="2"/>
  <c r="E140" i="8"/>
  <c r="S128" i="8"/>
  <c r="S125" i="8"/>
  <c r="S126" i="8"/>
  <c r="S129" i="8"/>
  <c r="S127" i="8"/>
  <c r="S130" i="8"/>
  <c r="H109" i="4"/>
  <c r="H110" i="4"/>
  <c r="AI18" i="8"/>
  <c r="AA34" i="8"/>
  <c r="E139" i="8"/>
  <c r="S112" i="8"/>
  <c r="S109" i="8"/>
  <c r="S111" i="8"/>
  <c r="S113" i="8"/>
  <c r="S114" i="8"/>
  <c r="S110" i="8"/>
  <c r="E45" i="8"/>
  <c r="S34" i="8"/>
  <c r="S31" i="8"/>
  <c r="S33" i="8"/>
  <c r="S32" i="8"/>
  <c r="S30" i="8"/>
  <c r="S35" i="8"/>
  <c r="H114" i="4" l="1"/>
  <c r="H113" i="4"/>
  <c r="S112" i="4"/>
  <c r="S113" i="4"/>
  <c r="H16" i="4"/>
  <c r="H14" i="4"/>
  <c r="S15" i="4"/>
  <c r="S14" i="4"/>
  <c r="S18" i="4"/>
  <c r="S19" i="4"/>
  <c r="S16" i="4"/>
  <c r="S17" i="4"/>
  <c r="S114" i="4"/>
  <c r="S111" i="4"/>
  <c r="H111" i="4"/>
  <c r="E141" i="4"/>
  <c r="S109" i="4"/>
  <c r="H18" i="4"/>
  <c r="D41" i="14"/>
  <c r="B97" i="4"/>
  <c r="E95" i="4"/>
  <c r="E96" i="4"/>
  <c r="B99" i="4"/>
  <c r="D97" i="4"/>
  <c r="D98" i="4"/>
  <c r="C96" i="4"/>
  <c r="E100" i="4"/>
  <c r="D100" i="4"/>
  <c r="C95" i="4"/>
  <c r="B96" i="4"/>
  <c r="E97" i="4"/>
  <c r="C97" i="4"/>
  <c r="B100" i="4"/>
  <c r="E98" i="4"/>
  <c r="C100" i="4"/>
  <c r="C99" i="4"/>
  <c r="C98" i="4"/>
  <c r="D99" i="4"/>
  <c r="D96" i="4"/>
  <c r="B98" i="4"/>
  <c r="E99" i="4"/>
  <c r="B95" i="4"/>
  <c r="D95" i="4"/>
  <c r="E140" i="4"/>
  <c r="S126" i="4"/>
  <c r="S128" i="4"/>
  <c r="S125" i="4"/>
  <c r="S127" i="4"/>
  <c r="S130" i="4"/>
  <c r="S129" i="4"/>
  <c r="E47" i="4"/>
  <c r="B48" i="4" s="1" a="1"/>
  <c r="H32" i="4"/>
  <c r="H30" i="4"/>
  <c r="H35" i="4"/>
  <c r="H31" i="4"/>
  <c r="H34" i="4"/>
  <c r="H33" i="4"/>
  <c r="B6" i="14"/>
  <c r="B4" i="14"/>
  <c r="D19" i="14"/>
  <c r="B143" i="8" a="1"/>
  <c r="E47" i="8"/>
  <c r="H30" i="8"/>
  <c r="H31" i="8"/>
  <c r="H35" i="8"/>
  <c r="H32" i="8"/>
  <c r="H33" i="8"/>
  <c r="H34" i="8"/>
  <c r="E91" i="8"/>
  <c r="B95" i="8" s="1" a="1"/>
  <c r="S65" i="8"/>
  <c r="S64" i="8"/>
  <c r="S66" i="8"/>
  <c r="S63" i="8"/>
  <c r="S61" i="8"/>
  <c r="S62" i="8"/>
  <c r="E142" i="4"/>
  <c r="H126" i="4"/>
  <c r="H129" i="4"/>
  <c r="H125" i="4"/>
  <c r="H128" i="4"/>
  <c r="H127" i="4"/>
  <c r="H130" i="4"/>
  <c r="E44" i="8"/>
  <c r="S19" i="8"/>
  <c r="S14" i="8"/>
  <c r="S17" i="8"/>
  <c r="S18" i="8"/>
  <c r="S15" i="8"/>
  <c r="S16" i="8"/>
  <c r="E46" i="8"/>
  <c r="H16" i="8"/>
  <c r="H18" i="8"/>
  <c r="H14" i="8"/>
  <c r="H19" i="8"/>
  <c r="H15" i="8"/>
  <c r="H17" i="8"/>
  <c r="D4" i="14"/>
  <c r="D6" i="14"/>
  <c r="B143" i="4" l="1" a="1"/>
  <c r="E148" i="4" s="1"/>
  <c r="D53" i="4"/>
  <c r="D50" i="4"/>
  <c r="C49" i="4"/>
  <c r="D52" i="4"/>
  <c r="C52" i="4"/>
  <c r="E49" i="4"/>
  <c r="E53" i="4"/>
  <c r="B52" i="4"/>
  <c r="B50" i="4"/>
  <c r="C50" i="4"/>
  <c r="E48" i="4"/>
  <c r="B48" i="4"/>
  <c r="D49" i="4"/>
  <c r="D48" i="4"/>
  <c r="C53" i="4"/>
  <c r="B49" i="4"/>
  <c r="E50" i="4"/>
  <c r="E52" i="4"/>
  <c r="B53" i="4"/>
  <c r="D51" i="4"/>
  <c r="C51" i="4"/>
  <c r="E51" i="4"/>
  <c r="C48" i="4"/>
  <c r="B51" i="4"/>
  <c r="B143" i="4"/>
  <c r="D144" i="4"/>
  <c r="F6" i="14" a="1"/>
  <c r="B146" i="8"/>
  <c r="C148" i="8"/>
  <c r="B144" i="8"/>
  <c r="C146" i="8"/>
  <c r="C143" i="8"/>
  <c r="E143" i="8"/>
  <c r="E146" i="8"/>
  <c r="B145" i="8"/>
  <c r="D145" i="8"/>
  <c r="C147" i="8"/>
  <c r="B147" i="8"/>
  <c r="B143" i="8"/>
  <c r="D148" i="8"/>
  <c r="D143" i="8"/>
  <c r="C144" i="8"/>
  <c r="E147" i="8"/>
  <c r="C145" i="8"/>
  <c r="D144" i="8"/>
  <c r="B148" i="8"/>
  <c r="D146" i="8"/>
  <c r="E145" i="8"/>
  <c r="E144" i="8"/>
  <c r="E148" i="8"/>
  <c r="D147" i="8"/>
  <c r="D154" i="4"/>
  <c r="F91" i="4"/>
  <c r="F93" i="4"/>
  <c r="F94" i="4"/>
  <c r="F92" i="4"/>
  <c r="E98" i="8"/>
  <c r="E99" i="8"/>
  <c r="B95" i="8"/>
  <c r="C99" i="8"/>
  <c r="D95" i="8"/>
  <c r="C100" i="8"/>
  <c r="D98" i="8"/>
  <c r="B99" i="8"/>
  <c r="C96" i="8"/>
  <c r="B97" i="8"/>
  <c r="D97" i="8"/>
  <c r="E96" i="8"/>
  <c r="C95" i="8"/>
  <c r="E95" i="8"/>
  <c r="D100" i="8"/>
  <c r="B96" i="8"/>
  <c r="C97" i="8"/>
  <c r="D99" i="8"/>
  <c r="E97" i="8"/>
  <c r="B100" i="8"/>
  <c r="D96" i="8"/>
  <c r="E100" i="8"/>
  <c r="C98" i="8"/>
  <c r="B98" i="8"/>
  <c r="B48" i="8" a="1"/>
  <c r="F4" i="14" a="1"/>
  <c r="E143" i="4" l="1"/>
  <c r="E144" i="4"/>
  <c r="E145" i="4"/>
  <c r="B145" i="4"/>
  <c r="C147" i="4"/>
  <c r="D143" i="4"/>
  <c r="B148" i="4"/>
  <c r="C143" i="4"/>
  <c r="D156" i="4" s="1"/>
  <c r="B157" i="4" s="1" a="1"/>
  <c r="E146" i="4"/>
  <c r="C148" i="4"/>
  <c r="B144" i="4"/>
  <c r="C146" i="4"/>
  <c r="C145" i="4"/>
  <c r="B147" i="4"/>
  <c r="E147" i="4"/>
  <c r="D147" i="4"/>
  <c r="D148" i="4"/>
  <c r="C144" i="4"/>
  <c r="D146" i="4"/>
  <c r="D145" i="4"/>
  <c r="B146" i="4"/>
  <c r="H6" i="14"/>
  <c r="F6" i="14"/>
  <c r="G6" i="14"/>
  <c r="F4" i="14"/>
  <c r="G4" i="14"/>
  <c r="H4" i="14"/>
  <c r="D154" i="8"/>
  <c r="F92" i="8"/>
  <c r="F91" i="8"/>
  <c r="F93" i="8"/>
  <c r="F94" i="8"/>
  <c r="E52" i="8"/>
  <c r="C48" i="8"/>
  <c r="E49" i="8"/>
  <c r="C49" i="8"/>
  <c r="C50" i="8"/>
  <c r="C51" i="8"/>
  <c r="E48" i="8"/>
  <c r="B49" i="8"/>
  <c r="E50" i="8"/>
  <c r="D52" i="8"/>
  <c r="D49" i="8"/>
  <c r="D48" i="8"/>
  <c r="C53" i="8"/>
  <c r="B53" i="8"/>
  <c r="E51" i="8"/>
  <c r="D50" i="8"/>
  <c r="E53" i="8"/>
  <c r="B50" i="8"/>
  <c r="D51" i="8"/>
  <c r="B51" i="8"/>
  <c r="D53" i="8"/>
  <c r="B48" i="8"/>
  <c r="C52" i="8"/>
  <c r="B52" i="8"/>
  <c r="D156" i="8"/>
  <c r="F142" i="8"/>
  <c r="F140" i="8"/>
  <c r="F141" i="8"/>
  <c r="F139" i="8"/>
  <c r="D155" i="4"/>
  <c r="F44" i="4"/>
  <c r="F46" i="4"/>
  <c r="F47" i="4"/>
  <c r="F45" i="4"/>
  <c r="F140" i="4" l="1"/>
  <c r="F142" i="4"/>
  <c r="C27" i="13"/>
  <c r="C29" i="13" s="1"/>
  <c r="F141" i="4"/>
  <c r="C28" i="13"/>
  <c r="C30" i="13" s="1"/>
  <c r="F139" i="4"/>
  <c r="B159" i="4"/>
  <c r="B158" i="4"/>
  <c r="C160" i="4"/>
  <c r="D158" i="4"/>
  <c r="B157" i="4"/>
  <c r="C157" i="4"/>
  <c r="C158" i="4"/>
  <c r="D157" i="4"/>
  <c r="B160" i="4"/>
  <c r="D159" i="4"/>
  <c r="C159" i="4"/>
  <c r="D160" i="4"/>
  <c r="D155" i="8"/>
  <c r="F47" i="8"/>
  <c r="F45" i="8"/>
  <c r="F44" i="8"/>
  <c r="F46" i="8"/>
  <c r="B157" i="8" a="1"/>
  <c r="C32" i="13" l="1"/>
  <c r="H155" i="4"/>
  <c r="E155" i="4"/>
  <c r="E156" i="4"/>
  <c r="E154" i="4"/>
  <c r="D160" i="8"/>
  <c r="B159" i="8"/>
  <c r="C160" i="8"/>
  <c r="D159" i="8"/>
  <c r="B158" i="8"/>
  <c r="B157" i="8"/>
  <c r="D157" i="8"/>
  <c r="C159" i="8"/>
  <c r="D158" i="8"/>
  <c r="C158" i="8"/>
  <c r="C157" i="8"/>
  <c r="B160" i="8"/>
  <c r="C31" i="13" l="1"/>
  <c r="H155" i="8"/>
  <c r="E156" i="8"/>
  <c r="E155" i="8"/>
  <c r="E154" i="8"/>
  <c r="B4" i="9"/>
  <c r="C35" i="13" l="1"/>
  <c r="C38" i="13"/>
  <c r="C34" i="13"/>
  <c r="C37" i="13"/>
  <c r="C33" i="13"/>
  <c r="C36" i="13"/>
  <c r="B5" i="9"/>
  <c r="E11" i="9" l="1"/>
  <c r="F10" i="9"/>
  <c r="C15" i="13" s="1"/>
  <c r="B14" i="9"/>
  <c r="C16" i="13" s="1"/>
  <c r="E10" i="9"/>
  <c r="C14" i="13" s="1"/>
  <c r="B10" i="9"/>
  <c r="C11" i="13" s="1"/>
  <c r="C10" i="9"/>
  <c r="D10" i="9"/>
  <c r="C13" i="13" s="1"/>
  <c r="D16" i="9" l="1"/>
  <c r="C18" i="13" s="1"/>
  <c r="C17" i="13"/>
  <c r="C12" i="13"/>
  <c r="D17" i="9"/>
  <c r="C19" i="13" s="1"/>
</calcChain>
</file>

<file path=xl/sharedStrings.xml><?xml version="1.0" encoding="utf-8"?>
<sst xmlns="http://schemas.openxmlformats.org/spreadsheetml/2006/main" count="560" uniqueCount="122">
  <si>
    <t>При температуре 1500 С</t>
  </si>
  <si>
    <t>Коэффициенты</t>
  </si>
  <si>
    <t xml:space="preserve">MgO= </t>
  </si>
  <si>
    <t>CaO/SiO2</t>
  </si>
  <si>
    <t>факт</t>
  </si>
  <si>
    <t>расчет</t>
  </si>
  <si>
    <t>m4</t>
  </si>
  <si>
    <t>m3</t>
  </si>
  <si>
    <t>m2</t>
  </si>
  <si>
    <t>m1</t>
  </si>
  <si>
    <t>bo</t>
  </si>
  <si>
    <t>Ввод состава шлака</t>
  </si>
  <si>
    <t>CaO</t>
  </si>
  <si>
    <t>SiO2</t>
  </si>
  <si>
    <t>MgO</t>
  </si>
  <si>
    <t>Al2O3</t>
  </si>
  <si>
    <t>Факт</t>
  </si>
  <si>
    <t>MgO=5</t>
  </si>
  <si>
    <t>MgO=10</t>
  </si>
  <si>
    <t>MgO=15</t>
  </si>
  <si>
    <t>MgO=20</t>
  </si>
  <si>
    <t>Расчет</t>
  </si>
  <si>
    <t>Поправка на глинозем</t>
  </si>
  <si>
    <t>1400 С</t>
  </si>
  <si>
    <t>1500 С</t>
  </si>
  <si>
    <t>b=</t>
  </si>
  <si>
    <t>a=</t>
  </si>
  <si>
    <t>Рассматриваемый период</t>
  </si>
  <si>
    <t>Температура шлака</t>
  </si>
  <si>
    <t>Базовый</t>
  </si>
  <si>
    <t>Температура шлака при вязкости 7 пуаз</t>
  </si>
  <si>
    <t>tпл=</t>
  </si>
  <si>
    <t>TiO2</t>
  </si>
  <si>
    <t>(CaO+MgO)/SiO2</t>
  </si>
  <si>
    <t>(CaO+MgO)/(SiO2+Al2O3)</t>
  </si>
  <si>
    <t>вязкость при т-ре 1400</t>
  </si>
  <si>
    <t>вязкость при т-ре 1450</t>
  </si>
  <si>
    <t>вязкость при т-ре 1500</t>
  </si>
  <si>
    <t>тем-ра при вяз-сти 25 пуаз</t>
  </si>
  <si>
    <t>тем-ра при вяз-сти 7 пуаз</t>
  </si>
  <si>
    <t>Градиент вяз-сти 25-7 пуаз</t>
  </si>
  <si>
    <t>Градиент вяз-сти 1400-1500 С</t>
  </si>
  <si>
    <t>база</t>
  </si>
  <si>
    <t>CaO+SiO2 =</t>
  </si>
  <si>
    <t>CaO/SiO2 =</t>
  </si>
  <si>
    <t>Результаты проверки алгоритмов расчета шлака</t>
  </si>
  <si>
    <t>Дата:</t>
  </si>
  <si>
    <r>
      <t>Влияние CaO/SiO2 (при условии CaO+SiO</t>
    </r>
    <r>
      <rPr>
        <b/>
        <vertAlign val="subscript"/>
        <sz val="10"/>
        <rFont val="Arial Cyr"/>
        <charset val="204"/>
      </rPr>
      <t>2</t>
    </r>
    <r>
      <rPr>
        <b/>
        <sz val="10"/>
        <rFont val="Arial Cyr"/>
        <charset val="204"/>
      </rPr>
      <t>=const)</t>
    </r>
  </si>
  <si>
    <t>При глиноземе</t>
  </si>
  <si>
    <t xml:space="preserve">При температуре </t>
  </si>
  <si>
    <t>и</t>
  </si>
  <si>
    <t>Al2O3=5</t>
  </si>
  <si>
    <t>Al2O3=12</t>
  </si>
  <si>
    <t>Al2O3=15</t>
  </si>
  <si>
    <t>Вязкость шлака при т-ре</t>
  </si>
  <si>
    <t>Состав шлака</t>
  </si>
  <si>
    <t>вязкость при т-ре 1350</t>
  </si>
  <si>
    <t>вязкость при т-ре 1550</t>
  </si>
  <si>
    <t>Самый новый вариант</t>
  </si>
  <si>
    <t>Результаты</t>
  </si>
  <si>
    <t>CaO+SiO2+Al2O3+TiO2=</t>
  </si>
  <si>
    <t>ВЛИЯНИЕ MgO в диапазоне 5-20% при CaO/SiO2  от 0,8 до 1,2</t>
  </si>
  <si>
    <t>Влияние MgO при условии  CaO/SiO2  = 0,8  и Al2O3=12%</t>
  </si>
  <si>
    <t>(25 пуаз)</t>
  </si>
  <si>
    <t>ВВОД данных</t>
  </si>
  <si>
    <t>Влияние MgO при условии  CaO/SiO2  = 1,0  и Al2O3=12%</t>
  </si>
  <si>
    <t>Влияние MgO при условии  CaO/SiO2  = 1,2  и Al2O3=12%</t>
  </si>
  <si>
    <t>ВЛИЯНИЕ Al2O3 в диапазоне 5-15% при CaO/SiO2  от 0,8 до 1,2</t>
  </si>
  <si>
    <t>Влияние Al2O3 при условии  CaO/SiO2  = 0,8  и MgO=10%</t>
  </si>
  <si>
    <t>Влияние Al2O3 при условии  CaO/SiO2  = 1,0  и MgO=10%</t>
  </si>
  <si>
    <t>Влияние Al2O3 при условии  CaO/SiO2  = 1,2  и MgO=10%</t>
  </si>
  <si>
    <t xml:space="preserve">ВЛИЯНИЕ ОСНОВАНОСТИ в диапазоне от 0,8 до1,2 при </t>
  </si>
  <si>
    <t>MgO=</t>
  </si>
  <si>
    <t>Al2O3=</t>
  </si>
  <si>
    <t>Al2O3=12%</t>
  </si>
  <si>
    <t>Al2O3=5%</t>
  </si>
  <si>
    <t>Al2O3=15%</t>
  </si>
  <si>
    <t>ИСХОДНЫЕ ДАННЫЕ ДЛЯ РАСЧЕТА</t>
  </si>
  <si>
    <t>ввод данных</t>
  </si>
  <si>
    <t>результаты вычислений</t>
  </si>
  <si>
    <t xml:space="preserve">Зависимость от температуры по диаграмме </t>
  </si>
  <si>
    <t>первичного  эталонного шлака при FeO=0%</t>
  </si>
  <si>
    <t>b5</t>
  </si>
  <si>
    <t>b4</t>
  </si>
  <si>
    <t>b3</t>
  </si>
  <si>
    <t>b2</t>
  </si>
  <si>
    <t>b1</t>
  </si>
  <si>
    <t>Проверка</t>
  </si>
  <si>
    <t>первичного  эталонного шлака при FeO=6%</t>
  </si>
  <si>
    <t>первичного  эталонного шлака при FeO=12%</t>
  </si>
  <si>
    <t>Температура на входе в зону когезии, град.С</t>
  </si>
  <si>
    <t>Температура на выходе из зоны когезии, град.С</t>
  </si>
  <si>
    <t>Вязкость первичного шлака при содержании FeO и Твх.з.ког., пуаз</t>
  </si>
  <si>
    <t>Температура на входе в зону когезии (Твх.з.ког.), град.С</t>
  </si>
  <si>
    <t>Температура на выходе из зоны когезии (Твых.з.ког.), град.С</t>
  </si>
  <si>
    <t>Вязкость первичного шлака при содержании FeO и Твых.з.ког., пуаз</t>
  </si>
  <si>
    <t xml:space="preserve"> b0</t>
  </si>
  <si>
    <t>Cодержание в первичном шлаке FeO (x), %</t>
  </si>
  <si>
    <t>FeO*FeO* (x^2)</t>
  </si>
  <si>
    <t>b0</t>
  </si>
  <si>
    <t>Коэффициенты полинома</t>
  </si>
  <si>
    <t>коэффициенты полинома</t>
  </si>
  <si>
    <t>Вязкость с поправкой на FeO и Т на входе в зону когезии, пуаз</t>
  </si>
  <si>
    <t>Вязкость с поправкой на FeO и Т на выходе из зоны когезии, пуаз</t>
  </si>
  <si>
    <t>FeO в шлаке при входе в зону когезии, %</t>
  </si>
  <si>
    <t>FeO в шлаке при выходе из зоны когезии, %</t>
  </si>
  <si>
    <t>Основность первичного шлака, доли ед.</t>
  </si>
  <si>
    <t>ПЕРВИЧНЫЙ ШЛАК</t>
  </si>
  <si>
    <t>КОНЕЧНЫЙ ШЛАК</t>
  </si>
  <si>
    <t>Вязкость с поправкой на основность на входе в зону когезии, пуаз</t>
  </si>
  <si>
    <t>Вязкость с поправкой на основность на выходе из зоны когезии, пуаз</t>
  </si>
  <si>
    <t>Коэффициент политермы A</t>
  </si>
  <si>
    <t>Коэффициент политермы B</t>
  </si>
  <si>
    <t>вязкость при т-ре 1200</t>
  </si>
  <si>
    <t>вязкость при т-ре 1250</t>
  </si>
  <si>
    <t>вязкость при т-ре 1300</t>
  </si>
  <si>
    <t>вязкость при т-ре 1275</t>
  </si>
  <si>
    <t>вязкость при т-ре входа в зону когезии (ячейка С22)</t>
  </si>
  <si>
    <t>Зависимость вязкости конечного шлака от температуры</t>
  </si>
  <si>
    <t>Температура плавления конечного шлака (при вязкости 25 пуаз)</t>
  </si>
  <si>
    <t>Коэффициенты политермы вязкости конечного шлака</t>
  </si>
  <si>
    <t>темп-ра кристаллизации (плавления) шлака при вяз-сти 25 пуаз, град.С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</si>
</sst>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"/>
    <numFmt numFmtId="166" formatCode="0.0000"/>
    <numFmt numFmtId="167" formatCode="0.00000"/>
    <numFmt numFmtId="168" formatCode="0.00000000"/>
    <numFmt numFmtId="169" formatCode="0.0000000000000000000000000000000E+00"/>
  </numFmts>
  <fonts count="2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8"/>
      <name val="Arial Cyr"/>
      <charset val="204"/>
    </font>
    <font>
      <sz val="10"/>
      <color indexed="10"/>
      <name val="Arial Cyr"/>
      <charset val="204"/>
    </font>
    <font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family val="2"/>
      <charset val="204"/>
    </font>
    <font>
      <u/>
      <sz val="10"/>
      <name val="Arial Cyr"/>
      <family val="2"/>
      <charset val="204"/>
    </font>
    <font>
      <sz val="10"/>
      <name val="Symbol"/>
      <family val="1"/>
      <charset val="2"/>
    </font>
    <font>
      <b/>
      <vertAlign val="subscript"/>
      <sz val="10"/>
      <name val="Arial Cyr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Arial Cyr"/>
      <charset val="204"/>
    </font>
    <font>
      <b/>
      <sz val="14"/>
      <color indexed="10"/>
      <name val="Times New Roman"/>
      <family val="1"/>
      <charset val="204"/>
    </font>
    <font>
      <b/>
      <sz val="12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15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 applyFill="1"/>
    <xf numFmtId="0" fontId="0" fillId="0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2" fontId="6" fillId="0" borderId="0" xfId="0" applyNumberFormat="1" applyFont="1"/>
    <xf numFmtId="165" fontId="0" fillId="0" borderId="0" xfId="0" applyNumberFormat="1"/>
    <xf numFmtId="0" fontId="1" fillId="2" borderId="1" xfId="0" applyFont="1" applyFill="1" applyBorder="1"/>
    <xf numFmtId="0" fontId="6" fillId="2" borderId="1" xfId="0" applyFont="1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" fontId="1" fillId="2" borderId="1" xfId="0" applyNumberFormat="1" applyFont="1" applyFill="1" applyBorder="1"/>
    <xf numFmtId="166" fontId="0" fillId="0" borderId="0" xfId="0" applyNumberFormat="1"/>
    <xf numFmtId="2" fontId="6" fillId="2" borderId="1" xfId="0" applyNumberFormat="1" applyFont="1" applyFill="1" applyBorder="1"/>
    <xf numFmtId="0" fontId="5" fillId="2" borderId="1" xfId="0" applyFont="1" applyFill="1" applyBorder="1"/>
    <xf numFmtId="2" fontId="1" fillId="0" borderId="0" xfId="0" applyNumberFormat="1" applyFont="1"/>
    <xf numFmtId="167" fontId="0" fillId="0" borderId="0" xfId="0" applyNumberFormat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 applyAlignment="1">
      <alignment horizontal="centerContinuous" wrapText="1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22" fontId="0" fillId="0" borderId="0" xfId="0" applyNumberFormat="1"/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2" fontId="4" fillId="2" borderId="1" xfId="0" applyNumberFormat="1" applyFont="1" applyFill="1" applyBorder="1"/>
    <xf numFmtId="165" fontId="1" fillId="2" borderId="1" xfId="0" applyNumberFormat="1" applyFont="1" applyFill="1" applyBorder="1"/>
    <xf numFmtId="165" fontId="4" fillId="2" borderId="1" xfId="0" applyNumberFormat="1" applyFont="1" applyFill="1" applyBorder="1"/>
    <xf numFmtId="0" fontId="15" fillId="0" borderId="0" xfId="0" applyFont="1"/>
    <xf numFmtId="2" fontId="15" fillId="0" borderId="0" xfId="0" applyNumberFormat="1" applyFont="1"/>
    <xf numFmtId="0" fontId="16" fillId="0" borderId="0" xfId="0" applyFont="1"/>
    <xf numFmtId="2" fontId="16" fillId="0" borderId="0" xfId="0" applyNumberFormat="1" applyFont="1"/>
    <xf numFmtId="165" fontId="16" fillId="0" borderId="0" xfId="0" applyNumberFormat="1" applyFont="1"/>
    <xf numFmtId="0" fontId="17" fillId="3" borderId="0" xfId="0" applyFont="1" applyFill="1"/>
    <xf numFmtId="2" fontId="17" fillId="3" borderId="0" xfId="0" applyNumberFormat="1" applyFont="1" applyFill="1"/>
    <xf numFmtId="0" fontId="14" fillId="0" borderId="0" xfId="0" applyFont="1" applyFill="1"/>
    <xf numFmtId="2" fontId="14" fillId="0" borderId="0" xfId="0" applyNumberFormat="1" applyFont="1" applyFill="1"/>
    <xf numFmtId="0" fontId="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3" borderId="0" xfId="0" applyFont="1" applyFill="1"/>
    <xf numFmtId="0" fontId="19" fillId="0" borderId="0" xfId="0" applyFont="1"/>
    <xf numFmtId="0" fontId="17" fillId="0" borderId="0" xfId="0" applyFont="1"/>
    <xf numFmtId="0" fontId="20" fillId="0" borderId="0" xfId="0" applyFont="1"/>
    <xf numFmtId="165" fontId="21" fillId="0" borderId="0" xfId="0" applyNumberFormat="1" applyFont="1"/>
    <xf numFmtId="0" fontId="22" fillId="0" borderId="0" xfId="0" applyFont="1"/>
    <xf numFmtId="0" fontId="7" fillId="0" borderId="1" xfId="0" applyFont="1" applyBorder="1"/>
    <xf numFmtId="165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164" fontId="0" fillId="0" borderId="1" xfId="0" applyNumberFormat="1" applyFill="1" applyBorder="1"/>
    <xf numFmtId="0" fontId="6" fillId="0" borderId="1" xfId="0" applyFont="1" applyBorder="1"/>
    <xf numFmtId="164" fontId="6" fillId="0" borderId="1" xfId="0" applyNumberFormat="1" applyFont="1" applyBorder="1"/>
    <xf numFmtId="0" fontId="21" fillId="0" borderId="0" xfId="0" applyFont="1"/>
    <xf numFmtId="0" fontId="4" fillId="3" borderId="0" xfId="0" applyFont="1" applyFill="1"/>
    <xf numFmtId="0" fontId="1" fillId="0" borderId="0" xfId="0" applyFont="1"/>
    <xf numFmtId="2" fontId="0" fillId="2" borderId="1" xfId="0" applyNumberFormat="1" applyFill="1" applyBorder="1"/>
    <xf numFmtId="1" fontId="0" fillId="2" borderId="1" xfId="0" applyNumberFormat="1" applyFill="1" applyBorder="1"/>
    <xf numFmtId="164" fontId="0" fillId="0" borderId="0" xfId="0" applyNumberFormat="1" applyFill="1"/>
    <xf numFmtId="0" fontId="5" fillId="0" borderId="0" xfId="0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Fill="1" applyBorder="1"/>
    <xf numFmtId="0" fontId="6" fillId="0" borderId="1" xfId="0" applyFont="1" applyFill="1" applyBorder="1"/>
    <xf numFmtId="0" fontId="0" fillId="2" borderId="0" xfId="0" applyFill="1"/>
    <xf numFmtId="167" fontId="0" fillId="0" borderId="0" xfId="0" applyNumberFormat="1" applyFill="1"/>
    <xf numFmtId="2" fontId="0" fillId="0" borderId="0" xfId="0" applyNumberFormat="1" applyFill="1"/>
    <xf numFmtId="0" fontId="17" fillId="0" borderId="0" xfId="0" applyFont="1" applyFill="1"/>
    <xf numFmtId="2" fontId="17" fillId="0" borderId="0" xfId="0" applyNumberFormat="1" applyFont="1" applyFill="1"/>
    <xf numFmtId="165" fontId="1" fillId="0" borderId="1" xfId="0" applyNumberFormat="1" applyFont="1" applyFill="1" applyBorder="1"/>
    <xf numFmtId="2" fontId="1" fillId="0" borderId="1" xfId="0" applyNumberFormat="1" applyFont="1" applyFill="1" applyBorder="1"/>
    <xf numFmtId="2" fontId="4" fillId="0" borderId="1" xfId="0" applyNumberFormat="1" applyFont="1" applyFill="1" applyBorder="1"/>
    <xf numFmtId="165" fontId="4" fillId="0" borderId="1" xfId="0" applyNumberFormat="1" applyFont="1" applyFill="1" applyBorder="1"/>
    <xf numFmtId="2" fontId="6" fillId="0" borderId="1" xfId="0" applyNumberFormat="1" applyFont="1" applyFill="1" applyBorder="1"/>
    <xf numFmtId="0" fontId="5" fillId="0" borderId="1" xfId="0" applyFont="1" applyFill="1" applyBorder="1"/>
    <xf numFmtId="166" fontId="0" fillId="0" borderId="0" xfId="0" applyNumberFormat="1" applyFill="1"/>
    <xf numFmtId="0" fontId="6" fillId="0" borderId="0" xfId="0" applyFont="1" applyFill="1"/>
    <xf numFmtId="165" fontId="0" fillId="0" borderId="0" xfId="0" applyNumberFormat="1" applyFill="1"/>
    <xf numFmtId="165" fontId="1" fillId="0" borderId="0" xfId="0" applyNumberFormat="1" applyFont="1" applyFill="1"/>
    <xf numFmtId="0" fontId="1" fillId="0" borderId="0" xfId="0" applyFont="1" applyFill="1"/>
    <xf numFmtId="0" fontId="7" fillId="0" borderId="0" xfId="0" applyFont="1" applyFill="1"/>
    <xf numFmtId="165" fontId="7" fillId="0" borderId="0" xfId="0" applyNumberFormat="1" applyFont="1" applyFill="1"/>
    <xf numFmtId="164" fontId="0" fillId="0" borderId="1" xfId="0" applyNumberFormat="1" applyFill="1" applyBorder="1" applyAlignment="1">
      <alignment horizontal="center"/>
    </xf>
    <xf numFmtId="164" fontId="6" fillId="0" borderId="1" xfId="0" applyNumberFormat="1" applyFont="1" applyFill="1" applyBorder="1"/>
    <xf numFmtId="0" fontId="23" fillId="0" borderId="0" xfId="0" applyFont="1"/>
    <xf numFmtId="0" fontId="23" fillId="2" borderId="1" xfId="0" applyFont="1" applyFill="1" applyBorder="1"/>
    <xf numFmtId="0" fontId="23" fillId="0" borderId="1" xfId="0" applyFont="1" applyFill="1" applyBorder="1"/>
    <xf numFmtId="2" fontId="23" fillId="2" borderId="1" xfId="0" applyNumberFormat="1" applyFont="1" applyFill="1" applyBorder="1"/>
    <xf numFmtId="2" fontId="23" fillId="0" borderId="0" xfId="0" applyNumberFormat="1" applyFont="1"/>
    <xf numFmtId="167" fontId="23" fillId="0" borderId="0" xfId="0" applyNumberFormat="1" applyFont="1"/>
    <xf numFmtId="0" fontId="23" fillId="0" borderId="0" xfId="0" applyFont="1" applyFill="1"/>
    <xf numFmtId="167" fontId="23" fillId="0" borderId="0" xfId="0" applyNumberFormat="1" applyFont="1" applyFill="1"/>
    <xf numFmtId="2" fontId="23" fillId="0" borderId="1" xfId="0" applyNumberFormat="1" applyFont="1" applyFill="1" applyBorder="1"/>
    <xf numFmtId="2" fontId="23" fillId="0" borderId="0" xfId="0" applyNumberFormat="1" applyFont="1" applyFill="1"/>
    <xf numFmtId="165" fontId="23" fillId="2" borderId="1" xfId="0" applyNumberFormat="1" applyFont="1" applyFill="1" applyBorder="1"/>
    <xf numFmtId="2" fontId="24" fillId="2" borderId="1" xfId="0" applyNumberFormat="1" applyFont="1" applyFill="1" applyBorder="1"/>
    <xf numFmtId="166" fontId="23" fillId="0" borderId="0" xfId="0" applyNumberFormat="1" applyFont="1"/>
    <xf numFmtId="165" fontId="25" fillId="2" borderId="1" xfId="0" applyNumberFormat="1" applyFont="1" applyFill="1" applyBorder="1"/>
    <xf numFmtId="1" fontId="6" fillId="2" borderId="1" xfId="0" applyNumberFormat="1" applyFont="1" applyFill="1" applyBorder="1"/>
    <xf numFmtId="0" fontId="25" fillId="2" borderId="1" xfId="0" applyFont="1" applyFill="1" applyBorder="1"/>
    <xf numFmtId="0" fontId="0" fillId="2" borderId="1" xfId="0" applyFill="1" applyBorder="1"/>
    <xf numFmtId="165" fontId="26" fillId="2" borderId="1" xfId="0" applyNumberFormat="1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0" fontId="4" fillId="0" borderId="0" xfId="0" applyFont="1" applyFill="1"/>
    <xf numFmtId="0" fontId="0" fillId="0" borderId="0" xfId="0" applyBorder="1"/>
    <xf numFmtId="2" fontId="0" fillId="0" borderId="0" xfId="0" applyNumberFormat="1" applyFill="1" applyBorder="1"/>
    <xf numFmtId="166" fontId="16" fillId="3" borderId="0" xfId="0" applyNumberFormat="1" applyFont="1" applyFill="1"/>
    <xf numFmtId="166" fontId="0" fillId="3" borderId="1" xfId="0" applyNumberFormat="1" applyFill="1" applyBorder="1"/>
    <xf numFmtId="0" fontId="0" fillId="0" borderId="0" xfId="0" applyAlignment="1">
      <alignment horizontal="left"/>
    </xf>
    <xf numFmtId="2" fontId="0" fillId="2" borderId="0" xfId="0" applyNumberFormat="1" applyFill="1"/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/>
    <xf numFmtId="166" fontId="16" fillId="3" borderId="1" xfId="0" applyNumberFormat="1" applyFont="1" applyFill="1" applyBorder="1"/>
    <xf numFmtId="168" fontId="0" fillId="2" borderId="1" xfId="0" applyNumberFormat="1" applyFill="1" applyBorder="1"/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9.xml"/><Relationship Id="rId17" Type="http://schemas.openxmlformats.org/officeDocument/2006/relationships/styles" Target="styles.xml"/><Relationship Id="rId2" Type="http://schemas.openxmlformats.org/officeDocument/2006/relationships/worksheet" Target="worksheets/sheet1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2.xml"/><Relationship Id="rId10" Type="http://schemas.openxmlformats.org/officeDocument/2006/relationships/chartsheet" Target="chartsheets/sheet3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2466304"/>
        <c:axId val="679252480"/>
      </c:barChart>
      <c:catAx>
        <c:axId val="642466304"/>
        <c:scaling>
          <c:orientation val="minMax"/>
        </c:scaling>
        <c:delete val="0"/>
        <c:axPos val="b"/>
        <c:majorTickMark val="out"/>
        <c:minorTickMark val="none"/>
        <c:tickLblPos val="nextTo"/>
        <c:crossAx val="679252480"/>
        <c:crosses val="autoZero"/>
        <c:auto val="1"/>
        <c:lblAlgn val="ctr"/>
        <c:lblOffset val="100"/>
        <c:noMultiLvlLbl val="0"/>
      </c:catAx>
      <c:valAx>
        <c:axId val="67925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2466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при Al2O3=11,014 , MgO=11,602)</a:t>
            </a:r>
          </a:p>
        </c:rich>
      </c:tx>
      <c:layout>
        <c:manualLayout>
          <c:xMode val="edge"/>
          <c:yMode val="edge"/>
          <c:x val="0.17894758944605607"/>
          <c:y val="3.73134328358208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73686136601703"/>
          <c:y val="0.38432905843534726"/>
          <c:w val="0.72421127077638858"/>
          <c:h val="0.45895606007327877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основности'!$A$57</c:f>
              <c:strCache>
                <c:ptCount val="1"/>
                <c:pt idx="0">
                  <c:v>тем-ра при вяз-сти 25 пуаз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основности'!$C$22:$K$22</c:f>
              <c:numCache>
                <c:formatCode>0.0</c:formatCode>
                <c:ptCount val="9"/>
                <c:pt idx="0">
                  <c:v>1362.0504666263196</c:v>
                </c:pt>
                <c:pt idx="1">
                  <c:v>1357.5819756648377</c:v>
                </c:pt>
                <c:pt idx="2">
                  <c:v>1350.7204208500989</c:v>
                </c:pt>
                <c:pt idx="3">
                  <c:v>1346.2518548549367</c:v>
                </c:pt>
                <c:pt idx="4">
                  <c:v>1343.5045384850298</c:v>
                </c:pt>
                <c:pt idx="5">
                  <c:v>1338.8484356029214</c:v>
                </c:pt>
                <c:pt idx="6">
                  <c:v>1332.6615915835505</c:v>
                </c:pt>
                <c:pt idx="7">
                  <c:v>1345.1971321460792</c:v>
                </c:pt>
                <c:pt idx="8">
                  <c:v>1379.4765330458724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3-4A64-B6C5-C9419B5B012B}"/>
            </c:ext>
          </c:extLst>
        </c:ser>
        <c:ser>
          <c:idx val="1"/>
          <c:order val="1"/>
          <c:tx>
            <c:strRef>
              <c:f>'Влияние основности'!$A$23</c:f>
              <c:strCache>
                <c:ptCount val="1"/>
                <c:pt idx="0">
                  <c:v>тем-ра при вяз-сти 7 пуаз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основности'!$C$23:$K$23</c:f>
              <c:numCache>
                <c:formatCode>0.0</c:formatCode>
                <c:ptCount val="9"/>
                <c:pt idx="0">
                  <c:v>1417.6090074627057</c:v>
                </c:pt>
                <c:pt idx="1">
                  <c:v>1418.8188077136754</c:v>
                </c:pt>
                <c:pt idx="2">
                  <c:v>1417.3795924518779</c:v>
                </c:pt>
                <c:pt idx="3">
                  <c:v>1412.6254780542818</c:v>
                </c:pt>
                <c:pt idx="4">
                  <c:v>1405.30381205351</c:v>
                </c:pt>
                <c:pt idx="5">
                  <c:v>1396.6403911410466</c:v>
                </c:pt>
                <c:pt idx="6">
                  <c:v>1389.9433858261034</c:v>
                </c:pt>
                <c:pt idx="7">
                  <c:v>1397.815587550303</c:v>
                </c:pt>
                <c:pt idx="8">
                  <c:v>1414.9778834705851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3-4A64-B6C5-C9419B5B0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53984"/>
        <c:axId val="681714240"/>
      </c:lineChart>
      <c:catAx>
        <c:axId val="680553984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14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81714240"/>
        <c:scaling>
          <c:orientation val="minMax"/>
          <c:max val="145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 шлака,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5.894736842105263E-2"/>
              <c:y val="0.373135111842362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05539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6842127365658238"/>
          <c:y val="0.23507501860774865"/>
          <c:w val="0.73894803149606303"/>
          <c:h val="8.20895522388059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Al2O3=11,014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MgO=11,602 при увеличении CaO/SiO2 шлака </a:t>
            </a:r>
          </a:p>
        </c:rich>
      </c:tx>
      <c:layout>
        <c:manualLayout>
          <c:xMode val="edge"/>
          <c:yMode val="edge"/>
          <c:x val="0.11702155581616126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53214284322904"/>
          <c:y val="0.33916141820336093"/>
          <c:w val="0.74202224020092278"/>
          <c:h val="0.45454623058182397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основности'!$A$18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основности'!$C$18:$K$18</c:f>
              <c:numCache>
                <c:formatCode>0.000</c:formatCode>
                <c:ptCount val="9"/>
                <c:pt idx="0">
                  <c:v>9.8006537684113546</c:v>
                </c:pt>
                <c:pt idx="1">
                  <c:v>9.6930548038050137</c:v>
                </c:pt>
                <c:pt idx="2">
                  <c:v>9.1960010779080754</c:v>
                </c:pt>
                <c:pt idx="3">
                  <c:v>8.5114784519882765</c:v>
                </c:pt>
                <c:pt idx="4">
                  <c:v>7.6278464543376003</c:v>
                </c:pt>
                <c:pt idx="5">
                  <c:v>6.6180502634422327</c:v>
                </c:pt>
                <c:pt idx="6">
                  <c:v>5.9378310579012732</c:v>
                </c:pt>
                <c:pt idx="7">
                  <c:v>6.7239363664593412</c:v>
                </c:pt>
                <c:pt idx="8">
                  <c:v>11.092330418048185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B-4C63-8F66-D169150DC7D2}"/>
            </c:ext>
          </c:extLst>
        </c:ser>
        <c:ser>
          <c:idx val="1"/>
          <c:order val="1"/>
          <c:tx>
            <c:strRef>
              <c:f>'Влияние основности'!$A$19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основности'!$C$19:$K$19</c:f>
              <c:numCache>
                <c:formatCode>0.000</c:formatCode>
                <c:ptCount val="9"/>
                <c:pt idx="0">
                  <c:v>4.2676786487121312</c:v>
                </c:pt>
                <c:pt idx="1">
                  <c:v>4.5086333483847225</c:v>
                </c:pt>
                <c:pt idx="2">
                  <c:v>4.5772535038590183</c:v>
                </c:pt>
                <c:pt idx="3">
                  <c:v>4.3305153943119992</c:v>
                </c:pt>
                <c:pt idx="4">
                  <c:v>3.8658406658317221</c:v>
                </c:pt>
                <c:pt idx="5">
                  <c:v>3.3962069187320889</c:v>
                </c:pt>
                <c:pt idx="6">
                  <c:v>3.151974714595378</c:v>
                </c:pt>
                <c:pt idx="7">
                  <c:v>3.2584675111064358</c:v>
                </c:pt>
                <c:pt idx="8">
                  <c:v>3.2686677907806816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B-4C63-8F66-D169150DC7D2}"/>
            </c:ext>
          </c:extLst>
        </c:ser>
        <c:ser>
          <c:idx val="2"/>
          <c:order val="2"/>
          <c:tx>
            <c:strRef>
              <c:f>'Влияние основности'!$A$20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основности'!$C$20:$K$20</c:f>
              <c:numCache>
                <c:formatCode>0.000</c:formatCode>
                <c:ptCount val="9"/>
                <c:pt idx="0">
                  <c:v>2.5156210207641725</c:v>
                </c:pt>
                <c:pt idx="1">
                  <c:v>2.7142261702157073</c:v>
                </c:pt>
                <c:pt idx="2">
                  <c:v>2.8371634622133142</c:v>
                </c:pt>
                <c:pt idx="3">
                  <c:v>2.7269546765880488</c:v>
                </c:pt>
                <c:pt idx="4">
                  <c:v>2.4593168250330391</c:v>
                </c:pt>
                <c:pt idx="5">
                  <c:v>2.2056745413299428</c:v>
                </c:pt>
                <c:pt idx="6">
                  <c:v>2.095672471490893</c:v>
                </c:pt>
                <c:pt idx="7">
                  <c:v>2.079687663771058</c:v>
                </c:pt>
                <c:pt idx="8">
                  <c:v>1.7913419590298745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3B-4C63-8F66-D169150DC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403200"/>
        <c:axId val="681716544"/>
      </c:lineChart>
      <c:catAx>
        <c:axId val="67640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7606438822806724"/>
              <c:y val="0.8881133564598130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1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81716544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7234042553191488E-2"/>
              <c:y val="0.4230776572508855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0320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851063829787231E-2"/>
          <c:y val="0.16083952792614209"/>
          <c:w val="0.64627743340593058"/>
          <c:h val="0.157343024429638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Al</a:t>
            </a:r>
            <a:r>
              <a:rPr lang="ru-RU" sz="800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00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=7,0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MgO=10,0 при увеличении CaO/SiO2 шлака </a:t>
            </a:r>
          </a:p>
        </c:rich>
      </c:tx>
      <c:layout>
        <c:manualLayout>
          <c:xMode val="edge"/>
          <c:yMode val="edge"/>
          <c:x val="0.14814842589120802"/>
          <c:y val="3.58422939068100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60362569141061"/>
          <c:y val="0.33691874201508604"/>
          <c:w val="0.7407426544484087"/>
          <c:h val="0.45161448397766851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основности'!$A$53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основности'!$C$53:$K$53</c:f>
              <c:numCache>
                <c:formatCode>0.000</c:formatCode>
                <c:ptCount val="9"/>
                <c:pt idx="0">
                  <c:v>9.2000013548526542</c:v>
                </c:pt>
                <c:pt idx="1">
                  <c:v>9.8082810481195928</c:v>
                </c:pt>
                <c:pt idx="2">
                  <c:v>9.6190399504744466</c:v>
                </c:pt>
                <c:pt idx="3">
                  <c:v>9.0408987422673803</c:v>
                </c:pt>
                <c:pt idx="4">
                  <c:v>8.2714270852065859</c:v>
                </c:pt>
                <c:pt idx="5">
                  <c:v>7.4751732160171347</c:v>
                </c:pt>
                <c:pt idx="6">
                  <c:v>6.9613376497149568</c:v>
                </c:pt>
                <c:pt idx="7">
                  <c:v>7.361921403413108</c:v>
                </c:pt>
                <c:pt idx="8">
                  <c:v>9.809518329639646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0-473E-B032-91A522CD22A3}"/>
            </c:ext>
          </c:extLst>
        </c:ser>
        <c:ser>
          <c:idx val="1"/>
          <c:order val="1"/>
          <c:tx>
            <c:strRef>
              <c:f>'Влияние основности'!$A$54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основности'!$C$54:$K$54</c:f>
              <c:numCache>
                <c:formatCode>0.000</c:formatCode>
                <c:ptCount val="9"/>
                <c:pt idx="0">
                  <c:v>4.7763398937754893</c:v>
                </c:pt>
                <c:pt idx="1">
                  <c:v>4.7856421424141304</c:v>
                </c:pt>
                <c:pt idx="2">
                  <c:v>4.7005575173364269</c:v>
                </c:pt>
                <c:pt idx="3">
                  <c:v>4.4366903446278521</c:v>
                </c:pt>
                <c:pt idx="4">
                  <c:v>4.002916066576506</c:v>
                </c:pt>
                <c:pt idx="5">
                  <c:v>3.4966395523852456</c:v>
                </c:pt>
                <c:pt idx="6">
                  <c:v>3.1001859158807021</c:v>
                </c:pt>
                <c:pt idx="7">
                  <c:v>3.0741978436052779</c:v>
                </c:pt>
                <c:pt idx="8">
                  <c:v>3.7259413614243289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0-473E-B032-91A522CD22A3}"/>
            </c:ext>
          </c:extLst>
        </c:ser>
        <c:ser>
          <c:idx val="2"/>
          <c:order val="2"/>
          <c:tx>
            <c:strRef>
              <c:f>'Влияние основности'!$A$55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основности'!$C$55:$K$55</c:f>
              <c:numCache>
                <c:formatCode>0.000</c:formatCode>
                <c:ptCount val="9"/>
                <c:pt idx="0">
                  <c:v>3.0095234795275028</c:v>
                </c:pt>
                <c:pt idx="1">
                  <c:v>2.9257580935984508</c:v>
                </c:pt>
                <c:pt idx="2">
                  <c:v>2.8809542476719718</c:v>
                </c:pt>
                <c:pt idx="3">
                  <c:v>2.7406818859001172</c:v>
                </c:pt>
                <c:pt idx="4">
                  <c:v>2.4857088739691147</c:v>
                </c:pt>
                <c:pt idx="5">
                  <c:v>2.1792731379202093</c:v>
                </c:pt>
                <c:pt idx="6">
                  <c:v>1.9343548030129378</c:v>
                </c:pt>
                <c:pt idx="7">
                  <c:v>1.8809483324649376</c:v>
                </c:pt>
                <c:pt idx="8">
                  <c:v>2.1333346664308226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E0-473E-B032-91A522CD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88864"/>
        <c:axId val="681718848"/>
      </c:lineChart>
      <c:catAx>
        <c:axId val="67638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761915871627157"/>
              <c:y val="0.88530766987459897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18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81718848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7037037037037035E-2"/>
              <c:y val="0.4157721145071919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88864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555833298615451E-2"/>
          <c:y val="0.15412224009633202"/>
          <c:w val="0.64285880931550221"/>
          <c:h val="0.1612910751747429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Политермы вязкости при изменении CaO/SiO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 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шлака в диапазоне 0,8-1,2  при Al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=11,014, MgO=11,602</a:t>
            </a:r>
          </a:p>
        </c:rich>
      </c:tx>
      <c:layout>
        <c:manualLayout>
          <c:xMode val="edge"/>
          <c:yMode val="edge"/>
          <c:x val="7.5980649477638829E-2"/>
          <c:y val="5.2044609665427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235505312464851E-2"/>
          <c:y val="0.26394052044609667"/>
          <c:w val="0.70098206998235957"/>
          <c:h val="0.620817843866171"/>
        </c:manualLayout>
      </c:layout>
      <c:lineChart>
        <c:grouping val="standard"/>
        <c:varyColors val="0"/>
        <c:ser>
          <c:idx val="1"/>
          <c:order val="0"/>
          <c:tx>
            <c:strRef>
              <c:f>'Влияние основности'!$C$7</c:f>
              <c:strCache>
                <c:ptCount val="1"/>
                <c:pt idx="0">
                  <c:v>0,800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основности'!$C$18:$C$21</c:f>
              <c:numCache>
                <c:formatCode>0.000</c:formatCode>
                <c:ptCount val="4"/>
                <c:pt idx="0">
                  <c:v>9.8006537684113546</c:v>
                </c:pt>
                <c:pt idx="1">
                  <c:v>4.2676786487121312</c:v>
                </c:pt>
                <c:pt idx="2">
                  <c:v>2.5156210207641725</c:v>
                </c:pt>
                <c:pt idx="3">
                  <c:v>1.7976731281257863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D-44C7-86FD-19FEC61579B9}"/>
            </c:ext>
          </c:extLst>
        </c:ser>
        <c:ser>
          <c:idx val="2"/>
          <c:order val="1"/>
          <c:tx>
            <c:strRef>
              <c:f>'Влияние основности'!$E$5</c:f>
              <c:strCache>
                <c:ptCount val="1"/>
                <c:pt idx="0">
                  <c:v>0,900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основности'!$E$18:$E$21</c:f>
              <c:numCache>
                <c:formatCode>0.000</c:formatCode>
                <c:ptCount val="4"/>
                <c:pt idx="0">
                  <c:v>9.1960010779080754</c:v>
                </c:pt>
                <c:pt idx="1">
                  <c:v>4.5772535038590183</c:v>
                </c:pt>
                <c:pt idx="2">
                  <c:v>2.8371634622133142</c:v>
                </c:pt>
                <c:pt idx="3">
                  <c:v>2.0439930412117651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D-44C7-86FD-19FEC61579B9}"/>
            </c:ext>
          </c:extLst>
        </c:ser>
        <c:ser>
          <c:idx val="3"/>
          <c:order val="2"/>
          <c:tx>
            <c:strRef>
              <c:f>'Влияние основности'!$G$7</c:f>
              <c:strCache>
                <c:ptCount val="1"/>
                <c:pt idx="0">
                  <c:v>1,000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основности'!$G$18:$G$21</c:f>
              <c:numCache>
                <c:formatCode>0.000</c:formatCode>
                <c:ptCount val="4"/>
                <c:pt idx="0">
                  <c:v>7.6278464543376003</c:v>
                </c:pt>
                <c:pt idx="1">
                  <c:v>3.8658406658317221</c:v>
                </c:pt>
                <c:pt idx="2">
                  <c:v>2.4593168250330391</c:v>
                </c:pt>
                <c:pt idx="3">
                  <c:v>1.8200757119658959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D-44C7-86FD-19FEC61579B9}"/>
            </c:ext>
          </c:extLst>
        </c:ser>
        <c:ser>
          <c:idx val="4"/>
          <c:order val="3"/>
          <c:tx>
            <c:strRef>
              <c:f>'Влияние основности'!$I$7</c:f>
              <c:strCache>
                <c:ptCount val="1"/>
                <c:pt idx="0">
                  <c:v>1,100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основности'!$I$18:$I$21</c:f>
              <c:numCache>
                <c:formatCode>0.000</c:formatCode>
                <c:ptCount val="4"/>
                <c:pt idx="0">
                  <c:v>5.9378310579012732</c:v>
                </c:pt>
                <c:pt idx="1">
                  <c:v>3.151974714595378</c:v>
                </c:pt>
                <c:pt idx="2">
                  <c:v>2.095672471490893</c:v>
                </c:pt>
                <c:pt idx="3">
                  <c:v>1.610958887381164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BD-44C7-86FD-19FEC61579B9}"/>
            </c:ext>
          </c:extLst>
        </c:ser>
        <c:ser>
          <c:idx val="5"/>
          <c:order val="4"/>
          <c:tx>
            <c:strRef>
              <c:f>'Влияние основности'!$K$7</c:f>
              <c:strCache>
                <c:ptCount val="1"/>
                <c:pt idx="0">
                  <c:v>1,200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основности'!$K$18:$K$21</c:f>
              <c:numCache>
                <c:formatCode>0.000</c:formatCode>
                <c:ptCount val="4"/>
                <c:pt idx="0">
                  <c:v>11.092330418048185</c:v>
                </c:pt>
                <c:pt idx="1">
                  <c:v>3.2686677907806816</c:v>
                </c:pt>
                <c:pt idx="2">
                  <c:v>1.7913419590298745</c:v>
                </c:pt>
                <c:pt idx="3">
                  <c:v>1.332345980272309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BD-44C7-86FD-19FEC615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89888"/>
        <c:axId val="681720576"/>
      </c:lineChart>
      <c:catAx>
        <c:axId val="676389888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20576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681720576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89888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108048993875771"/>
          <c:y val="0.33085501858736061"/>
          <c:w val="0.1593139828109722"/>
          <c:h val="0.35687732342007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Политермы вязкости при изменении CaO/SiO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шлака в диапазоне 0,8-1,2  при Al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=7,0;  MgO=10,0</a:t>
            </a:r>
          </a:p>
        </c:rich>
      </c:tx>
      <c:layout>
        <c:manualLayout>
          <c:xMode val="edge"/>
          <c:yMode val="edge"/>
          <c:x val="0.11083769701201142"/>
          <c:y val="1.78571428571428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78342896521532"/>
          <c:y val="0.25357187076567866"/>
          <c:w val="0.63300568740100571"/>
          <c:h val="0.5785724375216893"/>
        </c:manualLayout>
      </c:layout>
      <c:lineChart>
        <c:grouping val="standard"/>
        <c:varyColors val="0"/>
        <c:ser>
          <c:idx val="1"/>
          <c:order val="0"/>
          <c:tx>
            <c:strRef>
              <c:f>'Влияние основности'!$C$42</c:f>
              <c:strCache>
                <c:ptCount val="1"/>
                <c:pt idx="0">
                  <c:v>0,800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основности'!$C$53:$C$56</c:f>
              <c:numCache>
                <c:formatCode>0.000</c:formatCode>
                <c:ptCount val="4"/>
                <c:pt idx="0">
                  <c:v>9.2000013548526542</c:v>
                </c:pt>
                <c:pt idx="1">
                  <c:v>4.7763398937754893</c:v>
                </c:pt>
                <c:pt idx="2">
                  <c:v>3.0095234795275028</c:v>
                </c:pt>
                <c:pt idx="3">
                  <c:v>2.1734747872615703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2-49CE-B08B-C58352959B65}"/>
            </c:ext>
          </c:extLst>
        </c:ser>
        <c:ser>
          <c:idx val="2"/>
          <c:order val="1"/>
          <c:tx>
            <c:strRef>
              <c:f>'Влияние основности'!$E$42</c:f>
              <c:strCache>
                <c:ptCount val="1"/>
                <c:pt idx="0">
                  <c:v>0,900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основности'!$E$53:$E$56</c:f>
              <c:numCache>
                <c:formatCode>0.000</c:formatCode>
                <c:ptCount val="4"/>
                <c:pt idx="0">
                  <c:v>9.6190399504744466</c:v>
                </c:pt>
                <c:pt idx="1">
                  <c:v>4.7005575173364269</c:v>
                </c:pt>
                <c:pt idx="2">
                  <c:v>2.8809542476719718</c:v>
                </c:pt>
                <c:pt idx="3">
                  <c:v>2.0614681774251187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2-49CE-B08B-C58352959B65}"/>
            </c:ext>
          </c:extLst>
        </c:ser>
        <c:ser>
          <c:idx val="3"/>
          <c:order val="2"/>
          <c:tx>
            <c:strRef>
              <c:f>'Влияние основности'!$G$39</c:f>
              <c:strCache>
                <c:ptCount val="1"/>
                <c:pt idx="0">
                  <c:v>1,000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основности'!$G$53:$G$56</c:f>
              <c:numCache>
                <c:formatCode>0.000</c:formatCode>
                <c:ptCount val="4"/>
                <c:pt idx="0">
                  <c:v>8.2714270852065859</c:v>
                </c:pt>
                <c:pt idx="1">
                  <c:v>4.002916066576506</c:v>
                </c:pt>
                <c:pt idx="2">
                  <c:v>2.4857088739691147</c:v>
                </c:pt>
                <c:pt idx="3">
                  <c:v>1.8180532485066105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2-49CE-B08B-C58352959B65}"/>
            </c:ext>
          </c:extLst>
        </c:ser>
        <c:ser>
          <c:idx val="4"/>
          <c:order val="3"/>
          <c:tx>
            <c:strRef>
              <c:f>'Влияние основности'!$I$39</c:f>
              <c:strCache>
                <c:ptCount val="1"/>
                <c:pt idx="0">
                  <c:v>1,100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основности'!$I$53:$I$56</c:f>
              <c:numCache>
                <c:formatCode>0.000</c:formatCode>
                <c:ptCount val="4"/>
                <c:pt idx="0">
                  <c:v>6.9613376497149568</c:v>
                </c:pt>
                <c:pt idx="1">
                  <c:v>3.1001859158807021</c:v>
                </c:pt>
                <c:pt idx="2">
                  <c:v>1.9343548030129378</c:v>
                </c:pt>
                <c:pt idx="3">
                  <c:v>1.4692099274264523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52-49CE-B08B-C58352959B65}"/>
            </c:ext>
          </c:extLst>
        </c:ser>
        <c:ser>
          <c:idx val="5"/>
          <c:order val="4"/>
          <c:tx>
            <c:strRef>
              <c:f>'Влияние основности'!$K$39</c:f>
              <c:strCache>
                <c:ptCount val="1"/>
                <c:pt idx="0">
                  <c:v>1,200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основности'!$K$53:$K$56</c:f>
              <c:numCache>
                <c:formatCode>0.000</c:formatCode>
                <c:ptCount val="4"/>
                <c:pt idx="0">
                  <c:v>9.809518329639646</c:v>
                </c:pt>
                <c:pt idx="1">
                  <c:v>3.7259413614243289</c:v>
                </c:pt>
                <c:pt idx="2">
                  <c:v>2.1333346664308226</c:v>
                </c:pt>
                <c:pt idx="3">
                  <c:v>1.5472252994344573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52-49CE-B08B-C58352959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0400"/>
        <c:axId val="676480128"/>
      </c:lineChart>
      <c:catAx>
        <c:axId val="67639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Температура, 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0.34729115757082085"/>
              <c:y val="0.910715785526809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8012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676480128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1.9704433497536946E-2"/>
              <c:y val="0.3964293213348331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040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19807868843975"/>
          <c:y val="0.34642932133483312"/>
          <c:w val="0.16009878075585382"/>
          <c:h val="0.3428578927634045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0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0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при Al2O3=7,0 , MgO=10,</a:t>
            </a: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0)</a:t>
            </a:r>
          </a:p>
        </c:rich>
      </c:tx>
      <c:layout>
        <c:manualLayout>
          <c:xMode val="edge"/>
          <c:yMode val="edge"/>
          <c:x val="0.11965834398905265"/>
          <c:y val="3.5587188612099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66701444606047"/>
          <c:y val="0.38078291814946619"/>
          <c:w val="0.75000156500727211"/>
          <c:h val="0.44839857651245552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основности'!$A$57</c:f>
              <c:strCache>
                <c:ptCount val="1"/>
                <c:pt idx="0">
                  <c:v>тем-ра при вяз-сти 25 пуаз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основности'!$C$57:$K$57</c:f>
              <c:numCache>
                <c:formatCode>0.0</c:formatCode>
                <c:ptCount val="9"/>
                <c:pt idx="0">
                  <c:v>1346.8904207628589</c:v>
                </c:pt>
                <c:pt idx="1">
                  <c:v>1354.4877676487072</c:v>
                </c:pt>
                <c:pt idx="2">
                  <c:v>1353.7146943926841</c:v>
                </c:pt>
                <c:pt idx="3">
                  <c:v>1351.3783158301533</c:v>
                </c:pt>
                <c:pt idx="4">
                  <c:v>1349.981331290777</c:v>
                </c:pt>
                <c:pt idx="5">
                  <c:v>1350.4460541151361</c:v>
                </c:pt>
                <c:pt idx="6">
                  <c:v>1353.0791729950706</c:v>
                </c:pt>
                <c:pt idx="7">
                  <c:v>1358.4775901825333</c:v>
                </c:pt>
                <c:pt idx="8">
                  <c:v>1368.8715872496559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1-4545-AEDA-AF35535492FE}"/>
            </c:ext>
          </c:extLst>
        </c:ser>
        <c:ser>
          <c:idx val="1"/>
          <c:order val="1"/>
          <c:tx>
            <c:strRef>
              <c:f>'Влияние основности'!$A$58</c:f>
              <c:strCache>
                <c:ptCount val="1"/>
                <c:pt idx="0">
                  <c:v>тем-ра при вяз-сти 7 пуаз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основности'!$C$58:$K$58</c:f>
              <c:numCache>
                <c:formatCode>0.0</c:formatCode>
                <c:ptCount val="9"/>
                <c:pt idx="0">
                  <c:v>1418.7681930120045</c:v>
                </c:pt>
                <c:pt idx="1">
                  <c:v>1421.1842976423125</c:v>
                </c:pt>
                <c:pt idx="2">
                  <c:v>1419.8929378001676</c:v>
                </c:pt>
                <c:pt idx="3">
                  <c:v>1415.8147811021252</c:v>
                </c:pt>
                <c:pt idx="4">
                  <c:v>1409.776181738386</c:v>
                </c:pt>
                <c:pt idx="5">
                  <c:v>1403.4990005909617</c:v>
                </c:pt>
                <c:pt idx="6">
                  <c:v>1399.7357758735591</c:v>
                </c:pt>
                <c:pt idx="7">
                  <c:v>1402.2229963229784</c:v>
                </c:pt>
                <c:pt idx="8">
                  <c:v>1414.4964889598855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1-4545-AEDA-AF355354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1424"/>
        <c:axId val="676483008"/>
      </c:lineChart>
      <c:catAx>
        <c:axId val="676391424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83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483008"/>
        <c:scaling>
          <c:orientation val="minMax"/>
          <c:max val="145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 шлака,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4.9145299145299144E-2"/>
              <c:y val="0.3772241992882562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1424"/>
        <c:crosses val="autoZero"/>
        <c:crossBetween val="between"/>
        <c:majorUnit val="50"/>
        <c:minorUnit val="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5170962604033469"/>
          <c:y val="0.21352313167259787"/>
          <c:w val="0.75000157031653103"/>
          <c:h val="7.82918149466192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9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1400-1500 °С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9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шлака</a:t>
            </a:r>
          </a:p>
        </c:rich>
      </c:tx>
      <c:layout>
        <c:manualLayout>
          <c:xMode val="edge"/>
          <c:yMode val="edge"/>
          <c:x val="0.12776412776412777"/>
          <c:y val="3.5587188612099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891891891892"/>
          <c:y val="0.33807829181494664"/>
          <c:w val="0.71498771498771496"/>
          <c:h val="0.4306049822064057"/>
        </c:manualLayout>
      </c:layout>
      <c:lineChart>
        <c:grouping val="standard"/>
        <c:varyColors val="0"/>
        <c:ser>
          <c:idx val="0"/>
          <c:order val="0"/>
          <c:tx>
            <c:v> Al2O3=11,014 и MgO=11,602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основности'!$C$25:$K$25</c:f>
              <c:numCache>
                <c:formatCode>0.000</c:formatCode>
                <c:ptCount val="9"/>
                <c:pt idx="0">
                  <c:v>7.2850327476471826</c:v>
                </c:pt>
                <c:pt idx="1">
                  <c:v>6.9788286335893064</c:v>
                </c:pt>
                <c:pt idx="2">
                  <c:v>6.3588376156947612</c:v>
                </c:pt>
                <c:pt idx="3">
                  <c:v>5.7845237754002277</c:v>
                </c:pt>
                <c:pt idx="4">
                  <c:v>5.1685296293045617</c:v>
                </c:pt>
                <c:pt idx="5">
                  <c:v>4.4123757221122899</c:v>
                </c:pt>
                <c:pt idx="6">
                  <c:v>3.8421585864103802</c:v>
                </c:pt>
                <c:pt idx="7">
                  <c:v>4.6442487026882837</c:v>
                </c:pt>
                <c:pt idx="8">
                  <c:v>9.3009884590183098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F-4926-87F4-5FEA4842CB87}"/>
            </c:ext>
          </c:extLst>
        </c:ser>
        <c:ser>
          <c:idx val="1"/>
          <c:order val="1"/>
          <c:tx>
            <c:v>Al2O3=7,0; MgO=10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основности'!$C$60:$K$60</c:f>
              <c:numCache>
                <c:formatCode>0.000</c:formatCode>
                <c:ptCount val="9"/>
                <c:pt idx="0">
                  <c:v>6.1904778753251515</c:v>
                </c:pt>
                <c:pt idx="1">
                  <c:v>6.8825229545211419</c:v>
                </c:pt>
                <c:pt idx="2">
                  <c:v>6.7380938861339859</c:v>
                </c:pt>
                <c:pt idx="3">
                  <c:v>6.3002168563672631</c:v>
                </c:pt>
                <c:pt idx="4">
                  <c:v>5.7857182112374712</c:v>
                </c:pt>
                <c:pt idx="5">
                  <c:v>5.2959000780969259</c:v>
                </c:pt>
                <c:pt idx="6">
                  <c:v>5.026982846702019</c:v>
                </c:pt>
                <c:pt idx="7">
                  <c:v>5.4809730709481705</c:v>
                </c:pt>
                <c:pt idx="8">
                  <c:v>7.6761836632088229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5F-4926-87F4-5FEA4842C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1936"/>
        <c:axId val="676485312"/>
      </c:lineChart>
      <c:catAx>
        <c:axId val="67639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8157248157248156"/>
              <c:y val="0.8647686832740213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85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485312"/>
        <c:scaling>
          <c:orientation val="minMax"/>
          <c:max val="10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4.6683046683046681E-2"/>
              <c:y val="0.3594306049822064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1936"/>
        <c:crosses val="autoZero"/>
        <c:crossBetween val="between"/>
        <c:majorUnit val="2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5479115479115479"/>
          <c:y val="0.19572953736654805"/>
          <c:w val="0.78624078624078619"/>
          <c:h val="7.82918149466192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7-25 пуаз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шлака</a:t>
            </a:r>
          </a:p>
        </c:rich>
      </c:tx>
      <c:layout>
        <c:manualLayout>
          <c:xMode val="edge"/>
          <c:yMode val="edge"/>
          <c:x val="0.18453865336658354"/>
          <c:y val="3.73134328358208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52618453865336"/>
          <c:y val="0.35820960786207123"/>
          <c:w val="0.73316708229426431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v> Al2O3=11,014 и MgO=11,602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0.000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основности'!$C$24:$K$24</c:f>
              <c:numCache>
                <c:formatCode>0.000</c:formatCode>
                <c:ptCount val="9"/>
                <c:pt idx="0">
                  <c:v>0.32398259077768177</c:v>
                </c:pt>
                <c:pt idx="1">
                  <c:v>0.29394074444681639</c:v>
                </c:pt>
                <c:pt idx="2">
                  <c:v>0.27003035842587059</c:v>
                </c:pt>
                <c:pt idx="3">
                  <c:v>0.27119206594974038</c:v>
                </c:pt>
                <c:pt idx="4">
                  <c:v>0.29126555961946826</c:v>
                </c:pt>
                <c:pt idx="5">
                  <c:v>0.31146203364109126</c:v>
                </c:pt>
                <c:pt idx="6">
                  <c:v>0.31423596690741135</c:v>
                </c:pt>
                <c:pt idx="7">
                  <c:v>0.34208529805219429</c:v>
                </c:pt>
                <c:pt idx="8">
                  <c:v>0.50702296630018096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C-48D6-AC83-D1F639B2D3CC}"/>
            </c:ext>
          </c:extLst>
        </c:ser>
        <c:ser>
          <c:idx val="1"/>
          <c:order val="1"/>
          <c:tx>
            <c:v>Al2O3=7,0; MgO=10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основности'!$C$59:$K$59</c:f>
              <c:numCache>
                <c:formatCode>0.000</c:formatCode>
                <c:ptCount val="9"/>
                <c:pt idx="0">
                  <c:v>0.25042512360577435</c:v>
                </c:pt>
                <c:pt idx="1">
                  <c:v>0.26987910767960194</c:v>
                </c:pt>
                <c:pt idx="2">
                  <c:v>0.27199271351412974</c:v>
                </c:pt>
                <c:pt idx="3">
                  <c:v>0.27934493184916387</c:v>
                </c:pt>
                <c:pt idx="4">
                  <c:v>0.30102926698965893</c:v>
                </c:pt>
                <c:pt idx="5">
                  <c:v>0.3392837004482302</c:v>
                </c:pt>
                <c:pt idx="6">
                  <c:v>0.38579748394624547</c:v>
                </c:pt>
                <c:pt idx="7">
                  <c:v>0.41147177699552751</c:v>
                </c:pt>
                <c:pt idx="8">
                  <c:v>0.39452139786120838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C-48D6-AC83-D1F639B2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2448"/>
        <c:axId val="676847616"/>
      </c:lineChart>
      <c:catAx>
        <c:axId val="67639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9127182044887779"/>
              <c:y val="0.9029866415951737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47616"/>
        <c:crossesAt val="0.14000000000000001"/>
        <c:auto val="1"/>
        <c:lblAlgn val="ctr"/>
        <c:lblOffset val="100"/>
        <c:tickLblSkip val="1"/>
        <c:tickMarkSkip val="1"/>
        <c:noMultiLvlLbl val="0"/>
      </c:catAx>
      <c:valAx>
        <c:axId val="676847616"/>
        <c:scaling>
          <c:orientation val="minMax"/>
          <c:max val="0.5"/>
          <c:min val="0.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1.9950124688279301E-2"/>
              <c:y val="0.3582097387080345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2448"/>
        <c:crosses val="autoZero"/>
        <c:crossBetween val="between"/>
        <c:majorUnit val="0.05"/>
        <c:minorUnit val="4.0000000000000001E-3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3466334164588528"/>
          <c:y val="0.19403024248834566"/>
          <c:w val="0.79800498753117211"/>
          <c:h val="8.20895522388059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CaO/SiO2=0,8 </a:t>
            </a:r>
          </a:p>
        </c:rich>
      </c:tx>
      <c:layout>
        <c:manualLayout>
          <c:xMode val="edge"/>
          <c:yMode val="edge"/>
          <c:x val="0.16129032258064516"/>
          <c:y val="3.64963503649635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64516129032259"/>
          <c:y val="0.29197132322672509"/>
          <c:w val="0.69354838709677424"/>
          <c:h val="0.52189874026777106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MgO'!$C$21:$R$21</c:f>
              <c:numCache>
                <c:formatCode>0.00</c:formatCode>
                <c:ptCount val="16"/>
                <c:pt idx="0">
                  <c:v>11.000007965913928</c:v>
                </c:pt>
                <c:pt idx="1">
                  <c:v>10.736003058048176</c:v>
                </c:pt>
                <c:pt idx="2">
                  <c:v>10.507999684577102</c:v>
                </c:pt>
                <c:pt idx="3">
                  <c:v>10.311997679715402</c:v>
                </c:pt>
                <c:pt idx="4">
                  <c:v>10.143996877661579</c:v>
                </c:pt>
                <c:pt idx="5">
                  <c:v>9.9999971126294547</c:v>
                </c:pt>
                <c:pt idx="6">
                  <c:v>9.8759982188030708</c:v>
                </c:pt>
                <c:pt idx="7">
                  <c:v>9.7680000304017121</c:v>
                </c:pt>
                <c:pt idx="8">
                  <c:v>9.672002381632181</c:v>
                </c:pt>
                <c:pt idx="9">
                  <c:v>9.5840051066557397</c:v>
                </c:pt>
                <c:pt idx="10">
                  <c:v>9.5000080397422657</c:v>
                </c:pt>
                <c:pt idx="11">
                  <c:v>9.4160110150462959</c:v>
                </c:pt>
                <c:pt idx="12">
                  <c:v>9.3280138667939489</c:v>
                </c:pt>
                <c:pt idx="13">
                  <c:v>9.2320164291582891</c:v>
                </c:pt>
                <c:pt idx="14">
                  <c:v>9.1240185363855133</c:v>
                </c:pt>
                <c:pt idx="15">
                  <c:v>9.0000200226205056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8-41CD-91CD-1A081BB8323A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MgO'!$C$22:$R$22</c:f>
              <c:numCache>
                <c:formatCode>0.00</c:formatCode>
                <c:ptCount val="16"/>
                <c:pt idx="0">
                  <c:v>7.9469456647870524</c:v>
                </c:pt>
                <c:pt idx="1">
                  <c:v>7.2336869774267756</c:v>
                </c:pt>
                <c:pt idx="2">
                  <c:v>6.5943125929628277</c:v>
                </c:pt>
                <c:pt idx="3">
                  <c:v>6.0304607792975924</c:v>
                </c:pt>
                <c:pt idx="4">
                  <c:v>5.5442278041323361</c:v>
                </c:pt>
                <c:pt idx="5">
                  <c:v>5.137345233701768</c:v>
                </c:pt>
                <c:pt idx="6">
                  <c:v>4.8101364747399868</c:v>
                </c:pt>
                <c:pt idx="7">
                  <c:v>4.5604465984195253</c:v>
                </c:pt>
                <c:pt idx="8">
                  <c:v>4.3828413532019299</c:v>
                </c:pt>
                <c:pt idx="9">
                  <c:v>4.2683601946132796</c:v>
                </c:pt>
                <c:pt idx="10">
                  <c:v>4.2049335479659948</c:v>
                </c:pt>
                <c:pt idx="11">
                  <c:v>4.178307910172081</c:v>
                </c:pt>
                <c:pt idx="12">
                  <c:v>4.1731330358203023</c:v>
                </c:pt>
                <c:pt idx="13">
                  <c:v>4.1738661021757109</c:v>
                </c:pt>
                <c:pt idx="14">
                  <c:v>4.1652909441699899</c:v>
                </c:pt>
                <c:pt idx="15">
                  <c:v>4.1326015861338128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8-41CD-91CD-1A081BB8323A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MgO'!$C$23:$R$23</c:f>
              <c:numCache>
                <c:formatCode>0.00</c:formatCode>
                <c:ptCount val="16"/>
                <c:pt idx="0">
                  <c:v>5.9999895704876476</c:v>
                </c:pt>
                <c:pt idx="1">
                  <c:v>5.2047916949285646</c:v>
                </c:pt>
                <c:pt idx="2">
                  <c:v>4.5383935316643758</c:v>
                </c:pt>
                <c:pt idx="3">
                  <c:v>3.9895950972199499</c:v>
                </c:pt>
                <c:pt idx="4">
                  <c:v>3.5471964081094893</c:v>
                </c:pt>
                <c:pt idx="5">
                  <c:v>3.1999974808510618</c:v>
                </c:pt>
                <c:pt idx="6">
                  <c:v>2.936798331968832</c:v>
                </c:pt>
                <c:pt idx="7">
                  <c:v>2.746398977977687</c:v>
                </c:pt>
                <c:pt idx="8">
                  <c:v>2.6175994353976892</c:v>
                </c:pt>
                <c:pt idx="9">
                  <c:v>2.5391997207494117</c:v>
                </c:pt>
                <c:pt idx="10">
                  <c:v>2.4999998505516094</c:v>
                </c:pt>
                <c:pt idx="11">
                  <c:v>2.4887998413230656</c:v>
                </c:pt>
                <c:pt idx="12">
                  <c:v>2.4943997095846924</c:v>
                </c:pt>
                <c:pt idx="13">
                  <c:v>2.5055994718527184</c:v>
                </c:pt>
                <c:pt idx="14">
                  <c:v>2.5111991446483444</c:v>
                </c:pt>
                <c:pt idx="15">
                  <c:v>2.4999987444910077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78-41CD-91CD-1A081BB83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38432"/>
        <c:axId val="676849344"/>
      </c:lineChart>
      <c:catAx>
        <c:axId val="67713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2016129032258063"/>
              <c:y val="0.879563576450753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49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849344"/>
        <c:scaling>
          <c:orientation val="minMax"/>
          <c:max val="11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4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8.0645161290322578E-2"/>
              <c:y val="0.4671540509990995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384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0161290322580645E-2"/>
          <c:y val="0.13138709545202629"/>
          <c:w val="0.97983870967741937"/>
          <c:h val="0.1642338693150328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CaO/SiO2=1,0 </a:t>
            </a:r>
          </a:p>
        </c:rich>
      </c:tx>
      <c:layout>
        <c:manualLayout>
          <c:xMode val="edge"/>
          <c:yMode val="edge"/>
          <c:x val="0.17869487963489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25832010550937"/>
          <c:y val="0.30827067669172931"/>
          <c:w val="0.73196121926418622"/>
          <c:h val="0.5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MgO'!$C$53:$R$53</c:f>
              <c:numCache>
                <c:formatCode>0.00</c:formatCode>
                <c:ptCount val="16"/>
                <c:pt idx="0">
                  <c:v>8.0001306787780138</c:v>
                </c:pt>
                <c:pt idx="1">
                  <c:v>7.9632501649569933</c:v>
                </c:pt>
                <c:pt idx="2">
                  <c:v>7.9255948250070674</c:v>
                </c:pt>
                <c:pt idx="3">
                  <c:v>7.8863619388326702</c:v>
                </c:pt>
                <c:pt idx="4">
                  <c:v>7.8447487863383376</c:v>
                </c:pt>
                <c:pt idx="5">
                  <c:v>7.79995264742867</c:v>
                </c:pt>
                <c:pt idx="6">
                  <c:v>7.7511708020080468</c:v>
                </c:pt>
                <c:pt idx="7">
                  <c:v>7.697600529981214</c:v>
                </c:pt>
                <c:pt idx="8">
                  <c:v>7.6384391112524588</c:v>
                </c:pt>
                <c:pt idx="9">
                  <c:v>7.5728838257264437</c:v>
                </c:pt>
                <c:pt idx="10">
                  <c:v>7.5001319533075295</c:v>
                </c:pt>
                <c:pt idx="11">
                  <c:v>7.4193807738948374</c:v>
                </c:pt>
                <c:pt idx="12">
                  <c:v>7.3298275673944939</c:v>
                </c:pt>
                <c:pt idx="13">
                  <c:v>7.2306696137104982</c:v>
                </c:pt>
                <c:pt idx="14">
                  <c:v>7.121104192746623</c:v>
                </c:pt>
                <c:pt idx="15">
                  <c:v>7.0003285844068461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2-40E1-AA70-C5113C634362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MgO'!$C$54:$R$54</c:f>
              <c:numCache>
                <c:formatCode>0.00</c:formatCode>
                <c:ptCount val="16"/>
                <c:pt idx="0">
                  <c:v>6.8911685263857381</c:v>
                </c:pt>
                <c:pt idx="1">
                  <c:v>6.2836670336476441</c:v>
                </c:pt>
                <c:pt idx="2">
                  <c:v>5.7303406316906456</c:v>
                </c:pt>
                <c:pt idx="3">
                  <c:v>5.2413692927020055</c:v>
                </c:pt>
                <c:pt idx="4">
                  <c:v>4.8261828101493345</c:v>
                </c:pt>
                <c:pt idx="5">
                  <c:v>4.4916280467641077</c:v>
                </c:pt>
                <c:pt idx="6">
                  <c:v>4.2399305726154166</c:v>
                </c:pt>
                <c:pt idx="7">
                  <c:v>4.0671228427764534</c:v>
                </c:pt>
                <c:pt idx="8">
                  <c:v>3.9626690098820565</c:v>
                </c:pt>
                <c:pt idx="9">
                  <c:v>3.9105598228339176</c:v>
                </c:pt>
                <c:pt idx="10">
                  <c:v>3.8913970537238747</c:v>
                </c:pt>
                <c:pt idx="11">
                  <c:v>3.884532365398587</c:v>
                </c:pt>
                <c:pt idx="12">
                  <c:v>3.8694769338815607</c:v>
                </c:pt>
                <c:pt idx="13">
                  <c:v>3.8262488142602171</c:v>
                </c:pt>
                <c:pt idx="14">
                  <c:v>3.7346002951445043</c:v>
                </c:pt>
                <c:pt idx="15">
                  <c:v>3.5719144659432041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2-40E1-AA70-C5113C634362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MgO'!$C$55:$R$55</c:f>
              <c:numCache>
                <c:formatCode>0.00</c:formatCode>
                <c:ptCount val="16"/>
                <c:pt idx="0">
                  <c:v>5.999828888194175</c:v>
                </c:pt>
                <c:pt idx="1">
                  <c:v>5.0942637344041293</c:v>
                </c:pt>
                <c:pt idx="2">
                  <c:v>4.3590938635923502</c:v>
                </c:pt>
                <c:pt idx="3">
                  <c:v>3.7767195463187755</c:v>
                </c:pt>
                <c:pt idx="4">
                  <c:v>3.3295410531435534</c:v>
                </c:pt>
                <c:pt idx="5">
                  <c:v>2.9999586546266439</c:v>
                </c:pt>
                <c:pt idx="6">
                  <c:v>2.7703726213281108</c:v>
                </c:pt>
                <c:pt idx="7">
                  <c:v>2.6231832238079815</c:v>
                </c:pt>
                <c:pt idx="8">
                  <c:v>2.5407907326263106</c:v>
                </c:pt>
                <c:pt idx="9">
                  <c:v>2.5055954183431162</c:v>
                </c:pt>
                <c:pt idx="10">
                  <c:v>2.4999975515185193</c:v>
                </c:pt>
                <c:pt idx="11">
                  <c:v>2.5063974027100753</c:v>
                </c:pt>
                <c:pt idx="12">
                  <c:v>2.507195242481413</c:v>
                </c:pt>
                <c:pt idx="13">
                  <c:v>2.4847913413928882</c:v>
                </c:pt>
                <c:pt idx="14">
                  <c:v>2.4215859700049265</c:v>
                </c:pt>
                <c:pt idx="15">
                  <c:v>2.2999793988779489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2-40E1-AA70-C5113C634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39968"/>
        <c:axId val="676851648"/>
      </c:lineChart>
      <c:catAx>
        <c:axId val="67713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1202929530715879"/>
              <c:y val="0.879699248120300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51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851648"/>
        <c:scaling>
          <c:orientation val="minMax"/>
          <c:max val="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6.8728883116414577E-2"/>
              <c:y val="0.4624060150375939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39968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6220254175573769E-2"/>
          <c:y val="0.13909774436090225"/>
          <c:w val="0.83505434873801521"/>
          <c:h val="0.1691729323308270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CaO/SiO2=1,2 </a:t>
            </a:r>
          </a:p>
        </c:rich>
      </c:tx>
      <c:layout>
        <c:manualLayout>
          <c:xMode val="edge"/>
          <c:yMode val="edge"/>
          <c:x val="0.20087125109361331"/>
          <c:y val="1.63398692810457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00052083468967"/>
          <c:y val="0.42156997284126341"/>
          <c:w val="0.71733520139375362"/>
          <c:h val="0.3594782714150308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MgO'!$C$89:$R$89</c:f>
              <c:numCache>
                <c:formatCode>0.00</c:formatCode>
                <c:ptCount val="16"/>
                <c:pt idx="0">
                  <c:v>7.9999678071619611</c:v>
                </c:pt>
                <c:pt idx="1">
                  <c:v>8.9519837758914296</c:v>
                </c:pt>
                <c:pt idx="2">
                  <c:v>9.6959948928432418</c:v>
                </c:pt>
                <c:pt idx="3">
                  <c:v>10.264001644029038</c:v>
                </c:pt>
                <c:pt idx="4">
                  <c:v>10.688004515472814</c:v>
                </c:pt>
                <c:pt idx="5">
                  <c:v>11.000003993194404</c:v>
                </c:pt>
                <c:pt idx="6">
                  <c:v>11.232000563229841</c:v>
                </c:pt>
                <c:pt idx="7">
                  <c:v>11.415994711583073</c:v>
                </c:pt>
                <c:pt idx="8">
                  <c:v>11.583986924269745</c:v>
                </c:pt>
                <c:pt idx="9">
                  <c:v>11.767977687322583</c:v>
                </c:pt>
                <c:pt idx="10">
                  <c:v>11.999967486758212</c:v>
                </c:pt>
                <c:pt idx="11">
                  <c:v>12.311956808535228</c:v>
                </c:pt>
                <c:pt idx="12">
                  <c:v>12.735946138775633</c:v>
                </c:pt>
                <c:pt idx="13">
                  <c:v>13.303935963455707</c:v>
                </c:pt>
                <c:pt idx="14">
                  <c:v>14.047926768595914</c:v>
                </c:pt>
                <c:pt idx="15">
                  <c:v>14.999919040536003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B-44A8-AB6D-161744CBA8DE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MgO'!$C$90:$R$90</c:f>
              <c:numCache>
                <c:formatCode>0.00</c:formatCode>
                <c:ptCount val="16"/>
                <c:pt idx="0">
                  <c:v>4.5333648916908746</c:v>
                </c:pt>
                <c:pt idx="1">
                  <c:v>4.3664956417325769</c:v>
                </c:pt>
                <c:pt idx="2">
                  <c:v>4.1614417549926745</c:v>
                </c:pt>
                <c:pt idx="3">
                  <c:v>3.9560236050797242</c:v>
                </c:pt>
                <c:pt idx="4">
                  <c:v>3.7741732545163682</c:v>
                </c:pt>
                <c:pt idx="5">
                  <c:v>3.629980279778056</c:v>
                </c:pt>
                <c:pt idx="6">
                  <c:v>3.5300349814775434</c:v>
                </c:pt>
                <c:pt idx="7">
                  <c:v>3.4751669169001773</c:v>
                </c:pt>
                <c:pt idx="8">
                  <c:v>3.4620356050886323</c:v>
                </c:pt>
                <c:pt idx="9">
                  <c:v>3.4846545058452487</c:v>
                </c:pt>
                <c:pt idx="10">
                  <c:v>3.5357015241463388</c:v>
                </c:pt>
                <c:pt idx="11">
                  <c:v>3.6074108509722436</c:v>
                </c:pt>
                <c:pt idx="12">
                  <c:v>3.6919236632093706</c:v>
                </c:pt>
                <c:pt idx="13">
                  <c:v>3.7811056853039435</c:v>
                </c:pt>
                <c:pt idx="14">
                  <c:v>3.8659366928310805</c:v>
                </c:pt>
                <c:pt idx="15">
                  <c:v>3.935609932782552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B-44A8-AB6D-161744CBA8DE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MgO'!$C$91:$R$91</c:f>
              <c:numCache>
                <c:formatCode>0.00</c:formatCode>
                <c:ptCount val="16"/>
                <c:pt idx="0">
                  <c:v>3.0000421559379609</c:v>
                </c:pt>
                <c:pt idx="1">
                  <c:v>2.6944335720052295</c:v>
                </c:pt>
                <c:pt idx="2">
                  <c:v>2.4472261497714118</c:v>
                </c:pt>
                <c:pt idx="3">
                  <c:v>2.2528198227194518</c:v>
                </c:pt>
                <c:pt idx="4">
                  <c:v>2.1056145242046838</c:v>
                </c:pt>
                <c:pt idx="5">
                  <c:v>2.0000101876613159</c:v>
                </c:pt>
                <c:pt idx="6">
                  <c:v>1.9304067464571311</c:v>
                </c:pt>
                <c:pt idx="7">
                  <c:v>1.8912041339635377</c:v>
                </c:pt>
                <c:pt idx="8">
                  <c:v>1.8768022836262515</c:v>
                </c:pt>
                <c:pt idx="9">
                  <c:v>1.8816011287928425</c:v>
                </c:pt>
                <c:pt idx="10">
                  <c:v>1.9000006028714396</c:v>
                </c:pt>
                <c:pt idx="11">
                  <c:v>1.9264006392519351</c:v>
                </c:pt>
                <c:pt idx="12">
                  <c:v>1.9552011713315027</c:v>
                </c:pt>
                <c:pt idx="13">
                  <c:v>1.9808021325029979</c:v>
                </c:pt>
                <c:pt idx="14">
                  <c:v>1.9976034561598297</c:v>
                </c:pt>
                <c:pt idx="15">
                  <c:v>2.0000050756916679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CB-44A8-AB6D-161744CBA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40992"/>
        <c:axId val="676853952"/>
      </c:lineChart>
      <c:catAx>
        <c:axId val="67714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2000139982502191"/>
              <c:y val="0.869283790506578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53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853952"/>
        <c:scaling>
          <c:orientation val="minMax"/>
          <c:max val="16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6.1333613298337711E-2"/>
              <c:y val="0.4673216338153809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40992"/>
        <c:crosses val="autoZero"/>
        <c:crossBetween val="between"/>
        <c:majorUnit val="2"/>
        <c:min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333368055645978"/>
          <c:y val="0.19281107284988017"/>
          <c:w val="0.64800168750439457"/>
          <c:h val="0.1470592928516035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CaO/SiO2=0,8 </a:t>
            </a:r>
          </a:p>
        </c:rich>
      </c:tx>
      <c:layout>
        <c:manualLayout>
          <c:xMode val="edge"/>
          <c:yMode val="edge"/>
          <c:x val="0.22039508219367315"/>
          <c:y val="0.0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05290632212802"/>
          <c:y val="0.28000054687606812"/>
          <c:w val="0.7368432887722437"/>
          <c:h val="0.5400010546895599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MgO'!$C$25:$R$25</c:f>
              <c:numCache>
                <c:formatCode>0</c:formatCode>
                <c:ptCount val="16"/>
                <c:pt idx="0">
                  <c:v>1298.9547105728179</c:v>
                </c:pt>
                <c:pt idx="1">
                  <c:v>1316.2866660244179</c:v>
                </c:pt>
                <c:pt idx="2">
                  <c:v>1328.9468940070408</c:v>
                </c:pt>
                <c:pt idx="3">
                  <c:v>1338.4259111911549</c:v>
                </c:pt>
                <c:pt idx="4">
                  <c:v>1345.582513830982</c:v>
                </c:pt>
                <c:pt idx="5">
                  <c:v>1350.944555404101</c:v>
                </c:pt>
                <c:pt idx="6">
                  <c:v>1354.8569925307834</c:v>
                </c:pt>
                <c:pt idx="7">
                  <c:v>1357.5628614823008</c:v>
                </c:pt>
                <c:pt idx="8">
                  <c:v>1359.2513413952413</c:v>
                </c:pt>
                <c:pt idx="9">
                  <c:v>1360.0870867558415</c:v>
                </c:pt>
                <c:pt idx="10">
                  <c:v>1360.2272559260186</c:v>
                </c:pt>
                <c:pt idx="11">
                  <c:v>1359.8304249272169</c:v>
                </c:pt>
                <c:pt idx="12">
                  <c:v>1359.0612568748652</c:v>
                </c:pt>
                <c:pt idx="13">
                  <c:v>1358.0942004705532</c:v>
                </c:pt>
                <c:pt idx="14">
                  <c:v>1357.1181426208236</c:v>
                </c:pt>
                <c:pt idx="15">
                  <c:v>1356.3425296733099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6-441C-8F6A-6F4738329317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MgO'!$C$26:$R$26</c:f>
              <c:numCache>
                <c:formatCode>0</c:formatCode>
                <c:ptCount val="16"/>
                <c:pt idx="0">
                  <c:v>1471.6766517918484</c:v>
                </c:pt>
                <c:pt idx="1">
                  <c:v>1454.5989217060394</c:v>
                </c:pt>
                <c:pt idx="2">
                  <c:v>1442.9420746440171</c:v>
                </c:pt>
                <c:pt idx="3">
                  <c:v>1434.745572978668</c:v>
                </c:pt>
                <c:pt idx="4">
                  <c:v>1428.8782299732748</c:v>
                </c:pt>
                <c:pt idx="5">
                  <c:v>1424.6452476627085</c:v>
                </c:pt>
                <c:pt idx="6">
                  <c:v>1421.5971484112895</c:v>
                </c:pt>
                <c:pt idx="7">
                  <c:v>1419.4279885458689</c:v>
                </c:pt>
                <c:pt idx="8">
                  <c:v>1417.9170367106913</c:v>
                </c:pt>
                <c:pt idx="9">
                  <c:v>1416.8937588999843</c:v>
                </c:pt>
                <c:pt idx="10">
                  <c:v>1416.2165425793287</c:v>
                </c:pt>
                <c:pt idx="11">
                  <c:v>1415.7600057429302</c:v>
                </c:pt>
                <c:pt idx="12">
                  <c:v>1415.4077204371345</c:v>
                </c:pt>
                <c:pt idx="13">
                  <c:v>1415.0484807447374</c:v>
                </c:pt>
                <c:pt idx="14">
                  <c:v>1414.5753878380106</c:v>
                </c:pt>
                <c:pt idx="15">
                  <c:v>1413.8879134199485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6-441C-8F6A-6F4738329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42016"/>
        <c:axId val="677577280"/>
      </c:lineChart>
      <c:catAx>
        <c:axId val="67714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1315858543997783"/>
              <c:y val="0.896001679790026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77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7577280"/>
        <c:scaling>
          <c:orientation val="minMax"/>
          <c:max val="1500"/>
          <c:min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2.9605263157894735E-2"/>
              <c:y val="0.448000839895013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42016"/>
        <c:crosses val="autoZero"/>
        <c:crossBetween val="between"/>
        <c:majorUnit val="100"/>
        <c:minorUnit val="5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9736873806399387E-2"/>
          <c:y val="0.12000023437545776"/>
          <c:w val="0.79934338915917513"/>
          <c:h val="0.1800003515631866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температуры шлака от содержания   </a:t>
            </a:r>
          </a:p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CaO/SiO2=1</a:t>
            </a:r>
            <a:r>
              <a:rPr lang="ru-RU" sz="4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,0 </a:t>
            </a:r>
          </a:p>
        </c:rich>
      </c:tx>
      <c:layout>
        <c:manualLayout>
          <c:xMode val="edge"/>
          <c:yMode val="edge"/>
          <c:x val="0.16606536096345356"/>
          <c:y val="4.081632653061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38665068438819"/>
          <c:y val="0.25714285714285712"/>
          <c:w val="0.70036224539260883"/>
          <c:h val="0.5510204081632652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MgO'!$C$57:$R$57</c:f>
              <c:numCache>
                <c:formatCode>0</c:formatCode>
                <c:ptCount val="16"/>
                <c:pt idx="0">
                  <c:v>1106.6142166310706</c:v>
                </c:pt>
                <c:pt idx="1">
                  <c:v>1218.8773438412254</c:v>
                </c:pt>
                <c:pt idx="2">
                  <c:v>1270.468280186313</c:v>
                </c:pt>
                <c:pt idx="3">
                  <c:v>1299.3287688250969</c:v>
                </c:pt>
                <c:pt idx="4">
                  <c:v>1317.0179231023476</c:v>
                </c:pt>
                <c:pt idx="5">
                  <c:v>1328.2234251243763</c:v>
                </c:pt>
                <c:pt idx="6">
                  <c:v>1335.2069710276739</c:v>
                </c:pt>
                <c:pt idx="7">
                  <c:v>1339.2205273753639</c:v>
                </c:pt>
                <c:pt idx="8">
                  <c:v>1341.0631572508764</c:v>
                </c:pt>
                <c:pt idx="9">
                  <c:v>1341.3327688475497</c:v>
                </c:pt>
                <c:pt idx="10">
                  <c:v>1340.5519125061012</c:v>
                </c:pt>
                <c:pt idx="11">
                  <c:v>1339.2380654556064</c:v>
                </c:pt>
                <c:pt idx="12">
                  <c:v>1337.9475041513717</c:v>
                </c:pt>
                <c:pt idx="13">
                  <c:v>1337.299703724357</c:v>
                </c:pt>
                <c:pt idx="14">
                  <c:v>1337.9769105488613</c:v>
                </c:pt>
                <c:pt idx="15">
                  <c:v>1340.6927932387039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5-4639-A57B-2D7DFF38E353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MgO'!$C$58:$R$58</c:f>
              <c:numCache>
                <c:formatCode>0</c:formatCode>
                <c:ptCount val="16"/>
                <c:pt idx="0">
                  <c:v>1444.5710164761952</c:v>
                </c:pt>
                <c:pt idx="1">
                  <c:v>1426.4591983859218</c:v>
                </c:pt>
                <c:pt idx="2">
                  <c:v>1418.1534322805715</c:v>
                </c:pt>
                <c:pt idx="3">
                  <c:v>1413.4880509731991</c:v>
                </c:pt>
                <c:pt idx="4">
                  <c:v>1410.5773139500741</c:v>
                </c:pt>
                <c:pt idx="5">
                  <c:v>1408.6474309884406</c:v>
                </c:pt>
                <c:pt idx="6">
                  <c:v>1407.3150253692265</c:v>
                </c:pt>
                <c:pt idx="7">
                  <c:v>1406.3582912032607</c:v>
                </c:pt>
                <c:pt idx="8">
                  <c:v>1405.6288203225656</c:v>
                </c:pt>
                <c:pt idx="9">
                  <c:v>1405.014206048249</c:v>
                </c:pt>
                <c:pt idx="10">
                  <c:v>1404.4225734505824</c:v>
                </c:pt>
                <c:pt idx="11">
                  <c:v>1403.7781449184893</c:v>
                </c:pt>
                <c:pt idx="12">
                  <c:v>1403.0236741412541</c:v>
                </c:pt>
                <c:pt idx="13">
                  <c:v>1402.1284115161061</c:v>
                </c:pt>
                <c:pt idx="14">
                  <c:v>1401.1006907351527</c:v>
                </c:pt>
                <c:pt idx="15">
                  <c:v>1400.0028425624168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5-4639-A57B-2D7DFF38E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0288"/>
        <c:axId val="677579008"/>
      </c:lineChart>
      <c:catAx>
        <c:axId val="67790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3068667860560748"/>
              <c:y val="0.88571428571428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79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7579008"/>
        <c:scaling>
          <c:orientation val="minMax"/>
          <c:max val="1500"/>
          <c:min val="1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5.4151624548736461E-2"/>
              <c:y val="0.42857142857142855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0288"/>
        <c:crosses val="autoZero"/>
        <c:crossBetween val="between"/>
        <c:majorUnit val="10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494619201649935"/>
          <c:y val="0.15918367346938775"/>
          <c:w val="0.74007350672930305"/>
          <c:h val="9.79591836734693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CaO/SiO2=1,2 </a:t>
            </a:r>
          </a:p>
        </c:rich>
      </c:tx>
      <c:layout>
        <c:manualLayout>
          <c:xMode val="edge"/>
          <c:yMode val="edge"/>
          <c:x val="0.23676077873443391"/>
          <c:y val="3.9215686274509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429974779664316"/>
          <c:y val="0.21176551687161793"/>
          <c:w val="0.69159088903964983"/>
          <c:h val="0.63529655061485379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MgO'!$C$93:$R$93</c:f>
              <c:numCache>
                <c:formatCode>0</c:formatCode>
                <c:ptCount val="16"/>
                <c:pt idx="0">
                  <c:v>1331.5188821608667</c:v>
                </c:pt>
                <c:pt idx="1">
                  <c:v>1351.5787975159226</c:v>
                </c:pt>
                <c:pt idx="2">
                  <c:v>1362.5880671348177</c:v>
                </c:pt>
                <c:pt idx="3">
                  <c:v>1369.2640479798144</c:v>
                </c:pt>
                <c:pt idx="4">
                  <c:v>1373.5175343917133</c:v>
                </c:pt>
                <c:pt idx="5">
                  <c:v>1376.2757772839184</c:v>
                </c:pt>
                <c:pt idx="6">
                  <c:v>1378.0547943995939</c:v>
                </c:pt>
                <c:pt idx="7">
                  <c:v>1379.182573885113</c:v>
                </c:pt>
                <c:pt idx="8">
                  <c:v>1379.8993830846211</c:v>
                </c:pt>
                <c:pt idx="9">
                  <c:v>1380.4054477342966</c:v>
                </c:pt>
                <c:pt idx="10">
                  <c:v>1380.8811465573156</c:v>
                </c:pt>
                <c:pt idx="11">
                  <c:v>1381.4899568153098</c:v>
                </c:pt>
                <c:pt idx="12">
                  <c:v>1382.369698448131</c:v>
                </c:pt>
                <c:pt idx="13">
                  <c:v>1383.6173947128623</c:v>
                </c:pt>
                <c:pt idx="14">
                  <c:v>1385.2744672422691</c:v>
                </c:pt>
                <c:pt idx="15">
                  <c:v>1387.31924189137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C-4596-9368-0CD5C2C93CD2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MgO'!$C$94:$R$94</c:f>
              <c:numCache>
                <c:formatCode>0</c:formatCode>
                <c:ptCount val="16"/>
                <c:pt idx="0">
                  <c:v>1410.4018484167216</c:v>
                </c:pt>
                <c:pt idx="1">
                  <c:v>1414.9982779955712</c:v>
                </c:pt>
                <c:pt idx="2">
                  <c:v>1416.6185401932273</c:v>
                </c:pt>
                <c:pt idx="3">
                  <c:v>1417.046723250766</c:v>
                </c:pt>
                <c:pt idx="4">
                  <c:v>1417.0024731028921</c:v>
                </c:pt>
                <c:pt idx="5">
                  <c:v>1416.8287979006204</c:v>
                </c:pt>
                <c:pt idx="6">
                  <c:v>1416.7044330069432</c:v>
                </c:pt>
                <c:pt idx="7">
                  <c:v>1416.7255509634313</c:v>
                </c:pt>
                <c:pt idx="8">
                  <c:v>1416.943584135927</c:v>
                </c:pt>
                <c:pt idx="9">
                  <c:v>1417.3852951909626</c:v>
                </c:pt>
                <c:pt idx="10">
                  <c:v>1418.0628779913513</c:v>
                </c:pt>
                <c:pt idx="11">
                  <c:v>1418.9761689176798</c:v>
                </c:pt>
                <c:pt idx="12">
                  <c:v>1420.1084720156366</c:v>
                </c:pt>
                <c:pt idx="13">
                  <c:v>1421.4189088907738</c:v>
                </c:pt>
                <c:pt idx="14">
                  <c:v>1422.8354634675438</c:v>
                </c:pt>
                <c:pt idx="15">
                  <c:v>1424.252463478841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C-4596-9368-0CD5C2C9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0800"/>
        <c:axId val="677580736"/>
      </c:lineChart>
      <c:catAx>
        <c:axId val="67790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807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77580736"/>
        <c:scaling>
          <c:orientation val="minMax"/>
          <c:max val="150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3613707165109032E-2"/>
              <c:y val="0.41568792136277083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0800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330261664785535"/>
          <c:y val="0.12941226031043318"/>
          <c:w val="0.75701164881367067"/>
          <c:h val="7.058850562387264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7-25 пуаз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MgO</a:t>
            </a:r>
          </a:p>
        </c:rich>
      </c:tx>
      <c:layout>
        <c:manualLayout>
          <c:xMode val="edge"/>
          <c:yMode val="edge"/>
          <c:x val="0.23161764705882354"/>
          <c:y val="1.9531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308823529411764"/>
          <c:y val="0.28515679389342097"/>
          <c:w val="0.65441176470588236"/>
          <c:h val="0.60937616229279001"/>
        </c:manualLayout>
      </c:layout>
      <c:lineChart>
        <c:grouping val="standard"/>
        <c:varyColors val="0"/>
        <c:ser>
          <c:idx val="0"/>
          <c:order val="0"/>
          <c:tx>
            <c:v> Al2O3=12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MgO'!$C$27:$R$27</c:f>
              <c:numCache>
                <c:formatCode>0.000</c:formatCode>
                <c:ptCount val="16"/>
                <c:pt idx="0">
                  <c:v>0.10421374304248941</c:v>
                </c:pt>
                <c:pt idx="1">
                  <c:v>0.13014031122038724</c:v>
                </c:pt>
                <c:pt idx="2">
                  <c:v>0.15790141214234266</c:v>
                </c:pt>
                <c:pt idx="3">
                  <c:v>0.18687773260364099</c:v>
                </c:pt>
                <c:pt idx="4">
                  <c:v>0.21609754779286458</c:v>
                </c:pt>
                <c:pt idx="5">
                  <c:v>0.24423108451736147</c:v>
                </c:pt>
                <c:pt idx="6">
                  <c:v>0.26970269641305339</c:v>
                </c:pt>
                <c:pt idx="7" formatCode="General">
                  <c:v>0.29095551653041191</c:v>
                </c:pt>
                <c:pt idx="8" formatCode="General">
                  <c:v>0.30682326192867249</c:v>
                </c:pt>
                <c:pt idx="9">
                  <c:v>0.3168641872617764</c:v>
                </c:pt>
                <c:pt idx="10">
                  <c:v>0.32149007561852644</c:v>
                </c:pt>
                <c:pt idx="11">
                  <c:v>0.32183327208028967</c:v>
                </c:pt>
                <c:pt idx="12">
                  <c:v>0.3194521689920779</c:v>
                </c:pt>
                <c:pt idx="13">
                  <c:v>0.31604297189510644</c:v>
                </c:pt>
                <c:pt idx="14">
                  <c:v>0.31327641852581783</c:v>
                </c:pt>
                <c:pt idx="15">
                  <c:v>0.31279659336795046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44AE-9F05-58F2ED610D35}"/>
            </c:ext>
          </c:extLst>
        </c:ser>
        <c:ser>
          <c:idx val="1"/>
          <c:order val="1"/>
          <c:tx>
            <c:v>Al2O3=12,0;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MgO'!$C$59:$R$59</c:f>
              <c:numCache>
                <c:formatCode>0.00</c:formatCode>
                <c:ptCount val="16"/>
                <c:pt idx="0">
                  <c:v>5.3261245248649704E-2</c:v>
                </c:pt>
                <c:pt idx="1">
                  <c:v>8.6712781516865442E-2</c:v>
                </c:pt>
                <c:pt idx="2">
                  <c:v>0.12188090505206436</c:v>
                </c:pt>
                <c:pt idx="3">
                  <c:v>0.15767443226077815</c:v>
                </c:pt>
                <c:pt idx="4">
                  <c:v>0.1923911628421788</c:v>
                </c:pt>
                <c:pt idx="5">
                  <c:v>0.22381377061003729</c:v>
                </c:pt>
                <c:pt idx="6">
                  <c:v>0.24962537353649578</c:v>
                </c:pt>
                <c:pt idx="7">
                  <c:v>0.26810544429423949</c:v>
                </c:pt>
                <c:pt idx="8">
                  <c:v>0.27878595438591036</c:v>
                </c:pt>
                <c:pt idx="9">
                  <c:v>0.28265693726840607</c:v>
                </c:pt>
                <c:pt idx="10">
                  <c:v>0.28181953550858485</c:v>
                </c:pt>
                <c:pt idx="11">
                  <c:v>0.27889646479830926</c:v>
                </c:pt>
                <c:pt idx="12">
                  <c:v>0.27659894555562387</c:v>
                </c:pt>
                <c:pt idx="13">
                  <c:v>0.27765477075097417</c:v>
                </c:pt>
                <c:pt idx="14">
                  <c:v>0.2851540251055662</c:v>
                </c:pt>
                <c:pt idx="15">
                  <c:v>0.3034898841806114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2-44AE-9F05-58F2ED610D35}"/>
            </c:ext>
          </c:extLst>
        </c:ser>
        <c:ser>
          <c:idx val="2"/>
          <c:order val="2"/>
          <c:tx>
            <c:v>Al2O3=12;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MgO'!$C$95:$R$95</c:f>
              <c:numCache>
                <c:formatCode>0.00</c:formatCode>
                <c:ptCount val="16"/>
                <c:pt idx="0">
                  <c:v>0.22818614530312498</c:v>
                </c:pt>
                <c:pt idx="1">
                  <c:v>0.2838244631438791</c:v>
                </c:pt>
                <c:pt idx="2">
                  <c:v>0.33314533412545017</c:v>
                </c:pt>
                <c:pt idx="3">
                  <c:v>0.3767055715890964</c:v>
                </c:pt>
                <c:pt idx="4">
                  <c:v>0.41393642335691522</c:v>
                </c:pt>
                <c:pt idx="5">
                  <c:v>0.44386336026931061</c:v>
                </c:pt>
                <c:pt idx="6">
                  <c:v>0.46572233657515422</c:v>
                </c:pt>
                <c:pt idx="7">
                  <c:v>0.47945052312847425</c:v>
                </c:pt>
                <c:pt idx="8">
                  <c:v>0.48590601198471411</c:v>
                </c:pt>
                <c:pt idx="9">
                  <c:v>0.48675160223667491</c:v>
                </c:pt>
                <c:pt idx="10">
                  <c:v>0.48410870892158026</c:v>
                </c:pt>
                <c:pt idx="11">
                  <c:v>0.48017655000308695</c:v>
                </c:pt>
                <c:pt idx="12">
                  <c:v>0.47696303558467018</c:v>
                </c:pt>
                <c:pt idx="13">
                  <c:v>0.47617140189897256</c:v>
                </c:pt>
                <c:pt idx="14">
                  <c:v>0.47922051619833861</c:v>
                </c:pt>
                <c:pt idx="15">
                  <c:v>0.4873660955183553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2-44AE-9F05-58F2ED610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1824"/>
        <c:axId val="677582464"/>
      </c:lineChart>
      <c:catAx>
        <c:axId val="67790182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82464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7582464"/>
        <c:scaling>
          <c:orientation val="minMax"/>
          <c:max val="0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9.1911764705882359E-2"/>
              <c:y val="0.3789070702099737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1824"/>
        <c:crosses val="autoZero"/>
        <c:crossBetween val="between"/>
        <c:majorUnit val="0.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0.62132352941176472"/>
          <c:y val="0.31640685349817943"/>
          <c:w val="0.34926470588235292"/>
          <c:h val="0.4726571515219717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8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1400-1500 C от изменения  MgO</a:t>
            </a:r>
          </a:p>
        </c:rich>
      </c:tx>
      <c:layout>
        <c:manualLayout>
          <c:xMode val="edge"/>
          <c:yMode val="edge"/>
          <c:x val="0.12075511315802506"/>
          <c:y val="2.12765957446808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283065453761522"/>
          <c:y val="0.38723484714687323"/>
          <c:w val="0.64905779970850475"/>
          <c:h val="0.52766067083749757"/>
        </c:manualLayout>
      </c:layout>
      <c:lineChart>
        <c:grouping val="standard"/>
        <c:varyColors val="0"/>
        <c:ser>
          <c:idx val="0"/>
          <c:order val="0"/>
          <c:tx>
            <c:v> Al2O3=12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MgO'!$C$28:$R$28</c:f>
              <c:numCache>
                <c:formatCode>0.00</c:formatCode>
                <c:ptCount val="16"/>
                <c:pt idx="0">
                  <c:v>5.0000183954262809</c:v>
                </c:pt>
                <c:pt idx="1">
                  <c:v>5.5312113631196116</c:v>
                </c:pt>
                <c:pt idx="2">
                  <c:v>5.9696061529127267</c:v>
                </c:pt>
                <c:pt idx="3">
                  <c:v>6.3224025824954522</c:v>
                </c:pt>
                <c:pt idx="4">
                  <c:v>6.5968004695520897</c:v>
                </c:pt>
                <c:pt idx="5">
                  <c:v>6.7999996317783928</c:v>
                </c:pt>
                <c:pt idx="6">
                  <c:v>6.9391998868342384</c:v>
                </c:pt>
                <c:pt idx="7">
                  <c:v>7.0216010524240247</c:v>
                </c:pt>
                <c:pt idx="8">
                  <c:v>7.0544029462344913</c:v>
                </c:pt>
                <c:pt idx="9">
                  <c:v>7.0448053859063275</c:v>
                </c:pt>
                <c:pt idx="10">
                  <c:v>7.0000081891906563</c:v>
                </c:pt>
                <c:pt idx="11">
                  <c:v>6.9272111737232303</c:v>
                </c:pt>
                <c:pt idx="12">
                  <c:v>6.8336141572092561</c:v>
                </c:pt>
                <c:pt idx="13">
                  <c:v>6.7264169573055703</c:v>
                </c:pt>
                <c:pt idx="14">
                  <c:v>6.6128193917371689</c:v>
                </c:pt>
                <c:pt idx="15">
                  <c:v>6.5000212781294984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5-44E6-A1D0-4DA5C50858BC}"/>
            </c:ext>
          </c:extLst>
        </c:ser>
        <c:ser>
          <c:idx val="1"/>
          <c:order val="1"/>
          <c:tx>
            <c:v>Al2O3=12,0;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MgO'!$C$60:$R$60</c:f>
              <c:numCache>
                <c:formatCode>0.00</c:formatCode>
                <c:ptCount val="16"/>
                <c:pt idx="0">
                  <c:v>2.0003017905838387</c:v>
                </c:pt>
                <c:pt idx="1">
                  <c:v>2.8689864305528641</c:v>
                </c:pt>
                <c:pt idx="2">
                  <c:v>3.5665009614147172</c:v>
                </c:pt>
                <c:pt idx="3">
                  <c:v>4.1096423925138943</c:v>
                </c:pt>
                <c:pt idx="4">
                  <c:v>4.5152077331947842</c:v>
                </c:pt>
                <c:pt idx="5">
                  <c:v>4.7999939928020261</c:v>
                </c:pt>
                <c:pt idx="6">
                  <c:v>4.980798180679936</c:v>
                </c:pt>
                <c:pt idx="7">
                  <c:v>5.0744173061732329</c:v>
                </c:pt>
                <c:pt idx="8">
                  <c:v>5.0976483786261486</c:v>
                </c:pt>
                <c:pt idx="9">
                  <c:v>5.0672884073833275</c:v>
                </c:pt>
                <c:pt idx="10">
                  <c:v>5.0001344017890101</c:v>
                </c:pt>
                <c:pt idx="11">
                  <c:v>4.9129833711847617</c:v>
                </c:pt>
                <c:pt idx="12">
                  <c:v>4.8226323249130809</c:v>
                </c:pt>
                <c:pt idx="13">
                  <c:v>4.7458782723176096</c:v>
                </c:pt>
                <c:pt idx="14">
                  <c:v>4.6995182227416965</c:v>
                </c:pt>
                <c:pt idx="15">
                  <c:v>4.7003491855288972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05-44E6-A1D0-4DA5C50858BC}"/>
            </c:ext>
          </c:extLst>
        </c:ser>
        <c:ser>
          <c:idx val="2"/>
          <c:order val="2"/>
          <c:tx>
            <c:v>Al2O3=12;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MgO'!$C$96:$R$96</c:f>
              <c:numCache>
                <c:formatCode>0.00</c:formatCode>
                <c:ptCount val="16"/>
                <c:pt idx="0">
                  <c:v>4.9999256512240002</c:v>
                </c:pt>
                <c:pt idx="1">
                  <c:v>6.2575502038862005</c:v>
                </c:pt>
                <c:pt idx="2">
                  <c:v>7.2487687430718299</c:v>
                </c:pt>
                <c:pt idx="3">
                  <c:v>8.0111818213095862</c:v>
                </c:pt>
                <c:pt idx="4">
                  <c:v>8.5823899912681298</c:v>
                </c:pt>
                <c:pt idx="5">
                  <c:v>8.999993805533089</c:v>
                </c:pt>
                <c:pt idx="6">
                  <c:v>9.3015938167727104</c:v>
                </c:pt>
                <c:pt idx="7">
                  <c:v>9.5247905776195356</c:v>
                </c:pt>
                <c:pt idx="8">
                  <c:v>9.7071846406434936</c:v>
                </c:pt>
                <c:pt idx="9">
                  <c:v>9.8863765585297401</c:v>
                </c:pt>
                <c:pt idx="10">
                  <c:v>10.099966883886772</c:v>
                </c:pt>
                <c:pt idx="11">
                  <c:v>10.385556169283294</c:v>
                </c:pt>
                <c:pt idx="12">
                  <c:v>10.78074496744413</c:v>
                </c:pt>
                <c:pt idx="13">
                  <c:v>11.32313383095271</c:v>
                </c:pt>
                <c:pt idx="14">
                  <c:v>12.050323312436085</c:v>
                </c:pt>
                <c:pt idx="15">
                  <c:v>12.999913964844335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05-44E6-A1D0-4DA5C5085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2336"/>
        <c:axId val="677584192"/>
      </c:lineChart>
      <c:catAx>
        <c:axId val="67790233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84192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7584192"/>
        <c:scaling>
          <c:orientation val="minMax"/>
          <c:max val="14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0.10566037735849057"/>
              <c:y val="0.5148945105266096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2336"/>
        <c:crosses val="autoZero"/>
        <c:crossBetween val="between"/>
        <c:majorUnit val="2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0.20000036851482997"/>
          <c:y val="0.19574508756874912"/>
          <c:w val="0.57735955439186759"/>
          <c:h val="0.2297877114937489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25 пуаз  от содержания   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MgO при Al2O3 =12,0   </a:t>
            </a:r>
          </a:p>
        </c:rich>
      </c:tx>
      <c:layout>
        <c:manualLayout>
          <c:xMode val="edge"/>
          <c:yMode val="edge"/>
          <c:x val="0.13148825254974617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31174022717789"/>
          <c:y val="0.21072875781533545"/>
          <c:w val="0.78200824166076732"/>
          <c:h val="0.59770338580349691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MgO'!$C$25:$R$25</c:f>
              <c:numCache>
                <c:formatCode>0</c:formatCode>
                <c:ptCount val="16"/>
                <c:pt idx="0">
                  <c:v>1298.9547105728179</c:v>
                </c:pt>
                <c:pt idx="1">
                  <c:v>1316.2866660244179</c:v>
                </c:pt>
                <c:pt idx="2">
                  <c:v>1328.9468940070408</c:v>
                </c:pt>
                <c:pt idx="3">
                  <c:v>1338.4259111911549</c:v>
                </c:pt>
                <c:pt idx="4">
                  <c:v>1345.582513830982</c:v>
                </c:pt>
                <c:pt idx="5">
                  <c:v>1350.944555404101</c:v>
                </c:pt>
                <c:pt idx="6">
                  <c:v>1354.8569925307834</c:v>
                </c:pt>
                <c:pt idx="7">
                  <c:v>1357.5628614823008</c:v>
                </c:pt>
                <c:pt idx="8">
                  <c:v>1359.2513413952413</c:v>
                </c:pt>
                <c:pt idx="9">
                  <c:v>1360.0870867558415</c:v>
                </c:pt>
                <c:pt idx="10">
                  <c:v>1360.2272559260186</c:v>
                </c:pt>
                <c:pt idx="11">
                  <c:v>1359.8304249272169</c:v>
                </c:pt>
                <c:pt idx="12">
                  <c:v>1359.0612568748652</c:v>
                </c:pt>
                <c:pt idx="13">
                  <c:v>1358.0942004705532</c:v>
                </c:pt>
                <c:pt idx="14">
                  <c:v>1357.1181426208236</c:v>
                </c:pt>
                <c:pt idx="15">
                  <c:v>1356.3425296733099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F-403C-BE98-E0F3F948E80C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MgO'!$C$57:$R$57</c:f>
              <c:numCache>
                <c:formatCode>0</c:formatCode>
                <c:ptCount val="16"/>
                <c:pt idx="0">
                  <c:v>1106.6142166310706</c:v>
                </c:pt>
                <c:pt idx="1">
                  <c:v>1218.8773438412254</c:v>
                </c:pt>
                <c:pt idx="2">
                  <c:v>1270.468280186313</c:v>
                </c:pt>
                <c:pt idx="3">
                  <c:v>1299.3287688250969</c:v>
                </c:pt>
                <c:pt idx="4">
                  <c:v>1317.0179231023476</c:v>
                </c:pt>
                <c:pt idx="5">
                  <c:v>1328.2234251243763</c:v>
                </c:pt>
                <c:pt idx="6">
                  <c:v>1335.2069710276739</c:v>
                </c:pt>
                <c:pt idx="7">
                  <c:v>1339.2205273753639</c:v>
                </c:pt>
                <c:pt idx="8">
                  <c:v>1341.0631572508764</c:v>
                </c:pt>
                <c:pt idx="9">
                  <c:v>1341.3327688475497</c:v>
                </c:pt>
                <c:pt idx="10">
                  <c:v>1340.5519125061012</c:v>
                </c:pt>
                <c:pt idx="11">
                  <c:v>1339.2380654556064</c:v>
                </c:pt>
                <c:pt idx="12">
                  <c:v>1337.9475041513717</c:v>
                </c:pt>
                <c:pt idx="13">
                  <c:v>1337.299703724357</c:v>
                </c:pt>
                <c:pt idx="14">
                  <c:v>1337.9769105488613</c:v>
                </c:pt>
                <c:pt idx="15">
                  <c:v>1340.6927932387039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F-403C-BE98-E0F3F948E80C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MgO'!$C$93:$R$93</c:f>
              <c:numCache>
                <c:formatCode>0</c:formatCode>
                <c:ptCount val="16"/>
                <c:pt idx="0">
                  <c:v>1331.5188821608667</c:v>
                </c:pt>
                <c:pt idx="1">
                  <c:v>1351.5787975159226</c:v>
                </c:pt>
                <c:pt idx="2">
                  <c:v>1362.5880671348177</c:v>
                </c:pt>
                <c:pt idx="3">
                  <c:v>1369.2640479798144</c:v>
                </c:pt>
                <c:pt idx="4">
                  <c:v>1373.5175343917133</c:v>
                </c:pt>
                <c:pt idx="5">
                  <c:v>1376.2757772839184</c:v>
                </c:pt>
                <c:pt idx="6">
                  <c:v>1378.0547943995939</c:v>
                </c:pt>
                <c:pt idx="7">
                  <c:v>1379.182573885113</c:v>
                </c:pt>
                <c:pt idx="8">
                  <c:v>1379.8993830846211</c:v>
                </c:pt>
                <c:pt idx="9">
                  <c:v>1380.4054477342966</c:v>
                </c:pt>
                <c:pt idx="10">
                  <c:v>1380.8811465573156</c:v>
                </c:pt>
                <c:pt idx="11">
                  <c:v>1381.4899568153098</c:v>
                </c:pt>
                <c:pt idx="12">
                  <c:v>1382.369698448131</c:v>
                </c:pt>
                <c:pt idx="13">
                  <c:v>1383.6173947128623</c:v>
                </c:pt>
                <c:pt idx="14">
                  <c:v>1385.2744672422691</c:v>
                </c:pt>
                <c:pt idx="15">
                  <c:v>1387.31924189137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F-403C-BE98-E0F3F948E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2848"/>
        <c:axId val="678217984"/>
      </c:lineChart>
      <c:catAx>
        <c:axId val="67790284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2179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78217984"/>
        <c:scaling>
          <c:orientation val="minMax"/>
          <c:max val="1400"/>
          <c:min val="1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1522491349480967E-2"/>
              <c:y val="0.4137947124425538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2848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380640376027885"/>
          <c:y val="0.13793155057003775"/>
          <c:w val="0.86851357812766639"/>
          <c:h val="0.114942958808364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0.54" l="0.78740157480314965" r="0.78740157480314965" t="0.53" header="0.51181102362204722" footer="0.51181102362204722"/>
    <c:pageSetup paperSize="9"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7 пуаз  от содержания   </a:t>
            </a:r>
          </a:p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MgO при Al2O3 =12,0   </a:t>
            </a:r>
          </a:p>
        </c:rich>
      </c:tx>
      <c:layout>
        <c:manualLayout>
          <c:xMode val="edge"/>
          <c:yMode val="edge"/>
          <c:x val="0.14448669201520911"/>
          <c:y val="4.13223140495867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10266159695817"/>
          <c:y val="0.2024793388429752"/>
          <c:w val="0.79847908745247154"/>
          <c:h val="0.62809917355371903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MgO'!$C$26:$R$26</c:f>
              <c:numCache>
                <c:formatCode>0</c:formatCode>
                <c:ptCount val="16"/>
                <c:pt idx="0">
                  <c:v>1471.6766517918484</c:v>
                </c:pt>
                <c:pt idx="1">
                  <c:v>1454.5989217060394</c:v>
                </c:pt>
                <c:pt idx="2">
                  <c:v>1442.9420746440171</c:v>
                </c:pt>
                <c:pt idx="3">
                  <c:v>1434.745572978668</c:v>
                </c:pt>
                <c:pt idx="4">
                  <c:v>1428.8782299732748</c:v>
                </c:pt>
                <c:pt idx="5">
                  <c:v>1424.6452476627085</c:v>
                </c:pt>
                <c:pt idx="6">
                  <c:v>1421.5971484112895</c:v>
                </c:pt>
                <c:pt idx="7">
                  <c:v>1419.4279885458689</c:v>
                </c:pt>
                <c:pt idx="8">
                  <c:v>1417.9170367106913</c:v>
                </c:pt>
                <c:pt idx="9">
                  <c:v>1416.8937588999843</c:v>
                </c:pt>
                <c:pt idx="10">
                  <c:v>1416.2165425793287</c:v>
                </c:pt>
                <c:pt idx="11">
                  <c:v>1415.7600057429302</c:v>
                </c:pt>
                <c:pt idx="12">
                  <c:v>1415.4077204371345</c:v>
                </c:pt>
                <c:pt idx="13">
                  <c:v>1415.0484807447374</c:v>
                </c:pt>
                <c:pt idx="14">
                  <c:v>1414.5753878380106</c:v>
                </c:pt>
                <c:pt idx="15">
                  <c:v>1413.8879134199485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F-48DF-8FD5-CD88DB02F8DD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MgO'!$C$58:$R$58</c:f>
              <c:numCache>
                <c:formatCode>0</c:formatCode>
                <c:ptCount val="16"/>
                <c:pt idx="0">
                  <c:v>1444.5710164761952</c:v>
                </c:pt>
                <c:pt idx="1">
                  <c:v>1426.4591983859218</c:v>
                </c:pt>
                <c:pt idx="2">
                  <c:v>1418.1534322805715</c:v>
                </c:pt>
                <c:pt idx="3">
                  <c:v>1413.4880509731991</c:v>
                </c:pt>
                <c:pt idx="4">
                  <c:v>1410.5773139500741</c:v>
                </c:pt>
                <c:pt idx="5">
                  <c:v>1408.6474309884406</c:v>
                </c:pt>
                <c:pt idx="6">
                  <c:v>1407.3150253692265</c:v>
                </c:pt>
                <c:pt idx="7">
                  <c:v>1406.3582912032607</c:v>
                </c:pt>
                <c:pt idx="8">
                  <c:v>1405.6288203225656</c:v>
                </c:pt>
                <c:pt idx="9">
                  <c:v>1405.014206048249</c:v>
                </c:pt>
                <c:pt idx="10">
                  <c:v>1404.4225734505824</c:v>
                </c:pt>
                <c:pt idx="11">
                  <c:v>1403.7781449184893</c:v>
                </c:pt>
                <c:pt idx="12">
                  <c:v>1403.0236741412541</c:v>
                </c:pt>
                <c:pt idx="13">
                  <c:v>1402.1284115161061</c:v>
                </c:pt>
                <c:pt idx="14">
                  <c:v>1401.1006907351527</c:v>
                </c:pt>
                <c:pt idx="15">
                  <c:v>1400.0028425624168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DF-48DF-8FD5-CD88DB02F8DD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MgO'!$C$94:$R$94</c:f>
              <c:numCache>
                <c:formatCode>0</c:formatCode>
                <c:ptCount val="16"/>
                <c:pt idx="0">
                  <c:v>1410.4018484167216</c:v>
                </c:pt>
                <c:pt idx="1">
                  <c:v>1414.9982779955712</c:v>
                </c:pt>
                <c:pt idx="2">
                  <c:v>1416.6185401932273</c:v>
                </c:pt>
                <c:pt idx="3">
                  <c:v>1417.046723250766</c:v>
                </c:pt>
                <c:pt idx="4">
                  <c:v>1417.0024731028921</c:v>
                </c:pt>
                <c:pt idx="5">
                  <c:v>1416.8287979006204</c:v>
                </c:pt>
                <c:pt idx="6">
                  <c:v>1416.7044330069432</c:v>
                </c:pt>
                <c:pt idx="7">
                  <c:v>1416.7255509634313</c:v>
                </c:pt>
                <c:pt idx="8">
                  <c:v>1416.943584135927</c:v>
                </c:pt>
                <c:pt idx="9">
                  <c:v>1417.3852951909626</c:v>
                </c:pt>
                <c:pt idx="10">
                  <c:v>1418.0628779913513</c:v>
                </c:pt>
                <c:pt idx="11">
                  <c:v>1418.9761689176798</c:v>
                </c:pt>
                <c:pt idx="12">
                  <c:v>1420.1084720156366</c:v>
                </c:pt>
                <c:pt idx="13">
                  <c:v>1421.4189088907738</c:v>
                </c:pt>
                <c:pt idx="14">
                  <c:v>1422.8354634675438</c:v>
                </c:pt>
                <c:pt idx="15">
                  <c:v>1424.252463478841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DF-48DF-8FD5-CD88DB02F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3360"/>
        <c:axId val="678220288"/>
      </c:lineChart>
      <c:catAx>
        <c:axId val="67790336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220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220288"/>
        <c:scaling>
          <c:orientation val="minMax"/>
          <c:max val="1480"/>
          <c:min val="1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4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9429657794676805E-2"/>
              <c:y val="0.421487603305785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3360"/>
        <c:crosses val="autoZero"/>
        <c:crossBetween val="between"/>
        <c:majorUnit val="2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2813688212927757E-2"/>
          <c:y val="0.13223140495867769"/>
          <c:w val="0.95437262357414454"/>
          <c:h val="0.1239669421487603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CaO/SiO2=0,8 </a:t>
            </a:r>
          </a:p>
        </c:rich>
      </c:tx>
      <c:layout>
        <c:manualLayout>
          <c:xMode val="edge"/>
          <c:yMode val="edge"/>
          <c:x val="0.1294966546447881"/>
          <c:y val="3.666666666666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27375195254412"/>
          <c:y val="0.3200010416700575"/>
          <c:w val="0.7601936268023709"/>
          <c:h val="0.4800015625050863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Al2O3'!$C$19:$M$19</c:f>
              <c:numCache>
                <c:formatCode>0.000</c:formatCode>
                <c:ptCount val="11"/>
                <c:pt idx="0">
                  <c:v>8.6000001341930421</c:v>
                </c:pt>
                <c:pt idx="1">
                  <c:v>8.9200008986764789</c:v>
                </c:pt>
                <c:pt idx="2">
                  <c:v>9.2000013548501531</c:v>
                </c:pt>
                <c:pt idx="3">
                  <c:v>9.4400015027126827</c:v>
                </c:pt>
                <c:pt idx="4">
                  <c:v>9.6400013422689543</c:v>
                </c:pt>
                <c:pt idx="5">
                  <c:v>9.8000008735083242</c:v>
                </c:pt>
                <c:pt idx="6">
                  <c:v>9.9200000964369988</c:v>
                </c:pt>
                <c:pt idx="7">
                  <c:v>9.9999990110558485</c:v>
                </c:pt>
                <c:pt idx="8">
                  <c:v>10.039997617360925</c:v>
                </c:pt>
                <c:pt idx="9" formatCode="0.00">
                  <c:v>10.039995915355199</c:v>
                </c:pt>
                <c:pt idx="10">
                  <c:v>9.9999939050533264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F-4DF2-9715-047F2059D8DD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Al2O3'!$C$20:$M$20</c:f>
              <c:numCache>
                <c:formatCode>0.000</c:formatCode>
                <c:ptCount val="11"/>
                <c:pt idx="0">
                  <c:v>5.4459724648869816</c:v>
                </c:pt>
                <c:pt idx="1">
                  <c:v>5.0788373082576808</c:v>
                </c:pt>
                <c:pt idx="2">
                  <c:v>4.7763398937786974</c:v>
                </c:pt>
                <c:pt idx="3">
                  <c:v>4.5738038478509306</c:v>
                </c:pt>
                <c:pt idx="4">
                  <c:v>4.5005048412555215</c:v>
                </c:pt>
                <c:pt idx="5">
                  <c:v>4.5728774517823076</c:v>
                </c:pt>
                <c:pt idx="6">
                  <c:v>4.7904451925667662</c:v>
                </c:pt>
                <c:pt idx="7">
                  <c:v>5.1373455802890788</c:v>
                </c:pt>
                <c:pt idx="8">
                  <c:v>5.5882056759312517</c:v>
                </c:pt>
                <c:pt idx="9" formatCode="0.00">
                  <c:v>6.114556294002262</c:v>
                </c:pt>
                <c:pt idx="10">
                  <c:v>6.6891845624502713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F-4DF2-9715-047F2059D8DD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Al2O3'!$C$21:$M$21</c:f>
              <c:numCache>
                <c:formatCode>0.000</c:formatCode>
                <c:ptCount val="11"/>
                <c:pt idx="0">
                  <c:v>3.800001667628107</c:v>
                </c:pt>
                <c:pt idx="1">
                  <c:v>3.3428577315389054</c:v>
                </c:pt>
                <c:pt idx="2">
                  <c:v>3.0095234795307571</c:v>
                </c:pt>
                <c:pt idx="3">
                  <c:v>2.7999989116155475</c:v>
                </c:pt>
                <c:pt idx="4">
                  <c:v>2.714284027796003</c:v>
                </c:pt>
                <c:pt idx="5">
                  <c:v>2.7523788280578496</c:v>
                </c:pt>
                <c:pt idx="6">
                  <c:v>2.9142833124095255</c:v>
                </c:pt>
                <c:pt idx="7">
                  <c:v>3.1999974808510618</c:v>
                </c:pt>
                <c:pt idx="8">
                  <c:v>3.6095213333817346</c:v>
                </c:pt>
                <c:pt idx="9" formatCode="0.00">
                  <c:v>4.142854869999705</c:v>
                </c:pt>
                <c:pt idx="10">
                  <c:v>4.7999980907158548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F-4DF2-9715-047F2059D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94048"/>
        <c:axId val="678222592"/>
      </c:lineChart>
      <c:catAx>
        <c:axId val="67859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640413653329307"/>
              <c:y val="0.89000279965004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222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222592"/>
        <c:scaling>
          <c:orientation val="minMax"/>
          <c:max val="11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573141486810551E-2"/>
              <c:y val="0.4233347331583551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594048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9136875976272059E-2"/>
          <c:y val="0.15333383246690258"/>
          <c:w val="0.58273517764345784"/>
          <c:h val="0.1500004882828394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CaO/SiO2=1,0 </a:t>
            </a:r>
          </a:p>
        </c:rich>
      </c:tx>
      <c:layout>
        <c:manualLayout>
          <c:xMode val="edge"/>
          <c:yMode val="edge"/>
          <c:x val="0.13986038458479402"/>
          <c:y val="3.80622837370242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377673317474589"/>
          <c:y val="0.34948155932627212"/>
          <c:w val="0.69697128353384397"/>
          <c:h val="0.44290732271052308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Al2O3'!$C$51:$M$51</c:f>
              <c:numCache>
                <c:formatCode>0.000</c:formatCode>
                <c:ptCount val="11"/>
                <c:pt idx="0">
                  <c:v>9.5000021878760084</c:v>
                </c:pt>
                <c:pt idx="1">
                  <c:v>8.8114433161675212</c:v>
                </c:pt>
                <c:pt idx="2">
                  <c:v>8.2714508112163418</c:v>
                </c:pt>
                <c:pt idx="3">
                  <c:v>7.8800246730225485</c:v>
                </c:pt>
                <c:pt idx="4">
                  <c:v>7.6371649015860346</c:v>
                </c:pt>
                <c:pt idx="5">
                  <c:v>7.542871496906856</c:v>
                </c:pt>
                <c:pt idx="6">
                  <c:v>7.5971444589850154</c:v>
                </c:pt>
                <c:pt idx="7">
                  <c:v>7.7999837878204472</c:v>
                </c:pt>
                <c:pt idx="8">
                  <c:v>8.1513894834132188</c:v>
                </c:pt>
                <c:pt idx="9">
                  <c:v>8.6513615457633186</c:v>
                </c:pt>
                <c:pt idx="10">
                  <c:v>9.2998999748707138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8-4E63-97B5-9570530D9F3F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Al2O3'!$C$52:$M$52</c:f>
              <c:numCache>
                <c:formatCode>0.000</c:formatCode>
                <c:ptCount val="11"/>
                <c:pt idx="0">
                  <c:v>4.5836546303908188</c:v>
                </c:pt>
                <c:pt idx="1">
                  <c:v>4.2359855959263806</c:v>
                </c:pt>
                <c:pt idx="2">
                  <c:v>4.0029198354622197</c:v>
                </c:pt>
                <c:pt idx="3">
                  <c:v>3.8844007564696783</c:v>
                </c:pt>
                <c:pt idx="4">
                  <c:v>3.8782994957753316</c:v>
                </c:pt>
                <c:pt idx="5">
                  <c:v>3.9805979660350905</c:v>
                </c:pt>
                <c:pt idx="6">
                  <c:v>4.1864651390966756</c:v>
                </c:pt>
                <c:pt idx="7">
                  <c:v>4.4916346038666868</c:v>
                </c:pt>
                <c:pt idx="8">
                  <c:v>4.8933206821839166</c:v>
                </c:pt>
                <c:pt idx="9">
                  <c:v>5.3903850556062167</c:v>
                </c:pt>
                <c:pt idx="10">
                  <c:v>5.9829745066908391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8-4E63-97B5-9570530D9F3F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Al2O3'!$C$53:$M$53</c:f>
              <c:numCache>
                <c:formatCode>0.000</c:formatCode>
                <c:ptCount val="11"/>
                <c:pt idx="0">
                  <c:v>2.8000273800215956</c:v>
                </c:pt>
                <c:pt idx="1">
                  <c:v>2.6057239542539756</c:v>
                </c:pt>
                <c:pt idx="2">
                  <c:v>2.485708873961519</c:v>
                </c:pt>
                <c:pt idx="3">
                  <c:v>2.4399821391442242</c:v>
                </c:pt>
                <c:pt idx="4">
                  <c:v>2.4685437498020875</c:v>
                </c:pt>
                <c:pt idx="5">
                  <c:v>2.5713937059351135</c:v>
                </c:pt>
                <c:pt idx="6">
                  <c:v>2.7485320075433002</c:v>
                </c:pt>
                <c:pt idx="7">
                  <c:v>2.9999586546266439</c:v>
                </c:pt>
                <c:pt idx="8">
                  <c:v>3.3256736471851513</c:v>
                </c:pt>
                <c:pt idx="9">
                  <c:v>3.7256769852188185</c:v>
                </c:pt>
                <c:pt idx="10">
                  <c:v>4.1999686687276423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28-4E63-97B5-9570530D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2016"/>
        <c:axId val="678159488"/>
      </c:lineChart>
      <c:catAx>
        <c:axId val="67746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650472012676738"/>
              <c:y val="0.88581460189448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59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59488"/>
        <c:scaling>
          <c:orientation val="minMax"/>
          <c:max val="10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2634032634032632E-2"/>
              <c:y val="0.425606262884959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201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7902320763951334E-2"/>
          <c:y val="0.18339131330982597"/>
          <c:w val="0.56643485584857556"/>
          <c:h val="0.1557096056404182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CaO/SiO2=1,2 </a:t>
            </a:r>
          </a:p>
        </c:rich>
      </c:tx>
      <c:layout>
        <c:manualLayout>
          <c:xMode val="edge"/>
          <c:yMode val="edge"/>
          <c:x val="0.12378666258950639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19436461141892"/>
          <c:y val="0.32971131153515459"/>
          <c:w val="0.75970963823294124"/>
          <c:h val="0.45652335443329101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Al2O3'!$C$89:$M$89</c:f>
              <c:numCache>
                <c:formatCode>0.000</c:formatCode>
                <c:ptCount val="11"/>
                <c:pt idx="0">
                  <c:v>9.4999994626541735</c:v>
                </c:pt>
                <c:pt idx="1">
                  <c:v>9.6428535105536941</c:v>
                </c:pt>
                <c:pt idx="2">
                  <c:v>9.8095183296556776</c:v>
                </c:pt>
                <c:pt idx="3">
                  <c:v>9.9999939199401346</c:v>
                </c:pt>
                <c:pt idx="4">
                  <c:v>10.214280281453972</c:v>
                </c:pt>
                <c:pt idx="5">
                  <c:v>10.452377414175551</c:v>
                </c:pt>
                <c:pt idx="6">
                  <c:v>10.71428531807695</c:v>
                </c:pt>
                <c:pt idx="7">
                  <c:v>11.000003993194404</c:v>
                </c:pt>
                <c:pt idx="8">
                  <c:v>11.309533439527589</c:v>
                </c:pt>
                <c:pt idx="9">
                  <c:v>11.642873657065765</c:v>
                </c:pt>
                <c:pt idx="10">
                  <c:v>12.000024645792076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F-4E57-A824-18F83E9239A9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Al2O3'!$C$90:$M$90</c:f>
              <c:numCache>
                <c:formatCode>0.000</c:formatCode>
                <c:ptCount val="11"/>
                <c:pt idx="0">
                  <c:v>4.4609308050499186</c:v>
                </c:pt>
                <c:pt idx="1">
                  <c:v>4.0624949155590313</c:v>
                </c:pt>
                <c:pt idx="2">
                  <c:v>3.7259413614426302</c:v>
                </c:pt>
                <c:pt idx="3">
                  <c:v>3.4722258234981989</c:v>
                </c:pt>
                <c:pt idx="4">
                  <c:v>3.3230166361696649</c:v>
                </c:pt>
                <c:pt idx="5">
                  <c:v>3.2959338664116933</c:v>
                </c:pt>
                <c:pt idx="6">
                  <c:v>3.3993001049740097</c:v>
                </c:pt>
                <c:pt idx="7">
                  <c:v>3.629980279778056</c:v>
                </c:pt>
                <c:pt idx="8">
                  <c:v>3.9760076481210103</c:v>
                </c:pt>
                <c:pt idx="9">
                  <c:v>4.4215152647814966</c:v>
                </c:pt>
                <c:pt idx="10">
                  <c:v>4.9507373607444656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F-4E57-A824-18F83E9239A9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Al2O3'!$C$91:$M$91</c:f>
              <c:numCache>
                <c:formatCode>0.000</c:formatCode>
                <c:ptCount val="11"/>
                <c:pt idx="0">
                  <c:v>2.6999932524322414</c:v>
                </c:pt>
                <c:pt idx="1">
                  <c:v>2.3799976169792991</c:v>
                </c:pt>
                <c:pt idx="2">
                  <c:v>2.1333346664417379</c:v>
                </c:pt>
                <c:pt idx="3">
                  <c:v>1.9600044008068553</c:v>
                </c:pt>
                <c:pt idx="4">
                  <c:v>1.8600068201285442</c:v>
                </c:pt>
                <c:pt idx="5">
                  <c:v>1.8333419243978144</c:v>
                </c:pt>
                <c:pt idx="6">
                  <c:v>1.8800097135426292</c:v>
                </c:pt>
                <c:pt idx="7">
                  <c:v>2.0000101876613159</c:v>
                </c:pt>
                <c:pt idx="8">
                  <c:v>2.1933433467091668</c:v>
                </c:pt>
                <c:pt idx="9">
                  <c:v>2.4600091906595924</c:v>
                </c:pt>
                <c:pt idx="10">
                  <c:v>2.8000077195810977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9F-4E57-A824-18F83E923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3040"/>
        <c:axId val="678161792"/>
      </c:lineChart>
      <c:catAx>
        <c:axId val="6774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757332517901282"/>
              <c:y val="0.88406101411236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61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61792"/>
        <c:scaling>
          <c:orientation val="minMax"/>
          <c:max val="12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980582524271843E-2"/>
              <c:y val="0.4094218114040092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304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5242807620514954E-2"/>
          <c:y val="0.14855125025210261"/>
          <c:w val="0.58980652425113334"/>
          <c:h val="0.163044055154746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CaO/SiO2=0,8 </a:t>
            </a:r>
          </a:p>
        </c:rich>
      </c:tx>
      <c:layout>
        <c:manualLayout>
          <c:xMode val="edge"/>
          <c:yMode val="edge"/>
          <c:x val="0.18055604160591038"/>
          <c:y val="3.67647058823529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24114366577978"/>
          <c:y val="0.27941176470588236"/>
          <c:w val="0.80324255651981269"/>
          <c:h val="0.5220588235294118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Al2O3'!$C$23:$M$23</c:f>
              <c:numCache>
                <c:formatCode>0</c:formatCode>
                <c:ptCount val="11"/>
                <c:pt idx="0">
                  <c:v>1315.6298213925363</c:v>
                </c:pt>
                <c:pt idx="1">
                  <c:v>1335.1554440094026</c:v>
                </c:pt>
                <c:pt idx="2">
                  <c:v>1346.8904207627577</c:v>
                </c:pt>
                <c:pt idx="3">
                  <c:v>1353.7719665438703</c:v>
                </c:pt>
                <c:pt idx="4">
                  <c:v>1357.1604206924642</c:v>
                </c:pt>
                <c:pt idx="5">
                  <c:v>1357.7018847640602</c:v>
                </c:pt>
                <c:pt idx="6">
                  <c:v>1355.6498367709926</c:v>
                </c:pt>
                <c:pt idx="7">
                  <c:v>1350.9445733997943</c:v>
                </c:pt>
                <c:pt idx="8">
                  <c:v>1343.1395768743516</c:v>
                </c:pt>
                <c:pt idx="9">
                  <c:v>1331.1619030685886</c:v>
                </c:pt>
                <c:pt idx="10">
                  <c:v>1312.7237765338755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5-468D-BBBE-10C9C2C1A733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Al2O3'!$C$24:$M$24</c:f>
              <c:numCache>
                <c:formatCode>0</c:formatCode>
                <c:ptCount val="11"/>
                <c:pt idx="0">
                  <c:v>1421.0655362937482</c:v>
                </c:pt>
                <c:pt idx="1">
                  <c:v>1419.7256892996647</c:v>
                </c:pt>
                <c:pt idx="2">
                  <c:v>1418.7681930120168</c:v>
                </c:pt>
                <c:pt idx="3">
                  <c:v>1418.3395382386732</c:v>
                </c:pt>
                <c:pt idx="4">
                  <c:v>1418.5796328928893</c:v>
                </c:pt>
                <c:pt idx="5">
                  <c:v>1419.621540861318</c:v>
                </c:pt>
                <c:pt idx="6">
                  <c:v>1421.5934930505407</c:v>
                </c:pt>
                <c:pt idx="7">
                  <c:v>1424.6452567604038</c:v>
                </c:pt>
                <c:pt idx="8">
                  <c:v>1429.0104613357717</c:v>
                </c:pt>
                <c:pt idx="9">
                  <c:v>1435.1215051891827</c:v>
                </c:pt>
                <c:pt idx="10">
                  <c:v>1443.8471506139751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95-468D-BBBE-10C9C2C1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3552"/>
        <c:axId val="678164096"/>
      </c:lineChart>
      <c:catAx>
        <c:axId val="67746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64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64096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1.1574074074074073E-2"/>
              <c:y val="0.3786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3552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2916718471314543"/>
          <c:y val="0.14338235294117646"/>
          <c:w val="0.58101983194948992"/>
          <c:h val="0.1066176470588235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CaO/SiO2=1,0 </a:t>
            </a:r>
          </a:p>
        </c:rich>
      </c:tx>
      <c:layout>
        <c:manualLayout>
          <c:xMode val="edge"/>
          <c:yMode val="edge"/>
          <c:x val="0.18202764976958524"/>
          <c:y val="3.58422939068100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72350230414746"/>
          <c:y val="0.32975025814242459"/>
          <c:w val="0.73963133640552992"/>
          <c:h val="0.45161448397766851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Al2O3'!$C$55:$M$55</c:f>
              <c:numCache>
                <c:formatCode>0.0</c:formatCode>
                <c:ptCount val="11"/>
                <c:pt idx="0" formatCode="0">
                  <c:v>1354.298178257797</c:v>
                </c:pt>
                <c:pt idx="1">
                  <c:v>1352.2956011084589</c:v>
                </c:pt>
                <c:pt idx="2">
                  <c:v>1349.9815732617551</c:v>
                </c:pt>
                <c:pt idx="3">
                  <c:v>1347.059599464538</c:v>
                </c:pt>
                <c:pt idx="4">
                  <c:v>1343.3311355177732</c:v>
                </c:pt>
                <c:pt idx="5">
                  <c:v>1338.7764269972533</c:v>
                </c:pt>
                <c:pt idx="6" formatCode="0">
                  <c:v>1333.6006256865878</c:v>
                </c:pt>
                <c:pt idx="7" formatCode="0">
                  <c:v>1328.2239586125786</c:v>
                </c:pt>
                <c:pt idx="8" formatCode="0">
                  <c:v>1323.2169988144119</c:v>
                </c:pt>
                <c:pt idx="9" formatCode="0">
                  <c:v>1319.1997037039589</c:v>
                </c:pt>
                <c:pt idx="10" formatCode="0">
                  <c:v>1316.7328215586019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6-4FC0-88E5-C3070C8AB9E7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Al2O3'!$C$56:$M$56</c:f>
              <c:numCache>
                <c:formatCode>0.0</c:formatCode>
                <c:ptCount val="11"/>
                <c:pt idx="0" formatCode="0">
                  <c:v>1418.6339564253115</c:v>
                </c:pt>
                <c:pt idx="1">
                  <c:v>1413.6199748848053</c:v>
                </c:pt>
                <c:pt idx="2">
                  <c:v>1409.7763272637521</c:v>
                </c:pt>
                <c:pt idx="3">
                  <c:v>1407.04040079233</c:v>
                </c:pt>
                <c:pt idx="4">
                  <c:v>1405.4011287501448</c:v>
                </c:pt>
                <c:pt idx="5">
                  <c:v>1404.952483923639</c:v>
                </c:pt>
                <c:pt idx="6" formatCode="0">
                  <c:v>1405.9212797577784</c:v>
                </c:pt>
                <c:pt idx="7" formatCode="0">
                  <c:v>1408.647714703015</c:v>
                </c:pt>
                <c:pt idx="8" formatCode="0">
                  <c:v>1413.5180982283302</c:v>
                </c:pt>
                <c:pt idx="9" formatCode="0">
                  <c:v>1420.8718335819699</c:v>
                </c:pt>
                <c:pt idx="10" formatCode="0">
                  <c:v>1430.916095589522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6-4FC0-88E5-C3070C8AB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4064"/>
        <c:axId val="678165824"/>
      </c:lineChart>
      <c:catAx>
        <c:axId val="67746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52304147465437789"/>
              <c:y val="0.8781392110932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65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65824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2258064516129031E-2"/>
              <c:y val="0.4086036557258299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4064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059907834101383"/>
          <c:y val="0.15053816132588949"/>
          <c:w val="0.55990783410138245"/>
          <c:h val="0.161290887134881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CaO/SiO2=1,2 </a:t>
            </a:r>
          </a:p>
        </c:rich>
      </c:tx>
      <c:layout>
        <c:manualLayout>
          <c:xMode val="edge"/>
          <c:yMode val="edge"/>
          <c:x val="0.17183770883054891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15751789976134"/>
          <c:y val="0.33695771398647667"/>
          <c:w val="0.73269689737470167"/>
          <c:h val="0.413044939725358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Al2O3'!$C$93:$M$93</c:f>
              <c:numCache>
                <c:formatCode>0</c:formatCode>
                <c:ptCount val="11"/>
                <c:pt idx="0">
                  <c:v>1356.3072555516708</c:v>
                </c:pt>
                <c:pt idx="1">
                  <c:v>1363.4729586519736</c:v>
                </c:pt>
                <c:pt idx="2">
                  <c:v>1368.8715872495504</c:v>
                </c:pt>
                <c:pt idx="3">
                  <c:v>1372.7669138256369</c:v>
                </c:pt>
                <c:pt idx="4">
                  <c:v>1375.3211814519536</c:v>
                </c:pt>
                <c:pt idx="5">
                  <c:v>1376.6591647639257</c:v>
                </c:pt>
                <c:pt idx="6">
                  <c:v>1376.9201825012403</c:v>
                </c:pt>
                <c:pt idx="7">
                  <c:v>1376.2757772839184</c:v>
                </c:pt>
                <c:pt idx="8">
                  <c:v>1374.9088462663476</c:v>
                </c:pt>
                <c:pt idx="9">
                  <c:v>1372.9829015097384</c:v>
                </c:pt>
                <c:pt idx="10">
                  <c:v>1370.6261827778678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6-4794-96C6-2CA75A522822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Al2O3'!$C$94:$M$94</c:f>
              <c:numCache>
                <c:formatCode>0</c:formatCode>
                <c:ptCount val="11"/>
                <c:pt idx="0">
                  <c:v>1417.8147755007533</c:v>
                </c:pt>
                <c:pt idx="1">
                  <c:v>1415.861351014657</c:v>
                </c:pt>
                <c:pt idx="2">
                  <c:v>1414.4964889600296</c:v>
                </c:pt>
                <c:pt idx="3">
                  <c:v>1413.6817702535641</c:v>
                </c:pt>
                <c:pt idx="4">
                  <c:v>1413.4415255709432</c:v>
                </c:pt>
                <c:pt idx="5">
                  <c:v>1413.8386813776042</c:v>
                </c:pt>
                <c:pt idx="6">
                  <c:v>1414.9464170259689</c:v>
                </c:pt>
                <c:pt idx="7">
                  <c:v>1416.8287979006204</c:v>
                </c:pt>
                <c:pt idx="8">
                  <c:v>1419.5426638032582</c:v>
                </c:pt>
                <c:pt idx="9">
                  <c:v>1423.1536286683154</c:v>
                </c:pt>
                <c:pt idx="10">
                  <c:v>1427.7518611558125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6-4794-96C6-2CA75A522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4576"/>
        <c:axId val="678700160"/>
      </c:lineChart>
      <c:catAx>
        <c:axId val="67746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Ai2O3</a:t>
                </a:r>
              </a:p>
            </c:rich>
          </c:tx>
          <c:layout>
            <c:manualLayout>
              <c:xMode val="edge"/>
              <c:yMode val="edge"/>
              <c:x val="0.51073985680190925"/>
              <c:y val="0.847829130054395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0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700160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412887828162291E-2"/>
              <c:y val="0.3949290577808208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4576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7852028639618144E-2"/>
          <c:y val="0.15579765270342472"/>
          <c:w val="0.57995226730310268"/>
          <c:h val="0.163044055154746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7-25 пуаз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Al2O3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 sz="850" b="1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</c:rich>
      </c:tx>
      <c:layout>
        <c:manualLayout>
          <c:xMode val="edge"/>
          <c:yMode val="edge"/>
          <c:x val="0.22528783902012248"/>
          <c:y val="1.851851851851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79358340872712"/>
          <c:y val="0.41481631516317696"/>
          <c:w val="0.75172582553391154"/>
          <c:h val="0.45926092035923161"/>
        </c:manualLayout>
      </c:layout>
      <c:lineChart>
        <c:grouping val="standard"/>
        <c:varyColors val="0"/>
        <c:ser>
          <c:idx val="0"/>
          <c:order val="0"/>
          <c:tx>
            <c:v> MgO=10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Al2O3'!$C$25:$M$25</c:f>
              <c:numCache>
                <c:formatCode>0.000</c:formatCode>
                <c:ptCount val="11"/>
                <c:pt idx="0">
                  <c:v>0.17072013991525661</c:v>
                </c:pt>
                <c:pt idx="1">
                  <c:v>0.21284081580017136</c:v>
                </c:pt>
                <c:pt idx="2">
                  <c:v>0.25042512360537905</c:v>
                </c:pt>
                <c:pt idx="3">
                  <c:v>0.27877771344851199</c:v>
                </c:pt>
                <c:pt idx="4">
                  <c:v>0.29306790750200157</c:v>
                </c:pt>
                <c:pt idx="5">
                  <c:v>0.29069928895805297</c:v>
                </c:pt>
                <c:pt idx="6">
                  <c:v>0.27296029694948154</c:v>
                </c:pt>
                <c:pt idx="7">
                  <c:v>0.24423111400375969</c:v>
                </c:pt>
                <c:pt idx="8">
                  <c:v>0.20961703274509791</c:v>
                </c:pt>
                <c:pt idx="9">
                  <c:v>0.17314417940076213</c:v>
                </c:pt>
                <c:pt idx="10">
                  <c:v>0.13727529608111133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B-454E-8BA7-CED417BAADAA}"/>
            </c:ext>
          </c:extLst>
        </c:ser>
        <c:ser>
          <c:idx val="1"/>
          <c:order val="1"/>
          <c:tx>
            <c:v>MgO=10;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Al2O3'!$C$57:$M$57</c:f>
              <c:numCache>
                <c:formatCode>0.000</c:formatCode>
                <c:ptCount val="11"/>
                <c:pt idx="0">
                  <c:v>0.27978211366515909</c:v>
                </c:pt>
                <c:pt idx="1">
                  <c:v>0.29352113835922816</c:v>
                </c:pt>
                <c:pt idx="2">
                  <c:v>0.30102975253312075</c:v>
                </c:pt>
                <c:pt idx="3">
                  <c:v>0.30009602408662245</c:v>
                </c:pt>
                <c:pt idx="4">
                  <c:v>0.28999519836603393</c:v>
                </c:pt>
                <c:pt idx="5">
                  <c:v>0.27200170025275511</c:v>
                </c:pt>
                <c:pt idx="6">
                  <c:v>0.24889155430316307</c:v>
                </c:pt>
                <c:pt idx="7">
                  <c:v>0.22381446571283017</c:v>
                </c:pt>
                <c:pt idx="8">
                  <c:v>0.19933312126680058</c:v>
                </c:pt>
                <c:pt idx="9">
                  <c:v>0.17703966683492214</c:v>
                </c:pt>
                <c:pt idx="10">
                  <c:v>0.15764130213261987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B-454E-8BA7-CED417BAADAA}"/>
            </c:ext>
          </c:extLst>
        </c:ser>
        <c:ser>
          <c:idx val="2"/>
          <c:order val="2"/>
          <c:tx>
            <c:v>MgO=10;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Al2O3'!$C$95:$M$95</c:f>
              <c:numCache>
                <c:formatCode>0.000</c:formatCode>
                <c:ptCount val="11"/>
                <c:pt idx="0">
                  <c:v>0.29264714322575286</c:v>
                </c:pt>
                <c:pt idx="1">
                  <c:v>0.34358756182832462</c:v>
                </c:pt>
                <c:pt idx="2">
                  <c:v>0.39452139785904961</c:v>
                </c:pt>
                <c:pt idx="3">
                  <c:v>0.43993799738018369</c:v>
                </c:pt>
                <c:pt idx="4">
                  <c:v>0.47218881193240159</c:v>
                </c:pt>
                <c:pt idx="5">
                  <c:v>0.4841375477533163</c:v>
                </c:pt>
                <c:pt idx="6">
                  <c:v>0.47335741298009781</c:v>
                </c:pt>
                <c:pt idx="7">
                  <c:v>0.44386336026931061</c:v>
                </c:pt>
                <c:pt idx="8">
                  <c:v>0.40328165936320931</c:v>
                </c:pt>
                <c:pt idx="9">
                  <c:v>0.35877494745305499</c:v>
                </c:pt>
                <c:pt idx="10">
                  <c:v>0.31509472641903019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B-454E-8BA7-CED417BAA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5600"/>
        <c:axId val="678701888"/>
      </c:lineChart>
      <c:catAx>
        <c:axId val="67746560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1888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8701888"/>
        <c:scaling>
          <c:orientation val="minMax"/>
          <c:max val="0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9.4253114912360089E-2"/>
              <c:y val="0.4444459998055798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5600"/>
        <c:crosses val="autoZero"/>
        <c:crossBetween val="between"/>
        <c:majorUnit val="0.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8.7356517951953011E-2"/>
          <c:y val="0.21481559178093093"/>
          <c:w val="0.77241552715411088"/>
          <c:h val="0.1074077958904654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1400-1500 C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Al2O3</a:t>
            </a:r>
          </a:p>
        </c:rich>
      </c:tx>
      <c:layout>
        <c:manualLayout>
          <c:xMode val="edge"/>
          <c:yMode val="edge"/>
          <c:x val="0.20871583712586383"/>
          <c:y val="1.83150183150183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00941062371281"/>
          <c:y val="0.35164960955246088"/>
          <c:w val="0.73853293718299484"/>
          <c:h val="0.51648536403017697"/>
        </c:manualLayout>
      </c:layout>
      <c:lineChart>
        <c:grouping val="standard"/>
        <c:varyColors val="0"/>
        <c:ser>
          <c:idx val="0"/>
          <c:order val="0"/>
          <c:tx>
            <c:v> MgO=10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0.0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Al2O3'!$C$26:$M$26</c:f>
              <c:numCache>
                <c:formatCode>0.000</c:formatCode>
                <c:ptCount val="11"/>
                <c:pt idx="0">
                  <c:v>4.7999984665649347</c:v>
                </c:pt>
                <c:pt idx="1">
                  <c:v>5.5771431671375735</c:v>
                </c:pt>
                <c:pt idx="2">
                  <c:v>6.1904778753193961</c:v>
                </c:pt>
                <c:pt idx="3">
                  <c:v>6.6400025910971348</c:v>
                </c:pt>
                <c:pt idx="4">
                  <c:v>6.9257173144729514</c:v>
                </c:pt>
                <c:pt idx="5">
                  <c:v>7.0476220454504741</c:v>
                </c:pt>
                <c:pt idx="6">
                  <c:v>7.0057167840274737</c:v>
                </c:pt>
                <c:pt idx="7">
                  <c:v>6.8000015302047867</c:v>
                </c:pt>
                <c:pt idx="8">
                  <c:v>6.43047628397919</c:v>
                </c:pt>
                <c:pt idx="9" formatCode="0.00">
                  <c:v>5.897141045355494</c:v>
                </c:pt>
                <c:pt idx="10">
                  <c:v>5.1999958143374716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9-4794-97C3-74177D75A92C}"/>
            </c:ext>
          </c:extLst>
        </c:ser>
        <c:ser>
          <c:idx val="1"/>
          <c:order val="1"/>
          <c:tx>
            <c:v>MgO=10;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0.0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Al2O3'!$C$58:$M$58</c:f>
              <c:numCache>
                <c:formatCode>0.000</c:formatCode>
                <c:ptCount val="11"/>
                <c:pt idx="0">
                  <c:v>6.6999748078544128</c:v>
                </c:pt>
                <c:pt idx="1">
                  <c:v>6.2057193619135456</c:v>
                </c:pt>
                <c:pt idx="2">
                  <c:v>5.7857419372548229</c:v>
                </c:pt>
                <c:pt idx="3">
                  <c:v>5.4400425338783247</c:v>
                </c:pt>
                <c:pt idx="4">
                  <c:v>5.1686211517839471</c:v>
                </c:pt>
                <c:pt idx="5">
                  <c:v>4.9714777909717425</c:v>
                </c:pt>
                <c:pt idx="6">
                  <c:v>4.8486124514417153</c:v>
                </c:pt>
                <c:pt idx="7">
                  <c:v>4.8000251331938033</c:v>
                </c:pt>
                <c:pt idx="8">
                  <c:v>4.825715836228067</c:v>
                </c:pt>
                <c:pt idx="9">
                  <c:v>4.9256845605445001</c:v>
                </c:pt>
                <c:pt idx="10">
                  <c:v>5.0999313061430716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9-4794-97C3-74177D75A92C}"/>
            </c:ext>
          </c:extLst>
        </c:ser>
        <c:ser>
          <c:idx val="2"/>
          <c:order val="2"/>
          <c:tx>
            <c:v>MgO=10;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0.0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Al2O3'!$C$96:$M$96</c:f>
              <c:numCache>
                <c:formatCode>0.000</c:formatCode>
                <c:ptCount val="11"/>
                <c:pt idx="0">
                  <c:v>6.8000062102219321</c:v>
                </c:pt>
                <c:pt idx="1">
                  <c:v>7.262855893574395</c:v>
                </c:pt>
                <c:pt idx="2">
                  <c:v>7.6761836632139397</c:v>
                </c:pt>
                <c:pt idx="3">
                  <c:v>8.0399895191332789</c:v>
                </c:pt>
                <c:pt idx="4">
                  <c:v>8.3542734613254268</c:v>
                </c:pt>
                <c:pt idx="5">
                  <c:v>8.6190354897777368</c:v>
                </c:pt>
                <c:pt idx="6">
                  <c:v>8.8342756045343211</c:v>
                </c:pt>
                <c:pt idx="7">
                  <c:v>8.999993805533089</c:v>
                </c:pt>
                <c:pt idx="8">
                  <c:v>9.1161900928184227</c:v>
                </c:pt>
                <c:pt idx="9">
                  <c:v>9.1828644664061727</c:v>
                </c:pt>
                <c:pt idx="10">
                  <c:v>9.2000169262109779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9-4794-97C3-74177D75A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24288"/>
        <c:axId val="678703616"/>
      </c:lineChart>
      <c:catAx>
        <c:axId val="67892428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3616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8703616"/>
        <c:scaling>
          <c:orientation val="minMax"/>
          <c:max val="10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7.7981651376146793E-2"/>
              <c:y val="0.41025794852566505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924288"/>
        <c:crosses val="autoZero"/>
        <c:crossBetween val="between"/>
        <c:majorUnit val="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5.2752352655928203E-2"/>
          <c:y val="0.1831508383085734"/>
          <c:w val="0.77064306488660328"/>
          <c:h val="0.1062274862189725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25 пуаз 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 </a:t>
            </a:r>
          </a:p>
        </c:rich>
      </c:tx>
      <c:layout>
        <c:manualLayout>
          <c:xMode val="edge"/>
          <c:yMode val="edge"/>
          <c:x val="0.18493198624144586"/>
          <c:y val="3.77358490566037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146168098441288"/>
          <c:y val="0.39622714517088953"/>
          <c:w val="0.75570944748289337"/>
          <c:h val="0.41132151260597105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Al2O3'!$C$23:$M$23</c:f>
              <c:numCache>
                <c:formatCode>0</c:formatCode>
                <c:ptCount val="11"/>
                <c:pt idx="0">
                  <c:v>1315.6298213925363</c:v>
                </c:pt>
                <c:pt idx="1">
                  <c:v>1335.1554440094026</c:v>
                </c:pt>
                <c:pt idx="2">
                  <c:v>1346.8904207627577</c:v>
                </c:pt>
                <c:pt idx="3">
                  <c:v>1353.7719665438703</c:v>
                </c:pt>
                <c:pt idx="4">
                  <c:v>1357.1604206924642</c:v>
                </c:pt>
                <c:pt idx="5">
                  <c:v>1357.7018847640602</c:v>
                </c:pt>
                <c:pt idx="6">
                  <c:v>1355.6498367709926</c:v>
                </c:pt>
                <c:pt idx="7">
                  <c:v>1350.9445733997943</c:v>
                </c:pt>
                <c:pt idx="8">
                  <c:v>1343.1395768743516</c:v>
                </c:pt>
                <c:pt idx="9">
                  <c:v>1331.1619030685886</c:v>
                </c:pt>
                <c:pt idx="10">
                  <c:v>1312.7237765338755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8-4AAA-96AD-F4B5C4F69EBC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Al2O3'!$C$55:$M$55</c:f>
              <c:numCache>
                <c:formatCode>0.0</c:formatCode>
                <c:ptCount val="11"/>
                <c:pt idx="0" formatCode="0">
                  <c:v>1354.298178257797</c:v>
                </c:pt>
                <c:pt idx="1">
                  <c:v>1352.2956011084589</c:v>
                </c:pt>
                <c:pt idx="2">
                  <c:v>1349.9815732617551</c:v>
                </c:pt>
                <c:pt idx="3">
                  <c:v>1347.059599464538</c:v>
                </c:pt>
                <c:pt idx="4">
                  <c:v>1343.3311355177732</c:v>
                </c:pt>
                <c:pt idx="5">
                  <c:v>1338.7764269972533</c:v>
                </c:pt>
                <c:pt idx="6" formatCode="0">
                  <c:v>1333.6006256865878</c:v>
                </c:pt>
                <c:pt idx="7" formatCode="0">
                  <c:v>1328.2239586125786</c:v>
                </c:pt>
                <c:pt idx="8" formatCode="0">
                  <c:v>1323.2169988144119</c:v>
                </c:pt>
                <c:pt idx="9" formatCode="0">
                  <c:v>1319.1997037039589</c:v>
                </c:pt>
                <c:pt idx="10" formatCode="0">
                  <c:v>1316.7328215586019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8-4AAA-96AD-F4B5C4F69EBC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Al2O3'!$C$93:$M$93</c:f>
              <c:numCache>
                <c:formatCode>0</c:formatCode>
                <c:ptCount val="11"/>
                <c:pt idx="0">
                  <c:v>1356.3072555516708</c:v>
                </c:pt>
                <c:pt idx="1">
                  <c:v>1363.4729586519736</c:v>
                </c:pt>
                <c:pt idx="2">
                  <c:v>1368.8715872495504</c:v>
                </c:pt>
                <c:pt idx="3">
                  <c:v>1372.7669138256369</c:v>
                </c:pt>
                <c:pt idx="4">
                  <c:v>1375.3211814519536</c:v>
                </c:pt>
                <c:pt idx="5">
                  <c:v>1376.6591647639257</c:v>
                </c:pt>
                <c:pt idx="6">
                  <c:v>1376.9201825012403</c:v>
                </c:pt>
                <c:pt idx="7">
                  <c:v>1376.2757772839184</c:v>
                </c:pt>
                <c:pt idx="8">
                  <c:v>1374.9088462663476</c:v>
                </c:pt>
                <c:pt idx="9">
                  <c:v>1372.9829015097384</c:v>
                </c:pt>
                <c:pt idx="10">
                  <c:v>1370.6261827778678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8-4AAA-96AD-F4B5C4F69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24800"/>
        <c:axId val="678705920"/>
      </c:lineChart>
      <c:catAx>
        <c:axId val="67892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705920"/>
        <c:scaling>
          <c:orientation val="minMax"/>
          <c:max val="140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4246575342465752E-2"/>
              <c:y val="0.4452838112217104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924800"/>
        <c:crosses val="autoZero"/>
        <c:crossBetween val="between"/>
        <c:majorUnit val="2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296837758717177"/>
          <c:y val="0.28301938940777827"/>
          <c:w val="0.57306063842358379"/>
          <c:h val="0.113207755763111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7 пуаз  от содержания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 </a:t>
            </a:r>
          </a:p>
        </c:rich>
      </c:tx>
      <c:layout>
        <c:manualLayout>
          <c:xMode val="edge"/>
          <c:yMode val="edge"/>
          <c:x val="0.12471679135346175"/>
          <c:y val="1.93050193050193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995513560076443"/>
          <c:y val="0.31274190233979537"/>
          <c:w val="0.7573712916562404"/>
          <c:h val="0.4826263924996842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Al2O3'!$C$24:$M$24</c:f>
              <c:numCache>
                <c:formatCode>0</c:formatCode>
                <c:ptCount val="11"/>
                <c:pt idx="0">
                  <c:v>1421.0655362937482</c:v>
                </c:pt>
                <c:pt idx="1">
                  <c:v>1419.7256892996647</c:v>
                </c:pt>
                <c:pt idx="2">
                  <c:v>1418.7681930120168</c:v>
                </c:pt>
                <c:pt idx="3">
                  <c:v>1418.3395382386732</c:v>
                </c:pt>
                <c:pt idx="4">
                  <c:v>1418.5796328928893</c:v>
                </c:pt>
                <c:pt idx="5">
                  <c:v>1419.621540861318</c:v>
                </c:pt>
                <c:pt idx="6">
                  <c:v>1421.5934930505407</c:v>
                </c:pt>
                <c:pt idx="7">
                  <c:v>1424.6452567604038</c:v>
                </c:pt>
                <c:pt idx="8">
                  <c:v>1429.0104613357717</c:v>
                </c:pt>
                <c:pt idx="9">
                  <c:v>1435.1215051891827</c:v>
                </c:pt>
                <c:pt idx="10">
                  <c:v>1443.8471506139751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6-40AE-8A44-E0CD7C895639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Al2O3'!$C$56:$M$56</c:f>
              <c:numCache>
                <c:formatCode>0.0</c:formatCode>
                <c:ptCount val="11"/>
                <c:pt idx="0" formatCode="0">
                  <c:v>1418.6339564253115</c:v>
                </c:pt>
                <c:pt idx="1">
                  <c:v>1413.6199748848053</c:v>
                </c:pt>
                <c:pt idx="2">
                  <c:v>1409.7763272637521</c:v>
                </c:pt>
                <c:pt idx="3">
                  <c:v>1407.04040079233</c:v>
                </c:pt>
                <c:pt idx="4">
                  <c:v>1405.4011287501448</c:v>
                </c:pt>
                <c:pt idx="5">
                  <c:v>1404.952483923639</c:v>
                </c:pt>
                <c:pt idx="6" formatCode="0">
                  <c:v>1405.9212797577784</c:v>
                </c:pt>
                <c:pt idx="7" formatCode="0">
                  <c:v>1408.647714703015</c:v>
                </c:pt>
                <c:pt idx="8" formatCode="0">
                  <c:v>1413.5180982283302</c:v>
                </c:pt>
                <c:pt idx="9" formatCode="0">
                  <c:v>1420.8718335819699</c:v>
                </c:pt>
                <c:pt idx="10" formatCode="0">
                  <c:v>1430.916095589522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6-40AE-8A44-E0CD7C895639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Al2O3'!$C$94:$M$94</c:f>
              <c:numCache>
                <c:formatCode>0</c:formatCode>
                <c:ptCount val="11"/>
                <c:pt idx="0">
                  <c:v>1417.8147755007533</c:v>
                </c:pt>
                <c:pt idx="1">
                  <c:v>1415.861351014657</c:v>
                </c:pt>
                <c:pt idx="2">
                  <c:v>1414.4964889600296</c:v>
                </c:pt>
                <c:pt idx="3">
                  <c:v>1413.6817702535641</c:v>
                </c:pt>
                <c:pt idx="4">
                  <c:v>1413.4415255709432</c:v>
                </c:pt>
                <c:pt idx="5">
                  <c:v>1413.8386813776042</c:v>
                </c:pt>
                <c:pt idx="6">
                  <c:v>1414.9464170259689</c:v>
                </c:pt>
                <c:pt idx="7">
                  <c:v>1416.8287979006204</c:v>
                </c:pt>
                <c:pt idx="8">
                  <c:v>1419.5426638032582</c:v>
                </c:pt>
                <c:pt idx="9">
                  <c:v>1423.1536286683154</c:v>
                </c:pt>
                <c:pt idx="10">
                  <c:v>1427.7518611558125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36-40AE-8A44-E0CD7C895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25312"/>
        <c:axId val="679248448"/>
      </c:lineChart>
      <c:catAx>
        <c:axId val="67892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9248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9248448"/>
        <c:scaling>
          <c:orientation val="minMax"/>
          <c:max val="1450"/>
          <c:min val="1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4013605442176874E-2"/>
              <c:y val="0.38996220067086207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925312"/>
        <c:crosses val="autoZero"/>
        <c:crossBetween val="between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419535279228846"/>
          <c:y val="0.20463359041986612"/>
          <c:w val="0.56916225810094712"/>
          <c:h val="0.1158303341999242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'Первичный шлак'!$A$17:$B$17</c:f>
              <c:strCache>
                <c:ptCount val="2"/>
                <c:pt idx="0">
                  <c:v>первичного  эталонного шлака при FeO=0%</c:v>
                </c:pt>
                <c:pt idx="1">
                  <c:v>9,19197E-11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'Первичный шлак'!$C$10:$G$16</c:f>
              <c:multiLvlStrCache>
                <c:ptCount val="5"/>
                <c:lvl>
                  <c:pt idx="0">
                    <c:v>b4</c:v>
                  </c:pt>
                  <c:pt idx="1">
                    <c:v>b3</c:v>
                  </c:pt>
                  <c:pt idx="2">
                    <c:v>b2</c:v>
                  </c:pt>
                  <c:pt idx="3">
                    <c:v>b1</c:v>
                  </c:pt>
                  <c:pt idx="4">
                    <c:v> b0</c:v>
                  </c:pt>
                </c:lvl>
                <c:lvl>
                  <c:pt idx="0">
                    <c:v>1822500</c:v>
                  </c:pt>
                  <c:pt idx="1">
                    <c:v>2460375000</c:v>
                  </c:pt>
                  <c:pt idx="2">
                    <c:v>3,32151E+12</c:v>
                  </c:pt>
                  <c:pt idx="3">
                    <c:v>4,48403E+15</c:v>
                  </c:pt>
                  <c:pt idx="4">
                    <c:v>8,00</c:v>
                  </c:pt>
                </c:lvl>
                <c:lvl>
                  <c:pt idx="0">
                    <c:v>1690000</c:v>
                  </c:pt>
                  <c:pt idx="1">
                    <c:v>2197000000</c:v>
                  </c:pt>
                  <c:pt idx="2">
                    <c:v>2,8561E+12</c:v>
                  </c:pt>
                  <c:pt idx="3">
                    <c:v>3,71293E+15</c:v>
                  </c:pt>
                  <c:pt idx="4">
                    <c:v>13,70</c:v>
                  </c:pt>
                </c:lvl>
                <c:lvl>
                  <c:pt idx="0">
                    <c:v>1562500</c:v>
                  </c:pt>
                  <c:pt idx="1">
                    <c:v>1953125000</c:v>
                  </c:pt>
                  <c:pt idx="2">
                    <c:v>2,44141E+12</c:v>
                  </c:pt>
                  <c:pt idx="3">
                    <c:v>3,05176E+15</c:v>
                  </c:pt>
                  <c:pt idx="4">
                    <c:v>27,00</c:v>
                  </c:pt>
                </c:lvl>
                <c:lvl>
                  <c:pt idx="0">
                    <c:v>1500625</c:v>
                  </c:pt>
                  <c:pt idx="1">
                    <c:v>1838265625</c:v>
                  </c:pt>
                  <c:pt idx="2">
                    <c:v>2,25188E+12</c:v>
                  </c:pt>
                  <c:pt idx="3">
                    <c:v>2,75855E+15</c:v>
                  </c:pt>
                  <c:pt idx="4">
                    <c:v>40,40</c:v>
                  </c:pt>
                </c:lvl>
                <c:lvl>
                  <c:pt idx="0">
                    <c:v>1440000</c:v>
                  </c:pt>
                  <c:pt idx="1">
                    <c:v>1728000000</c:v>
                  </c:pt>
                  <c:pt idx="2">
                    <c:v>2,0736E+12</c:v>
                  </c:pt>
                  <c:pt idx="3">
                    <c:v>2,48832E+15</c:v>
                  </c:pt>
                  <c:pt idx="4">
                    <c:v>65,3</c:v>
                  </c:pt>
                </c:lvl>
                <c:lvl>
                  <c:pt idx="0">
                    <c:v>1392400</c:v>
                  </c:pt>
                  <c:pt idx="1">
                    <c:v>1643032000</c:v>
                  </c:pt>
                  <c:pt idx="2">
                    <c:v>1,93878E+12</c:v>
                  </c:pt>
                  <c:pt idx="3">
                    <c:v>2,28776E+15</c:v>
                  </c:pt>
                  <c:pt idx="4">
                    <c:v>94,8</c:v>
                  </c:pt>
                </c:lvl>
              </c:multiLvlStrCache>
            </c:multiLvlStrRef>
          </c:cat>
          <c:val>
            <c:numRef>
              <c:f>'Первичный шлак'!$C$17:$G$17</c:f>
              <c:numCache>
                <c:formatCode>General</c:formatCode>
                <c:ptCount val="5"/>
                <c:pt idx="0">
                  <c:v>-4.5473903943080833E-7</c:v>
                </c:pt>
                <c:pt idx="1">
                  <c:v>8.0029769033581266E-4</c:v>
                </c:pt>
                <c:pt idx="2">
                  <c:v>-0.52849355393848707</c:v>
                </c:pt>
                <c:pt idx="3">
                  <c:v>0</c:v>
                </c:pt>
                <c:pt idx="4">
                  <c:v>92402.441529295233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D-4C29-B94B-EF83A6E408DC}"/>
            </c:ext>
          </c:extLst>
        </c:ser>
        <c:ser>
          <c:idx val="1"/>
          <c:order val="1"/>
          <c:tx>
            <c:strRef>
              <c:f>'Первичный шлак'!$A$18:$B$18</c:f>
              <c:strCache>
                <c:ptCount val="2"/>
                <c:pt idx="0">
                  <c:v>первичного  эталонного шлака при FeO=0%</c:v>
                </c:pt>
                <c:pt idx="1">
                  <c:v>3,92834E-11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'Первичный шлак'!$C$10:$G$16</c:f>
              <c:multiLvlStrCache>
                <c:ptCount val="5"/>
                <c:lvl>
                  <c:pt idx="0">
                    <c:v>b4</c:v>
                  </c:pt>
                  <c:pt idx="1">
                    <c:v>b3</c:v>
                  </c:pt>
                  <c:pt idx="2">
                    <c:v>b2</c:v>
                  </c:pt>
                  <c:pt idx="3">
                    <c:v>b1</c:v>
                  </c:pt>
                  <c:pt idx="4">
                    <c:v> b0</c:v>
                  </c:pt>
                </c:lvl>
                <c:lvl>
                  <c:pt idx="0">
                    <c:v>1822500</c:v>
                  </c:pt>
                  <c:pt idx="1">
                    <c:v>2460375000</c:v>
                  </c:pt>
                  <c:pt idx="2">
                    <c:v>3,32151E+12</c:v>
                  </c:pt>
                  <c:pt idx="3">
                    <c:v>4,48403E+15</c:v>
                  </c:pt>
                  <c:pt idx="4">
                    <c:v>8,00</c:v>
                  </c:pt>
                </c:lvl>
                <c:lvl>
                  <c:pt idx="0">
                    <c:v>1690000</c:v>
                  </c:pt>
                  <c:pt idx="1">
                    <c:v>2197000000</c:v>
                  </c:pt>
                  <c:pt idx="2">
                    <c:v>2,8561E+12</c:v>
                  </c:pt>
                  <c:pt idx="3">
                    <c:v>3,71293E+15</c:v>
                  </c:pt>
                  <c:pt idx="4">
                    <c:v>13,70</c:v>
                  </c:pt>
                </c:lvl>
                <c:lvl>
                  <c:pt idx="0">
                    <c:v>1562500</c:v>
                  </c:pt>
                  <c:pt idx="1">
                    <c:v>1953125000</c:v>
                  </c:pt>
                  <c:pt idx="2">
                    <c:v>2,44141E+12</c:v>
                  </c:pt>
                  <c:pt idx="3">
                    <c:v>3,05176E+15</c:v>
                  </c:pt>
                  <c:pt idx="4">
                    <c:v>27,00</c:v>
                  </c:pt>
                </c:lvl>
                <c:lvl>
                  <c:pt idx="0">
                    <c:v>1500625</c:v>
                  </c:pt>
                  <c:pt idx="1">
                    <c:v>1838265625</c:v>
                  </c:pt>
                  <c:pt idx="2">
                    <c:v>2,25188E+12</c:v>
                  </c:pt>
                  <c:pt idx="3">
                    <c:v>2,75855E+15</c:v>
                  </c:pt>
                  <c:pt idx="4">
                    <c:v>40,40</c:v>
                  </c:pt>
                </c:lvl>
                <c:lvl>
                  <c:pt idx="0">
                    <c:v>1440000</c:v>
                  </c:pt>
                  <c:pt idx="1">
                    <c:v>1728000000</c:v>
                  </c:pt>
                  <c:pt idx="2">
                    <c:v>2,0736E+12</c:v>
                  </c:pt>
                  <c:pt idx="3">
                    <c:v>2,48832E+15</c:v>
                  </c:pt>
                  <c:pt idx="4">
                    <c:v>65,3</c:v>
                  </c:pt>
                </c:lvl>
                <c:lvl>
                  <c:pt idx="0">
                    <c:v>1392400</c:v>
                  </c:pt>
                  <c:pt idx="1">
                    <c:v>1643032000</c:v>
                  </c:pt>
                  <c:pt idx="2">
                    <c:v>1,93878E+12</c:v>
                  </c:pt>
                  <c:pt idx="3">
                    <c:v>2,28776E+15</c:v>
                  </c:pt>
                  <c:pt idx="4">
                    <c:v>94,8</c:v>
                  </c:pt>
                </c:lvl>
              </c:multiLvlStrCache>
            </c:multiLvlStrRef>
          </c:cat>
          <c:val>
            <c:numRef>
              <c:f>'Первичный шлак'!$C$18:$G$18</c:f>
              <c:numCache>
                <c:formatCode>General</c:formatCode>
                <c:ptCount val="5"/>
                <c:pt idx="0">
                  <c:v>1.86145537448071E-7</c:v>
                </c:pt>
                <c:pt idx="1">
                  <c:v>3.1337335459016423E-4</c:v>
                </c:pt>
                <c:pt idx="2">
                  <c:v>0.19767991950524325</c:v>
                </c:pt>
                <c:pt idx="3">
                  <c:v>0</c:v>
                </c:pt>
                <c:pt idx="4">
                  <c:v>31391.290664270622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D-4C29-B94B-EF83A6E408DC}"/>
            </c:ext>
          </c:extLst>
        </c:ser>
        <c:ser>
          <c:idx val="2"/>
          <c:order val="2"/>
          <c:tx>
            <c:strRef>
              <c:f>'Первичный шлак'!$A$19:$B$19</c:f>
              <c:strCache>
                <c:ptCount val="2"/>
                <c:pt idx="0">
                  <c:v>первичного  эталонного шлака при FeO=0%</c:v>
                </c:pt>
                <c:pt idx="1">
                  <c:v>Проверка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'Первичный шлак'!$C$10:$G$16</c:f>
              <c:multiLvlStrCache>
                <c:ptCount val="5"/>
                <c:lvl>
                  <c:pt idx="0">
                    <c:v>b4</c:v>
                  </c:pt>
                  <c:pt idx="1">
                    <c:v>b3</c:v>
                  </c:pt>
                  <c:pt idx="2">
                    <c:v>b2</c:v>
                  </c:pt>
                  <c:pt idx="3">
                    <c:v>b1</c:v>
                  </c:pt>
                  <c:pt idx="4">
                    <c:v> b0</c:v>
                  </c:pt>
                </c:lvl>
                <c:lvl>
                  <c:pt idx="0">
                    <c:v>1822500</c:v>
                  </c:pt>
                  <c:pt idx="1">
                    <c:v>2460375000</c:v>
                  </c:pt>
                  <c:pt idx="2">
                    <c:v>3,32151E+12</c:v>
                  </c:pt>
                  <c:pt idx="3">
                    <c:v>4,48403E+15</c:v>
                  </c:pt>
                  <c:pt idx="4">
                    <c:v>8,00</c:v>
                  </c:pt>
                </c:lvl>
                <c:lvl>
                  <c:pt idx="0">
                    <c:v>1690000</c:v>
                  </c:pt>
                  <c:pt idx="1">
                    <c:v>2197000000</c:v>
                  </c:pt>
                  <c:pt idx="2">
                    <c:v>2,8561E+12</c:v>
                  </c:pt>
                  <c:pt idx="3">
                    <c:v>3,71293E+15</c:v>
                  </c:pt>
                  <c:pt idx="4">
                    <c:v>13,70</c:v>
                  </c:pt>
                </c:lvl>
                <c:lvl>
                  <c:pt idx="0">
                    <c:v>1562500</c:v>
                  </c:pt>
                  <c:pt idx="1">
                    <c:v>1953125000</c:v>
                  </c:pt>
                  <c:pt idx="2">
                    <c:v>2,44141E+12</c:v>
                  </c:pt>
                  <c:pt idx="3">
                    <c:v>3,05176E+15</c:v>
                  </c:pt>
                  <c:pt idx="4">
                    <c:v>27,00</c:v>
                  </c:pt>
                </c:lvl>
                <c:lvl>
                  <c:pt idx="0">
                    <c:v>1500625</c:v>
                  </c:pt>
                  <c:pt idx="1">
                    <c:v>1838265625</c:v>
                  </c:pt>
                  <c:pt idx="2">
                    <c:v>2,25188E+12</c:v>
                  </c:pt>
                  <c:pt idx="3">
                    <c:v>2,75855E+15</c:v>
                  </c:pt>
                  <c:pt idx="4">
                    <c:v>40,40</c:v>
                  </c:pt>
                </c:lvl>
                <c:lvl>
                  <c:pt idx="0">
                    <c:v>1440000</c:v>
                  </c:pt>
                  <c:pt idx="1">
                    <c:v>1728000000</c:v>
                  </c:pt>
                  <c:pt idx="2">
                    <c:v>2,0736E+12</c:v>
                  </c:pt>
                  <c:pt idx="3">
                    <c:v>2,48832E+15</c:v>
                  </c:pt>
                  <c:pt idx="4">
                    <c:v>65,3</c:v>
                  </c:pt>
                </c:lvl>
                <c:lvl>
                  <c:pt idx="0">
                    <c:v>1392400</c:v>
                  </c:pt>
                  <c:pt idx="1">
                    <c:v>1643032000</c:v>
                  </c:pt>
                  <c:pt idx="2">
                    <c:v>1,93878E+12</c:v>
                  </c:pt>
                  <c:pt idx="3">
                    <c:v>2,28776E+15</c:v>
                  </c:pt>
                  <c:pt idx="4">
                    <c:v>94,8</c:v>
                  </c:pt>
                </c:lvl>
              </c:multiLvlStrCache>
            </c:multiLvlStrRef>
          </c:cat>
          <c:val>
            <c:numRef>
              <c:f>'Первичный шлак'!$C$19:$G$19</c:f>
              <c:numCache>
                <c:formatCode>0.00</c:formatCode>
                <c:ptCount val="5"/>
                <c:pt idx="0" formatCode="General">
                  <c:v>1180</c:v>
                </c:pt>
                <c:pt idx="1">
                  <c:v>94.892598302103579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D-4C29-B94B-EF83A6E40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793504"/>
        <c:axId val="666803488"/>
      </c:barChart>
      <c:catAx>
        <c:axId val="66679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803488"/>
        <c:crosses val="autoZero"/>
        <c:auto val="1"/>
        <c:lblAlgn val="ctr"/>
        <c:lblOffset val="100"/>
        <c:noMultiLvlLbl val="0"/>
      </c:catAx>
      <c:valAx>
        <c:axId val="6668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79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'Первичный шлак'!$A$17:$B$17</c:f>
              <c:strCache>
                <c:ptCount val="2"/>
                <c:pt idx="0">
                  <c:v>первичного  эталонного шлака при FeO=0%</c:v>
                </c:pt>
                <c:pt idx="1">
                  <c:v>9,19197E-11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'Первичный шлак'!$C$10:$G$16</c:f>
              <c:multiLvlStrCache>
                <c:ptCount val="5"/>
                <c:lvl>
                  <c:pt idx="0">
                    <c:v>b4</c:v>
                  </c:pt>
                  <c:pt idx="1">
                    <c:v>b3</c:v>
                  </c:pt>
                  <c:pt idx="2">
                    <c:v>b2</c:v>
                  </c:pt>
                  <c:pt idx="3">
                    <c:v>b1</c:v>
                  </c:pt>
                  <c:pt idx="4">
                    <c:v> b0</c:v>
                  </c:pt>
                </c:lvl>
                <c:lvl>
                  <c:pt idx="0">
                    <c:v>1822500</c:v>
                  </c:pt>
                  <c:pt idx="1">
                    <c:v>2460375000</c:v>
                  </c:pt>
                  <c:pt idx="2">
                    <c:v>3,32151E+12</c:v>
                  </c:pt>
                  <c:pt idx="3">
                    <c:v>4,48403E+15</c:v>
                  </c:pt>
                  <c:pt idx="4">
                    <c:v>8,00</c:v>
                  </c:pt>
                </c:lvl>
                <c:lvl>
                  <c:pt idx="0">
                    <c:v>1690000</c:v>
                  </c:pt>
                  <c:pt idx="1">
                    <c:v>2197000000</c:v>
                  </c:pt>
                  <c:pt idx="2">
                    <c:v>2,8561E+12</c:v>
                  </c:pt>
                  <c:pt idx="3">
                    <c:v>3,71293E+15</c:v>
                  </c:pt>
                  <c:pt idx="4">
                    <c:v>13,70</c:v>
                  </c:pt>
                </c:lvl>
                <c:lvl>
                  <c:pt idx="0">
                    <c:v>1562500</c:v>
                  </c:pt>
                  <c:pt idx="1">
                    <c:v>1953125000</c:v>
                  </c:pt>
                  <c:pt idx="2">
                    <c:v>2,44141E+12</c:v>
                  </c:pt>
                  <c:pt idx="3">
                    <c:v>3,05176E+15</c:v>
                  </c:pt>
                  <c:pt idx="4">
                    <c:v>27,00</c:v>
                  </c:pt>
                </c:lvl>
                <c:lvl>
                  <c:pt idx="0">
                    <c:v>1500625</c:v>
                  </c:pt>
                  <c:pt idx="1">
                    <c:v>1838265625</c:v>
                  </c:pt>
                  <c:pt idx="2">
                    <c:v>2,25188E+12</c:v>
                  </c:pt>
                  <c:pt idx="3">
                    <c:v>2,75855E+15</c:v>
                  </c:pt>
                  <c:pt idx="4">
                    <c:v>40,40</c:v>
                  </c:pt>
                </c:lvl>
                <c:lvl>
                  <c:pt idx="0">
                    <c:v>1440000</c:v>
                  </c:pt>
                  <c:pt idx="1">
                    <c:v>1728000000</c:v>
                  </c:pt>
                  <c:pt idx="2">
                    <c:v>2,0736E+12</c:v>
                  </c:pt>
                  <c:pt idx="3">
                    <c:v>2,48832E+15</c:v>
                  </c:pt>
                  <c:pt idx="4">
                    <c:v>65,3</c:v>
                  </c:pt>
                </c:lvl>
                <c:lvl>
                  <c:pt idx="0">
                    <c:v>1392400</c:v>
                  </c:pt>
                  <c:pt idx="1">
                    <c:v>1643032000</c:v>
                  </c:pt>
                  <c:pt idx="2">
                    <c:v>1,93878E+12</c:v>
                  </c:pt>
                  <c:pt idx="3">
                    <c:v>2,28776E+15</c:v>
                  </c:pt>
                  <c:pt idx="4">
                    <c:v>94,8</c:v>
                  </c:pt>
                </c:lvl>
              </c:multiLvlStrCache>
            </c:multiLvlStrRef>
          </c:cat>
          <c:val>
            <c:numRef>
              <c:f>'Первичный шлак'!$C$17:$G$17</c:f>
              <c:numCache>
                <c:formatCode>General</c:formatCode>
                <c:ptCount val="5"/>
                <c:pt idx="0">
                  <c:v>-4.5473903943080833E-7</c:v>
                </c:pt>
                <c:pt idx="1">
                  <c:v>8.0029769033581266E-4</c:v>
                </c:pt>
                <c:pt idx="2">
                  <c:v>-0.52849355393848707</c:v>
                </c:pt>
                <c:pt idx="3">
                  <c:v>0</c:v>
                </c:pt>
                <c:pt idx="4">
                  <c:v>92402.441529295233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9-4F5F-BA3D-EAA92CB2CE62}"/>
            </c:ext>
          </c:extLst>
        </c:ser>
        <c:ser>
          <c:idx val="1"/>
          <c:order val="1"/>
          <c:tx>
            <c:strRef>
              <c:f>'Первичный шлак'!$A$18:$B$18</c:f>
              <c:strCache>
                <c:ptCount val="2"/>
                <c:pt idx="0">
                  <c:v>первичного  эталонного шлака при FeO=0%</c:v>
                </c:pt>
                <c:pt idx="1">
                  <c:v>3,92834E-11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'Первичный шлак'!$C$10:$G$16</c:f>
              <c:multiLvlStrCache>
                <c:ptCount val="5"/>
                <c:lvl>
                  <c:pt idx="0">
                    <c:v>b4</c:v>
                  </c:pt>
                  <c:pt idx="1">
                    <c:v>b3</c:v>
                  </c:pt>
                  <c:pt idx="2">
                    <c:v>b2</c:v>
                  </c:pt>
                  <c:pt idx="3">
                    <c:v>b1</c:v>
                  </c:pt>
                  <c:pt idx="4">
                    <c:v> b0</c:v>
                  </c:pt>
                </c:lvl>
                <c:lvl>
                  <c:pt idx="0">
                    <c:v>1822500</c:v>
                  </c:pt>
                  <c:pt idx="1">
                    <c:v>2460375000</c:v>
                  </c:pt>
                  <c:pt idx="2">
                    <c:v>3,32151E+12</c:v>
                  </c:pt>
                  <c:pt idx="3">
                    <c:v>4,48403E+15</c:v>
                  </c:pt>
                  <c:pt idx="4">
                    <c:v>8,00</c:v>
                  </c:pt>
                </c:lvl>
                <c:lvl>
                  <c:pt idx="0">
                    <c:v>1690000</c:v>
                  </c:pt>
                  <c:pt idx="1">
                    <c:v>2197000000</c:v>
                  </c:pt>
                  <c:pt idx="2">
                    <c:v>2,8561E+12</c:v>
                  </c:pt>
                  <c:pt idx="3">
                    <c:v>3,71293E+15</c:v>
                  </c:pt>
                  <c:pt idx="4">
                    <c:v>13,70</c:v>
                  </c:pt>
                </c:lvl>
                <c:lvl>
                  <c:pt idx="0">
                    <c:v>1562500</c:v>
                  </c:pt>
                  <c:pt idx="1">
                    <c:v>1953125000</c:v>
                  </c:pt>
                  <c:pt idx="2">
                    <c:v>2,44141E+12</c:v>
                  </c:pt>
                  <c:pt idx="3">
                    <c:v>3,05176E+15</c:v>
                  </c:pt>
                  <c:pt idx="4">
                    <c:v>27,00</c:v>
                  </c:pt>
                </c:lvl>
                <c:lvl>
                  <c:pt idx="0">
                    <c:v>1500625</c:v>
                  </c:pt>
                  <c:pt idx="1">
                    <c:v>1838265625</c:v>
                  </c:pt>
                  <c:pt idx="2">
                    <c:v>2,25188E+12</c:v>
                  </c:pt>
                  <c:pt idx="3">
                    <c:v>2,75855E+15</c:v>
                  </c:pt>
                  <c:pt idx="4">
                    <c:v>40,40</c:v>
                  </c:pt>
                </c:lvl>
                <c:lvl>
                  <c:pt idx="0">
                    <c:v>1440000</c:v>
                  </c:pt>
                  <c:pt idx="1">
                    <c:v>1728000000</c:v>
                  </c:pt>
                  <c:pt idx="2">
                    <c:v>2,0736E+12</c:v>
                  </c:pt>
                  <c:pt idx="3">
                    <c:v>2,48832E+15</c:v>
                  </c:pt>
                  <c:pt idx="4">
                    <c:v>65,3</c:v>
                  </c:pt>
                </c:lvl>
                <c:lvl>
                  <c:pt idx="0">
                    <c:v>1392400</c:v>
                  </c:pt>
                  <c:pt idx="1">
                    <c:v>1643032000</c:v>
                  </c:pt>
                  <c:pt idx="2">
                    <c:v>1,93878E+12</c:v>
                  </c:pt>
                  <c:pt idx="3">
                    <c:v>2,28776E+15</c:v>
                  </c:pt>
                  <c:pt idx="4">
                    <c:v>94,8</c:v>
                  </c:pt>
                </c:lvl>
              </c:multiLvlStrCache>
            </c:multiLvlStrRef>
          </c:cat>
          <c:val>
            <c:numRef>
              <c:f>'Первичный шлак'!$C$18:$G$18</c:f>
              <c:numCache>
                <c:formatCode>General</c:formatCode>
                <c:ptCount val="5"/>
                <c:pt idx="0">
                  <c:v>1.86145537448071E-7</c:v>
                </c:pt>
                <c:pt idx="1">
                  <c:v>3.1337335459016423E-4</c:v>
                </c:pt>
                <c:pt idx="2">
                  <c:v>0.19767991950524325</c:v>
                </c:pt>
                <c:pt idx="3">
                  <c:v>0</c:v>
                </c:pt>
                <c:pt idx="4">
                  <c:v>31391.290664270622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9-4F5F-BA3D-EAA92CB2CE62}"/>
            </c:ext>
          </c:extLst>
        </c:ser>
        <c:ser>
          <c:idx val="2"/>
          <c:order val="2"/>
          <c:tx>
            <c:strRef>
              <c:f>'Первичный шлак'!$A$19:$B$19</c:f>
              <c:strCache>
                <c:ptCount val="2"/>
                <c:pt idx="0">
                  <c:v>первичного  эталонного шлака при FeO=0%</c:v>
                </c:pt>
                <c:pt idx="1">
                  <c:v>Проверка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'Первичный шлак'!$C$10:$G$16</c:f>
              <c:multiLvlStrCache>
                <c:ptCount val="5"/>
                <c:lvl>
                  <c:pt idx="0">
                    <c:v>b4</c:v>
                  </c:pt>
                  <c:pt idx="1">
                    <c:v>b3</c:v>
                  </c:pt>
                  <c:pt idx="2">
                    <c:v>b2</c:v>
                  </c:pt>
                  <c:pt idx="3">
                    <c:v>b1</c:v>
                  </c:pt>
                  <c:pt idx="4">
                    <c:v> b0</c:v>
                  </c:pt>
                </c:lvl>
                <c:lvl>
                  <c:pt idx="0">
                    <c:v>1822500</c:v>
                  </c:pt>
                  <c:pt idx="1">
                    <c:v>2460375000</c:v>
                  </c:pt>
                  <c:pt idx="2">
                    <c:v>3,32151E+12</c:v>
                  </c:pt>
                  <c:pt idx="3">
                    <c:v>4,48403E+15</c:v>
                  </c:pt>
                  <c:pt idx="4">
                    <c:v>8,00</c:v>
                  </c:pt>
                </c:lvl>
                <c:lvl>
                  <c:pt idx="0">
                    <c:v>1690000</c:v>
                  </c:pt>
                  <c:pt idx="1">
                    <c:v>2197000000</c:v>
                  </c:pt>
                  <c:pt idx="2">
                    <c:v>2,8561E+12</c:v>
                  </c:pt>
                  <c:pt idx="3">
                    <c:v>3,71293E+15</c:v>
                  </c:pt>
                  <c:pt idx="4">
                    <c:v>13,70</c:v>
                  </c:pt>
                </c:lvl>
                <c:lvl>
                  <c:pt idx="0">
                    <c:v>1562500</c:v>
                  </c:pt>
                  <c:pt idx="1">
                    <c:v>1953125000</c:v>
                  </c:pt>
                  <c:pt idx="2">
                    <c:v>2,44141E+12</c:v>
                  </c:pt>
                  <c:pt idx="3">
                    <c:v>3,05176E+15</c:v>
                  </c:pt>
                  <c:pt idx="4">
                    <c:v>27,00</c:v>
                  </c:pt>
                </c:lvl>
                <c:lvl>
                  <c:pt idx="0">
                    <c:v>1500625</c:v>
                  </c:pt>
                  <c:pt idx="1">
                    <c:v>1838265625</c:v>
                  </c:pt>
                  <c:pt idx="2">
                    <c:v>2,25188E+12</c:v>
                  </c:pt>
                  <c:pt idx="3">
                    <c:v>2,75855E+15</c:v>
                  </c:pt>
                  <c:pt idx="4">
                    <c:v>40,40</c:v>
                  </c:pt>
                </c:lvl>
                <c:lvl>
                  <c:pt idx="0">
                    <c:v>1440000</c:v>
                  </c:pt>
                  <c:pt idx="1">
                    <c:v>1728000000</c:v>
                  </c:pt>
                  <c:pt idx="2">
                    <c:v>2,0736E+12</c:v>
                  </c:pt>
                  <c:pt idx="3">
                    <c:v>2,48832E+15</c:v>
                  </c:pt>
                  <c:pt idx="4">
                    <c:v>65,3</c:v>
                  </c:pt>
                </c:lvl>
                <c:lvl>
                  <c:pt idx="0">
                    <c:v>1392400</c:v>
                  </c:pt>
                  <c:pt idx="1">
                    <c:v>1643032000</c:v>
                  </c:pt>
                  <c:pt idx="2">
                    <c:v>1,93878E+12</c:v>
                  </c:pt>
                  <c:pt idx="3">
                    <c:v>2,28776E+15</c:v>
                  </c:pt>
                  <c:pt idx="4">
                    <c:v>94,8</c:v>
                  </c:pt>
                </c:lvl>
              </c:multiLvlStrCache>
            </c:multiLvlStrRef>
          </c:cat>
          <c:val>
            <c:numRef>
              <c:f>'Первичный шлак'!$C$19:$G$19</c:f>
              <c:numCache>
                <c:formatCode>0.00</c:formatCode>
                <c:ptCount val="5"/>
                <c:pt idx="0" formatCode="General">
                  <c:v>1180</c:v>
                </c:pt>
                <c:pt idx="1">
                  <c:v>94.892598302103579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C9-4F5F-BA3D-EAA92CB2C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805984"/>
        <c:axId val="666794752"/>
      </c:barChart>
      <c:catAx>
        <c:axId val="66680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794752"/>
        <c:crosses val="autoZero"/>
        <c:auto val="1"/>
        <c:lblAlgn val="ctr"/>
        <c:lblOffset val="100"/>
        <c:noMultiLvlLbl val="0"/>
      </c:catAx>
      <c:valAx>
        <c:axId val="6667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80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1"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4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Диаграмма1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10" Type="http://schemas.openxmlformats.org/officeDocument/2006/relationships/chart" Target="../charts/chart29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66</xdr:row>
      <xdr:rowOff>104775</xdr:rowOff>
    </xdr:from>
    <xdr:to>
      <xdr:col>4</xdr:col>
      <xdr:colOff>390525</xdr:colOff>
      <xdr:row>82</xdr:row>
      <xdr:rowOff>66675</xdr:rowOff>
    </xdr:to>
    <xdr:graphicFrame macro="">
      <xdr:nvGraphicFramePr>
        <xdr:cNvPr id="1343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0</xdr:row>
      <xdr:rowOff>66675</xdr:rowOff>
    </xdr:from>
    <xdr:to>
      <xdr:col>17</xdr:col>
      <xdr:colOff>28575</xdr:colOff>
      <xdr:row>16</xdr:row>
      <xdr:rowOff>0</xdr:rowOff>
    </xdr:to>
    <xdr:graphicFrame macro="">
      <xdr:nvGraphicFramePr>
        <xdr:cNvPr id="1344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352425</xdr:colOff>
      <xdr:row>16</xdr:row>
      <xdr:rowOff>28575</xdr:rowOff>
    </xdr:from>
    <xdr:to>
      <xdr:col>17</xdr:col>
      <xdr:colOff>28575</xdr:colOff>
      <xdr:row>32</xdr:row>
      <xdr:rowOff>95250</xdr:rowOff>
    </xdr:to>
    <xdr:graphicFrame macro="">
      <xdr:nvGraphicFramePr>
        <xdr:cNvPr id="1345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180975</xdr:colOff>
      <xdr:row>0</xdr:row>
      <xdr:rowOff>76200</xdr:rowOff>
    </xdr:from>
    <xdr:to>
      <xdr:col>23</xdr:col>
      <xdr:colOff>409575</xdr:colOff>
      <xdr:row>15</xdr:row>
      <xdr:rowOff>47625</xdr:rowOff>
    </xdr:to>
    <xdr:graphicFrame macro="">
      <xdr:nvGraphicFramePr>
        <xdr:cNvPr id="1346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180975</xdr:colOff>
      <xdr:row>16</xdr:row>
      <xdr:rowOff>28575</xdr:rowOff>
    </xdr:from>
    <xdr:to>
      <xdr:col>23</xdr:col>
      <xdr:colOff>390525</xdr:colOff>
      <xdr:row>32</xdr:row>
      <xdr:rowOff>104775</xdr:rowOff>
    </xdr:to>
    <xdr:graphicFrame macro="">
      <xdr:nvGraphicFramePr>
        <xdr:cNvPr id="1347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</xdr:colOff>
      <xdr:row>82</xdr:row>
      <xdr:rowOff>142875</xdr:rowOff>
    </xdr:from>
    <xdr:to>
      <xdr:col>4</xdr:col>
      <xdr:colOff>342900</xdr:colOff>
      <xdr:row>99</xdr:row>
      <xdr:rowOff>66675</xdr:rowOff>
    </xdr:to>
    <xdr:graphicFrame macro="">
      <xdr:nvGraphicFramePr>
        <xdr:cNvPr id="1348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447675</xdr:colOff>
      <xdr:row>82</xdr:row>
      <xdr:rowOff>142875</xdr:rowOff>
    </xdr:from>
    <xdr:to>
      <xdr:col>10</xdr:col>
      <xdr:colOff>619125</xdr:colOff>
      <xdr:row>99</xdr:row>
      <xdr:rowOff>66675</xdr:rowOff>
    </xdr:to>
    <xdr:graphicFrame macro="">
      <xdr:nvGraphicFramePr>
        <xdr:cNvPr id="1349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485775</xdr:colOff>
      <xdr:row>66</xdr:row>
      <xdr:rowOff>104775</xdr:rowOff>
    </xdr:from>
    <xdr:to>
      <xdr:col>10</xdr:col>
      <xdr:colOff>600075</xdr:colOff>
      <xdr:row>82</xdr:row>
      <xdr:rowOff>66675</xdr:rowOff>
    </xdr:to>
    <xdr:graphicFrame macro="">
      <xdr:nvGraphicFramePr>
        <xdr:cNvPr id="1350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0</xdr:row>
      <xdr:rowOff>0</xdr:rowOff>
    </xdr:from>
    <xdr:to>
      <xdr:col>22</xdr:col>
      <xdr:colOff>219075</xdr:colOff>
      <xdr:row>15</xdr:row>
      <xdr:rowOff>66675</xdr:rowOff>
    </xdr:to>
    <xdr:graphicFrame macro="">
      <xdr:nvGraphicFramePr>
        <xdr:cNvPr id="2431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428625</xdr:colOff>
      <xdr:row>0</xdr:row>
      <xdr:rowOff>180975</xdr:rowOff>
    </xdr:from>
    <xdr:to>
      <xdr:col>27</xdr:col>
      <xdr:colOff>152400</xdr:colOff>
      <xdr:row>16</xdr:row>
      <xdr:rowOff>9525</xdr:rowOff>
    </xdr:to>
    <xdr:graphicFrame macro="">
      <xdr:nvGraphicFramePr>
        <xdr:cNvPr id="2432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571500</xdr:colOff>
      <xdr:row>16</xdr:row>
      <xdr:rowOff>142875</xdr:rowOff>
    </xdr:from>
    <xdr:to>
      <xdr:col>24</xdr:col>
      <xdr:colOff>485775</xdr:colOff>
      <xdr:row>34</xdr:row>
      <xdr:rowOff>104775</xdr:rowOff>
    </xdr:to>
    <xdr:graphicFrame macro="">
      <xdr:nvGraphicFramePr>
        <xdr:cNvPr id="2433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107</xdr:row>
      <xdr:rowOff>9525</xdr:rowOff>
    </xdr:from>
    <xdr:to>
      <xdr:col>3</xdr:col>
      <xdr:colOff>323850</xdr:colOff>
      <xdr:row>121</xdr:row>
      <xdr:rowOff>123825</xdr:rowOff>
    </xdr:to>
    <xdr:graphicFrame macro="">
      <xdr:nvGraphicFramePr>
        <xdr:cNvPr id="2434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219075</xdr:colOff>
      <xdr:row>106</xdr:row>
      <xdr:rowOff>85725</xdr:rowOff>
    </xdr:from>
    <xdr:to>
      <xdr:col>9</xdr:col>
      <xdr:colOff>390525</xdr:colOff>
      <xdr:row>120</xdr:row>
      <xdr:rowOff>152400</xdr:rowOff>
    </xdr:to>
    <xdr:graphicFrame macro="">
      <xdr:nvGraphicFramePr>
        <xdr:cNvPr id="2435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</xdr:colOff>
      <xdr:row>125</xdr:row>
      <xdr:rowOff>85725</xdr:rowOff>
    </xdr:from>
    <xdr:to>
      <xdr:col>3</xdr:col>
      <xdr:colOff>323850</xdr:colOff>
      <xdr:row>140</xdr:row>
      <xdr:rowOff>85725</xdr:rowOff>
    </xdr:to>
    <xdr:graphicFrame macro="">
      <xdr:nvGraphicFramePr>
        <xdr:cNvPr id="2436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142875</xdr:colOff>
      <xdr:row>124</xdr:row>
      <xdr:rowOff>114300</xdr:rowOff>
    </xdr:from>
    <xdr:to>
      <xdr:col>9</xdr:col>
      <xdr:colOff>266700</xdr:colOff>
      <xdr:row>139</xdr:row>
      <xdr:rowOff>123825</xdr:rowOff>
    </xdr:to>
    <xdr:graphicFrame macro="">
      <xdr:nvGraphicFramePr>
        <xdr:cNvPr id="2437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9525</xdr:colOff>
      <xdr:row>106</xdr:row>
      <xdr:rowOff>104775</xdr:rowOff>
    </xdr:from>
    <xdr:to>
      <xdr:col>17</xdr:col>
      <xdr:colOff>0</xdr:colOff>
      <xdr:row>120</xdr:row>
      <xdr:rowOff>76200</xdr:rowOff>
    </xdr:to>
    <xdr:graphicFrame macro="">
      <xdr:nvGraphicFramePr>
        <xdr:cNvPr id="2438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333375</xdr:colOff>
      <xdr:row>1</xdr:row>
      <xdr:rowOff>66675</xdr:rowOff>
    </xdr:from>
    <xdr:to>
      <xdr:col>32</xdr:col>
      <xdr:colOff>38100</xdr:colOff>
      <xdr:row>16</xdr:row>
      <xdr:rowOff>47625</xdr:rowOff>
    </xdr:to>
    <xdr:graphicFrame macro="">
      <xdr:nvGraphicFramePr>
        <xdr:cNvPr id="2439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85725</xdr:colOff>
      <xdr:row>124</xdr:row>
      <xdr:rowOff>152400</xdr:rowOff>
    </xdr:from>
    <xdr:to>
      <xdr:col>17</xdr:col>
      <xdr:colOff>57150</xdr:colOff>
      <xdr:row>139</xdr:row>
      <xdr:rowOff>28575</xdr:rowOff>
    </xdr:to>
    <xdr:graphicFrame macro="">
      <xdr:nvGraphicFramePr>
        <xdr:cNvPr id="2440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28575</xdr:rowOff>
    </xdr:from>
    <xdr:to>
      <xdr:col>19</xdr:col>
      <xdr:colOff>371475</xdr:colOff>
      <xdr:row>16</xdr:row>
      <xdr:rowOff>180975</xdr:rowOff>
    </xdr:to>
    <xdr:graphicFrame macro="">
      <xdr:nvGraphicFramePr>
        <xdr:cNvPr id="3453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0</xdr:row>
      <xdr:rowOff>104775</xdr:rowOff>
    </xdr:from>
    <xdr:to>
      <xdr:col>26</xdr:col>
      <xdr:colOff>352425</xdr:colOff>
      <xdr:row>16</xdr:row>
      <xdr:rowOff>152400</xdr:rowOff>
    </xdr:to>
    <xdr:graphicFrame macro="">
      <xdr:nvGraphicFramePr>
        <xdr:cNvPr id="3454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200025</xdr:colOff>
      <xdr:row>18</xdr:row>
      <xdr:rowOff>28575</xdr:rowOff>
    </xdr:from>
    <xdr:to>
      <xdr:col>19</xdr:col>
      <xdr:colOff>371475</xdr:colOff>
      <xdr:row>34</xdr:row>
      <xdr:rowOff>66675</xdr:rowOff>
    </xdr:to>
    <xdr:graphicFrame macro="">
      <xdr:nvGraphicFramePr>
        <xdr:cNvPr id="3455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581025</xdr:colOff>
      <xdr:row>35</xdr:row>
      <xdr:rowOff>180975</xdr:rowOff>
    </xdr:from>
    <xdr:to>
      <xdr:col>26</xdr:col>
      <xdr:colOff>428625</xdr:colOff>
      <xdr:row>51</xdr:row>
      <xdr:rowOff>104775</xdr:rowOff>
    </xdr:to>
    <xdr:graphicFrame macro="">
      <xdr:nvGraphicFramePr>
        <xdr:cNvPr id="3456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523875</xdr:colOff>
      <xdr:row>18</xdr:row>
      <xdr:rowOff>28575</xdr:rowOff>
    </xdr:from>
    <xdr:to>
      <xdr:col>26</xdr:col>
      <xdr:colOff>390525</xdr:colOff>
      <xdr:row>34</xdr:row>
      <xdr:rowOff>95250</xdr:rowOff>
    </xdr:to>
    <xdr:graphicFrame macro="">
      <xdr:nvGraphicFramePr>
        <xdr:cNvPr id="3457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104775</xdr:colOff>
      <xdr:row>35</xdr:row>
      <xdr:rowOff>104775</xdr:rowOff>
    </xdr:from>
    <xdr:to>
      <xdr:col>19</xdr:col>
      <xdr:colOff>342900</xdr:colOff>
      <xdr:row>51</xdr:row>
      <xdr:rowOff>66675</xdr:rowOff>
    </xdr:to>
    <xdr:graphicFrame macro="">
      <xdr:nvGraphicFramePr>
        <xdr:cNvPr id="3458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124</xdr:row>
      <xdr:rowOff>142875</xdr:rowOff>
    </xdr:from>
    <xdr:to>
      <xdr:col>5</xdr:col>
      <xdr:colOff>123825</xdr:colOff>
      <xdr:row>140</xdr:row>
      <xdr:rowOff>123825</xdr:rowOff>
    </xdr:to>
    <xdr:graphicFrame macro="">
      <xdr:nvGraphicFramePr>
        <xdr:cNvPr id="3459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314325</xdr:colOff>
      <xdr:row>124</xdr:row>
      <xdr:rowOff>152400</xdr:rowOff>
    </xdr:from>
    <xdr:to>
      <xdr:col>12</xdr:col>
      <xdr:colOff>504825</xdr:colOff>
      <xdr:row>141</xdr:row>
      <xdr:rowOff>0</xdr:rowOff>
    </xdr:to>
    <xdr:graphicFrame macro="">
      <xdr:nvGraphicFramePr>
        <xdr:cNvPr id="3460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47625</xdr:rowOff>
    </xdr:from>
    <xdr:to>
      <xdr:col>5</xdr:col>
      <xdr:colOff>152400</xdr:colOff>
      <xdr:row>123</xdr:row>
      <xdr:rowOff>142875</xdr:rowOff>
    </xdr:to>
    <xdr:graphicFrame macro="">
      <xdr:nvGraphicFramePr>
        <xdr:cNvPr id="3461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333375</xdr:colOff>
      <xdr:row>108</xdr:row>
      <xdr:rowOff>66675</xdr:rowOff>
    </xdr:from>
    <xdr:to>
      <xdr:col>12</xdr:col>
      <xdr:colOff>571500</xdr:colOff>
      <xdr:row>123</xdr:row>
      <xdr:rowOff>104775</xdr:rowOff>
    </xdr:to>
    <xdr:graphicFrame macro="">
      <xdr:nvGraphicFramePr>
        <xdr:cNvPr id="3462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7785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F38"/>
  <sheetViews>
    <sheetView topLeftCell="A17" workbookViewId="0">
      <selection activeCell="C23" sqref="C23"/>
    </sheetView>
  </sheetViews>
  <sheetFormatPr defaultRowHeight="12.75" x14ac:dyDescent="0.2"/>
  <cols>
    <col min="1" max="1" width="3.5703125" customWidth="1"/>
    <col min="2" max="2" width="62.85546875" customWidth="1"/>
    <col min="3" max="3" width="32" customWidth="1"/>
    <col min="4" max="4" width="9.5703125" bestFit="1" customWidth="1"/>
  </cols>
  <sheetData>
    <row r="2" spans="2:6" x14ac:dyDescent="0.2">
      <c r="B2" s="6" t="s">
        <v>108</v>
      </c>
    </row>
    <row r="3" spans="2:6" ht="15.75" x14ac:dyDescent="0.25">
      <c r="B3" s="32" t="s">
        <v>12</v>
      </c>
      <c r="C3" s="128">
        <v>40</v>
      </c>
      <c r="E3" s="70"/>
      <c r="F3" t="s">
        <v>78</v>
      </c>
    </row>
    <row r="4" spans="2:6" x14ac:dyDescent="0.2">
      <c r="B4" s="32" t="s">
        <v>13</v>
      </c>
      <c r="C4" s="129">
        <v>32.807052626247973</v>
      </c>
    </row>
    <row r="5" spans="2:6" x14ac:dyDescent="0.2">
      <c r="B5" s="32" t="s">
        <v>15</v>
      </c>
      <c r="C5" s="129">
        <v>10</v>
      </c>
    </row>
    <row r="6" spans="2:6" x14ac:dyDescent="0.2">
      <c r="B6" s="32" t="s">
        <v>14</v>
      </c>
      <c r="C6" s="129">
        <v>8.5604782959645132</v>
      </c>
      <c r="E6" s="2"/>
    </row>
    <row r="7" spans="2:6" ht="15.75" x14ac:dyDescent="0.25">
      <c r="B7" s="61"/>
      <c r="C7" s="61"/>
    </row>
    <row r="8" spans="2:6" x14ac:dyDescent="0.2">
      <c r="B8" s="32" t="s">
        <v>3</v>
      </c>
      <c r="C8" s="62">
        <f>C3/C4</f>
        <v>1.2192500330857872</v>
      </c>
      <c r="E8" s="83"/>
      <c r="F8" t="s">
        <v>79</v>
      </c>
    </row>
    <row r="9" spans="2:6" x14ac:dyDescent="0.2">
      <c r="B9" s="32" t="s">
        <v>33</v>
      </c>
      <c r="C9" s="62">
        <f>(C3+C6)/C4</f>
        <v>1.4801841192254095</v>
      </c>
    </row>
    <row r="10" spans="2:6" x14ac:dyDescent="0.2">
      <c r="B10" s="32" t="s">
        <v>34</v>
      </c>
      <c r="C10" s="62">
        <f>(C3+C6)/(C4+C5)</f>
        <v>1.1344036862325044</v>
      </c>
    </row>
    <row r="11" spans="2:6" x14ac:dyDescent="0.2">
      <c r="B11" s="32" t="s">
        <v>56</v>
      </c>
      <c r="C11" s="62">
        <f>'Расчет вязкости'!B10</f>
        <v>1425.2186267683796</v>
      </c>
    </row>
    <row r="12" spans="2:6" x14ac:dyDescent="0.2">
      <c r="B12" s="32" t="s">
        <v>35</v>
      </c>
      <c r="C12" s="62">
        <f>'Расчет вязкости'!C10</f>
        <v>12.153651529371343</v>
      </c>
    </row>
    <row r="13" spans="2:6" x14ac:dyDescent="0.2">
      <c r="B13" s="32" t="s">
        <v>36</v>
      </c>
      <c r="C13" s="62">
        <f>'Расчет вязкости'!D10</f>
        <v>2.3608074188350336</v>
      </c>
    </row>
    <row r="14" spans="2:6" x14ac:dyDescent="0.2">
      <c r="B14" s="32" t="s">
        <v>37</v>
      </c>
      <c r="C14" s="62">
        <f>'Расчет вязкости'!E10</f>
        <v>1.3437108077974622</v>
      </c>
    </row>
    <row r="15" spans="2:6" x14ac:dyDescent="0.2">
      <c r="B15" s="32" t="s">
        <v>57</v>
      </c>
      <c r="C15" s="62">
        <f>'Расчет вязкости'!F10</f>
        <v>1.1069497458077371</v>
      </c>
    </row>
    <row r="16" spans="2:6" x14ac:dyDescent="0.2">
      <c r="B16" s="32" t="s">
        <v>38</v>
      </c>
      <c r="C16" s="63">
        <f>'Расчет вязкости'!B14</f>
        <v>1388.1156060071162</v>
      </c>
    </row>
    <row r="17" spans="1:5" x14ac:dyDescent="0.2">
      <c r="B17" s="32" t="s">
        <v>39</v>
      </c>
      <c r="C17" s="63">
        <f>'Расчет вязкости'!E11</f>
        <v>1411.6933699077465</v>
      </c>
    </row>
    <row r="18" spans="1:5" x14ac:dyDescent="0.2">
      <c r="B18" s="32" t="s">
        <v>40</v>
      </c>
      <c r="C18" s="62">
        <f>'Расчет вязкости'!D16</f>
        <v>0.76343117506231362</v>
      </c>
    </row>
    <row r="19" spans="1:5" x14ac:dyDescent="0.2">
      <c r="B19" s="32" t="s">
        <v>41</v>
      </c>
      <c r="C19" s="62">
        <f>'Расчет вязкости'!D17</f>
        <v>10.809940721573881</v>
      </c>
    </row>
    <row r="21" spans="1:5" x14ac:dyDescent="0.2">
      <c r="B21" s="6" t="s">
        <v>107</v>
      </c>
    </row>
    <row r="22" spans="1:5" ht="15.75" x14ac:dyDescent="0.25">
      <c r="A22">
        <v>1</v>
      </c>
      <c r="B22" s="32" t="s">
        <v>90</v>
      </c>
      <c r="C22" s="135">
        <v>1180</v>
      </c>
      <c r="E22">
        <v>1</v>
      </c>
    </row>
    <row r="23" spans="1:5" ht="15.75" x14ac:dyDescent="0.25">
      <c r="A23">
        <v>2</v>
      </c>
      <c r="B23" s="64" t="s">
        <v>104</v>
      </c>
      <c r="C23" s="135">
        <v>9</v>
      </c>
      <c r="E23">
        <v>2</v>
      </c>
    </row>
    <row r="24" spans="1:5" ht="15.75" x14ac:dyDescent="0.25">
      <c r="A24">
        <v>3</v>
      </c>
      <c r="B24" s="32" t="s">
        <v>91</v>
      </c>
      <c r="C24" s="135">
        <v>1300</v>
      </c>
      <c r="E24">
        <v>3</v>
      </c>
    </row>
    <row r="25" spans="1:5" ht="15.75" x14ac:dyDescent="0.25">
      <c r="A25">
        <v>4</v>
      </c>
      <c r="B25" s="64" t="s">
        <v>105</v>
      </c>
      <c r="C25" s="135">
        <v>4</v>
      </c>
      <c r="E25">
        <v>4</v>
      </c>
    </row>
    <row r="26" spans="1:5" ht="15.75" x14ac:dyDescent="0.25">
      <c r="A26">
        <v>5</v>
      </c>
      <c r="B26" s="64" t="s">
        <v>106</v>
      </c>
      <c r="C26" s="135">
        <v>1.2</v>
      </c>
      <c r="E26">
        <v>5</v>
      </c>
    </row>
    <row r="27" spans="1:5" x14ac:dyDescent="0.2">
      <c r="A27">
        <v>6</v>
      </c>
      <c r="B27" s="64" t="s">
        <v>102</v>
      </c>
      <c r="C27" s="62">
        <f>'Первичный шлак'!H4+'Первичный шлак'!G4*C23+'Первичный шлак'!F4*C23^2</f>
        <v>49.284345163418038</v>
      </c>
      <c r="E27">
        <v>6</v>
      </c>
    </row>
    <row r="28" spans="1:5" x14ac:dyDescent="0.2">
      <c r="A28">
        <v>7</v>
      </c>
      <c r="B28" s="64" t="s">
        <v>103</v>
      </c>
      <c r="C28" s="62">
        <f>'Первичный шлак'!H6+'Первичный шлак'!G6*C25+'Первичный шлак'!F6*C25^2</f>
        <v>9.87475393279197</v>
      </c>
      <c r="E28">
        <v>7</v>
      </c>
    </row>
    <row r="29" spans="1:5" x14ac:dyDescent="0.2">
      <c r="A29">
        <v>8</v>
      </c>
      <c r="B29" s="64" t="s">
        <v>109</v>
      </c>
      <c r="C29" s="62">
        <f>C27+196*(C26-1)</f>
        <v>88.484345163418027</v>
      </c>
      <c r="E29">
        <v>8</v>
      </c>
    </row>
    <row r="30" spans="1:5" x14ac:dyDescent="0.2">
      <c r="A30">
        <v>9</v>
      </c>
      <c r="B30" s="64" t="s">
        <v>110</v>
      </c>
      <c r="C30" s="62">
        <f>C28+4*(C26-1)</f>
        <v>10.674753932791969</v>
      </c>
      <c r="E30">
        <v>9</v>
      </c>
    </row>
    <row r="31" spans="1:5" x14ac:dyDescent="0.2">
      <c r="A31">
        <v>10</v>
      </c>
      <c r="B31" s="64" t="s">
        <v>111</v>
      </c>
      <c r="C31" s="136">
        <f>LOG10(LOG10(C29))-C22*C32</f>
        <v>3.0150563309235037</v>
      </c>
      <c r="E31">
        <v>10</v>
      </c>
    </row>
    <row r="32" spans="1:5" x14ac:dyDescent="0.2">
      <c r="A32">
        <v>11</v>
      </c>
      <c r="B32" s="64" t="s">
        <v>112</v>
      </c>
      <c r="C32" s="136">
        <f>-(LOG10(LOG10(C29)) -LOG10(LOG10(C30)))/(C24-C22)</f>
        <v>-2.3099323490018762E-3</v>
      </c>
      <c r="E32">
        <v>11</v>
      </c>
    </row>
    <row r="33" spans="1:5" x14ac:dyDescent="0.2">
      <c r="A33">
        <v>12</v>
      </c>
      <c r="B33" s="32" t="s">
        <v>117</v>
      </c>
      <c r="C33" s="62">
        <f>POWER(10,POWER(10,C31+C32*C22))</f>
        <v>88.484345163418297</v>
      </c>
      <c r="D33" s="16"/>
      <c r="E33">
        <v>12</v>
      </c>
    </row>
    <row r="34" spans="1:5" x14ac:dyDescent="0.2">
      <c r="A34">
        <v>13</v>
      </c>
      <c r="B34" s="32" t="s">
        <v>113</v>
      </c>
      <c r="C34" s="62">
        <f>POWER(10,POWER(10,$C$31+$C$32*D34))</f>
        <v>56.286058301036228</v>
      </c>
      <c r="D34">
        <v>1200</v>
      </c>
      <c r="E34">
        <v>13</v>
      </c>
    </row>
    <row r="35" spans="1:5" x14ac:dyDescent="0.2">
      <c r="A35">
        <v>14</v>
      </c>
      <c r="B35" s="32" t="s">
        <v>114</v>
      </c>
      <c r="C35" s="62">
        <f>POWER(10,POWER(10,$C$31+$C$32*D35))</f>
        <v>21.961152473592623</v>
      </c>
      <c r="D35">
        <v>1250</v>
      </c>
      <c r="E35">
        <v>14</v>
      </c>
    </row>
    <row r="36" spans="1:5" x14ac:dyDescent="0.2">
      <c r="A36">
        <v>15</v>
      </c>
      <c r="B36" s="32" t="s">
        <v>116</v>
      </c>
      <c r="C36" s="62">
        <f>POWER(10,POWER(10,$C$31+$C$32*D36))</f>
        <v>14.948823129374908</v>
      </c>
      <c r="D36">
        <v>1275</v>
      </c>
      <c r="E36">
        <v>15</v>
      </c>
    </row>
    <row r="37" spans="1:5" x14ac:dyDescent="0.2">
      <c r="A37">
        <v>16</v>
      </c>
      <c r="B37" s="32" t="s">
        <v>115</v>
      </c>
      <c r="C37" s="62">
        <f>POWER(10,POWER(10,$C$31+$C$32*D37))</f>
        <v>10.674753932791988</v>
      </c>
      <c r="D37">
        <v>1300</v>
      </c>
      <c r="E37">
        <v>16</v>
      </c>
    </row>
    <row r="38" spans="1:5" x14ac:dyDescent="0.2">
      <c r="A38">
        <v>17</v>
      </c>
      <c r="B38" s="32" t="s">
        <v>121</v>
      </c>
      <c r="C38" s="62">
        <f>(C31-LOG10(LOG10(25)))/-C32</f>
        <v>1242.2735227323039</v>
      </c>
      <c r="E38">
        <v>17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Y63"/>
  <sheetViews>
    <sheetView view="pageBreakPreview" zoomScaleNormal="75" workbookViewId="0">
      <selection activeCell="Y11" sqref="Y11"/>
    </sheetView>
  </sheetViews>
  <sheetFormatPr defaultRowHeight="12.75" x14ac:dyDescent="0.2"/>
  <cols>
    <col min="1" max="1" width="27.140625" customWidth="1"/>
    <col min="2" max="2" width="17.28515625" customWidth="1"/>
    <col min="9" max="9" width="9.85546875" bestFit="1" customWidth="1"/>
    <col min="11" max="11" width="10.5703125" customWidth="1"/>
    <col min="12" max="12" width="13.140625" customWidth="1"/>
  </cols>
  <sheetData>
    <row r="1" spans="1:25" ht="18" x14ac:dyDescent="0.25">
      <c r="B1" s="56" t="s">
        <v>45</v>
      </c>
      <c r="C1" s="75"/>
      <c r="D1" s="75"/>
      <c r="E1" s="75"/>
      <c r="F1" s="75"/>
      <c r="G1" s="75"/>
    </row>
    <row r="2" spans="1:25" x14ac:dyDescent="0.2">
      <c r="A2" s="12" t="s">
        <v>46</v>
      </c>
      <c r="B2" s="38">
        <f ca="1">NOW()</f>
        <v>43064.728965277776</v>
      </c>
    </row>
    <row r="3" spans="1:25" ht="15.75" x14ac:dyDescent="0.25">
      <c r="A3" s="38"/>
      <c r="B3" s="6" t="s">
        <v>71</v>
      </c>
      <c r="C3" s="6"/>
      <c r="H3" s="77" t="s">
        <v>73</v>
      </c>
      <c r="I3" s="78">
        <v>11.013999999999999</v>
      </c>
      <c r="J3" s="77" t="s">
        <v>72</v>
      </c>
      <c r="K3" s="78">
        <v>11.602</v>
      </c>
    </row>
    <row r="4" spans="1:25" x14ac:dyDescent="0.2">
      <c r="A4" s="12" t="s">
        <v>43</v>
      </c>
      <c r="B4" s="98">
        <f t="shared" ref="B4:K4" si="0">72.665</f>
        <v>72.665000000000006</v>
      </c>
      <c r="C4" s="5">
        <f t="shared" si="0"/>
        <v>72.665000000000006</v>
      </c>
      <c r="D4" s="5">
        <f t="shared" si="0"/>
        <v>72.665000000000006</v>
      </c>
      <c r="E4" s="5">
        <f t="shared" si="0"/>
        <v>72.665000000000006</v>
      </c>
      <c r="F4" s="5">
        <f t="shared" si="0"/>
        <v>72.665000000000006</v>
      </c>
      <c r="G4" s="5">
        <f t="shared" si="0"/>
        <v>72.665000000000006</v>
      </c>
      <c r="H4" s="5">
        <f t="shared" si="0"/>
        <v>72.665000000000006</v>
      </c>
      <c r="I4" s="5">
        <f>72.665</f>
        <v>72.665000000000006</v>
      </c>
      <c r="J4" s="5">
        <f>72.665</f>
        <v>72.665000000000006</v>
      </c>
      <c r="K4" s="5">
        <f t="shared" si="0"/>
        <v>72.665000000000006</v>
      </c>
    </row>
    <row r="5" spans="1:25" x14ac:dyDescent="0.2">
      <c r="A5" s="12" t="s">
        <v>44</v>
      </c>
      <c r="B5" s="98">
        <v>1.0089999999999999</v>
      </c>
      <c r="C5" s="96">
        <v>0.8</v>
      </c>
      <c r="D5" s="96">
        <v>0.85</v>
      </c>
      <c r="E5" s="96">
        <v>0.9</v>
      </c>
      <c r="F5" s="96">
        <v>0.95</v>
      </c>
      <c r="G5" s="96">
        <v>1</v>
      </c>
      <c r="H5" s="96">
        <v>1.05</v>
      </c>
      <c r="I5" s="96">
        <v>1.1000000000000001</v>
      </c>
      <c r="J5" s="96">
        <v>1.1499999999999999</v>
      </c>
      <c r="K5" s="96">
        <v>1.2</v>
      </c>
    </row>
    <row r="6" spans="1:25" ht="14.25" x14ac:dyDescent="0.25">
      <c r="A6" s="37"/>
      <c r="B6" s="6" t="s">
        <v>47</v>
      </c>
      <c r="C6" s="21"/>
      <c r="D6" s="21"/>
      <c r="E6" s="21"/>
      <c r="F6" s="21"/>
      <c r="G6" s="21"/>
      <c r="H6" s="21"/>
      <c r="I6" s="21"/>
      <c r="J6" s="21"/>
      <c r="K6" s="21"/>
      <c r="Y6" s="6"/>
    </row>
    <row r="7" spans="1:25" ht="15.75" x14ac:dyDescent="0.25">
      <c r="A7" s="60"/>
      <c r="B7" s="36" t="s">
        <v>42</v>
      </c>
      <c r="C7" s="76">
        <f t="shared" ref="C7:K7" si="1">C5</f>
        <v>0.8</v>
      </c>
      <c r="D7" s="76">
        <f t="shared" si="1"/>
        <v>0.85</v>
      </c>
      <c r="E7" s="76">
        <f t="shared" si="1"/>
        <v>0.9</v>
      </c>
      <c r="F7" s="76">
        <f t="shared" si="1"/>
        <v>0.95</v>
      </c>
      <c r="G7" s="76">
        <f t="shared" si="1"/>
        <v>1</v>
      </c>
      <c r="H7" s="76">
        <f t="shared" si="1"/>
        <v>1.05</v>
      </c>
      <c r="I7" s="76">
        <f t="shared" si="1"/>
        <v>1.1000000000000001</v>
      </c>
      <c r="J7" s="76">
        <f t="shared" si="1"/>
        <v>1.1499999999999999</v>
      </c>
      <c r="K7" s="76">
        <f t="shared" si="1"/>
        <v>1.2</v>
      </c>
    </row>
    <row r="8" spans="1:25" x14ac:dyDescent="0.2">
      <c r="A8" s="32" t="s">
        <v>12</v>
      </c>
      <c r="B8" s="33">
        <f t="shared" ref="B8:K8" si="2">B4-B9</f>
        <v>36.495263812842211</v>
      </c>
      <c r="C8" s="33">
        <f t="shared" si="2"/>
        <v>32.295555555555559</v>
      </c>
      <c r="D8" s="33">
        <f t="shared" si="2"/>
        <v>33.386621621621629</v>
      </c>
      <c r="E8" s="33">
        <f t="shared" si="2"/>
        <v>34.420263157894738</v>
      </c>
      <c r="F8" s="33">
        <f t="shared" si="2"/>
        <v>35.400897435897441</v>
      </c>
      <c r="G8" s="33">
        <f t="shared" si="2"/>
        <v>36.332500000000003</v>
      </c>
      <c r="H8" s="33">
        <f t="shared" si="2"/>
        <v>37.218658536585366</v>
      </c>
      <c r="I8" s="33">
        <f t="shared" si="2"/>
        <v>38.062619047619052</v>
      </c>
      <c r="J8" s="33">
        <f t="shared" si="2"/>
        <v>38.867325581395349</v>
      </c>
      <c r="K8" s="33">
        <f t="shared" si="2"/>
        <v>39.63545454545455</v>
      </c>
    </row>
    <row r="9" spans="1:25" x14ac:dyDescent="0.2">
      <c r="A9" s="32" t="s">
        <v>13</v>
      </c>
      <c r="B9" s="33">
        <f t="shared" ref="B9:K9" si="3">B4/(1+B5)</f>
        <v>36.169736187157795</v>
      </c>
      <c r="C9" s="33">
        <f t="shared" si="3"/>
        <v>40.369444444444447</v>
      </c>
      <c r="D9" s="33">
        <f>D4/(1+D5)</f>
        <v>39.278378378378378</v>
      </c>
      <c r="E9" s="33">
        <f t="shared" si="3"/>
        <v>38.244736842105269</v>
      </c>
      <c r="F9" s="33">
        <f>F4/(1+F5)</f>
        <v>37.264102564102565</v>
      </c>
      <c r="G9" s="33">
        <f t="shared" si="3"/>
        <v>36.332500000000003</v>
      </c>
      <c r="H9" s="33">
        <f>H4/(1+H5)</f>
        <v>35.44634146341464</v>
      </c>
      <c r="I9" s="33">
        <f t="shared" si="3"/>
        <v>34.602380952380955</v>
      </c>
      <c r="J9" s="33">
        <f>J4/(1+J5)</f>
        <v>33.797674418604657</v>
      </c>
      <c r="K9" s="33">
        <f t="shared" si="3"/>
        <v>33.029545454545456</v>
      </c>
    </row>
    <row r="10" spans="1:25" x14ac:dyDescent="0.2">
      <c r="A10" s="32" t="s">
        <v>15</v>
      </c>
      <c r="B10" s="64">
        <v>11.013999999999999</v>
      </c>
      <c r="C10" s="64">
        <v>11.013999999999999</v>
      </c>
      <c r="D10" s="64">
        <v>11.013999999999999</v>
      </c>
      <c r="E10" s="64">
        <v>11.013999999999999</v>
      </c>
      <c r="F10" s="64">
        <v>11.013999999999999</v>
      </c>
      <c r="G10" s="64">
        <v>11.013999999999999</v>
      </c>
      <c r="H10" s="64">
        <v>11.013999999999999</v>
      </c>
      <c r="I10" s="64">
        <v>11.013999999999999</v>
      </c>
      <c r="J10" s="64">
        <v>11.013999999999999</v>
      </c>
      <c r="K10" s="64">
        <v>11.013999999999999</v>
      </c>
    </row>
    <row r="11" spans="1:25" x14ac:dyDescent="0.2">
      <c r="A11" s="32" t="s">
        <v>14</v>
      </c>
      <c r="B11" s="65">
        <v>11.602</v>
      </c>
      <c r="C11" s="65">
        <v>11.602</v>
      </c>
      <c r="D11" s="65">
        <v>11.602</v>
      </c>
      <c r="E11" s="65">
        <v>11.602</v>
      </c>
      <c r="F11" s="65">
        <v>11.602</v>
      </c>
      <c r="G11" s="65">
        <v>11.602</v>
      </c>
      <c r="H11" s="65">
        <v>11.602</v>
      </c>
      <c r="I11" s="65">
        <v>11.602</v>
      </c>
      <c r="J11" s="65">
        <v>11.602</v>
      </c>
      <c r="K11" s="65">
        <v>11.602</v>
      </c>
    </row>
    <row r="12" spans="1:25" x14ac:dyDescent="0.2">
      <c r="A12" s="32" t="s">
        <v>32</v>
      </c>
      <c r="B12" s="64">
        <v>1.147</v>
      </c>
      <c r="C12" s="65">
        <v>1.147</v>
      </c>
      <c r="D12" s="65">
        <v>1.147</v>
      </c>
      <c r="E12" s="65">
        <v>1.147</v>
      </c>
      <c r="F12" s="65">
        <v>1.147</v>
      </c>
      <c r="G12" s="65">
        <v>1.147</v>
      </c>
      <c r="H12" s="65">
        <v>1.147</v>
      </c>
      <c r="I12" s="65">
        <v>1.147</v>
      </c>
      <c r="J12" s="65">
        <v>1.147</v>
      </c>
      <c r="K12" s="65">
        <v>1.147</v>
      </c>
    </row>
    <row r="13" spans="1:25" x14ac:dyDescent="0.2">
      <c r="A13" s="32" t="s">
        <v>3</v>
      </c>
      <c r="B13" s="33">
        <f t="shared" ref="B13:K13" si="4">B8/B9</f>
        <v>1.0089999999999999</v>
      </c>
      <c r="C13" s="33">
        <f t="shared" si="4"/>
        <v>0.8</v>
      </c>
      <c r="D13" s="33">
        <f>D8/D9</f>
        <v>0.8500000000000002</v>
      </c>
      <c r="E13" s="33">
        <f t="shared" si="4"/>
        <v>0.89999999999999991</v>
      </c>
      <c r="F13" s="33">
        <f>F8/F9</f>
        <v>0.95000000000000018</v>
      </c>
      <c r="G13" s="33">
        <f t="shared" si="4"/>
        <v>1</v>
      </c>
      <c r="H13" s="33">
        <f>H8/H9</f>
        <v>1.0499999999999998</v>
      </c>
      <c r="I13" s="33">
        <f t="shared" si="4"/>
        <v>1.1000000000000001</v>
      </c>
      <c r="J13" s="33">
        <f>J8/J9</f>
        <v>1.1499999999999997</v>
      </c>
      <c r="K13" s="33">
        <f t="shared" si="4"/>
        <v>1.2000000000000002</v>
      </c>
    </row>
    <row r="14" spans="1:25" x14ac:dyDescent="0.2">
      <c r="A14" s="32" t="s">
        <v>33</v>
      </c>
      <c r="B14" s="33">
        <f t="shared" ref="B14:K14" si="5">(B8+B11)/(B9)</f>
        <v>1.3297654028762127</v>
      </c>
      <c r="C14" s="33">
        <f t="shared" si="5"/>
        <v>1.0873955824674877</v>
      </c>
      <c r="D14" s="33">
        <f>(D8+D11)/(D9)</f>
        <v>1.1453787930915851</v>
      </c>
      <c r="E14" s="33">
        <f t="shared" si="5"/>
        <v>1.2033620037156816</v>
      </c>
      <c r="F14" s="33">
        <f>(F8+F11)/(F9)</f>
        <v>1.2613452143397785</v>
      </c>
      <c r="G14" s="33">
        <f t="shared" si="5"/>
        <v>1.3193284249638753</v>
      </c>
      <c r="H14" s="33">
        <f>(H8+H11)/(H9)</f>
        <v>1.377311635587972</v>
      </c>
      <c r="I14" s="33">
        <f t="shared" si="5"/>
        <v>1.4352948462120692</v>
      </c>
      <c r="J14" s="33">
        <f>(J8+J11)/(J9)</f>
        <v>1.4932780568361659</v>
      </c>
      <c r="K14" s="33">
        <f t="shared" si="5"/>
        <v>1.551261267460263</v>
      </c>
    </row>
    <row r="15" spans="1:25" x14ac:dyDescent="0.2">
      <c r="A15" s="32" t="s">
        <v>34</v>
      </c>
      <c r="B15" s="33">
        <f t="shared" ref="B15:K15" si="6">(B8+B11)/(B9+B10)</f>
        <v>1.0193610701378299</v>
      </c>
      <c r="C15" s="33">
        <f t="shared" si="6"/>
        <v>0.85431321372426472</v>
      </c>
      <c r="D15" s="33">
        <f>(D8+D11)/(D9+D10)</f>
        <v>0.89454154033333755</v>
      </c>
      <c r="E15" s="33">
        <f t="shared" si="6"/>
        <v>0.93429645395526961</v>
      </c>
      <c r="F15" s="33">
        <f>(F8+F11)/(F9+F10)</f>
        <v>0.97358626249836677</v>
      </c>
      <c r="G15" s="33">
        <f t="shared" si="6"/>
        <v>1.012419080607859</v>
      </c>
      <c r="H15" s="33">
        <f>(H8+H11)/(H9+H10)</f>
        <v>1.0508028352531453</v>
      </c>
      <c r="I15" s="33">
        <f t="shared" si="6"/>
        <v>1.0887452711223204</v>
      </c>
      <c r="J15" s="33">
        <f>(J8+J11)/(J9+J10)</f>
        <v>1.1262539558316926</v>
      </c>
      <c r="K15" s="33">
        <f t="shared" si="6"/>
        <v>1.1633362849576558</v>
      </c>
    </row>
    <row r="16" spans="1:25" ht="15.75" x14ac:dyDescent="0.25">
      <c r="A16" s="61" t="s">
        <v>59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x14ac:dyDescent="0.2">
      <c r="A17" s="32" t="s">
        <v>56</v>
      </c>
      <c r="B17" s="62">
        <v>20.817703817401881</v>
      </c>
      <c r="C17" s="62">
        <v>36.239880422804561</v>
      </c>
      <c r="D17" s="62">
        <v>30.748604485444847</v>
      </c>
      <c r="E17" s="62">
        <v>25.442791438120029</v>
      </c>
      <c r="F17" s="62">
        <v>22.843755702162458</v>
      </c>
      <c r="G17" s="62">
        <v>21.179268517447905</v>
      </c>
      <c r="H17" s="62">
        <v>18.559224259182688</v>
      </c>
      <c r="I17" s="62">
        <v>15.863633286819288</v>
      </c>
      <c r="J17" s="62">
        <v>21.635722520690134</v>
      </c>
      <c r="K17" s="62">
        <v>132.77716830081991</v>
      </c>
    </row>
    <row r="18" spans="1:11" x14ac:dyDescent="0.2">
      <c r="A18" s="32" t="s">
        <v>35</v>
      </c>
      <c r="B18" s="62">
        <v>7.4489379390905635</v>
      </c>
      <c r="C18" s="62">
        <v>9.8006537684113546</v>
      </c>
      <c r="D18" s="62">
        <v>9.6930548038050137</v>
      </c>
      <c r="E18" s="62">
        <v>9.1960010779080754</v>
      </c>
      <c r="F18" s="62">
        <v>8.5114784519882765</v>
      </c>
      <c r="G18" s="62">
        <v>7.6278464543376003</v>
      </c>
      <c r="H18" s="62">
        <v>6.6180502634422327</v>
      </c>
      <c r="I18" s="62">
        <v>5.9378310579012732</v>
      </c>
      <c r="J18" s="62">
        <v>6.7239363664593412</v>
      </c>
      <c r="K18" s="62">
        <v>11.092330418048185</v>
      </c>
    </row>
    <row r="19" spans="1:11" x14ac:dyDescent="0.2">
      <c r="A19" s="32" t="s">
        <v>36</v>
      </c>
      <c r="B19" s="62">
        <v>3.7744878572970504</v>
      </c>
      <c r="C19" s="62">
        <v>4.2676786487121312</v>
      </c>
      <c r="D19" s="62">
        <v>4.5086333483847225</v>
      </c>
      <c r="E19" s="62">
        <v>4.5772535038590183</v>
      </c>
      <c r="F19" s="62">
        <v>4.3305153943119992</v>
      </c>
      <c r="G19" s="62">
        <v>3.8658406658317221</v>
      </c>
      <c r="H19" s="62">
        <v>3.3962069187320889</v>
      </c>
      <c r="I19" s="62">
        <v>3.151974714595378</v>
      </c>
      <c r="J19" s="62">
        <v>3.2584675111064358</v>
      </c>
      <c r="K19" s="62">
        <v>3.2686677907806816</v>
      </c>
    </row>
    <row r="20" spans="1:11" x14ac:dyDescent="0.2">
      <c r="A20" s="32" t="s">
        <v>37</v>
      </c>
      <c r="B20" s="62">
        <v>2.4075214643985117</v>
      </c>
      <c r="C20" s="62">
        <v>2.5156210207641725</v>
      </c>
      <c r="D20" s="62">
        <v>2.7142261702157073</v>
      </c>
      <c r="E20" s="62">
        <v>2.8371634622133142</v>
      </c>
      <c r="F20" s="62">
        <v>2.7269546765880488</v>
      </c>
      <c r="G20" s="62">
        <v>2.4593168250330391</v>
      </c>
      <c r="H20" s="62">
        <v>2.2056745413299428</v>
      </c>
      <c r="I20" s="62">
        <v>2.095672471490893</v>
      </c>
      <c r="J20" s="62">
        <v>2.079687663771058</v>
      </c>
      <c r="K20" s="62">
        <v>1.7913419590298745</v>
      </c>
    </row>
    <row r="21" spans="1:11" x14ac:dyDescent="0.2">
      <c r="A21" s="32" t="s">
        <v>57</v>
      </c>
      <c r="B21" s="62">
        <v>1.7881110910172267</v>
      </c>
      <c r="C21" s="62">
        <v>1.7976731281257863</v>
      </c>
      <c r="D21" s="62">
        <v>1.9468062727916562</v>
      </c>
      <c r="E21" s="62">
        <v>2.0439930412117651</v>
      </c>
      <c r="F21" s="62">
        <v>1.9870036131743931</v>
      </c>
      <c r="G21" s="62">
        <v>1.8200757119658959</v>
      </c>
      <c r="H21" s="62">
        <v>1.6682597982882359</v>
      </c>
      <c r="I21" s="62">
        <v>1.610958887381164</v>
      </c>
      <c r="J21" s="62">
        <v>1.5744008804398892</v>
      </c>
      <c r="K21" s="62">
        <v>1.332345980272309</v>
      </c>
    </row>
    <row r="22" spans="1:11" x14ac:dyDescent="0.2">
      <c r="A22" s="32" t="s">
        <v>38</v>
      </c>
      <c r="B22" s="63">
        <v>1342.9160718622168</v>
      </c>
      <c r="C22" s="63">
        <v>1362.0504666263196</v>
      </c>
      <c r="D22" s="63">
        <v>1357.5819756648377</v>
      </c>
      <c r="E22" s="63">
        <v>1350.7204208500989</v>
      </c>
      <c r="F22" s="63">
        <v>1346.2518548549367</v>
      </c>
      <c r="G22" s="63">
        <v>1343.5045384850298</v>
      </c>
      <c r="H22" s="63">
        <v>1338.8484356029214</v>
      </c>
      <c r="I22" s="63">
        <v>1332.6615915835505</v>
      </c>
      <c r="J22" s="63">
        <v>1345.1971321460792</v>
      </c>
      <c r="K22" s="63">
        <v>1379.4765330458724</v>
      </c>
    </row>
    <row r="23" spans="1:11" x14ac:dyDescent="0.2">
      <c r="A23" s="32" t="s">
        <v>39</v>
      </c>
      <c r="B23" s="63">
        <v>1403.8041218421761</v>
      </c>
      <c r="C23" s="63">
        <v>1417.6090074627057</v>
      </c>
      <c r="D23" s="63">
        <v>1418.8188077136754</v>
      </c>
      <c r="E23" s="63">
        <v>1417.3795924518779</v>
      </c>
      <c r="F23" s="63">
        <v>1412.6254780542818</v>
      </c>
      <c r="G23" s="63">
        <v>1405.30381205351</v>
      </c>
      <c r="H23" s="63">
        <v>1396.6403911410466</v>
      </c>
      <c r="I23" s="63">
        <v>1389.9433858261034</v>
      </c>
      <c r="J23" s="63">
        <v>1397.815587550303</v>
      </c>
      <c r="K23" s="63">
        <v>1414.9778834705851</v>
      </c>
    </row>
    <row r="24" spans="1:11" x14ac:dyDescent="0.2">
      <c r="A24" s="32" t="s">
        <v>40</v>
      </c>
      <c r="B24" s="62">
        <v>0.29562451098244269</v>
      </c>
      <c r="C24" s="62">
        <v>0.32398259077768177</v>
      </c>
      <c r="D24" s="62">
        <v>0.29394074444681639</v>
      </c>
      <c r="E24" s="62">
        <v>0.27003035842587059</v>
      </c>
      <c r="F24" s="62">
        <v>0.27119206594974038</v>
      </c>
      <c r="G24" s="62">
        <v>0.29126555961946826</v>
      </c>
      <c r="H24" s="62">
        <v>0.31146203364109126</v>
      </c>
      <c r="I24" s="62">
        <v>0.31423596690741135</v>
      </c>
      <c r="J24" s="62">
        <v>0.34208529805219429</v>
      </c>
      <c r="K24" s="62">
        <v>0.50702296630018096</v>
      </c>
    </row>
    <row r="25" spans="1:11" x14ac:dyDescent="0.2">
      <c r="A25" s="32" t="s">
        <v>41</v>
      </c>
      <c r="B25" s="62">
        <v>5.0414164746920518</v>
      </c>
      <c r="C25" s="62">
        <v>7.2850327476471826</v>
      </c>
      <c r="D25" s="62">
        <v>6.9788286335893064</v>
      </c>
      <c r="E25" s="62">
        <v>6.3588376156947612</v>
      </c>
      <c r="F25" s="62">
        <v>5.7845237754002277</v>
      </c>
      <c r="G25" s="62">
        <v>5.1685296293045617</v>
      </c>
      <c r="H25" s="62">
        <v>4.4123757221122899</v>
      </c>
      <c r="I25" s="62">
        <v>3.8421585864103802</v>
      </c>
      <c r="J25" s="62">
        <v>4.6442487026882837</v>
      </c>
      <c r="K25" s="62">
        <v>9.3009884590183098</v>
      </c>
    </row>
    <row r="26" spans="1:11" x14ac:dyDescent="0.2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</row>
    <row r="27" spans="1:11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</row>
    <row r="28" spans="1:11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</row>
    <row r="29" spans="1:11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</row>
    <row r="30" spans="1:11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</row>
    <row r="31" spans="1:11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</row>
    <row r="36" spans="1:11" ht="15.75" x14ac:dyDescent="0.25">
      <c r="A36" s="6" t="s">
        <v>71</v>
      </c>
      <c r="B36" s="6"/>
      <c r="G36" s="77" t="s">
        <v>73</v>
      </c>
      <c r="H36" s="78">
        <v>7</v>
      </c>
      <c r="I36" s="77" t="s">
        <v>72</v>
      </c>
      <c r="J36" s="78">
        <v>10</v>
      </c>
    </row>
    <row r="37" spans="1:11" x14ac:dyDescent="0.2">
      <c r="A37" s="12" t="s">
        <v>60</v>
      </c>
      <c r="B37" s="97">
        <f>B38+B45+B46+B47</f>
        <v>96.428000000000011</v>
      </c>
      <c r="C37" s="5">
        <v>100</v>
      </c>
      <c r="D37" s="5">
        <v>100</v>
      </c>
      <c r="E37" s="5">
        <v>100</v>
      </c>
      <c r="F37" s="5">
        <v>100</v>
      </c>
      <c r="G37" s="5">
        <v>100</v>
      </c>
      <c r="H37" s="5">
        <v>100</v>
      </c>
      <c r="I37" s="5">
        <v>100</v>
      </c>
      <c r="J37" s="5">
        <v>100</v>
      </c>
      <c r="K37" s="5">
        <v>100</v>
      </c>
    </row>
    <row r="38" spans="1:11" x14ac:dyDescent="0.2">
      <c r="A38" s="12" t="s">
        <v>43</v>
      </c>
      <c r="B38" s="98">
        <f>72.665</f>
        <v>72.665000000000006</v>
      </c>
      <c r="C38" s="74">
        <f>C37-C45-C46-C47</f>
        <v>81.852999999999994</v>
      </c>
      <c r="D38" s="74">
        <f t="shared" ref="D38:K38" si="7">D37-D45-D46-D47</f>
        <v>81.852999999999994</v>
      </c>
      <c r="E38" s="74">
        <f t="shared" si="7"/>
        <v>81.852999999999994</v>
      </c>
      <c r="F38" s="74">
        <f t="shared" si="7"/>
        <v>81.852999999999994</v>
      </c>
      <c r="G38" s="74">
        <f t="shared" si="7"/>
        <v>81.852999999999994</v>
      </c>
      <c r="H38" s="74">
        <f t="shared" si="7"/>
        <v>81.852999999999994</v>
      </c>
      <c r="I38" s="74">
        <f t="shared" si="7"/>
        <v>81.852999999999994</v>
      </c>
      <c r="J38" s="74">
        <f t="shared" si="7"/>
        <v>81.852999999999994</v>
      </c>
      <c r="K38" s="74">
        <f t="shared" si="7"/>
        <v>81.852999999999994</v>
      </c>
    </row>
    <row r="39" spans="1:11" ht="15.75" x14ac:dyDescent="0.25">
      <c r="A39" s="77" t="s">
        <v>44</v>
      </c>
      <c r="B39" s="99">
        <v>1.0089999999999999</v>
      </c>
      <c r="C39" s="100">
        <v>0.8</v>
      </c>
      <c r="D39" s="100">
        <v>0.85</v>
      </c>
      <c r="E39" s="100">
        <v>0.9</v>
      </c>
      <c r="F39" s="100">
        <v>0.95</v>
      </c>
      <c r="G39" s="100">
        <v>1</v>
      </c>
      <c r="H39" s="100">
        <v>1.05</v>
      </c>
      <c r="I39" s="100">
        <v>1.1000000000000001</v>
      </c>
      <c r="J39" s="100">
        <v>1.1499999999999999</v>
      </c>
      <c r="K39" s="100">
        <v>1.2</v>
      </c>
    </row>
    <row r="40" spans="1:11" x14ac:dyDescent="0.2">
      <c r="A40" s="37"/>
      <c r="B40" s="6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15.75" x14ac:dyDescent="0.25">
      <c r="A41" s="37"/>
      <c r="B41" s="80" t="s">
        <v>42</v>
      </c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5.75" x14ac:dyDescent="0.25">
      <c r="A42" s="69"/>
      <c r="B42" s="79">
        <f>B48</f>
        <v>1.0089999999999999</v>
      </c>
      <c r="C42" s="76">
        <f t="shared" ref="C42:K42" si="8">C39</f>
        <v>0.8</v>
      </c>
      <c r="D42" s="76">
        <f t="shared" si="8"/>
        <v>0.85</v>
      </c>
      <c r="E42" s="76">
        <f t="shared" si="8"/>
        <v>0.9</v>
      </c>
      <c r="F42" s="76">
        <f t="shared" si="8"/>
        <v>0.95</v>
      </c>
      <c r="G42" s="76">
        <f t="shared" si="8"/>
        <v>1</v>
      </c>
      <c r="H42" s="76">
        <f t="shared" si="8"/>
        <v>1.05</v>
      </c>
      <c r="I42" s="76">
        <f t="shared" si="8"/>
        <v>1.1000000000000001</v>
      </c>
      <c r="J42" s="76">
        <f t="shared" si="8"/>
        <v>1.1499999999999999</v>
      </c>
      <c r="K42" s="76">
        <f t="shared" si="8"/>
        <v>1.2</v>
      </c>
    </row>
    <row r="43" spans="1:11" x14ac:dyDescent="0.2">
      <c r="A43" s="32" t="s">
        <v>12</v>
      </c>
      <c r="B43" s="33">
        <f>B38-B44</f>
        <v>36.495263812842211</v>
      </c>
      <c r="C43" s="33">
        <f>C38-C44</f>
        <v>36.379111111111108</v>
      </c>
      <c r="D43" s="33">
        <f t="shared" ref="D43:K43" si="9">D38-D44</f>
        <v>37.608135135135136</v>
      </c>
      <c r="E43" s="33">
        <f t="shared" si="9"/>
        <v>38.772473684210524</v>
      </c>
      <c r="F43" s="33">
        <f t="shared" si="9"/>
        <v>39.877102564102557</v>
      </c>
      <c r="G43" s="33">
        <f t="shared" si="9"/>
        <v>40.926499999999997</v>
      </c>
      <c r="H43" s="33">
        <f t="shared" si="9"/>
        <v>41.924707317073164</v>
      </c>
      <c r="I43" s="33">
        <f t="shared" si="9"/>
        <v>42.875380952380951</v>
      </c>
      <c r="J43" s="33">
        <f t="shared" si="9"/>
        <v>43.781837209302324</v>
      </c>
      <c r="K43" s="33">
        <f t="shared" si="9"/>
        <v>44.647090909090906</v>
      </c>
    </row>
    <row r="44" spans="1:11" x14ac:dyDescent="0.2">
      <c r="A44" s="32" t="s">
        <v>13</v>
      </c>
      <c r="B44" s="33">
        <f>B38/(1+B39)</f>
        <v>36.169736187157795</v>
      </c>
      <c r="C44" s="33">
        <f>C38/(1+C39)</f>
        <v>45.473888888888887</v>
      </c>
      <c r="D44" s="33">
        <f t="shared" ref="D44:K44" si="10">D38/(1+D39)</f>
        <v>44.244864864864859</v>
      </c>
      <c r="E44" s="33">
        <f t="shared" si="10"/>
        <v>43.08052631578947</v>
      </c>
      <c r="F44" s="33">
        <f t="shared" si="10"/>
        <v>41.975897435897437</v>
      </c>
      <c r="G44" s="33">
        <f t="shared" si="10"/>
        <v>40.926499999999997</v>
      </c>
      <c r="H44" s="33">
        <f t="shared" si="10"/>
        <v>39.928292682926831</v>
      </c>
      <c r="I44" s="33">
        <f t="shared" si="10"/>
        <v>38.977619047619044</v>
      </c>
      <c r="J44" s="33">
        <f t="shared" si="10"/>
        <v>38.07116279069767</v>
      </c>
      <c r="K44" s="33">
        <f t="shared" si="10"/>
        <v>37.205909090909088</v>
      </c>
    </row>
    <row r="45" spans="1:11" x14ac:dyDescent="0.2">
      <c r="A45" s="32" t="s">
        <v>15</v>
      </c>
      <c r="B45" s="64">
        <v>11.013999999999999</v>
      </c>
      <c r="C45" s="101">
        <v>7</v>
      </c>
      <c r="D45" s="101">
        <v>7</v>
      </c>
      <c r="E45" s="101">
        <v>7</v>
      </c>
      <c r="F45" s="101">
        <v>7</v>
      </c>
      <c r="G45" s="101">
        <v>7</v>
      </c>
      <c r="H45" s="101">
        <v>7</v>
      </c>
      <c r="I45" s="101">
        <v>7</v>
      </c>
      <c r="J45" s="101">
        <v>7</v>
      </c>
      <c r="K45" s="101">
        <v>7</v>
      </c>
    </row>
    <row r="46" spans="1:11" x14ac:dyDescent="0.2">
      <c r="A46" s="32" t="s">
        <v>14</v>
      </c>
      <c r="B46" s="65">
        <v>11.602</v>
      </c>
      <c r="C46" s="101">
        <v>10</v>
      </c>
      <c r="D46" s="101">
        <v>10</v>
      </c>
      <c r="E46" s="101">
        <v>10</v>
      </c>
      <c r="F46" s="101">
        <v>10</v>
      </c>
      <c r="G46" s="101">
        <v>10</v>
      </c>
      <c r="H46" s="101">
        <v>10</v>
      </c>
      <c r="I46" s="101">
        <v>10</v>
      </c>
      <c r="J46" s="101">
        <v>10</v>
      </c>
      <c r="K46" s="101">
        <v>10</v>
      </c>
    </row>
    <row r="47" spans="1:11" x14ac:dyDescent="0.2">
      <c r="A47" s="32" t="s">
        <v>32</v>
      </c>
      <c r="B47" s="64">
        <v>1.147</v>
      </c>
      <c r="C47" s="65">
        <v>1.147</v>
      </c>
      <c r="D47" s="65">
        <v>1.147</v>
      </c>
      <c r="E47" s="65">
        <v>1.147</v>
      </c>
      <c r="F47" s="65">
        <v>1.147</v>
      </c>
      <c r="G47" s="65">
        <v>1.147</v>
      </c>
      <c r="H47" s="65">
        <v>1.147</v>
      </c>
      <c r="I47" s="65">
        <v>1.147</v>
      </c>
      <c r="J47" s="65">
        <v>1.147</v>
      </c>
      <c r="K47" s="65">
        <v>1.147</v>
      </c>
    </row>
    <row r="48" spans="1:11" x14ac:dyDescent="0.2">
      <c r="A48" s="32" t="s">
        <v>3</v>
      </c>
      <c r="B48" s="33">
        <f t="shared" ref="B48:K48" si="11">B43/B44</f>
        <v>1.0089999999999999</v>
      </c>
      <c r="C48" s="33">
        <f t="shared" si="11"/>
        <v>0.79999999999999993</v>
      </c>
      <c r="D48" s="33">
        <f t="shared" si="11"/>
        <v>0.85000000000000009</v>
      </c>
      <c r="E48" s="33">
        <f t="shared" si="11"/>
        <v>0.9</v>
      </c>
      <c r="F48" s="33">
        <f t="shared" si="11"/>
        <v>0.94999999999999984</v>
      </c>
      <c r="G48" s="33">
        <f t="shared" si="11"/>
        <v>1</v>
      </c>
      <c r="H48" s="33">
        <f t="shared" si="11"/>
        <v>1.0499999999999998</v>
      </c>
      <c r="I48" s="33">
        <f t="shared" si="11"/>
        <v>1.1000000000000001</v>
      </c>
      <c r="J48" s="33">
        <f t="shared" si="11"/>
        <v>1.1500000000000001</v>
      </c>
      <c r="K48" s="33">
        <f t="shared" si="11"/>
        <v>1.2</v>
      </c>
    </row>
    <row r="49" spans="1:11" x14ac:dyDescent="0.2">
      <c r="A49" s="32" t="s">
        <v>33</v>
      </c>
      <c r="B49" s="33">
        <f t="shared" ref="B49:K49" si="12">(B43+B46)/(B44)</f>
        <v>1.3297654028762127</v>
      </c>
      <c r="C49" s="33">
        <f t="shared" si="12"/>
        <v>1.019906417602287</v>
      </c>
      <c r="D49" s="33">
        <f t="shared" si="12"/>
        <v>1.0760149292023506</v>
      </c>
      <c r="E49" s="33">
        <f t="shared" si="12"/>
        <v>1.1321234408024141</v>
      </c>
      <c r="F49" s="33">
        <f t="shared" si="12"/>
        <v>1.1882319524024774</v>
      </c>
      <c r="G49" s="33">
        <f t="shared" si="12"/>
        <v>1.2443404640025411</v>
      </c>
      <c r="H49" s="33">
        <f t="shared" si="12"/>
        <v>1.3004489756026045</v>
      </c>
      <c r="I49" s="33">
        <f t="shared" si="12"/>
        <v>1.3565574872026682</v>
      </c>
      <c r="J49" s="33">
        <f t="shared" si="12"/>
        <v>1.4126659988027319</v>
      </c>
      <c r="K49" s="33">
        <f t="shared" si="12"/>
        <v>1.4687745104027952</v>
      </c>
    </row>
    <row r="50" spans="1:11" x14ac:dyDescent="0.2">
      <c r="A50" s="32" t="s">
        <v>34</v>
      </c>
      <c r="B50" s="33">
        <f t="shared" ref="B50:K50" si="13">(B43+B46)/(B44+B45)</f>
        <v>1.0193610701378299</v>
      </c>
      <c r="C50" s="33">
        <f t="shared" si="13"/>
        <v>0.88385122759467671</v>
      </c>
      <c r="D50" s="33">
        <f t="shared" si="13"/>
        <v>0.92903230910414236</v>
      </c>
      <c r="E50" s="33">
        <f t="shared" si="13"/>
        <v>0.97388101268483396</v>
      </c>
      <c r="F50" s="33">
        <f t="shared" si="13"/>
        <v>1.0184009926389745</v>
      </c>
      <c r="G50" s="33">
        <f t="shared" si="13"/>
        <v>1.062595849895152</v>
      </c>
      <c r="H50" s="33">
        <f t="shared" si="13"/>
        <v>1.1064691329792209</v>
      </c>
      <c r="I50" s="33">
        <f t="shared" si="13"/>
        <v>1.1500243389640923</v>
      </c>
      <c r="J50" s="33">
        <f t="shared" si="13"/>
        <v>1.1932649143989351</v>
      </c>
      <c r="K50" s="33">
        <f t="shared" si="13"/>
        <v>1.2361942562183172</v>
      </c>
    </row>
    <row r="51" spans="1:11" ht="15.75" x14ac:dyDescent="0.25">
      <c r="A51" s="61" t="s">
        <v>59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 x14ac:dyDescent="0.2">
      <c r="A52" s="32" t="s">
        <v>56</v>
      </c>
      <c r="B52" s="62">
        <v>20.817703817401881</v>
      </c>
      <c r="C52" s="62">
        <v>23.325470363117844</v>
      </c>
      <c r="D52" s="62">
        <v>27.931389693966501</v>
      </c>
      <c r="E52" s="62">
        <v>27.415478726947292</v>
      </c>
      <c r="F52" s="62">
        <v>25.886375374544858</v>
      </c>
      <c r="G52" s="62">
        <v>24.987522817939286</v>
      </c>
      <c r="H52" s="62">
        <v>25.343587907409969</v>
      </c>
      <c r="I52" s="62">
        <v>27.871096712186795</v>
      </c>
      <c r="J52" s="62">
        <v>34.76657623151106</v>
      </c>
      <c r="K52" s="62">
        <v>52.658569903331852</v>
      </c>
    </row>
    <row r="53" spans="1:11" x14ac:dyDescent="0.2">
      <c r="A53" s="32" t="s">
        <v>35</v>
      </c>
      <c r="B53" s="62">
        <v>7.4489379390905635</v>
      </c>
      <c r="C53" s="62">
        <v>9.2000013548526542</v>
      </c>
      <c r="D53" s="62">
        <v>9.8082810481195928</v>
      </c>
      <c r="E53" s="62">
        <v>9.6190399504744466</v>
      </c>
      <c r="F53" s="62">
        <v>9.0408987422673803</v>
      </c>
      <c r="G53" s="62">
        <v>8.2714270852065859</v>
      </c>
      <c r="H53" s="62">
        <v>7.4751732160171347</v>
      </c>
      <c r="I53" s="62">
        <v>6.9613376497149568</v>
      </c>
      <c r="J53" s="62">
        <v>7.361921403413108</v>
      </c>
      <c r="K53" s="62">
        <v>9.809518329639646</v>
      </c>
    </row>
    <row r="54" spans="1:11" x14ac:dyDescent="0.2">
      <c r="A54" s="32" t="s">
        <v>36</v>
      </c>
      <c r="B54" s="62">
        <v>3.7744878572970504</v>
      </c>
      <c r="C54" s="62">
        <v>4.7763398937754893</v>
      </c>
      <c r="D54" s="62">
        <v>4.7856421424141304</v>
      </c>
      <c r="E54" s="62">
        <v>4.7005575173364269</v>
      </c>
      <c r="F54" s="62">
        <v>4.4366903446278521</v>
      </c>
      <c r="G54" s="62">
        <v>4.002916066576506</v>
      </c>
      <c r="H54" s="62">
        <v>3.4966395523852456</v>
      </c>
      <c r="I54" s="62">
        <v>3.1001859158807021</v>
      </c>
      <c r="J54" s="62">
        <v>3.0741978436052779</v>
      </c>
      <c r="K54" s="62">
        <v>3.7259413614243289</v>
      </c>
    </row>
    <row r="55" spans="1:11" x14ac:dyDescent="0.2">
      <c r="A55" s="32" t="s">
        <v>37</v>
      </c>
      <c r="B55" s="62">
        <v>2.4075214643985117</v>
      </c>
      <c r="C55" s="62">
        <v>3.0095234795275028</v>
      </c>
      <c r="D55" s="62">
        <v>2.9257580935984508</v>
      </c>
      <c r="E55" s="62">
        <v>2.8809542476719718</v>
      </c>
      <c r="F55" s="62">
        <v>2.7406818859001172</v>
      </c>
      <c r="G55" s="62">
        <v>2.4857088739691147</v>
      </c>
      <c r="H55" s="62">
        <v>2.1792731379202093</v>
      </c>
      <c r="I55" s="62">
        <v>1.9343548030129378</v>
      </c>
      <c r="J55" s="62">
        <v>1.8809483324649376</v>
      </c>
      <c r="K55" s="62">
        <v>2.1333346664308226</v>
      </c>
    </row>
    <row r="56" spans="1:11" x14ac:dyDescent="0.2">
      <c r="A56" s="32" t="s">
        <v>57</v>
      </c>
      <c r="B56" s="62">
        <v>1.7881110910172267</v>
      </c>
      <c r="C56" s="62">
        <v>2.1734747872615703</v>
      </c>
      <c r="D56" s="62">
        <v>2.0878630906267777</v>
      </c>
      <c r="E56" s="62">
        <v>2.0614681774251187</v>
      </c>
      <c r="F56" s="62">
        <v>1.9783115545165004</v>
      </c>
      <c r="G56" s="62">
        <v>1.8180532485066105</v>
      </c>
      <c r="H56" s="62">
        <v>1.6237902828145372</v>
      </c>
      <c r="I56" s="62">
        <v>1.4692099274264523</v>
      </c>
      <c r="J56" s="62">
        <v>1.4267654425889582</v>
      </c>
      <c r="K56" s="62">
        <v>1.5472252994344573</v>
      </c>
    </row>
    <row r="57" spans="1:11" x14ac:dyDescent="0.2">
      <c r="A57" s="32" t="s">
        <v>38</v>
      </c>
      <c r="B57" s="63">
        <v>1342.9160718622168</v>
      </c>
      <c r="C57" s="63">
        <v>1346.8904207628589</v>
      </c>
      <c r="D57" s="63">
        <v>1354.4877676487072</v>
      </c>
      <c r="E57" s="63">
        <v>1353.7146943926841</v>
      </c>
      <c r="F57" s="63">
        <v>1351.3783158301533</v>
      </c>
      <c r="G57" s="63">
        <v>1349.981331290777</v>
      </c>
      <c r="H57" s="63">
        <v>1350.4460541151361</v>
      </c>
      <c r="I57" s="63">
        <v>1353.0791729950706</v>
      </c>
      <c r="J57" s="63">
        <v>1358.4775901825333</v>
      </c>
      <c r="K57" s="63">
        <v>1368.8715872496559</v>
      </c>
    </row>
    <row r="58" spans="1:11" x14ac:dyDescent="0.2">
      <c r="A58" s="32" t="s">
        <v>39</v>
      </c>
      <c r="B58" s="63">
        <v>1403.8041218421761</v>
      </c>
      <c r="C58" s="63">
        <v>1418.7681930120045</v>
      </c>
      <c r="D58" s="63">
        <v>1421.1842976423125</v>
      </c>
      <c r="E58" s="63">
        <v>1419.8929378001676</v>
      </c>
      <c r="F58" s="63">
        <v>1415.8147811021252</v>
      </c>
      <c r="G58" s="63">
        <v>1409.776181738386</v>
      </c>
      <c r="H58" s="63">
        <v>1403.4990005909617</v>
      </c>
      <c r="I58" s="63">
        <v>1399.7357758735591</v>
      </c>
      <c r="J58" s="63">
        <v>1402.2229963229784</v>
      </c>
      <c r="K58" s="63">
        <v>1414.4964889598855</v>
      </c>
    </row>
    <row r="59" spans="1:11" x14ac:dyDescent="0.2">
      <c r="A59" s="32" t="s">
        <v>40</v>
      </c>
      <c r="B59" s="62">
        <v>0.29562451098244269</v>
      </c>
      <c r="C59" s="62">
        <v>0.25042512360577435</v>
      </c>
      <c r="D59" s="62">
        <v>0.26987910767960194</v>
      </c>
      <c r="E59" s="62">
        <v>0.27199271351412974</v>
      </c>
      <c r="F59" s="62">
        <v>0.27934493184916387</v>
      </c>
      <c r="G59" s="62">
        <v>0.30102926698965893</v>
      </c>
      <c r="H59" s="62">
        <v>0.3392837004482302</v>
      </c>
      <c r="I59" s="62">
        <v>0.38579748394624547</v>
      </c>
      <c r="J59" s="62">
        <v>0.41147177699552751</v>
      </c>
      <c r="K59" s="62">
        <v>0.39452139786120838</v>
      </c>
    </row>
    <row r="60" spans="1:11" x14ac:dyDescent="0.2">
      <c r="A60" s="32" t="s">
        <v>41</v>
      </c>
      <c r="B60" s="62">
        <v>5.0414164746920518</v>
      </c>
      <c r="C60" s="62">
        <v>6.1904778753251515</v>
      </c>
      <c r="D60" s="62">
        <v>6.8825229545211419</v>
      </c>
      <c r="E60" s="62">
        <v>6.7380938861339859</v>
      </c>
      <c r="F60" s="62">
        <v>6.3002168563672631</v>
      </c>
      <c r="G60" s="62">
        <v>5.7857182112374712</v>
      </c>
      <c r="H60" s="62">
        <v>5.2959000780969259</v>
      </c>
      <c r="I60" s="62">
        <v>5.026982846702019</v>
      </c>
      <c r="J60" s="62">
        <v>5.4809730709481705</v>
      </c>
      <c r="K60" s="62">
        <v>7.6761836632088229</v>
      </c>
    </row>
    <row r="61" spans="1:11" x14ac:dyDescent="0.2">
      <c r="A61" s="121"/>
      <c r="B61" s="122"/>
      <c r="C61" s="122"/>
      <c r="D61" s="122"/>
      <c r="E61" s="122"/>
      <c r="F61" s="122"/>
      <c r="G61" s="122"/>
      <c r="H61" s="122"/>
      <c r="I61" s="122"/>
      <c r="J61" s="122"/>
      <c r="K61" s="122"/>
    </row>
    <row r="62" spans="1:11" x14ac:dyDescent="0.2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</row>
    <row r="63" spans="1:11" x14ac:dyDescent="0.2">
      <c r="A63" s="121"/>
      <c r="B63" s="122"/>
      <c r="C63" s="122"/>
      <c r="D63" s="122"/>
      <c r="E63" s="122"/>
      <c r="F63" s="122"/>
      <c r="G63" s="122"/>
      <c r="H63" s="122"/>
      <c r="I63" s="122"/>
      <c r="J63" s="122"/>
      <c r="K63" s="122"/>
    </row>
  </sheetData>
  <phoneticPr fontId="2" type="noConversion"/>
  <pageMargins left="0.78740157480314965" right="0.78740157480314965" top="0.98425196850393704" bottom="1.2598425196850394" header="0.51181102362204722" footer="0.51181102362204722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S96"/>
  <sheetViews>
    <sheetView zoomScale="85" zoomScaleNormal="75" zoomScaleSheetLayoutView="75" workbookViewId="0">
      <selection activeCell="E25" sqref="E25"/>
    </sheetView>
  </sheetViews>
  <sheetFormatPr defaultRowHeight="12.75" x14ac:dyDescent="0.2"/>
  <cols>
    <col min="1" max="1" width="27.85546875" customWidth="1"/>
    <col min="2" max="2" width="7.28515625" customWidth="1"/>
    <col min="3" max="3" width="6.85546875" customWidth="1"/>
    <col min="4" max="4" width="7.42578125" customWidth="1"/>
    <col min="5" max="5" width="7.28515625" customWidth="1"/>
    <col min="6" max="6" width="7.7109375" customWidth="1"/>
    <col min="7" max="7" width="7.5703125" customWidth="1"/>
    <col min="8" max="8" width="7.42578125" customWidth="1"/>
    <col min="9" max="9" width="7" customWidth="1"/>
    <col min="10" max="10" width="6.7109375" customWidth="1"/>
    <col min="11" max="11" width="6.5703125" customWidth="1"/>
    <col min="12" max="12" width="6.140625" customWidth="1"/>
    <col min="13" max="13" width="6.85546875" customWidth="1"/>
    <col min="14" max="14" width="6.28515625" customWidth="1"/>
    <col min="15" max="15" width="6.5703125" customWidth="1"/>
    <col min="16" max="16" width="6" customWidth="1"/>
    <col min="17" max="17" width="6.140625" customWidth="1"/>
    <col min="18" max="18" width="6" customWidth="1"/>
  </cols>
  <sheetData>
    <row r="1" spans="1:18" ht="15.75" x14ac:dyDescent="0.25">
      <c r="D1" s="69"/>
      <c r="E1" s="44"/>
      <c r="F1" s="44"/>
    </row>
    <row r="3" spans="1:18" ht="15.75" x14ac:dyDescent="0.25">
      <c r="B3" s="22" t="s">
        <v>61</v>
      </c>
      <c r="C3" s="44"/>
      <c r="D3" s="44"/>
      <c r="E3" s="44"/>
      <c r="F3" s="44"/>
      <c r="G3" s="44"/>
      <c r="H3" s="44"/>
      <c r="K3" s="125"/>
      <c r="L3" s="71"/>
    </row>
    <row r="4" spans="1:18" ht="15.75" x14ac:dyDescent="0.25">
      <c r="B4" s="22" t="s">
        <v>62</v>
      </c>
      <c r="C4" s="22"/>
      <c r="D4" s="22"/>
      <c r="E4" s="22"/>
      <c r="F4" s="22"/>
      <c r="G4" s="22"/>
      <c r="H4" s="44"/>
    </row>
    <row r="5" spans="1:18" x14ac:dyDescent="0.2">
      <c r="A5" s="12" t="s">
        <v>60</v>
      </c>
      <c r="B5" s="5">
        <v>100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>
        <v>100</v>
      </c>
      <c r="O5" s="5">
        <v>100</v>
      </c>
      <c r="P5" s="5">
        <v>100</v>
      </c>
      <c r="Q5" s="5">
        <v>100</v>
      </c>
      <c r="R5" s="5">
        <v>100</v>
      </c>
    </row>
    <row r="6" spans="1:18" x14ac:dyDescent="0.2">
      <c r="A6" s="12" t="s">
        <v>3</v>
      </c>
      <c r="B6" s="5">
        <v>1</v>
      </c>
      <c r="C6" s="5">
        <v>0.8</v>
      </c>
      <c r="D6" s="5">
        <v>0.8</v>
      </c>
      <c r="E6" s="5">
        <v>0.8</v>
      </c>
      <c r="F6" s="5">
        <v>0.8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>
        <v>0.8</v>
      </c>
      <c r="O6" s="5">
        <v>0.8</v>
      </c>
      <c r="P6" s="5">
        <v>0.8</v>
      </c>
      <c r="Q6" s="5">
        <v>0.8</v>
      </c>
      <c r="R6" s="5">
        <v>0.8</v>
      </c>
    </row>
    <row r="9" spans="1:18" x14ac:dyDescent="0.2">
      <c r="A9" s="37"/>
      <c r="B9" s="7" t="s">
        <v>42</v>
      </c>
      <c r="C9" s="21"/>
      <c r="D9" s="21"/>
      <c r="E9" s="21"/>
      <c r="F9" s="21"/>
      <c r="G9" s="21"/>
      <c r="H9" s="21"/>
    </row>
    <row r="10" spans="1:18" x14ac:dyDescent="0.2">
      <c r="A10" s="67" t="s">
        <v>14</v>
      </c>
      <c r="B10" s="68">
        <f>B14</f>
        <v>10</v>
      </c>
      <c r="C10" s="68">
        <f>C14</f>
        <v>5</v>
      </c>
      <c r="D10" s="68">
        <f t="shared" ref="D10:R10" si="0">D14</f>
        <v>6</v>
      </c>
      <c r="E10" s="68">
        <f t="shared" si="0"/>
        <v>7</v>
      </c>
      <c r="F10" s="68">
        <f t="shared" si="0"/>
        <v>8</v>
      </c>
      <c r="G10" s="68">
        <f t="shared" si="0"/>
        <v>9</v>
      </c>
      <c r="H10" s="68">
        <f t="shared" si="0"/>
        <v>10</v>
      </c>
      <c r="I10" s="68">
        <f t="shared" si="0"/>
        <v>11</v>
      </c>
      <c r="J10" s="68">
        <f t="shared" si="0"/>
        <v>12</v>
      </c>
      <c r="K10" s="68">
        <f t="shared" si="0"/>
        <v>13</v>
      </c>
      <c r="L10" s="68">
        <f t="shared" si="0"/>
        <v>14</v>
      </c>
      <c r="M10" s="68">
        <f t="shared" si="0"/>
        <v>15</v>
      </c>
      <c r="N10" s="68">
        <f t="shared" si="0"/>
        <v>16</v>
      </c>
      <c r="O10" s="68">
        <f t="shared" si="0"/>
        <v>17</v>
      </c>
      <c r="P10" s="68">
        <f t="shared" si="0"/>
        <v>18</v>
      </c>
      <c r="Q10" s="68">
        <f t="shared" si="0"/>
        <v>19</v>
      </c>
      <c r="R10" s="68">
        <f t="shared" si="0"/>
        <v>20</v>
      </c>
    </row>
    <row r="11" spans="1:18" x14ac:dyDescent="0.2">
      <c r="A11" s="32" t="s">
        <v>12</v>
      </c>
      <c r="B11" s="123">
        <f>B5-B12-B13-B14-B15</f>
        <v>38.426500000000004</v>
      </c>
      <c r="C11" s="123">
        <f t="shared" ref="C11:R11" si="1">C5-C12-C13-C14-C15</f>
        <v>36.379111111111115</v>
      </c>
      <c r="D11" s="123">
        <f t="shared" si="1"/>
        <v>35.934666666666672</v>
      </c>
      <c r="E11" s="123">
        <f t="shared" si="1"/>
        <v>35.490222222222229</v>
      </c>
      <c r="F11" s="123">
        <f t="shared" si="1"/>
        <v>35.045777777777786</v>
      </c>
      <c r="G11" s="123">
        <f t="shared" si="1"/>
        <v>34.601333333333336</v>
      </c>
      <c r="H11" s="123">
        <f t="shared" si="1"/>
        <v>34.156888888888894</v>
      </c>
      <c r="I11" s="123">
        <f t="shared" si="1"/>
        <v>33.712444444444451</v>
      </c>
      <c r="J11" s="123">
        <f t="shared" si="1"/>
        <v>33.268000000000008</v>
      </c>
      <c r="K11" s="123">
        <f t="shared" si="1"/>
        <v>32.823555555555558</v>
      </c>
      <c r="L11" s="123">
        <f t="shared" si="1"/>
        <v>32.379111111111115</v>
      </c>
      <c r="M11" s="123">
        <f t="shared" si="1"/>
        <v>31.934666666666672</v>
      </c>
      <c r="N11" s="123">
        <f t="shared" si="1"/>
        <v>31.490222222222229</v>
      </c>
      <c r="O11" s="123">
        <f t="shared" si="1"/>
        <v>31.045777777777786</v>
      </c>
      <c r="P11" s="123">
        <f t="shared" si="1"/>
        <v>30.601333333333336</v>
      </c>
      <c r="Q11" s="123">
        <f t="shared" si="1"/>
        <v>30.156888888888894</v>
      </c>
      <c r="R11" s="123">
        <f t="shared" si="1"/>
        <v>29.712444444444451</v>
      </c>
    </row>
    <row r="12" spans="1:18" x14ac:dyDescent="0.2">
      <c r="A12" s="32" t="s">
        <v>13</v>
      </c>
      <c r="B12" s="123">
        <f>(B5-B13-B14-B15)/(1+B6)</f>
        <v>38.426499999999997</v>
      </c>
      <c r="C12" s="123">
        <f t="shared" ref="C12:R12" si="2">(C5-C13-C14-C15)/(1+C6)</f>
        <v>45.473888888888887</v>
      </c>
      <c r="D12" s="123">
        <f t="shared" si="2"/>
        <v>44.918333333333329</v>
      </c>
      <c r="E12" s="123">
        <f t="shared" si="2"/>
        <v>44.362777777777772</v>
      </c>
      <c r="F12" s="123">
        <f t="shared" si="2"/>
        <v>43.807222222222215</v>
      </c>
      <c r="G12" s="123">
        <f t="shared" si="2"/>
        <v>43.251666666666665</v>
      </c>
      <c r="H12" s="123">
        <f t="shared" si="2"/>
        <v>42.696111111111108</v>
      </c>
      <c r="I12" s="123">
        <f t="shared" si="2"/>
        <v>42.140555555555551</v>
      </c>
      <c r="J12" s="123">
        <f t="shared" si="2"/>
        <v>41.584999999999994</v>
      </c>
      <c r="K12" s="123">
        <f t="shared" si="2"/>
        <v>41.029444444444444</v>
      </c>
      <c r="L12" s="123">
        <f t="shared" si="2"/>
        <v>40.473888888888887</v>
      </c>
      <c r="M12" s="123">
        <f t="shared" si="2"/>
        <v>39.918333333333329</v>
      </c>
      <c r="N12" s="123">
        <f t="shared" si="2"/>
        <v>39.362777777777772</v>
      </c>
      <c r="O12" s="123">
        <f t="shared" si="2"/>
        <v>38.807222222222215</v>
      </c>
      <c r="P12" s="123">
        <f t="shared" si="2"/>
        <v>38.251666666666665</v>
      </c>
      <c r="Q12" s="123">
        <f t="shared" si="2"/>
        <v>37.696111111111108</v>
      </c>
      <c r="R12" s="123">
        <f t="shared" si="2"/>
        <v>37.140555555555551</v>
      </c>
    </row>
    <row r="13" spans="1:18" x14ac:dyDescent="0.2">
      <c r="A13" s="32" t="s">
        <v>15</v>
      </c>
      <c r="B13" s="66">
        <v>12</v>
      </c>
      <c r="C13" s="66">
        <v>12</v>
      </c>
      <c r="D13" s="66">
        <v>12</v>
      </c>
      <c r="E13" s="66">
        <v>12</v>
      </c>
      <c r="F13" s="66">
        <v>12</v>
      </c>
      <c r="G13" s="66">
        <v>12</v>
      </c>
      <c r="H13" s="66">
        <v>12</v>
      </c>
      <c r="I13" s="66">
        <v>12</v>
      </c>
      <c r="J13" s="66">
        <v>12</v>
      </c>
      <c r="K13" s="66">
        <v>12</v>
      </c>
      <c r="L13" s="66">
        <v>12</v>
      </c>
      <c r="M13" s="66">
        <v>12</v>
      </c>
      <c r="N13" s="66">
        <v>12</v>
      </c>
      <c r="O13" s="66">
        <v>12</v>
      </c>
      <c r="P13" s="66">
        <v>12</v>
      </c>
      <c r="Q13" s="66">
        <v>12</v>
      </c>
      <c r="R13" s="66">
        <v>12</v>
      </c>
    </row>
    <row r="14" spans="1:18" x14ac:dyDescent="0.2">
      <c r="A14" s="32" t="s">
        <v>14</v>
      </c>
      <c r="B14" s="102">
        <v>10</v>
      </c>
      <c r="C14" s="102">
        <v>5</v>
      </c>
      <c r="D14" s="102">
        <v>6</v>
      </c>
      <c r="E14" s="102">
        <v>7</v>
      </c>
      <c r="F14" s="102">
        <v>8</v>
      </c>
      <c r="G14" s="92">
        <v>9</v>
      </c>
      <c r="H14" s="102">
        <v>10</v>
      </c>
      <c r="I14" s="102">
        <v>11</v>
      </c>
      <c r="J14" s="102">
        <v>12</v>
      </c>
      <c r="K14" s="102">
        <v>13</v>
      </c>
      <c r="L14" s="102">
        <v>14</v>
      </c>
      <c r="M14" s="102">
        <v>15</v>
      </c>
      <c r="N14" s="102">
        <v>16</v>
      </c>
      <c r="O14" s="102">
        <v>17</v>
      </c>
      <c r="P14" s="102">
        <v>18</v>
      </c>
      <c r="Q14" s="102">
        <v>19</v>
      </c>
      <c r="R14" s="102">
        <v>20</v>
      </c>
    </row>
    <row r="15" spans="1:18" x14ac:dyDescent="0.2">
      <c r="A15" s="32" t="s">
        <v>32</v>
      </c>
      <c r="B15" s="124">
        <v>1.147</v>
      </c>
      <c r="C15" s="124">
        <v>1.147</v>
      </c>
      <c r="D15" s="124">
        <v>1.147</v>
      </c>
      <c r="E15" s="124">
        <v>1.147</v>
      </c>
      <c r="F15" s="124">
        <v>1.147</v>
      </c>
      <c r="G15" s="124">
        <v>1.147</v>
      </c>
      <c r="H15" s="124">
        <v>1.147</v>
      </c>
      <c r="I15" s="124">
        <v>1.147</v>
      </c>
      <c r="J15" s="124">
        <v>1.147</v>
      </c>
      <c r="K15" s="124">
        <v>1.147</v>
      </c>
      <c r="L15" s="124">
        <v>1.147</v>
      </c>
      <c r="M15" s="124">
        <v>1.147</v>
      </c>
      <c r="N15" s="124">
        <v>1.147</v>
      </c>
      <c r="O15" s="124">
        <v>1.147</v>
      </c>
      <c r="P15" s="124">
        <v>1.147</v>
      </c>
      <c r="Q15" s="124">
        <v>1.147</v>
      </c>
      <c r="R15" s="124">
        <v>1.147</v>
      </c>
    </row>
    <row r="16" spans="1:18" x14ac:dyDescent="0.2">
      <c r="A16" s="32" t="s">
        <v>3</v>
      </c>
      <c r="B16" s="124">
        <f t="shared" ref="B16:R16" si="3">B11/B12</f>
        <v>1.0000000000000002</v>
      </c>
      <c r="C16" s="124">
        <f t="shared" si="3"/>
        <v>0.80000000000000016</v>
      </c>
      <c r="D16" s="124">
        <f t="shared" si="3"/>
        <v>0.80000000000000016</v>
      </c>
      <c r="E16" s="124">
        <f t="shared" si="3"/>
        <v>0.80000000000000027</v>
      </c>
      <c r="F16" s="124">
        <f t="shared" si="3"/>
        <v>0.80000000000000038</v>
      </c>
      <c r="G16" s="124">
        <f t="shared" si="3"/>
        <v>0.8</v>
      </c>
      <c r="H16" s="124">
        <f t="shared" si="3"/>
        <v>0.80000000000000016</v>
      </c>
      <c r="I16" s="124">
        <f t="shared" si="3"/>
        <v>0.80000000000000027</v>
      </c>
      <c r="J16" s="124">
        <f t="shared" si="3"/>
        <v>0.80000000000000027</v>
      </c>
      <c r="K16" s="124">
        <f t="shared" si="3"/>
        <v>0.8</v>
      </c>
      <c r="L16" s="124">
        <f t="shared" si="3"/>
        <v>0.80000000000000016</v>
      </c>
      <c r="M16" s="124">
        <f t="shared" si="3"/>
        <v>0.80000000000000027</v>
      </c>
      <c r="N16" s="124">
        <f t="shared" si="3"/>
        <v>0.80000000000000027</v>
      </c>
      <c r="O16" s="124">
        <f t="shared" si="3"/>
        <v>0.80000000000000038</v>
      </c>
      <c r="P16" s="124">
        <f t="shared" si="3"/>
        <v>0.80000000000000016</v>
      </c>
      <c r="Q16" s="124">
        <f t="shared" si="3"/>
        <v>0.80000000000000016</v>
      </c>
      <c r="R16" s="124">
        <f t="shared" si="3"/>
        <v>0.80000000000000027</v>
      </c>
    </row>
    <row r="17" spans="1:19" x14ac:dyDescent="0.2">
      <c r="A17" s="32" t="s">
        <v>33</v>
      </c>
      <c r="B17" s="123">
        <f>(B11+B14)/(B12)</f>
        <v>1.2602370759762145</v>
      </c>
      <c r="C17" s="123">
        <f t="shared" ref="C17:R17" si="4">(C11+C14)/(C12)</f>
        <v>0.90995320880114361</v>
      </c>
      <c r="D17" s="123">
        <f t="shared" si="4"/>
        <v>0.93357574858075787</v>
      </c>
      <c r="E17" s="123">
        <f t="shared" si="4"/>
        <v>0.95778993901293652</v>
      </c>
      <c r="F17" s="123">
        <f t="shared" si="4"/>
        <v>0.98261828972898979</v>
      </c>
      <c r="G17" s="123">
        <f t="shared" si="4"/>
        <v>1.0080844668798892</v>
      </c>
      <c r="H17" s="123">
        <f t="shared" si="4"/>
        <v>1.034213368378593</v>
      </c>
      <c r="I17" s="123">
        <f t="shared" si="4"/>
        <v>1.0610312050940638</v>
      </c>
      <c r="J17" s="123">
        <f t="shared" si="4"/>
        <v>1.0885655885535654</v>
      </c>
      <c r="K17" s="123">
        <f t="shared" si="4"/>
        <v>1.1168456257701109</v>
      </c>
      <c r="L17" s="123">
        <f t="shared" si="4"/>
        <v>1.1459020218796756</v>
      </c>
      <c r="M17" s="123">
        <f t="shared" si="4"/>
        <v>1.1757671913490044</v>
      </c>
      <c r="N17" s="123">
        <f t="shared" si="4"/>
        <v>1.2064753786007654</v>
      </c>
      <c r="O17" s="123">
        <f t="shared" si="4"/>
        <v>1.2380627889997571</v>
      </c>
      <c r="P17" s="123">
        <f t="shared" si="4"/>
        <v>1.2705677312535404</v>
      </c>
      <c r="Q17" s="123">
        <f t="shared" si="4"/>
        <v>1.3040307724050524</v>
      </c>
      <c r="R17" s="123">
        <f t="shared" si="4"/>
        <v>1.3384949067356742</v>
      </c>
    </row>
    <row r="18" spans="1:19" x14ac:dyDescent="0.2">
      <c r="A18" s="32" t="s">
        <v>34</v>
      </c>
      <c r="B18" s="123">
        <f>(B11+B14)/(B12+B13)</f>
        <v>0.96033831418004434</v>
      </c>
      <c r="C18" s="123">
        <f t="shared" ref="C18:R18" si="5">(C11+C14)/(C12+C13)</f>
        <v>0.71996365499308879</v>
      </c>
      <c r="D18" s="123">
        <f t="shared" si="5"/>
        <v>0.73675148604726082</v>
      </c>
      <c r="E18" s="123">
        <f t="shared" si="5"/>
        <v>0.75387026504884058</v>
      </c>
      <c r="F18" s="123">
        <f t="shared" si="5"/>
        <v>0.77132987566324573</v>
      </c>
      <c r="G18" s="123">
        <f t="shared" si="5"/>
        <v>0.789140599076951</v>
      </c>
      <c r="H18" s="123">
        <f t="shared" si="5"/>
        <v>0.80731313418585526</v>
      </c>
      <c r="I18" s="123">
        <f t="shared" si="5"/>
        <v>0.82585861902660784</v>
      </c>
      <c r="J18" s="123">
        <f t="shared" si="5"/>
        <v>0.84478865354110322</v>
      </c>
      <c r="K18" s="123">
        <f t="shared" si="5"/>
        <v>0.86411532377190869</v>
      </c>
      <c r="L18" s="123">
        <f t="shared" si="5"/>
        <v>0.88385122759467682</v>
      </c>
      <c r="M18" s="123">
        <f t="shared" si="5"/>
        <v>0.9040095021026614</v>
      </c>
      <c r="N18" s="123">
        <f t="shared" si="5"/>
        <v>0.92460385276843393</v>
      </c>
      <c r="O18" s="123">
        <f t="shared" si="5"/>
        <v>0.94564858451882416</v>
      </c>
      <c r="P18" s="123">
        <f t="shared" si="5"/>
        <v>0.96715863487114861</v>
      </c>
      <c r="Q18" s="123">
        <f t="shared" si="5"/>
        <v>0.98914960929203055</v>
      </c>
      <c r="R18" s="123">
        <f t="shared" si="5"/>
        <v>1.0116378189546993</v>
      </c>
    </row>
    <row r="19" spans="1:19" ht="15.75" x14ac:dyDescent="0.25">
      <c r="A19" s="61" t="s">
        <v>59</v>
      </c>
      <c r="B19" s="33"/>
      <c r="C19" s="33"/>
      <c r="D19" s="33"/>
      <c r="E19" s="33"/>
      <c r="F19" s="33"/>
      <c r="G19" s="33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9" x14ac:dyDescent="0.2">
      <c r="A20" s="32" t="s">
        <v>56</v>
      </c>
      <c r="B20" s="72">
        <v>16.589882711111485</v>
      </c>
      <c r="C20" s="72">
        <v>16.022536390276613</v>
      </c>
      <c r="D20" s="72">
        <v>17.240287148012719</v>
      </c>
      <c r="E20" s="72">
        <v>18.786895319225497</v>
      </c>
      <c r="F20" s="72">
        <v>20.69667327791668</v>
      </c>
      <c r="G20" s="72">
        <v>22.967818648813434</v>
      </c>
      <c r="H20" s="72">
        <v>25.52621296984481</v>
      </c>
      <c r="I20" s="72">
        <v>28.189836989805702</v>
      </c>
      <c r="J20" s="72">
        <v>30.66570172537099</v>
      </c>
      <c r="K20" s="72">
        <v>32.614795891477655</v>
      </c>
      <c r="L20" s="72">
        <v>33.777523795268529</v>
      </c>
      <c r="M20" s="72">
        <v>34.084220765404375</v>
      </c>
      <c r="N20" s="72">
        <v>33.669775621921097</v>
      </c>
      <c r="O20" s="72">
        <v>32.793743313897593</v>
      </c>
      <c r="P20" s="72">
        <v>31.739121303442023</v>
      </c>
      <c r="Q20" s="72">
        <v>30.752418115410553</v>
      </c>
      <c r="R20" s="72">
        <v>30.038555718391365</v>
      </c>
    </row>
    <row r="21" spans="1:19" x14ac:dyDescent="0.2">
      <c r="A21" s="32" t="s">
        <v>35</v>
      </c>
      <c r="B21" s="72">
        <v>7.79995264742867</v>
      </c>
      <c r="C21" s="72">
        <v>11.000007965913928</v>
      </c>
      <c r="D21" s="72">
        <v>10.736003058048176</v>
      </c>
      <c r="E21" s="72">
        <v>10.507999684577102</v>
      </c>
      <c r="F21" s="72">
        <v>10.311997679715402</v>
      </c>
      <c r="G21" s="72">
        <v>10.143996877661579</v>
      </c>
      <c r="H21" s="72">
        <v>9.9999971126294547</v>
      </c>
      <c r="I21" s="72">
        <v>9.8759982188030708</v>
      </c>
      <c r="J21" s="72">
        <v>9.7680000304017121</v>
      </c>
      <c r="K21" s="72">
        <v>9.672002381632181</v>
      </c>
      <c r="L21" s="72">
        <v>9.5840051066557397</v>
      </c>
      <c r="M21" s="72">
        <v>9.5000080397422657</v>
      </c>
      <c r="N21" s="72">
        <v>9.4160110150462959</v>
      </c>
      <c r="O21" s="72">
        <v>9.3280138667939489</v>
      </c>
      <c r="P21" s="72">
        <v>9.2320164291582891</v>
      </c>
      <c r="Q21" s="72">
        <v>9.1240185363855133</v>
      </c>
      <c r="R21" s="72">
        <v>9.0000200226205056</v>
      </c>
    </row>
    <row r="22" spans="1:19" x14ac:dyDescent="0.2">
      <c r="A22" s="32" t="s">
        <v>36</v>
      </c>
      <c r="B22" s="72">
        <v>4.4916280467641077</v>
      </c>
      <c r="C22" s="72">
        <v>7.9469456647870524</v>
      </c>
      <c r="D22" s="72">
        <v>7.2336869774267756</v>
      </c>
      <c r="E22" s="72">
        <v>6.5943125929628277</v>
      </c>
      <c r="F22" s="72">
        <v>6.0304607792975924</v>
      </c>
      <c r="G22" s="72">
        <v>5.5442278041323361</v>
      </c>
      <c r="H22" s="72">
        <v>5.137345233701768</v>
      </c>
      <c r="I22" s="72">
        <v>4.8101364747399868</v>
      </c>
      <c r="J22" s="72">
        <v>4.5604465984195253</v>
      </c>
      <c r="K22" s="72">
        <v>4.3828413532019299</v>
      </c>
      <c r="L22" s="72">
        <v>4.2683601946132796</v>
      </c>
      <c r="M22" s="72">
        <v>4.2049335479659948</v>
      </c>
      <c r="N22" s="72">
        <v>4.178307910172081</v>
      </c>
      <c r="O22" s="72">
        <v>4.1731330358203023</v>
      </c>
      <c r="P22" s="72">
        <v>4.1738661021757109</v>
      </c>
      <c r="Q22" s="72">
        <v>4.1652909441699899</v>
      </c>
      <c r="R22" s="72">
        <v>4.1326015861338128</v>
      </c>
    </row>
    <row r="23" spans="1:19" x14ac:dyDescent="0.2">
      <c r="A23" s="32" t="s">
        <v>37</v>
      </c>
      <c r="B23" s="72">
        <v>2.9999586546266439</v>
      </c>
      <c r="C23" s="72">
        <v>5.9999895704876476</v>
      </c>
      <c r="D23" s="72">
        <v>5.2047916949285646</v>
      </c>
      <c r="E23" s="72">
        <v>4.5383935316643758</v>
      </c>
      <c r="F23" s="72">
        <v>3.9895950972199499</v>
      </c>
      <c r="G23" s="72">
        <v>3.5471964081094893</v>
      </c>
      <c r="H23" s="72">
        <v>3.1999974808510618</v>
      </c>
      <c r="I23" s="72">
        <v>2.936798331968832</v>
      </c>
      <c r="J23" s="72">
        <v>2.746398977977687</v>
      </c>
      <c r="K23" s="72">
        <v>2.6175994353976892</v>
      </c>
      <c r="L23" s="72">
        <v>2.5391997207494117</v>
      </c>
      <c r="M23" s="72">
        <v>2.4999998505516094</v>
      </c>
      <c r="N23" s="72">
        <v>2.4887998413230656</v>
      </c>
      <c r="O23" s="72">
        <v>2.4943997095846924</v>
      </c>
      <c r="P23" s="72">
        <v>2.5055994718527184</v>
      </c>
      <c r="Q23" s="72">
        <v>2.5111991446483444</v>
      </c>
      <c r="R23" s="72">
        <v>2.4999987444910077</v>
      </c>
    </row>
    <row r="24" spans="1:19" x14ac:dyDescent="0.2">
      <c r="A24" s="32" t="s">
        <v>57</v>
      </c>
      <c r="B24" s="72">
        <v>2.2331785676508771</v>
      </c>
      <c r="C24" s="72">
        <v>4.7059611049051639</v>
      </c>
      <c r="D24" s="72">
        <v>3.9557432502522438</v>
      </c>
      <c r="E24" s="72">
        <v>3.3633955003757472</v>
      </c>
      <c r="F24" s="72">
        <v>2.9024221501107466</v>
      </c>
      <c r="G24" s="72">
        <v>2.5497828669844962</v>
      </c>
      <c r="H24" s="72">
        <v>2.2857538871868606</v>
      </c>
      <c r="I24" s="72">
        <v>2.0936436630787529</v>
      </c>
      <c r="J24" s="72">
        <v>1.9594153513644701</v>
      </c>
      <c r="K24" s="72">
        <v>1.8712561677460928</v>
      </c>
      <c r="L24" s="72">
        <v>1.8191137559286319</v>
      </c>
      <c r="M24" s="72">
        <v>1.7942130220051582</v>
      </c>
      <c r="N24" s="72">
        <v>1.7885816409165312</v>
      </c>
      <c r="O24" s="72">
        <v>1.7946313014206403</v>
      </c>
      <c r="P24" s="72">
        <v>1.8048427417700057</v>
      </c>
      <c r="Q24" s="72">
        <v>1.8115853806244944</v>
      </c>
      <c r="R24" s="72">
        <v>1.8070838287365478</v>
      </c>
    </row>
    <row r="25" spans="1:19" x14ac:dyDescent="0.2">
      <c r="A25" s="32" t="s">
        <v>38</v>
      </c>
      <c r="B25" s="73">
        <v>1328.2234251243763</v>
      </c>
      <c r="C25" s="73">
        <v>1298.9547105728179</v>
      </c>
      <c r="D25" s="73">
        <v>1316.2866660244179</v>
      </c>
      <c r="E25" s="73">
        <v>1328.9468940070408</v>
      </c>
      <c r="F25" s="73">
        <v>1338.4259111911549</v>
      </c>
      <c r="G25" s="73">
        <v>1345.582513830982</v>
      </c>
      <c r="H25" s="73">
        <v>1350.944555404101</v>
      </c>
      <c r="I25" s="73">
        <v>1354.8569925307834</v>
      </c>
      <c r="J25" s="73">
        <v>1357.5628614823008</v>
      </c>
      <c r="K25" s="73">
        <v>1359.2513413952413</v>
      </c>
      <c r="L25" s="73">
        <v>1360.0870867558415</v>
      </c>
      <c r="M25" s="73">
        <v>1360.2272559260186</v>
      </c>
      <c r="N25" s="73">
        <v>1359.8304249272169</v>
      </c>
      <c r="O25" s="73">
        <v>1359.0612568748652</v>
      </c>
      <c r="P25" s="73">
        <v>1358.0942004705532</v>
      </c>
      <c r="Q25" s="73">
        <v>1357.1181426208236</v>
      </c>
      <c r="R25" s="73">
        <v>1356.3425296733099</v>
      </c>
    </row>
    <row r="26" spans="1:19" x14ac:dyDescent="0.2">
      <c r="A26" s="32" t="s">
        <v>39</v>
      </c>
      <c r="B26" s="73">
        <v>1408.6474309884406</v>
      </c>
      <c r="C26" s="73">
        <v>1471.6766517918484</v>
      </c>
      <c r="D26" s="73">
        <v>1454.5989217060394</v>
      </c>
      <c r="E26" s="73">
        <v>1442.9420746440171</v>
      </c>
      <c r="F26" s="73">
        <v>1434.745572978668</v>
      </c>
      <c r="G26" s="73">
        <v>1428.8782299732748</v>
      </c>
      <c r="H26" s="73">
        <v>1424.6452476627085</v>
      </c>
      <c r="I26" s="73">
        <v>1421.5971484112895</v>
      </c>
      <c r="J26" s="73">
        <v>1419.4279885458689</v>
      </c>
      <c r="K26" s="73">
        <v>1417.9170367106913</v>
      </c>
      <c r="L26" s="73">
        <v>1416.8937588999843</v>
      </c>
      <c r="M26" s="73">
        <v>1416.2165425793287</v>
      </c>
      <c r="N26" s="73">
        <v>1415.7600057429302</v>
      </c>
      <c r="O26" s="73">
        <v>1415.4077204371345</v>
      </c>
      <c r="P26" s="73">
        <v>1415.0484807447374</v>
      </c>
      <c r="Q26" s="73">
        <v>1414.5753878380106</v>
      </c>
      <c r="R26" s="73">
        <v>1413.8879134199485</v>
      </c>
    </row>
    <row r="27" spans="1:19" x14ac:dyDescent="0.2">
      <c r="A27" s="32" t="s">
        <v>40</v>
      </c>
      <c r="B27" s="62">
        <v>0.22381377061003729</v>
      </c>
      <c r="C27" s="62">
        <v>0.10421374304248941</v>
      </c>
      <c r="D27" s="62">
        <v>0.13014031122038724</v>
      </c>
      <c r="E27" s="62">
        <v>0.15790141214234266</v>
      </c>
      <c r="F27" s="62">
        <v>0.18687773260364099</v>
      </c>
      <c r="G27" s="62">
        <v>0.21609754779286458</v>
      </c>
      <c r="H27" s="62">
        <v>0.24423108451736147</v>
      </c>
      <c r="I27" s="62">
        <v>0.26970269641305339</v>
      </c>
      <c r="J27" s="119">
        <v>0.29095551653041191</v>
      </c>
      <c r="K27" s="119">
        <v>0.30682326192867249</v>
      </c>
      <c r="L27" s="62">
        <v>0.3168641872617764</v>
      </c>
      <c r="M27" s="62">
        <v>0.32149007561852644</v>
      </c>
      <c r="N27" s="62">
        <v>0.32183327208028967</v>
      </c>
      <c r="O27" s="62">
        <v>0.3194521689920779</v>
      </c>
      <c r="P27" s="62">
        <v>0.31604297189510644</v>
      </c>
      <c r="Q27" s="62">
        <v>0.31327641852581783</v>
      </c>
      <c r="R27" s="62">
        <v>0.31279659336795046</v>
      </c>
    </row>
    <row r="28" spans="1:19" x14ac:dyDescent="0.2">
      <c r="A28" s="32" t="s">
        <v>41</v>
      </c>
      <c r="B28" s="72">
        <v>4.7999939928020261</v>
      </c>
      <c r="C28" s="72">
        <v>5.0000183954262809</v>
      </c>
      <c r="D28" s="72">
        <v>5.5312113631196116</v>
      </c>
      <c r="E28" s="72">
        <v>5.9696061529127267</v>
      </c>
      <c r="F28" s="72">
        <v>6.3224025824954522</v>
      </c>
      <c r="G28" s="72">
        <v>6.5968004695520897</v>
      </c>
      <c r="H28" s="72">
        <v>6.7999996317783928</v>
      </c>
      <c r="I28" s="72">
        <v>6.9391998868342384</v>
      </c>
      <c r="J28" s="72">
        <v>7.0216010524240247</v>
      </c>
      <c r="K28" s="72">
        <v>7.0544029462344913</v>
      </c>
      <c r="L28" s="72">
        <v>7.0448053859063275</v>
      </c>
      <c r="M28" s="72">
        <v>7.0000081891906563</v>
      </c>
      <c r="N28" s="72">
        <v>6.9272111737232303</v>
      </c>
      <c r="O28" s="72">
        <v>6.8336141572092561</v>
      </c>
      <c r="P28" s="72">
        <v>6.7264169573055703</v>
      </c>
      <c r="Q28" s="72">
        <v>6.6128193917371689</v>
      </c>
      <c r="R28" s="72">
        <v>6.5000212781294984</v>
      </c>
    </row>
    <row r="29" spans="1:19" x14ac:dyDescent="0.2">
      <c r="A29" s="126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5"/>
    </row>
    <row r="30" spans="1:19" x14ac:dyDescent="0.2">
      <c r="A30" s="126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5"/>
    </row>
    <row r="31" spans="1:19" x14ac:dyDescent="0.2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5"/>
    </row>
    <row r="32" spans="1:19" x14ac:dyDescent="0.2">
      <c r="A32" s="126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5"/>
    </row>
    <row r="33" spans="1:19" x14ac:dyDescent="0.2">
      <c r="A33" s="126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5"/>
    </row>
    <row r="34" spans="1:19" x14ac:dyDescent="0.2">
      <c r="A34" s="126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5"/>
    </row>
    <row r="35" spans="1:19" x14ac:dyDescent="0.2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5"/>
    </row>
    <row r="37" spans="1:19" ht="15.75" x14ac:dyDescent="0.25">
      <c r="B37" s="22" t="s">
        <v>61</v>
      </c>
      <c r="C37" s="44"/>
      <c r="D37" s="44"/>
      <c r="E37" s="44"/>
      <c r="F37" s="44"/>
      <c r="G37" s="44"/>
      <c r="H37" s="44"/>
      <c r="K37" s="125"/>
      <c r="L37" s="71"/>
    </row>
    <row r="38" spans="1:19" ht="15.75" x14ac:dyDescent="0.25">
      <c r="B38" s="22" t="s">
        <v>65</v>
      </c>
      <c r="C38" s="22"/>
      <c r="D38" s="22"/>
      <c r="E38" s="22"/>
      <c r="F38" s="22"/>
      <c r="G38" s="22"/>
      <c r="H38" s="44"/>
    </row>
    <row r="39" spans="1:19" x14ac:dyDescent="0.2">
      <c r="A39" s="12" t="s">
        <v>60</v>
      </c>
      <c r="B39" s="5">
        <v>100</v>
      </c>
      <c r="C39" s="5">
        <v>100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  <c r="I39" s="5">
        <v>100</v>
      </c>
      <c r="J39" s="5">
        <v>100</v>
      </c>
      <c r="K39" s="5">
        <v>100</v>
      </c>
      <c r="L39" s="5">
        <v>100</v>
      </c>
      <c r="M39" s="5">
        <v>100</v>
      </c>
      <c r="N39" s="5">
        <v>100</v>
      </c>
      <c r="O39" s="5">
        <v>100</v>
      </c>
      <c r="P39" s="5">
        <v>100</v>
      </c>
      <c r="Q39" s="5">
        <v>100</v>
      </c>
      <c r="R39" s="5">
        <v>100</v>
      </c>
    </row>
    <row r="40" spans="1:19" ht="12" customHeight="1" x14ac:dyDescent="0.2">
      <c r="A40" s="12" t="s">
        <v>3</v>
      </c>
      <c r="B40" s="74">
        <v>1</v>
      </c>
      <c r="C40" s="74">
        <v>1</v>
      </c>
      <c r="D40" s="74">
        <v>1</v>
      </c>
      <c r="E40" s="74">
        <v>1</v>
      </c>
      <c r="F40" s="74">
        <v>1</v>
      </c>
      <c r="G40" s="74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</row>
    <row r="41" spans="1:19" x14ac:dyDescent="0.2">
      <c r="A41" s="37"/>
      <c r="B41" s="7" t="s">
        <v>42</v>
      </c>
      <c r="C41" s="21"/>
      <c r="D41" s="21"/>
      <c r="E41" s="21"/>
      <c r="F41" s="21"/>
      <c r="G41" s="21"/>
      <c r="H41" s="21"/>
    </row>
    <row r="42" spans="1:19" x14ac:dyDescent="0.2">
      <c r="A42" s="67" t="s">
        <v>14</v>
      </c>
      <c r="B42" s="68">
        <f>B46</f>
        <v>10</v>
      </c>
      <c r="C42" s="68">
        <f>C46</f>
        <v>5</v>
      </c>
      <c r="D42" s="68">
        <f t="shared" ref="D42:R42" si="6">D46</f>
        <v>6</v>
      </c>
      <c r="E42" s="68">
        <f t="shared" si="6"/>
        <v>7</v>
      </c>
      <c r="F42" s="68">
        <f t="shared" si="6"/>
        <v>8</v>
      </c>
      <c r="G42" s="68">
        <f t="shared" si="6"/>
        <v>9</v>
      </c>
      <c r="H42" s="68">
        <f t="shared" si="6"/>
        <v>10</v>
      </c>
      <c r="I42" s="68">
        <f t="shared" si="6"/>
        <v>11</v>
      </c>
      <c r="J42" s="68">
        <f t="shared" si="6"/>
        <v>12</v>
      </c>
      <c r="K42" s="68">
        <f t="shared" si="6"/>
        <v>13</v>
      </c>
      <c r="L42" s="68">
        <f t="shared" si="6"/>
        <v>14</v>
      </c>
      <c r="M42" s="68">
        <f t="shared" si="6"/>
        <v>15</v>
      </c>
      <c r="N42" s="68">
        <f t="shared" si="6"/>
        <v>16</v>
      </c>
      <c r="O42" s="68">
        <f t="shared" si="6"/>
        <v>17</v>
      </c>
      <c r="P42" s="68">
        <f t="shared" si="6"/>
        <v>18</v>
      </c>
      <c r="Q42" s="68">
        <f t="shared" si="6"/>
        <v>19</v>
      </c>
      <c r="R42" s="68">
        <f t="shared" si="6"/>
        <v>20</v>
      </c>
    </row>
    <row r="43" spans="1:19" x14ac:dyDescent="0.2">
      <c r="A43" s="32" t="s">
        <v>12</v>
      </c>
      <c r="B43" s="123">
        <f t="shared" ref="B43:R43" si="7">B39-B44-B45-B46-B47</f>
        <v>38.426500000000004</v>
      </c>
      <c r="C43" s="123">
        <f t="shared" si="7"/>
        <v>40.926500000000004</v>
      </c>
      <c r="D43" s="123">
        <f t="shared" si="7"/>
        <v>40.426500000000004</v>
      </c>
      <c r="E43" s="123">
        <f t="shared" si="7"/>
        <v>39.926500000000004</v>
      </c>
      <c r="F43" s="123">
        <f t="shared" si="7"/>
        <v>39.426500000000004</v>
      </c>
      <c r="G43" s="123">
        <f t="shared" si="7"/>
        <v>38.926500000000004</v>
      </c>
      <c r="H43" s="123">
        <f t="shared" si="7"/>
        <v>38.426500000000004</v>
      </c>
      <c r="I43" s="123">
        <f t="shared" si="7"/>
        <v>37.926500000000004</v>
      </c>
      <c r="J43" s="123">
        <f t="shared" si="7"/>
        <v>37.426500000000004</v>
      </c>
      <c r="K43" s="123">
        <f t="shared" si="7"/>
        <v>36.926500000000004</v>
      </c>
      <c r="L43" s="123">
        <f t="shared" si="7"/>
        <v>36.426500000000004</v>
      </c>
      <c r="M43" s="123">
        <f t="shared" si="7"/>
        <v>35.926499999999997</v>
      </c>
      <c r="N43" s="123">
        <f t="shared" si="7"/>
        <v>35.426499999999997</v>
      </c>
      <c r="O43" s="123">
        <f t="shared" si="7"/>
        <v>34.926499999999997</v>
      </c>
      <c r="P43" s="123">
        <f t="shared" si="7"/>
        <v>34.426499999999997</v>
      </c>
      <c r="Q43" s="123">
        <f t="shared" si="7"/>
        <v>33.926499999999997</v>
      </c>
      <c r="R43" s="123">
        <f t="shared" si="7"/>
        <v>33.426499999999997</v>
      </c>
    </row>
    <row r="44" spans="1:19" x14ac:dyDescent="0.2">
      <c r="A44" s="32" t="s">
        <v>13</v>
      </c>
      <c r="B44" s="123">
        <f t="shared" ref="B44:R44" si="8">(B39-B45-B46-B47)/(1+B40)</f>
        <v>38.426499999999997</v>
      </c>
      <c r="C44" s="123">
        <f t="shared" si="8"/>
        <v>40.926499999999997</v>
      </c>
      <c r="D44" s="123">
        <f t="shared" si="8"/>
        <v>40.426499999999997</v>
      </c>
      <c r="E44" s="123">
        <f t="shared" si="8"/>
        <v>39.926499999999997</v>
      </c>
      <c r="F44" s="123">
        <f t="shared" si="8"/>
        <v>39.426499999999997</v>
      </c>
      <c r="G44" s="123">
        <f t="shared" si="8"/>
        <v>38.926499999999997</v>
      </c>
      <c r="H44" s="123">
        <f t="shared" si="8"/>
        <v>38.426499999999997</v>
      </c>
      <c r="I44" s="123">
        <f t="shared" si="8"/>
        <v>37.926499999999997</v>
      </c>
      <c r="J44" s="123">
        <f t="shared" si="8"/>
        <v>37.426499999999997</v>
      </c>
      <c r="K44" s="123">
        <f t="shared" si="8"/>
        <v>36.926499999999997</v>
      </c>
      <c r="L44" s="123">
        <f t="shared" si="8"/>
        <v>36.426499999999997</v>
      </c>
      <c r="M44" s="123">
        <f t="shared" si="8"/>
        <v>35.926499999999997</v>
      </c>
      <c r="N44" s="123">
        <f t="shared" si="8"/>
        <v>35.426499999999997</v>
      </c>
      <c r="O44" s="123">
        <f t="shared" si="8"/>
        <v>34.926499999999997</v>
      </c>
      <c r="P44" s="123">
        <f t="shared" si="8"/>
        <v>34.426499999999997</v>
      </c>
      <c r="Q44" s="123">
        <f t="shared" si="8"/>
        <v>33.926499999999997</v>
      </c>
      <c r="R44" s="123">
        <f t="shared" si="8"/>
        <v>33.426499999999997</v>
      </c>
    </row>
    <row r="45" spans="1:19" x14ac:dyDescent="0.2">
      <c r="A45" s="32" t="s">
        <v>15</v>
      </c>
      <c r="B45" s="66">
        <v>12</v>
      </c>
      <c r="C45" s="66">
        <v>12</v>
      </c>
      <c r="D45" s="66">
        <v>12</v>
      </c>
      <c r="E45" s="66">
        <v>12</v>
      </c>
      <c r="F45" s="66">
        <v>12</v>
      </c>
      <c r="G45" s="66">
        <v>12</v>
      </c>
      <c r="H45" s="66">
        <v>12</v>
      </c>
      <c r="I45" s="66">
        <v>12</v>
      </c>
      <c r="J45" s="66">
        <v>12</v>
      </c>
      <c r="K45" s="66">
        <v>12</v>
      </c>
      <c r="L45" s="66">
        <v>12</v>
      </c>
      <c r="M45" s="66">
        <v>12</v>
      </c>
      <c r="N45" s="66">
        <v>12</v>
      </c>
      <c r="O45" s="66">
        <v>12</v>
      </c>
      <c r="P45" s="66">
        <v>12</v>
      </c>
      <c r="Q45" s="66">
        <v>12</v>
      </c>
      <c r="R45" s="66">
        <v>12</v>
      </c>
    </row>
    <row r="46" spans="1:19" x14ac:dyDescent="0.2">
      <c r="A46" s="32" t="s">
        <v>14</v>
      </c>
      <c r="B46" s="102">
        <v>10</v>
      </c>
      <c r="C46" s="102">
        <v>5</v>
      </c>
      <c r="D46" s="102">
        <v>6</v>
      </c>
      <c r="E46" s="102">
        <v>7</v>
      </c>
      <c r="F46" s="102">
        <v>8</v>
      </c>
      <c r="G46" s="92">
        <v>9</v>
      </c>
      <c r="H46" s="102">
        <v>10</v>
      </c>
      <c r="I46" s="102">
        <v>11</v>
      </c>
      <c r="J46" s="102">
        <v>12</v>
      </c>
      <c r="K46" s="102">
        <v>13</v>
      </c>
      <c r="L46" s="102">
        <v>14</v>
      </c>
      <c r="M46" s="102">
        <v>15</v>
      </c>
      <c r="N46" s="102">
        <v>16</v>
      </c>
      <c r="O46" s="102">
        <v>17</v>
      </c>
      <c r="P46" s="102">
        <v>18</v>
      </c>
      <c r="Q46" s="102">
        <v>19</v>
      </c>
      <c r="R46" s="102">
        <v>20</v>
      </c>
    </row>
    <row r="47" spans="1:19" x14ac:dyDescent="0.2">
      <c r="A47" s="32" t="s">
        <v>32</v>
      </c>
      <c r="B47" s="124">
        <v>1.147</v>
      </c>
      <c r="C47" s="124">
        <v>1.147</v>
      </c>
      <c r="D47" s="124">
        <v>1.147</v>
      </c>
      <c r="E47" s="124">
        <v>1.147</v>
      </c>
      <c r="F47" s="124">
        <v>1.147</v>
      </c>
      <c r="G47" s="124">
        <v>1.147</v>
      </c>
      <c r="H47" s="124">
        <v>1.147</v>
      </c>
      <c r="I47" s="124">
        <v>1.147</v>
      </c>
      <c r="J47" s="124">
        <v>1.147</v>
      </c>
      <c r="K47" s="124">
        <v>1.147</v>
      </c>
      <c r="L47" s="124">
        <v>1.147</v>
      </c>
      <c r="M47" s="124">
        <v>1.147</v>
      </c>
      <c r="N47" s="124">
        <v>1.147</v>
      </c>
      <c r="O47" s="124">
        <v>1.147</v>
      </c>
      <c r="P47" s="124">
        <v>1.147</v>
      </c>
      <c r="Q47" s="124">
        <v>1.147</v>
      </c>
      <c r="R47" s="124">
        <v>1.147</v>
      </c>
    </row>
    <row r="48" spans="1:19" x14ac:dyDescent="0.2">
      <c r="A48" s="32" t="s">
        <v>3</v>
      </c>
      <c r="B48" s="124">
        <f t="shared" ref="B48:R48" si="9">B43/B44</f>
        <v>1.0000000000000002</v>
      </c>
      <c r="C48" s="124">
        <f t="shared" si="9"/>
        <v>1.0000000000000002</v>
      </c>
      <c r="D48" s="124">
        <f t="shared" si="9"/>
        <v>1.0000000000000002</v>
      </c>
      <c r="E48" s="124">
        <f t="shared" si="9"/>
        <v>1.0000000000000002</v>
      </c>
      <c r="F48" s="124">
        <f t="shared" si="9"/>
        <v>1.0000000000000002</v>
      </c>
      <c r="G48" s="124">
        <f t="shared" si="9"/>
        <v>1.0000000000000002</v>
      </c>
      <c r="H48" s="124">
        <f t="shared" si="9"/>
        <v>1.0000000000000002</v>
      </c>
      <c r="I48" s="124">
        <f t="shared" si="9"/>
        <v>1.0000000000000002</v>
      </c>
      <c r="J48" s="124">
        <f t="shared" si="9"/>
        <v>1.0000000000000002</v>
      </c>
      <c r="K48" s="124">
        <f t="shared" si="9"/>
        <v>1.0000000000000002</v>
      </c>
      <c r="L48" s="124">
        <f t="shared" si="9"/>
        <v>1.0000000000000002</v>
      </c>
      <c r="M48" s="124">
        <f t="shared" si="9"/>
        <v>1</v>
      </c>
      <c r="N48" s="124">
        <f t="shared" si="9"/>
        <v>1</v>
      </c>
      <c r="O48" s="124">
        <f t="shared" si="9"/>
        <v>1</v>
      </c>
      <c r="P48" s="124">
        <f t="shared" si="9"/>
        <v>1</v>
      </c>
      <c r="Q48" s="124">
        <f t="shared" si="9"/>
        <v>1</v>
      </c>
      <c r="R48" s="124">
        <f t="shared" si="9"/>
        <v>1</v>
      </c>
    </row>
    <row r="49" spans="1:18" x14ac:dyDescent="0.2">
      <c r="A49" s="32" t="s">
        <v>33</v>
      </c>
      <c r="B49" s="123">
        <f t="shared" ref="B49:R49" si="10">(B43+B46)/(B44)</f>
        <v>1.2602370759762145</v>
      </c>
      <c r="C49" s="123">
        <f t="shared" si="10"/>
        <v>1.1221702320012708</v>
      </c>
      <c r="D49" s="123">
        <f t="shared" si="10"/>
        <v>1.1484174984230642</v>
      </c>
      <c r="E49" s="123">
        <f t="shared" si="10"/>
        <v>1.1753221544588182</v>
      </c>
      <c r="F49" s="123">
        <f t="shared" si="10"/>
        <v>1.2029092108099884</v>
      </c>
      <c r="G49" s="123">
        <f t="shared" si="10"/>
        <v>1.2312049631998769</v>
      </c>
      <c r="H49" s="123">
        <f t="shared" si="10"/>
        <v>1.2602370759762145</v>
      </c>
      <c r="I49" s="123">
        <f t="shared" si="10"/>
        <v>1.2900346723267375</v>
      </c>
      <c r="J49" s="123">
        <f t="shared" si="10"/>
        <v>1.3206284317261836</v>
      </c>
      <c r="K49" s="123">
        <f t="shared" si="10"/>
        <v>1.3520506953001235</v>
      </c>
      <c r="L49" s="123">
        <f t="shared" si="10"/>
        <v>1.3843355798663064</v>
      </c>
      <c r="M49" s="123">
        <f t="shared" si="10"/>
        <v>1.4175191014988937</v>
      </c>
      <c r="N49" s="123">
        <f t="shared" si="10"/>
        <v>1.4516393095564055</v>
      </c>
      <c r="O49" s="123">
        <f t="shared" si="10"/>
        <v>1.4867364322219518</v>
      </c>
      <c r="P49" s="123">
        <f t="shared" si="10"/>
        <v>1.5228530347261557</v>
      </c>
      <c r="Q49" s="123">
        <f t="shared" si="10"/>
        <v>1.5600341915611691</v>
      </c>
      <c r="R49" s="123">
        <f t="shared" si="10"/>
        <v>1.5983276741507486</v>
      </c>
    </row>
    <row r="50" spans="1:18" x14ac:dyDescent="0.2">
      <c r="A50" s="32" t="s">
        <v>34</v>
      </c>
      <c r="B50" s="123">
        <f t="shared" ref="B50:R50" si="11">(B43+B46)/(B44+B45)</f>
        <v>0.96033831418004434</v>
      </c>
      <c r="C50" s="123">
        <f t="shared" si="11"/>
        <v>0.8677411126751251</v>
      </c>
      <c r="D50" s="123">
        <f t="shared" si="11"/>
        <v>0.88555406140024617</v>
      </c>
      <c r="E50" s="123">
        <f t="shared" si="11"/>
        <v>0.90371005170770236</v>
      </c>
      <c r="F50" s="123">
        <f t="shared" si="11"/>
        <v>0.92221908937998909</v>
      </c>
      <c r="G50" s="123">
        <f t="shared" si="11"/>
        <v>0.94109157314953917</v>
      </c>
      <c r="H50" s="123">
        <f t="shared" si="11"/>
        <v>0.96033831418004434</v>
      </c>
      <c r="I50" s="123">
        <f t="shared" si="11"/>
        <v>0.97997055671837618</v>
      </c>
      <c r="J50" s="123">
        <f t="shared" si="11"/>
        <v>1.0000000000000002</v>
      </c>
      <c r="K50" s="123">
        <f t="shared" si="11"/>
        <v>1.0204388214975526</v>
      </c>
      <c r="L50" s="123">
        <f t="shared" si="11"/>
        <v>1.0412997016096561</v>
      </c>
      <c r="M50" s="123">
        <f t="shared" si="11"/>
        <v>1.062595849895152</v>
      </c>
      <c r="N50" s="123">
        <f t="shared" si="11"/>
        <v>1.0843410329668013</v>
      </c>
      <c r="O50" s="123">
        <f t="shared" si="11"/>
        <v>1.1065496041682206</v>
      </c>
      <c r="P50" s="123">
        <f t="shared" si="11"/>
        <v>1.1292365351684921</v>
      </c>
      <c r="Q50" s="123">
        <f t="shared" si="11"/>
        <v>1.1524174496205895</v>
      </c>
      <c r="R50" s="123">
        <f t="shared" si="11"/>
        <v>1.1761086590426293</v>
      </c>
    </row>
    <row r="51" spans="1:18" ht="15.75" x14ac:dyDescent="0.25">
      <c r="A51" s="61" t="s">
        <v>59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</row>
    <row r="52" spans="1:18" x14ac:dyDescent="0.2">
      <c r="A52" s="32" t="s">
        <v>56</v>
      </c>
      <c r="B52" s="72">
        <v>16.589746861812205</v>
      </c>
      <c r="C52" s="72">
        <v>9.3953070761112549</v>
      </c>
      <c r="D52" s="72">
        <v>10.404634202391076</v>
      </c>
      <c r="E52" s="72">
        <v>11.642602039297065</v>
      </c>
      <c r="F52" s="72">
        <v>13.124039446087348</v>
      </c>
      <c r="G52" s="72">
        <v>14.813782273115544</v>
      </c>
      <c r="H52" s="72">
        <v>16.589746861812205</v>
      </c>
      <c r="I52" s="72">
        <v>18.230579726208212</v>
      </c>
      <c r="J52" s="72">
        <v>19.472321923791437</v>
      </c>
      <c r="K52" s="72">
        <v>20.131123351633562</v>
      </c>
      <c r="L52" s="72">
        <v>20.201611655504433</v>
      </c>
      <c r="M52" s="72">
        <v>19.844572148233482</v>
      </c>
      <c r="N52" s="72">
        <v>19.293300094587092</v>
      </c>
      <c r="O52" s="72">
        <v>18.772430832278843</v>
      </c>
      <c r="P52" s="72">
        <v>18.479106089279334</v>
      </c>
      <c r="Q52" s="72">
        <v>18.627385532971207</v>
      </c>
      <c r="R52" s="72">
        <v>19.57841498620478</v>
      </c>
    </row>
    <row r="53" spans="1:18" x14ac:dyDescent="0.2">
      <c r="A53" s="32" t="s">
        <v>35</v>
      </c>
      <c r="B53" s="72">
        <v>7.79995264742867</v>
      </c>
      <c r="C53" s="72">
        <v>8.0001306787780138</v>
      </c>
      <c r="D53" s="72">
        <v>7.9632501649569933</v>
      </c>
      <c r="E53" s="72">
        <v>7.9255948250070674</v>
      </c>
      <c r="F53" s="72">
        <v>7.8863619388326702</v>
      </c>
      <c r="G53" s="72">
        <v>7.8447487863383376</v>
      </c>
      <c r="H53" s="72">
        <v>7.79995264742867</v>
      </c>
      <c r="I53" s="72">
        <v>7.7511708020080468</v>
      </c>
      <c r="J53" s="72">
        <v>7.697600529981214</v>
      </c>
      <c r="K53" s="72">
        <v>7.6384391112524588</v>
      </c>
      <c r="L53" s="72">
        <v>7.5728838257264437</v>
      </c>
      <c r="M53" s="72">
        <v>7.5001319533075295</v>
      </c>
      <c r="N53" s="72">
        <v>7.4193807738948374</v>
      </c>
      <c r="O53" s="72">
        <v>7.3298275673944939</v>
      </c>
      <c r="P53" s="72">
        <v>7.2306696137104982</v>
      </c>
      <c r="Q53" s="72">
        <v>7.121104192746623</v>
      </c>
      <c r="R53" s="72">
        <v>7.0003285844068461</v>
      </c>
    </row>
    <row r="54" spans="1:18" x14ac:dyDescent="0.2">
      <c r="A54" s="32" t="s">
        <v>36</v>
      </c>
      <c r="B54" s="72">
        <v>4.4916280467641077</v>
      </c>
      <c r="C54" s="72">
        <v>6.8911685263857381</v>
      </c>
      <c r="D54" s="72">
        <v>6.2836670336476441</v>
      </c>
      <c r="E54" s="72">
        <v>5.7303406316906456</v>
      </c>
      <c r="F54" s="72">
        <v>5.2413692927020055</v>
      </c>
      <c r="G54" s="72">
        <v>4.8261828101493345</v>
      </c>
      <c r="H54" s="72">
        <v>4.4916280467641077</v>
      </c>
      <c r="I54" s="72">
        <v>4.2399305726154166</v>
      </c>
      <c r="J54" s="72">
        <v>4.0671228427764534</v>
      </c>
      <c r="K54" s="72">
        <v>3.9626690098820565</v>
      </c>
      <c r="L54" s="72">
        <v>3.9105598228339176</v>
      </c>
      <c r="M54" s="72">
        <v>3.8913970537238747</v>
      </c>
      <c r="N54" s="72">
        <v>3.884532365398587</v>
      </c>
      <c r="O54" s="72">
        <v>3.8694769338815607</v>
      </c>
      <c r="P54" s="72">
        <v>3.8262488142602171</v>
      </c>
      <c r="Q54" s="72">
        <v>3.7346002951445043</v>
      </c>
      <c r="R54" s="72">
        <v>3.5719144659432041</v>
      </c>
    </row>
    <row r="55" spans="1:18" x14ac:dyDescent="0.2">
      <c r="A55" s="32" t="s">
        <v>37</v>
      </c>
      <c r="B55" s="72">
        <v>2.9999586546266439</v>
      </c>
      <c r="C55" s="72">
        <v>5.999828888194175</v>
      </c>
      <c r="D55" s="72">
        <v>5.0942637344041293</v>
      </c>
      <c r="E55" s="72">
        <v>4.3590938635923502</v>
      </c>
      <c r="F55" s="72">
        <v>3.7767195463187755</v>
      </c>
      <c r="G55" s="72">
        <v>3.3295410531435534</v>
      </c>
      <c r="H55" s="72">
        <v>2.9999586546266439</v>
      </c>
      <c r="I55" s="72">
        <v>2.7703726213281108</v>
      </c>
      <c r="J55" s="72">
        <v>2.6231832238079815</v>
      </c>
      <c r="K55" s="72">
        <v>2.5407907326263106</v>
      </c>
      <c r="L55" s="72">
        <v>2.5055954183431162</v>
      </c>
      <c r="M55" s="72">
        <v>2.4999975515185193</v>
      </c>
      <c r="N55" s="72">
        <v>2.5063974027100753</v>
      </c>
      <c r="O55" s="72">
        <v>2.507195242481413</v>
      </c>
      <c r="P55" s="72">
        <v>2.4847913413928882</v>
      </c>
      <c r="Q55" s="72">
        <v>2.4215859700049265</v>
      </c>
      <c r="R55" s="72">
        <v>2.2999793988779489</v>
      </c>
    </row>
    <row r="56" spans="1:18" x14ac:dyDescent="0.2">
      <c r="A56" s="32" t="s">
        <v>57</v>
      </c>
      <c r="B56" s="72">
        <v>2.2331785676508771</v>
      </c>
      <c r="C56" s="72">
        <v>5.2759585438103889</v>
      </c>
      <c r="D56" s="72">
        <v>4.2301344110643084</v>
      </c>
      <c r="E56" s="72">
        <v>3.4611621039803975</v>
      </c>
      <c r="F56" s="72">
        <v>2.9036369148251966</v>
      </c>
      <c r="G56" s="72">
        <v>2.5071860138362458</v>
      </c>
      <c r="H56" s="72">
        <v>2.2331785676508771</v>
      </c>
      <c r="I56" s="72">
        <v>2.0519461657222573</v>
      </c>
      <c r="J56" s="72">
        <v>1.9404654771118424</v>
      </c>
      <c r="K56" s="72">
        <v>1.8804109226204158</v>
      </c>
      <c r="L56" s="72">
        <v>1.856487947214603</v>
      </c>
      <c r="M56" s="72">
        <v>1.8550338763975944</v>
      </c>
      <c r="N56" s="72">
        <v>1.8629559160882592</v>
      </c>
      <c r="O56" s="72">
        <v>1.867092259335603</v>
      </c>
      <c r="P56" s="72">
        <v>1.8540509664213662</v>
      </c>
      <c r="Q56" s="72">
        <v>1.8105658038530539</v>
      </c>
      <c r="R56" s="72">
        <v>1.7244488803607076</v>
      </c>
    </row>
    <row r="57" spans="1:18" x14ac:dyDescent="0.2">
      <c r="A57" s="32" t="s">
        <v>38</v>
      </c>
      <c r="B57" s="73">
        <v>1328.2234251243763</v>
      </c>
      <c r="C57" s="73">
        <v>1106.6142166310706</v>
      </c>
      <c r="D57" s="73">
        <v>1218.8773438412254</v>
      </c>
      <c r="E57" s="73">
        <v>1270.468280186313</v>
      </c>
      <c r="F57" s="73">
        <v>1299.3287688250969</v>
      </c>
      <c r="G57" s="73">
        <v>1317.0179231023476</v>
      </c>
      <c r="H57" s="73">
        <v>1328.2234251243763</v>
      </c>
      <c r="I57" s="73">
        <v>1335.2069710276739</v>
      </c>
      <c r="J57" s="73">
        <v>1339.2205273753639</v>
      </c>
      <c r="K57" s="73">
        <v>1341.0631572508764</v>
      </c>
      <c r="L57" s="73">
        <v>1341.3327688475497</v>
      </c>
      <c r="M57" s="73">
        <v>1340.5519125061012</v>
      </c>
      <c r="N57" s="73">
        <v>1339.2380654556064</v>
      </c>
      <c r="O57" s="73">
        <v>1337.9475041513717</v>
      </c>
      <c r="P57" s="73">
        <v>1337.299703724357</v>
      </c>
      <c r="Q57" s="73">
        <v>1337.9769105488613</v>
      </c>
      <c r="R57" s="73">
        <v>1340.6927932387039</v>
      </c>
    </row>
    <row r="58" spans="1:18" x14ac:dyDescent="0.2">
      <c r="A58" s="32" t="s">
        <v>39</v>
      </c>
      <c r="B58" s="73">
        <v>1408.6474309884406</v>
      </c>
      <c r="C58" s="73">
        <v>1444.5710164761952</v>
      </c>
      <c r="D58" s="73">
        <v>1426.4591983859218</v>
      </c>
      <c r="E58" s="73">
        <v>1418.1534322805715</v>
      </c>
      <c r="F58" s="73">
        <v>1413.4880509731991</v>
      </c>
      <c r="G58" s="73">
        <v>1410.5773139500741</v>
      </c>
      <c r="H58" s="73">
        <v>1408.6474309884406</v>
      </c>
      <c r="I58" s="73">
        <v>1407.3150253692265</v>
      </c>
      <c r="J58" s="73">
        <v>1406.3582912032607</v>
      </c>
      <c r="K58" s="73">
        <v>1405.6288203225656</v>
      </c>
      <c r="L58" s="73">
        <v>1405.014206048249</v>
      </c>
      <c r="M58" s="73">
        <v>1404.4225734505824</v>
      </c>
      <c r="N58" s="73">
        <v>1403.7781449184893</v>
      </c>
      <c r="O58" s="73">
        <v>1403.0236741412541</v>
      </c>
      <c r="P58" s="73">
        <v>1402.1284115161061</v>
      </c>
      <c r="Q58" s="73">
        <v>1401.1006907351527</v>
      </c>
      <c r="R58" s="73">
        <v>1400.0028425624168</v>
      </c>
    </row>
    <row r="59" spans="1:18" x14ac:dyDescent="0.2">
      <c r="A59" s="32" t="s">
        <v>40</v>
      </c>
      <c r="B59" s="72">
        <v>0.22381377061003729</v>
      </c>
      <c r="C59" s="72">
        <v>5.3261245248649704E-2</v>
      </c>
      <c r="D59" s="72">
        <v>8.6712781516865442E-2</v>
      </c>
      <c r="E59" s="72">
        <v>0.12188090505206436</v>
      </c>
      <c r="F59" s="72">
        <v>0.15767443226077815</v>
      </c>
      <c r="G59" s="72">
        <v>0.1923911628421788</v>
      </c>
      <c r="H59" s="72">
        <v>0.22381377061003729</v>
      </c>
      <c r="I59" s="72">
        <v>0.24962537353649578</v>
      </c>
      <c r="J59" s="72">
        <v>0.26810544429423949</v>
      </c>
      <c r="K59" s="72">
        <v>0.27878595438591036</v>
      </c>
      <c r="L59" s="72">
        <v>0.28265693726840607</v>
      </c>
      <c r="M59" s="72">
        <v>0.28181953550858485</v>
      </c>
      <c r="N59" s="72">
        <v>0.27889646479830926</v>
      </c>
      <c r="O59" s="72">
        <v>0.27659894555562387</v>
      </c>
      <c r="P59" s="72">
        <v>0.27765477075097417</v>
      </c>
      <c r="Q59" s="72">
        <v>0.2851540251055662</v>
      </c>
      <c r="R59" s="72">
        <v>0.3034898841806114</v>
      </c>
    </row>
    <row r="60" spans="1:18" x14ac:dyDescent="0.2">
      <c r="A60" s="32" t="s">
        <v>41</v>
      </c>
      <c r="B60" s="72">
        <v>4.7999939928020261</v>
      </c>
      <c r="C60" s="72">
        <v>2.0003017905838387</v>
      </c>
      <c r="D60" s="72">
        <v>2.8689864305528641</v>
      </c>
      <c r="E60" s="72">
        <v>3.5665009614147172</v>
      </c>
      <c r="F60" s="72">
        <v>4.1096423925138943</v>
      </c>
      <c r="G60" s="72">
        <v>4.5152077331947842</v>
      </c>
      <c r="H60" s="72">
        <v>4.7999939928020261</v>
      </c>
      <c r="I60" s="72">
        <v>4.980798180679936</v>
      </c>
      <c r="J60" s="72">
        <v>5.0744173061732329</v>
      </c>
      <c r="K60" s="72">
        <v>5.0976483786261486</v>
      </c>
      <c r="L60" s="72">
        <v>5.0672884073833275</v>
      </c>
      <c r="M60" s="72">
        <v>5.0001344017890101</v>
      </c>
      <c r="N60" s="72">
        <v>4.9129833711847617</v>
      </c>
      <c r="O60" s="72">
        <v>4.8226323249130809</v>
      </c>
      <c r="P60" s="72">
        <v>4.7458782723176096</v>
      </c>
      <c r="Q60" s="72">
        <v>4.6995182227416965</v>
      </c>
      <c r="R60" s="72">
        <v>4.7003491855288972</v>
      </c>
    </row>
    <row r="73" spans="1:19" ht="15.75" x14ac:dyDescent="0.25">
      <c r="B73" s="22" t="s">
        <v>61</v>
      </c>
      <c r="C73" s="44"/>
      <c r="D73" s="44"/>
      <c r="E73" s="44"/>
      <c r="F73" s="44"/>
      <c r="G73" s="44"/>
      <c r="H73" s="44"/>
      <c r="K73" s="125"/>
      <c r="L73" s="71"/>
    </row>
    <row r="74" spans="1:19" ht="15.75" x14ac:dyDescent="0.25">
      <c r="B74" s="22" t="s">
        <v>66</v>
      </c>
      <c r="C74" s="22"/>
      <c r="D74" s="22"/>
      <c r="E74" s="22"/>
      <c r="F74" s="22"/>
      <c r="G74" s="22"/>
      <c r="H74" s="44"/>
    </row>
    <row r="75" spans="1:19" x14ac:dyDescent="0.2">
      <c r="A75" s="12" t="s">
        <v>60</v>
      </c>
      <c r="B75" s="5">
        <v>100</v>
      </c>
      <c r="C75" s="5">
        <v>100</v>
      </c>
      <c r="D75" s="5">
        <v>100</v>
      </c>
      <c r="E75" s="5">
        <v>100</v>
      </c>
      <c r="F75" s="5">
        <v>100</v>
      </c>
      <c r="G75" s="5">
        <v>100</v>
      </c>
      <c r="H75" s="5">
        <v>100</v>
      </c>
      <c r="I75" s="5">
        <v>100</v>
      </c>
      <c r="J75" s="5">
        <v>100</v>
      </c>
      <c r="K75" s="5">
        <v>100</v>
      </c>
      <c r="L75" s="5">
        <v>100</v>
      </c>
      <c r="M75" s="5">
        <v>100</v>
      </c>
      <c r="N75" s="5">
        <v>100</v>
      </c>
      <c r="O75" s="5">
        <v>100</v>
      </c>
      <c r="P75" s="5">
        <v>100</v>
      </c>
      <c r="Q75" s="5">
        <v>100</v>
      </c>
      <c r="R75" s="5">
        <v>100</v>
      </c>
      <c r="S75" s="5"/>
    </row>
    <row r="76" spans="1:19" x14ac:dyDescent="0.2">
      <c r="A76" s="12" t="s">
        <v>3</v>
      </c>
      <c r="B76" s="74">
        <v>1</v>
      </c>
      <c r="C76" s="74">
        <v>1.2</v>
      </c>
      <c r="D76" s="74">
        <v>1.2</v>
      </c>
      <c r="E76" s="74">
        <v>1.2</v>
      </c>
      <c r="F76" s="74">
        <v>1.2</v>
      </c>
      <c r="G76" s="74">
        <v>1.2</v>
      </c>
      <c r="H76" s="74">
        <v>1.2</v>
      </c>
      <c r="I76" s="74">
        <v>1.2</v>
      </c>
      <c r="J76" s="74">
        <v>1.2</v>
      </c>
      <c r="K76" s="74">
        <v>1.2</v>
      </c>
      <c r="L76" s="74">
        <v>1.2</v>
      </c>
      <c r="M76" s="74">
        <v>1.2</v>
      </c>
      <c r="N76" s="74">
        <v>1.2</v>
      </c>
      <c r="O76" s="74">
        <v>1.2</v>
      </c>
      <c r="P76" s="74">
        <v>1.2</v>
      </c>
      <c r="Q76" s="74">
        <v>1.2</v>
      </c>
      <c r="R76" s="74">
        <v>1.2</v>
      </c>
      <c r="S76" s="5"/>
    </row>
    <row r="77" spans="1:19" x14ac:dyDescent="0.2">
      <c r="A77" s="37"/>
      <c r="B77" s="7" t="s">
        <v>42</v>
      </c>
      <c r="C77" s="21"/>
      <c r="D77" s="21"/>
      <c r="E77" s="21"/>
      <c r="F77" s="21"/>
      <c r="G77" s="21"/>
      <c r="H77" s="21"/>
    </row>
    <row r="78" spans="1:19" x14ac:dyDescent="0.2">
      <c r="A78" s="67" t="s">
        <v>14</v>
      </c>
      <c r="B78" s="68">
        <f>B82</f>
        <v>10</v>
      </c>
      <c r="C78" s="68">
        <f>C82</f>
        <v>5</v>
      </c>
      <c r="D78" s="68">
        <f t="shared" ref="D78:R78" si="12">D82</f>
        <v>6</v>
      </c>
      <c r="E78" s="68">
        <f t="shared" si="12"/>
        <v>7</v>
      </c>
      <c r="F78" s="68">
        <f t="shared" si="12"/>
        <v>8</v>
      </c>
      <c r="G78" s="68">
        <f t="shared" si="12"/>
        <v>9</v>
      </c>
      <c r="H78" s="68">
        <f t="shared" si="12"/>
        <v>10</v>
      </c>
      <c r="I78" s="68">
        <f t="shared" si="12"/>
        <v>11</v>
      </c>
      <c r="J78" s="68">
        <f t="shared" si="12"/>
        <v>12</v>
      </c>
      <c r="K78" s="68">
        <f t="shared" si="12"/>
        <v>13</v>
      </c>
      <c r="L78" s="68">
        <f t="shared" si="12"/>
        <v>14</v>
      </c>
      <c r="M78" s="68">
        <f t="shared" si="12"/>
        <v>15</v>
      </c>
      <c r="N78" s="68">
        <f t="shared" si="12"/>
        <v>16</v>
      </c>
      <c r="O78" s="68">
        <f t="shared" si="12"/>
        <v>17</v>
      </c>
      <c r="P78" s="68">
        <f t="shared" si="12"/>
        <v>18</v>
      </c>
      <c r="Q78" s="68">
        <f t="shared" si="12"/>
        <v>19</v>
      </c>
      <c r="R78" s="68">
        <f t="shared" si="12"/>
        <v>20</v>
      </c>
    </row>
    <row r="79" spans="1:19" x14ac:dyDescent="0.2">
      <c r="A79" s="32" t="s">
        <v>12</v>
      </c>
      <c r="B79" s="123">
        <f t="shared" ref="B79:R79" si="13">B75-B80-B81-B82-B83</f>
        <v>38.426500000000004</v>
      </c>
      <c r="C79" s="123">
        <f t="shared" si="13"/>
        <v>44.647090909090913</v>
      </c>
      <c r="D79" s="123">
        <f t="shared" si="13"/>
        <v>44.101636363636374</v>
      </c>
      <c r="E79" s="123">
        <f t="shared" si="13"/>
        <v>43.556181818181827</v>
      </c>
      <c r="F79" s="123">
        <f t="shared" si="13"/>
        <v>43.010727272727273</v>
      </c>
      <c r="G79" s="123">
        <f t="shared" si="13"/>
        <v>42.46527272727274</v>
      </c>
      <c r="H79" s="123">
        <f t="shared" si="13"/>
        <v>41.919818181818179</v>
      </c>
      <c r="I79" s="123">
        <f t="shared" si="13"/>
        <v>41.374363636363647</v>
      </c>
      <c r="J79" s="123">
        <f t="shared" si="13"/>
        <v>40.8289090909091</v>
      </c>
      <c r="K79" s="123">
        <f t="shared" si="13"/>
        <v>40.283454545454553</v>
      </c>
      <c r="L79" s="123">
        <f t="shared" si="13"/>
        <v>39.738000000000007</v>
      </c>
      <c r="M79" s="123">
        <f t="shared" si="13"/>
        <v>39.19254545454546</v>
      </c>
      <c r="N79" s="123">
        <f t="shared" si="13"/>
        <v>38.647090909090913</v>
      </c>
      <c r="O79" s="123">
        <f t="shared" si="13"/>
        <v>38.101636363636366</v>
      </c>
      <c r="P79" s="123">
        <f t="shared" si="13"/>
        <v>37.55618181818182</v>
      </c>
      <c r="Q79" s="123">
        <f t="shared" si="13"/>
        <v>37.010727272727273</v>
      </c>
      <c r="R79" s="123">
        <f t="shared" si="13"/>
        <v>36.46527272727274</v>
      </c>
    </row>
    <row r="80" spans="1:19" x14ac:dyDescent="0.2">
      <c r="A80" s="32" t="s">
        <v>13</v>
      </c>
      <c r="B80" s="123">
        <f t="shared" ref="B80:R80" si="14">(B75-B81-B82-B83)/(1+B76)</f>
        <v>38.426499999999997</v>
      </c>
      <c r="C80" s="123">
        <f t="shared" si="14"/>
        <v>37.205909090909088</v>
      </c>
      <c r="D80" s="123">
        <f t="shared" si="14"/>
        <v>36.751363636363628</v>
      </c>
      <c r="E80" s="123">
        <f t="shared" si="14"/>
        <v>36.296818181818175</v>
      </c>
      <c r="F80" s="123">
        <f t="shared" si="14"/>
        <v>35.842272727272722</v>
      </c>
      <c r="G80" s="123">
        <f t="shared" si="14"/>
        <v>35.387727272727268</v>
      </c>
      <c r="H80" s="123">
        <f t="shared" si="14"/>
        <v>34.933181818181815</v>
      </c>
      <c r="I80" s="123">
        <f t="shared" si="14"/>
        <v>34.478636363636362</v>
      </c>
      <c r="J80" s="123">
        <f t="shared" si="14"/>
        <v>34.024090909090901</v>
      </c>
      <c r="K80" s="123">
        <f t="shared" si="14"/>
        <v>33.569545454545448</v>
      </c>
      <c r="L80" s="123">
        <f t="shared" si="14"/>
        <v>33.114999999999995</v>
      </c>
      <c r="M80" s="123">
        <f t="shared" si="14"/>
        <v>32.660454545454542</v>
      </c>
      <c r="N80" s="123">
        <f t="shared" si="14"/>
        <v>32.205909090909088</v>
      </c>
      <c r="O80" s="123">
        <f t="shared" si="14"/>
        <v>31.751363636363632</v>
      </c>
      <c r="P80" s="123">
        <f t="shared" si="14"/>
        <v>31.296818181818178</v>
      </c>
      <c r="Q80" s="123">
        <f t="shared" si="14"/>
        <v>30.842272727272722</v>
      </c>
      <c r="R80" s="123">
        <f t="shared" si="14"/>
        <v>30.387727272727268</v>
      </c>
    </row>
    <row r="81" spans="1:18" x14ac:dyDescent="0.2">
      <c r="A81" s="32" t="s">
        <v>15</v>
      </c>
      <c r="B81" s="66">
        <v>12</v>
      </c>
      <c r="C81" s="66">
        <v>12</v>
      </c>
      <c r="D81" s="66">
        <v>12</v>
      </c>
      <c r="E81" s="66">
        <v>12</v>
      </c>
      <c r="F81" s="66">
        <v>12</v>
      </c>
      <c r="G81" s="66">
        <v>12</v>
      </c>
      <c r="H81" s="66">
        <v>12</v>
      </c>
      <c r="I81" s="66">
        <v>12</v>
      </c>
      <c r="J81" s="66">
        <v>12</v>
      </c>
      <c r="K81" s="66">
        <v>12</v>
      </c>
      <c r="L81" s="66">
        <v>12</v>
      </c>
      <c r="M81" s="66">
        <v>12</v>
      </c>
      <c r="N81" s="66">
        <v>12</v>
      </c>
      <c r="O81" s="66">
        <v>12</v>
      </c>
      <c r="P81" s="66">
        <v>12</v>
      </c>
      <c r="Q81" s="66">
        <v>12</v>
      </c>
      <c r="R81" s="66">
        <v>12</v>
      </c>
    </row>
    <row r="82" spans="1:18" x14ac:dyDescent="0.2">
      <c r="A82" s="32" t="s">
        <v>14</v>
      </c>
      <c r="B82" s="102">
        <v>10</v>
      </c>
      <c r="C82" s="102">
        <v>5</v>
      </c>
      <c r="D82" s="102">
        <v>6</v>
      </c>
      <c r="E82" s="102">
        <v>7</v>
      </c>
      <c r="F82" s="102">
        <v>8</v>
      </c>
      <c r="G82" s="92">
        <v>9</v>
      </c>
      <c r="H82" s="102">
        <v>10</v>
      </c>
      <c r="I82" s="102">
        <v>11</v>
      </c>
      <c r="J82" s="102">
        <v>12</v>
      </c>
      <c r="K82" s="102">
        <v>13</v>
      </c>
      <c r="L82" s="102">
        <v>14</v>
      </c>
      <c r="M82" s="102">
        <v>15</v>
      </c>
      <c r="N82" s="102">
        <v>16</v>
      </c>
      <c r="O82" s="102">
        <v>17</v>
      </c>
      <c r="P82" s="102">
        <v>18</v>
      </c>
      <c r="Q82" s="102">
        <v>19</v>
      </c>
      <c r="R82" s="102">
        <v>20</v>
      </c>
    </row>
    <row r="83" spans="1:18" x14ac:dyDescent="0.2">
      <c r="A83" s="32" t="s">
        <v>32</v>
      </c>
      <c r="B83" s="64">
        <v>1.147</v>
      </c>
      <c r="C83" s="65">
        <v>1.147</v>
      </c>
      <c r="D83" s="65">
        <v>1.147</v>
      </c>
      <c r="E83" s="65">
        <v>1.147</v>
      </c>
      <c r="F83" s="65">
        <v>1.147</v>
      </c>
      <c r="G83" s="65">
        <v>1.147</v>
      </c>
      <c r="H83" s="65">
        <v>1.147</v>
      </c>
      <c r="I83" s="65">
        <v>1.147</v>
      </c>
      <c r="J83" s="65">
        <v>1.147</v>
      </c>
      <c r="K83" s="65">
        <v>1.147</v>
      </c>
      <c r="L83" s="65">
        <v>1.147</v>
      </c>
      <c r="M83" s="65">
        <v>1.147</v>
      </c>
      <c r="N83" s="65">
        <v>1.147</v>
      </c>
      <c r="O83" s="65">
        <v>1.147</v>
      </c>
      <c r="P83" s="65">
        <v>1.147</v>
      </c>
      <c r="Q83" s="65">
        <v>1.147</v>
      </c>
      <c r="R83" s="65">
        <v>1.147</v>
      </c>
    </row>
    <row r="84" spans="1:18" x14ac:dyDescent="0.2">
      <c r="A84" s="32" t="s">
        <v>3</v>
      </c>
      <c r="B84" s="124">
        <f t="shared" ref="B84:R84" si="15">B79/B80</f>
        <v>1.0000000000000002</v>
      </c>
      <c r="C84" s="124">
        <f t="shared" si="15"/>
        <v>1.2000000000000002</v>
      </c>
      <c r="D84" s="124">
        <f t="shared" si="15"/>
        <v>1.2000000000000006</v>
      </c>
      <c r="E84" s="124">
        <f t="shared" si="15"/>
        <v>1.2000000000000004</v>
      </c>
      <c r="F84" s="124">
        <f t="shared" si="15"/>
        <v>1.2000000000000002</v>
      </c>
      <c r="G84" s="124">
        <f t="shared" si="15"/>
        <v>1.2000000000000006</v>
      </c>
      <c r="H84" s="124">
        <f t="shared" si="15"/>
        <v>1.2</v>
      </c>
      <c r="I84" s="124">
        <f t="shared" si="15"/>
        <v>1.2000000000000004</v>
      </c>
      <c r="J84" s="124">
        <f t="shared" si="15"/>
        <v>1.2000000000000006</v>
      </c>
      <c r="K84" s="124">
        <f t="shared" si="15"/>
        <v>1.2000000000000004</v>
      </c>
      <c r="L84" s="124">
        <f t="shared" si="15"/>
        <v>1.2000000000000004</v>
      </c>
      <c r="M84" s="124">
        <f t="shared" si="15"/>
        <v>1.2000000000000004</v>
      </c>
      <c r="N84" s="124">
        <f t="shared" si="15"/>
        <v>1.2000000000000002</v>
      </c>
      <c r="O84" s="124">
        <f t="shared" si="15"/>
        <v>1.2000000000000002</v>
      </c>
      <c r="P84" s="124">
        <f t="shared" si="15"/>
        <v>1.2000000000000002</v>
      </c>
      <c r="Q84" s="124">
        <f t="shared" si="15"/>
        <v>1.2000000000000002</v>
      </c>
      <c r="R84" s="124">
        <f t="shared" si="15"/>
        <v>1.2000000000000006</v>
      </c>
    </row>
    <row r="85" spans="1:18" x14ac:dyDescent="0.2">
      <c r="A85" s="32" t="s">
        <v>33</v>
      </c>
      <c r="B85" s="123">
        <f t="shared" ref="B85:R85" si="16">(B79+B82)/(B80)</f>
        <v>1.2602370759762145</v>
      </c>
      <c r="C85" s="123">
        <f t="shared" si="16"/>
        <v>1.3343872552013978</v>
      </c>
      <c r="D85" s="123">
        <f t="shared" si="16"/>
        <v>1.3632592482653711</v>
      </c>
      <c r="E85" s="123">
        <f t="shared" si="16"/>
        <v>1.3928543699047005</v>
      </c>
      <c r="F85" s="123">
        <f t="shared" si="16"/>
        <v>1.4232001318909873</v>
      </c>
      <c r="G85" s="123">
        <f t="shared" si="16"/>
        <v>1.4543254595198649</v>
      </c>
      <c r="H85" s="123">
        <f t="shared" si="16"/>
        <v>1.4862607835738357</v>
      </c>
      <c r="I85" s="123">
        <f t="shared" si="16"/>
        <v>1.5190381395594112</v>
      </c>
      <c r="J85" s="123">
        <f t="shared" si="16"/>
        <v>1.5526912748988022</v>
      </c>
      <c r="K85" s="123">
        <f t="shared" si="16"/>
        <v>1.587255764830136</v>
      </c>
      <c r="L85" s="123">
        <f t="shared" si="16"/>
        <v>1.6227691378529372</v>
      </c>
      <c r="M85" s="123">
        <f t="shared" si="16"/>
        <v>1.6592710116487832</v>
      </c>
      <c r="N85" s="123">
        <f t="shared" si="16"/>
        <v>1.6968032405120463</v>
      </c>
      <c r="O85" s="123">
        <f t="shared" si="16"/>
        <v>1.7354100754441473</v>
      </c>
      <c r="P85" s="123">
        <f t="shared" si="16"/>
        <v>1.7751383381987715</v>
      </c>
      <c r="Q85" s="123">
        <f t="shared" si="16"/>
        <v>1.8160376107172862</v>
      </c>
      <c r="R85" s="123">
        <f t="shared" si="16"/>
        <v>1.8581604415658242</v>
      </c>
    </row>
    <row r="86" spans="1:18" x14ac:dyDescent="0.2">
      <c r="A86" s="32" t="s">
        <v>34</v>
      </c>
      <c r="B86" s="123">
        <f t="shared" ref="B86:R86" si="17">(B79+B82)/(B80+B81)</f>
        <v>0.96033831418004434</v>
      </c>
      <c r="C86" s="123">
        <f t="shared" si="17"/>
        <v>1.0089660332739048</v>
      </c>
      <c r="D86" s="123">
        <f t="shared" si="17"/>
        <v>1.0276971273530815</v>
      </c>
      <c r="E86" s="123">
        <f t="shared" si="17"/>
        <v>1.0467807967775031</v>
      </c>
      <c r="F86" s="123">
        <f t="shared" si="17"/>
        <v>1.0662270909142733</v>
      </c>
      <c r="G86" s="123">
        <f t="shared" si="17"/>
        <v>1.0860464447066276</v>
      </c>
      <c r="H86" s="123">
        <f t="shared" si="17"/>
        <v>1.1062496973453555</v>
      </c>
      <c r="I86" s="123">
        <f t="shared" si="17"/>
        <v>1.1268481120358329</v>
      </c>
      <c r="J86" s="123">
        <f t="shared" si="17"/>
        <v>1.1478533969363875</v>
      </c>
      <c r="K86" s="123">
        <f t="shared" si="17"/>
        <v>1.1692777273498054</v>
      </c>
      <c r="L86" s="123">
        <f t="shared" si="17"/>
        <v>1.1911337692563453</v>
      </c>
      <c r="M86" s="123">
        <f t="shared" si="17"/>
        <v>1.2134347042838389</v>
      </c>
      <c r="N86" s="123">
        <f t="shared" si="17"/>
        <v>1.2361942562183172</v>
      </c>
      <c r="O86" s="123">
        <f t="shared" si="17"/>
        <v>1.2594267191671948</v>
      </c>
      <c r="P86" s="123">
        <f t="shared" si="17"/>
        <v>1.2831469874964569</v>
      </c>
      <c r="Q86" s="123">
        <f t="shared" si="17"/>
        <v>1.3073705876736021</v>
      </c>
      <c r="R86" s="123">
        <f t="shared" si="17"/>
        <v>1.3321137121593949</v>
      </c>
    </row>
    <row r="87" spans="1:18" ht="15.75" x14ac:dyDescent="0.25">
      <c r="A87" s="61" t="s">
        <v>59</v>
      </c>
      <c r="B87" s="33"/>
      <c r="C87" s="33"/>
      <c r="D87" s="33"/>
      <c r="E87" s="33"/>
      <c r="F87" s="33"/>
      <c r="G87" s="33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</row>
    <row r="88" spans="1:18" x14ac:dyDescent="0.2">
      <c r="A88" s="32" t="s">
        <v>56</v>
      </c>
      <c r="B88" s="63">
        <v>16.589746861812205</v>
      </c>
      <c r="C88" s="63">
        <v>17.476228393863359</v>
      </c>
      <c r="D88" s="63">
        <v>26.03548345044268</v>
      </c>
      <c r="E88" s="63">
        <v>37.312975678285426</v>
      </c>
      <c r="F88" s="63">
        <v>51.573401998716911</v>
      </c>
      <c r="G88" s="63">
        <v>68.434917016891717</v>
      </c>
      <c r="H88" s="63">
        <v>86.484161515132584</v>
      </c>
      <c r="I88" s="63">
        <v>103.37743987376115</v>
      </c>
      <c r="J88" s="63">
        <v>116.74983666227884</v>
      </c>
      <c r="K88" s="63">
        <v>125.46209097739681</v>
      </c>
      <c r="L88" s="63">
        <v>130.1698731806176</v>
      </c>
      <c r="M88" s="63">
        <v>132.85983092347161</v>
      </c>
      <c r="N88" s="63">
        <v>136.00822858674394</v>
      </c>
      <c r="O88" s="63">
        <v>142.11681695182602</v>
      </c>
      <c r="P88" s="63">
        <v>153.86392152643171</v>
      </c>
      <c r="Q88" s="63">
        <v>174.84850570160702</v>
      </c>
      <c r="R88" s="63">
        <v>211.17078293434977</v>
      </c>
    </row>
    <row r="89" spans="1:18" x14ac:dyDescent="0.2">
      <c r="A89" s="32" t="s">
        <v>35</v>
      </c>
      <c r="B89" s="72">
        <v>7.79995264742867</v>
      </c>
      <c r="C89" s="72">
        <v>7.9999678071619611</v>
      </c>
      <c r="D89" s="72">
        <v>8.9519837758914296</v>
      </c>
      <c r="E89" s="72">
        <v>9.6959948928432418</v>
      </c>
      <c r="F89" s="72">
        <v>10.264001644029038</v>
      </c>
      <c r="G89" s="72">
        <v>10.688004515472814</v>
      </c>
      <c r="H89" s="72">
        <v>11.000003993194404</v>
      </c>
      <c r="I89" s="72">
        <v>11.232000563229841</v>
      </c>
      <c r="J89" s="72">
        <v>11.415994711583073</v>
      </c>
      <c r="K89" s="72">
        <v>11.583986924269745</v>
      </c>
      <c r="L89" s="72">
        <v>11.767977687322583</v>
      </c>
      <c r="M89" s="72">
        <v>11.999967486758212</v>
      </c>
      <c r="N89" s="72">
        <v>12.311956808535228</v>
      </c>
      <c r="O89" s="72">
        <v>12.735946138775633</v>
      </c>
      <c r="P89" s="72">
        <v>13.303935963455707</v>
      </c>
      <c r="Q89" s="72">
        <v>14.047926768595914</v>
      </c>
      <c r="R89" s="72">
        <v>14.999919040536003</v>
      </c>
    </row>
    <row r="90" spans="1:18" x14ac:dyDescent="0.2">
      <c r="A90" s="32" t="s">
        <v>36</v>
      </c>
      <c r="B90" s="72">
        <v>4.4916280467641077</v>
      </c>
      <c r="C90" s="72">
        <v>4.5333648916908746</v>
      </c>
      <c r="D90" s="72">
        <v>4.3664956417325769</v>
      </c>
      <c r="E90" s="72">
        <v>4.1614417549926745</v>
      </c>
      <c r="F90" s="72">
        <v>3.9560236050797242</v>
      </c>
      <c r="G90" s="72">
        <v>3.7741732545163682</v>
      </c>
      <c r="H90" s="72">
        <v>3.629980279778056</v>
      </c>
      <c r="I90" s="72">
        <v>3.5300349814775434</v>
      </c>
      <c r="J90" s="72">
        <v>3.4751669169001773</v>
      </c>
      <c r="K90" s="72">
        <v>3.4620356050886323</v>
      </c>
      <c r="L90" s="72">
        <v>3.4846545058452487</v>
      </c>
      <c r="M90" s="72">
        <v>3.5357015241463388</v>
      </c>
      <c r="N90" s="72">
        <v>3.6074108509722436</v>
      </c>
      <c r="O90" s="72">
        <v>3.6919236632093706</v>
      </c>
      <c r="P90" s="72">
        <v>3.7811056853039435</v>
      </c>
      <c r="Q90" s="72">
        <v>3.8659366928310805</v>
      </c>
      <c r="R90" s="72">
        <v>3.935609932782552</v>
      </c>
    </row>
    <row r="91" spans="1:18" x14ac:dyDescent="0.2">
      <c r="A91" s="32" t="s">
        <v>37</v>
      </c>
      <c r="B91" s="72">
        <v>2.9999586546266439</v>
      </c>
      <c r="C91" s="72">
        <v>3.0000421559379609</v>
      </c>
      <c r="D91" s="72">
        <v>2.6944335720052295</v>
      </c>
      <c r="E91" s="72">
        <v>2.4472261497714118</v>
      </c>
      <c r="F91" s="72">
        <v>2.2528198227194518</v>
      </c>
      <c r="G91" s="72">
        <v>2.1056145242046838</v>
      </c>
      <c r="H91" s="72">
        <v>2.0000101876613159</v>
      </c>
      <c r="I91" s="72">
        <v>1.9304067464571311</v>
      </c>
      <c r="J91" s="72">
        <v>1.8912041339635377</v>
      </c>
      <c r="K91" s="72">
        <v>1.8768022836262515</v>
      </c>
      <c r="L91" s="72">
        <v>1.8816011287928425</v>
      </c>
      <c r="M91" s="72">
        <v>1.9000006028714396</v>
      </c>
      <c r="N91" s="72">
        <v>1.9264006392519351</v>
      </c>
      <c r="O91" s="72">
        <v>1.9552011713315027</v>
      </c>
      <c r="P91" s="72">
        <v>1.9808021325029979</v>
      </c>
      <c r="Q91" s="72">
        <v>1.9976034561598297</v>
      </c>
      <c r="R91" s="72">
        <v>2.0000050756916679</v>
      </c>
    </row>
    <row r="92" spans="1:18" x14ac:dyDescent="0.2">
      <c r="A92" s="32" t="s">
        <v>57</v>
      </c>
      <c r="B92" s="62">
        <v>2.2331785676508771</v>
      </c>
      <c r="C92" s="62">
        <v>2.2223160668543054</v>
      </c>
      <c r="D92" s="62">
        <v>1.9474871405770597</v>
      </c>
      <c r="E92" s="62">
        <v>1.7536983462859059</v>
      </c>
      <c r="F92" s="62">
        <v>1.6155172704036291</v>
      </c>
      <c r="G92" s="62">
        <v>1.5180749991005837</v>
      </c>
      <c r="H92" s="62">
        <v>1.4516094747717181</v>
      </c>
      <c r="I92" s="62">
        <v>1.4091476963474934</v>
      </c>
      <c r="J92" s="62">
        <v>1.3853729767720329</v>
      </c>
      <c r="K92" s="62">
        <v>1.3759788327198552</v>
      </c>
      <c r="L92" s="62">
        <v>1.3772397796493845</v>
      </c>
      <c r="M92" s="62">
        <v>1.3857089512133216</v>
      </c>
      <c r="N92" s="72">
        <v>1.3980270216531638</v>
      </c>
      <c r="O92" s="72">
        <v>1.4108445389374902</v>
      </c>
      <c r="P92" s="72">
        <v>1.420849471105224</v>
      </c>
      <c r="Q92" s="72">
        <v>1.424873284879308</v>
      </c>
      <c r="R92" s="72">
        <v>1.4200347416973398</v>
      </c>
    </row>
    <row r="93" spans="1:18" x14ac:dyDescent="0.2">
      <c r="A93" s="32" t="s">
        <v>38</v>
      </c>
      <c r="B93" s="73">
        <v>1328.2234251243763</v>
      </c>
      <c r="C93" s="73">
        <v>1331.5188821608667</v>
      </c>
      <c r="D93" s="73">
        <v>1351.5787975159226</v>
      </c>
      <c r="E93" s="73">
        <v>1362.5880671348177</v>
      </c>
      <c r="F93" s="73">
        <v>1369.2640479798144</v>
      </c>
      <c r="G93" s="73">
        <v>1373.5175343917133</v>
      </c>
      <c r="H93" s="73">
        <v>1376.2757772839184</v>
      </c>
      <c r="I93" s="73">
        <v>1378.0547943995939</v>
      </c>
      <c r="J93" s="73">
        <v>1379.182573885113</v>
      </c>
      <c r="K93" s="73">
        <v>1379.8993830846211</v>
      </c>
      <c r="L93" s="73">
        <v>1380.4054477342966</v>
      </c>
      <c r="M93" s="73">
        <v>1380.8811465573156</v>
      </c>
      <c r="N93" s="73">
        <v>1381.4899568153098</v>
      </c>
      <c r="O93" s="73">
        <v>1382.369698448131</v>
      </c>
      <c r="P93" s="73">
        <v>1383.6173947128623</v>
      </c>
      <c r="Q93" s="73">
        <v>1385.2744672422691</v>
      </c>
      <c r="R93" s="73">
        <v>1387.31924189137</v>
      </c>
    </row>
    <row r="94" spans="1:18" x14ac:dyDescent="0.2">
      <c r="A94" s="32" t="s">
        <v>39</v>
      </c>
      <c r="B94" s="73">
        <v>1408.6474309884406</v>
      </c>
      <c r="C94" s="73">
        <v>1410.4018484167216</v>
      </c>
      <c r="D94" s="73">
        <v>1414.9982779955712</v>
      </c>
      <c r="E94" s="73">
        <v>1416.6185401932273</v>
      </c>
      <c r="F94" s="73">
        <v>1417.046723250766</v>
      </c>
      <c r="G94" s="73">
        <v>1417.0024731028921</v>
      </c>
      <c r="H94" s="73">
        <v>1416.8287979006204</v>
      </c>
      <c r="I94" s="73">
        <v>1416.7044330069432</v>
      </c>
      <c r="J94" s="73">
        <v>1416.7255509634313</v>
      </c>
      <c r="K94" s="73">
        <v>1416.943584135927</v>
      </c>
      <c r="L94" s="73">
        <v>1417.3852951909626</v>
      </c>
      <c r="M94" s="73">
        <v>1418.0628779913513</v>
      </c>
      <c r="N94" s="73">
        <v>1418.9761689176798</v>
      </c>
      <c r="O94" s="73">
        <v>1420.1084720156366</v>
      </c>
      <c r="P94" s="73">
        <v>1421.4189088907738</v>
      </c>
      <c r="Q94" s="73">
        <v>1422.8354634675438</v>
      </c>
      <c r="R94" s="73">
        <v>1424.252463478841</v>
      </c>
    </row>
    <row r="95" spans="1:18" x14ac:dyDescent="0.2">
      <c r="A95" s="32" t="s">
        <v>40</v>
      </c>
      <c r="B95" s="72">
        <v>0.22381377061003729</v>
      </c>
      <c r="C95" s="72">
        <v>0.22818614530312498</v>
      </c>
      <c r="D95" s="72">
        <v>0.2838244631438791</v>
      </c>
      <c r="E95" s="72">
        <v>0.33314533412545017</v>
      </c>
      <c r="F95" s="72">
        <v>0.3767055715890964</v>
      </c>
      <c r="G95" s="72">
        <v>0.41393642335691522</v>
      </c>
      <c r="H95" s="72">
        <v>0.44386336026931061</v>
      </c>
      <c r="I95" s="72">
        <v>0.46572233657515422</v>
      </c>
      <c r="J95" s="72">
        <v>0.47945052312847425</v>
      </c>
      <c r="K95" s="72">
        <v>0.48590601198471411</v>
      </c>
      <c r="L95" s="72">
        <v>0.48675160223667491</v>
      </c>
      <c r="M95" s="72">
        <v>0.48410870892158026</v>
      </c>
      <c r="N95" s="72">
        <v>0.48017655000308695</v>
      </c>
      <c r="O95" s="72">
        <v>0.47696303558467018</v>
      </c>
      <c r="P95" s="72">
        <v>0.47617140189897256</v>
      </c>
      <c r="Q95" s="72">
        <v>0.47922051619833861</v>
      </c>
      <c r="R95" s="72">
        <v>0.4873660955183553</v>
      </c>
    </row>
    <row r="96" spans="1:18" x14ac:dyDescent="0.2">
      <c r="A96" s="32" t="s">
        <v>41</v>
      </c>
      <c r="B96" s="72">
        <v>4.7999939928020261</v>
      </c>
      <c r="C96" s="72">
        <v>4.9999256512240002</v>
      </c>
      <c r="D96" s="72">
        <v>6.2575502038862005</v>
      </c>
      <c r="E96" s="72">
        <v>7.2487687430718299</v>
      </c>
      <c r="F96" s="72">
        <v>8.0111818213095862</v>
      </c>
      <c r="G96" s="72">
        <v>8.5823899912681298</v>
      </c>
      <c r="H96" s="72">
        <v>8.999993805533089</v>
      </c>
      <c r="I96" s="72">
        <v>9.3015938167727104</v>
      </c>
      <c r="J96" s="72">
        <v>9.5247905776195356</v>
      </c>
      <c r="K96" s="72">
        <v>9.7071846406434936</v>
      </c>
      <c r="L96" s="72">
        <v>9.8863765585297401</v>
      </c>
      <c r="M96" s="72">
        <v>10.099966883886772</v>
      </c>
      <c r="N96" s="72">
        <v>10.385556169283294</v>
      </c>
      <c r="O96" s="72">
        <v>10.78074496744413</v>
      </c>
      <c r="P96" s="72">
        <v>11.32313383095271</v>
      </c>
      <c r="Q96" s="72">
        <v>12.050323312436085</v>
      </c>
      <c r="R96" s="72">
        <v>12.999913964844335</v>
      </c>
    </row>
  </sheetData>
  <phoneticPr fontId="2" type="noConversion"/>
  <pageMargins left="0.4" right="0.2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4311"/>
  <sheetViews>
    <sheetView view="pageBreakPreview" zoomScale="85" zoomScaleNormal="75" workbookViewId="0">
      <selection activeCell="AB89" sqref="AB89:AB90"/>
    </sheetView>
  </sheetViews>
  <sheetFormatPr defaultRowHeight="12.75" x14ac:dyDescent="0.2"/>
  <cols>
    <col min="1" max="1" width="27.85546875" customWidth="1"/>
    <col min="2" max="2" width="8" customWidth="1"/>
    <col min="3" max="3" width="7.5703125" customWidth="1"/>
    <col min="4" max="4" width="9" customWidth="1"/>
    <col min="5" max="5" width="7.85546875" customWidth="1"/>
    <col min="6" max="6" width="8.7109375" customWidth="1"/>
    <col min="8" max="8" width="9.42578125" customWidth="1"/>
    <col min="9" max="9" width="8.85546875" customWidth="1"/>
    <col min="10" max="10" width="8.140625" customWidth="1"/>
    <col min="11" max="11" width="7.28515625" customWidth="1"/>
    <col min="12" max="12" width="7.85546875" customWidth="1"/>
    <col min="13" max="13" width="9.42578125" customWidth="1"/>
    <col min="17" max="18" width="9.85546875" bestFit="1" customWidth="1"/>
  </cols>
  <sheetData>
    <row r="1" spans="1:19" ht="15.75" x14ac:dyDescent="0.25">
      <c r="D1" s="69" t="s">
        <v>58</v>
      </c>
      <c r="E1" s="44"/>
      <c r="F1" s="44"/>
    </row>
    <row r="3" spans="1:19" ht="15.75" x14ac:dyDescent="0.25">
      <c r="B3" s="22" t="s">
        <v>67</v>
      </c>
      <c r="C3" s="44"/>
      <c r="D3" s="44"/>
      <c r="E3" s="44"/>
      <c r="F3" s="44"/>
      <c r="G3" s="44"/>
      <c r="H3" s="44"/>
      <c r="K3" s="70"/>
      <c r="L3" s="71" t="s">
        <v>64</v>
      </c>
    </row>
    <row r="4" spans="1:19" ht="15.75" x14ac:dyDescent="0.25">
      <c r="B4" s="22" t="s">
        <v>68</v>
      </c>
      <c r="C4" s="22"/>
      <c r="D4" s="22"/>
      <c r="E4" s="22"/>
      <c r="F4" s="22"/>
      <c r="G4" s="22"/>
      <c r="H4" s="44"/>
    </row>
    <row r="5" spans="1:19" x14ac:dyDescent="0.2">
      <c r="A5" s="12" t="s">
        <v>60</v>
      </c>
      <c r="B5" s="5">
        <v>100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/>
      <c r="O5" s="5"/>
      <c r="P5" s="5"/>
      <c r="Q5" s="5"/>
      <c r="R5" s="5"/>
      <c r="S5" s="5"/>
    </row>
    <row r="6" spans="1:19" x14ac:dyDescent="0.2">
      <c r="A6" s="12" t="s">
        <v>3</v>
      </c>
      <c r="B6" s="5">
        <v>1</v>
      </c>
      <c r="C6" s="5">
        <v>0.8</v>
      </c>
      <c r="D6" s="5">
        <v>0.8</v>
      </c>
      <c r="E6" s="5">
        <v>0.8</v>
      </c>
      <c r="F6" s="5">
        <v>0.8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/>
      <c r="O6" s="5"/>
      <c r="P6" s="5"/>
      <c r="Q6" s="5"/>
      <c r="R6" s="5"/>
      <c r="S6" s="5"/>
    </row>
    <row r="7" spans="1:19" x14ac:dyDescent="0.2">
      <c r="A7" s="37"/>
      <c r="B7" s="7" t="s">
        <v>42</v>
      </c>
      <c r="C7" s="21"/>
      <c r="D7" s="21"/>
      <c r="E7" s="21"/>
      <c r="F7" s="21"/>
      <c r="G7" s="21"/>
      <c r="H7" s="21"/>
      <c r="N7" s="5"/>
      <c r="O7" s="5"/>
      <c r="P7" s="5"/>
      <c r="Q7" s="5"/>
      <c r="R7" s="5"/>
      <c r="S7" s="5"/>
    </row>
    <row r="8" spans="1:19" x14ac:dyDescent="0.2">
      <c r="A8" s="67" t="s">
        <v>15</v>
      </c>
      <c r="B8" s="68">
        <f>B12</f>
        <v>10</v>
      </c>
      <c r="C8" s="68">
        <f>C11</f>
        <v>5</v>
      </c>
      <c r="D8" s="68">
        <f t="shared" ref="D8:M8" si="0">D11</f>
        <v>6</v>
      </c>
      <c r="E8" s="68">
        <f t="shared" si="0"/>
        <v>7</v>
      </c>
      <c r="F8" s="68">
        <f t="shared" si="0"/>
        <v>8</v>
      </c>
      <c r="G8" s="68">
        <f t="shared" si="0"/>
        <v>9</v>
      </c>
      <c r="H8" s="68">
        <f t="shared" si="0"/>
        <v>10</v>
      </c>
      <c r="I8" s="68">
        <f t="shared" si="0"/>
        <v>11</v>
      </c>
      <c r="J8" s="68">
        <f t="shared" si="0"/>
        <v>12</v>
      </c>
      <c r="K8" s="68">
        <f t="shared" si="0"/>
        <v>13</v>
      </c>
      <c r="L8" s="68">
        <f t="shared" si="0"/>
        <v>14</v>
      </c>
      <c r="M8" s="68">
        <f t="shared" si="0"/>
        <v>15</v>
      </c>
      <c r="N8" s="5"/>
      <c r="O8" s="5"/>
      <c r="P8" s="5"/>
      <c r="Q8" s="5"/>
      <c r="R8" s="5"/>
      <c r="S8" s="5"/>
    </row>
    <row r="9" spans="1:19" x14ac:dyDescent="0.2">
      <c r="A9" s="32" t="s">
        <v>12</v>
      </c>
      <c r="B9" s="33">
        <f t="shared" ref="B9:M9" si="1">B5-B10-B11-B12-B13</f>
        <v>38.426500000000004</v>
      </c>
      <c r="C9" s="33">
        <f t="shared" si="1"/>
        <v>37.268000000000008</v>
      </c>
      <c r="D9" s="33">
        <f t="shared" si="1"/>
        <v>36.823555555555558</v>
      </c>
      <c r="E9" s="33">
        <f t="shared" si="1"/>
        <v>36.379111111111115</v>
      </c>
      <c r="F9" s="33">
        <f t="shared" si="1"/>
        <v>35.934666666666672</v>
      </c>
      <c r="G9" s="33">
        <f t="shared" si="1"/>
        <v>35.490222222222229</v>
      </c>
      <c r="H9" s="33">
        <f t="shared" si="1"/>
        <v>35.045777777777786</v>
      </c>
      <c r="I9" s="33">
        <f t="shared" si="1"/>
        <v>34.601333333333336</v>
      </c>
      <c r="J9" s="33">
        <f t="shared" si="1"/>
        <v>34.156888888888894</v>
      </c>
      <c r="K9" s="33">
        <f t="shared" si="1"/>
        <v>33.712444444444451</v>
      </c>
      <c r="L9" s="33">
        <f t="shared" si="1"/>
        <v>33.268000000000008</v>
      </c>
      <c r="M9" s="33">
        <f t="shared" si="1"/>
        <v>32.823555555555558</v>
      </c>
      <c r="N9" s="5"/>
      <c r="O9" s="5"/>
      <c r="P9" s="5"/>
      <c r="Q9" s="5"/>
      <c r="R9" s="5"/>
      <c r="S9" s="5"/>
    </row>
    <row r="10" spans="1:19" x14ac:dyDescent="0.2">
      <c r="A10" s="32" t="s">
        <v>13</v>
      </c>
      <c r="B10" s="33">
        <f t="shared" ref="B10:M10" si="2">(B5-B11-B12-B13)/(1+B6)</f>
        <v>38.426499999999997</v>
      </c>
      <c r="C10" s="33">
        <f t="shared" si="2"/>
        <v>46.584999999999994</v>
      </c>
      <c r="D10" s="33">
        <f t="shared" si="2"/>
        <v>46.029444444444444</v>
      </c>
      <c r="E10" s="33">
        <f t="shared" si="2"/>
        <v>45.473888888888887</v>
      </c>
      <c r="F10" s="33">
        <f t="shared" si="2"/>
        <v>44.918333333333329</v>
      </c>
      <c r="G10" s="33">
        <f t="shared" si="2"/>
        <v>44.362777777777772</v>
      </c>
      <c r="H10" s="33">
        <f t="shared" si="2"/>
        <v>43.807222222222215</v>
      </c>
      <c r="I10" s="33">
        <f t="shared" si="2"/>
        <v>43.251666666666665</v>
      </c>
      <c r="J10" s="33">
        <f t="shared" si="2"/>
        <v>42.696111111111108</v>
      </c>
      <c r="K10" s="33">
        <f t="shared" si="2"/>
        <v>42.140555555555551</v>
      </c>
      <c r="L10" s="33">
        <f t="shared" si="2"/>
        <v>41.584999999999994</v>
      </c>
      <c r="M10" s="33">
        <f t="shared" si="2"/>
        <v>41.029444444444444</v>
      </c>
      <c r="N10" s="5"/>
      <c r="O10" s="5"/>
      <c r="P10" s="5"/>
      <c r="Q10" s="5"/>
      <c r="R10" s="5"/>
      <c r="S10" s="5"/>
    </row>
    <row r="11" spans="1:19" x14ac:dyDescent="0.2">
      <c r="A11" s="32" t="s">
        <v>15</v>
      </c>
      <c r="B11" s="66">
        <v>12</v>
      </c>
      <c r="C11" s="66">
        <v>5</v>
      </c>
      <c r="D11" s="66">
        <v>6</v>
      </c>
      <c r="E11" s="66">
        <v>7</v>
      </c>
      <c r="F11" s="66">
        <v>8</v>
      </c>
      <c r="G11" s="66">
        <v>9</v>
      </c>
      <c r="H11" s="66">
        <v>10</v>
      </c>
      <c r="I11" s="66">
        <v>11</v>
      </c>
      <c r="J11" s="66">
        <v>12</v>
      </c>
      <c r="K11" s="66">
        <v>13</v>
      </c>
      <c r="L11" s="66">
        <v>14</v>
      </c>
      <c r="M11" s="66">
        <v>15</v>
      </c>
      <c r="N11" s="5"/>
      <c r="O11" s="5"/>
      <c r="P11" s="5"/>
      <c r="Q11" s="5"/>
      <c r="R11" s="5"/>
      <c r="S11" s="5"/>
    </row>
    <row r="12" spans="1:19" x14ac:dyDescent="0.2">
      <c r="A12" s="32" t="s">
        <v>14</v>
      </c>
      <c r="B12" s="102">
        <v>10</v>
      </c>
      <c r="C12" s="102">
        <v>10</v>
      </c>
      <c r="D12" s="102">
        <v>10</v>
      </c>
      <c r="E12" s="102">
        <v>10</v>
      </c>
      <c r="F12" s="102">
        <v>10</v>
      </c>
      <c r="G12" s="102">
        <v>10</v>
      </c>
      <c r="H12" s="102">
        <v>10</v>
      </c>
      <c r="I12" s="102">
        <v>10</v>
      </c>
      <c r="J12" s="102">
        <v>10</v>
      </c>
      <c r="K12" s="102">
        <v>10</v>
      </c>
      <c r="L12" s="102">
        <v>10</v>
      </c>
      <c r="M12" s="102">
        <v>10</v>
      </c>
      <c r="N12" s="5"/>
      <c r="O12" s="5"/>
      <c r="P12" s="5"/>
      <c r="Q12" s="5"/>
      <c r="R12" s="5"/>
      <c r="S12" s="5"/>
    </row>
    <row r="13" spans="1:19" x14ac:dyDescent="0.2">
      <c r="A13" s="32" t="s">
        <v>32</v>
      </c>
      <c r="B13" s="64">
        <v>1.147</v>
      </c>
      <c r="C13" s="65">
        <v>1.147</v>
      </c>
      <c r="D13" s="65">
        <v>1.147</v>
      </c>
      <c r="E13" s="65">
        <v>1.147</v>
      </c>
      <c r="F13" s="65">
        <v>1.147</v>
      </c>
      <c r="G13" s="65">
        <v>1.147</v>
      </c>
      <c r="H13" s="65">
        <v>1.147</v>
      </c>
      <c r="I13" s="65">
        <v>1.147</v>
      </c>
      <c r="J13" s="65">
        <v>1.147</v>
      </c>
      <c r="K13" s="65">
        <v>1.147</v>
      </c>
      <c r="L13" s="65">
        <v>1.147</v>
      </c>
      <c r="M13" s="65">
        <v>1.147</v>
      </c>
      <c r="N13" s="5"/>
      <c r="O13" s="5"/>
      <c r="P13" s="5"/>
      <c r="Q13" s="5"/>
      <c r="R13" s="5"/>
      <c r="S13" s="5"/>
    </row>
    <row r="14" spans="1:19" x14ac:dyDescent="0.2">
      <c r="A14" s="32" t="s">
        <v>3</v>
      </c>
      <c r="B14" s="65">
        <f t="shared" ref="B14:M14" si="3">B9/B10</f>
        <v>1.0000000000000002</v>
      </c>
      <c r="C14" s="65">
        <f t="shared" si="3"/>
        <v>0.80000000000000027</v>
      </c>
      <c r="D14" s="65">
        <f t="shared" si="3"/>
        <v>0.8</v>
      </c>
      <c r="E14" s="65">
        <f t="shared" si="3"/>
        <v>0.80000000000000016</v>
      </c>
      <c r="F14" s="65">
        <f t="shared" si="3"/>
        <v>0.80000000000000016</v>
      </c>
      <c r="G14" s="65">
        <f t="shared" si="3"/>
        <v>0.80000000000000027</v>
      </c>
      <c r="H14" s="65">
        <f t="shared" si="3"/>
        <v>0.80000000000000038</v>
      </c>
      <c r="I14" s="65">
        <f t="shared" si="3"/>
        <v>0.8</v>
      </c>
      <c r="J14" s="65">
        <f t="shared" si="3"/>
        <v>0.80000000000000016</v>
      </c>
      <c r="K14" s="65">
        <f t="shared" si="3"/>
        <v>0.80000000000000027</v>
      </c>
      <c r="L14" s="65">
        <f t="shared" si="3"/>
        <v>0.80000000000000027</v>
      </c>
      <c r="M14" s="65">
        <f t="shared" si="3"/>
        <v>0.8</v>
      </c>
      <c r="N14" s="5"/>
      <c r="O14" s="5"/>
      <c r="P14" s="5"/>
      <c r="Q14" s="5"/>
      <c r="R14" s="5"/>
      <c r="S14" s="5"/>
    </row>
    <row r="15" spans="1:19" x14ac:dyDescent="0.2">
      <c r="A15" s="32" t="s">
        <v>33</v>
      </c>
      <c r="B15" s="33">
        <f t="shared" ref="B15:M15" si="4">(B9+B12)/(B10)</f>
        <v>1.2602370759762145</v>
      </c>
      <c r="C15" s="33">
        <f t="shared" si="4"/>
        <v>1.0146613716861654</v>
      </c>
      <c r="D15" s="33">
        <f t="shared" si="4"/>
        <v>1.017252241922441</v>
      </c>
      <c r="E15" s="33">
        <f t="shared" si="4"/>
        <v>1.0199064176022872</v>
      </c>
      <c r="F15" s="33">
        <f t="shared" si="4"/>
        <v>1.0226262476345964</v>
      </c>
      <c r="G15" s="33">
        <f t="shared" si="4"/>
        <v>1.0254141985899092</v>
      </c>
      <c r="H15" s="33">
        <f t="shared" si="4"/>
        <v>1.0282728621612371</v>
      </c>
      <c r="I15" s="33">
        <f t="shared" si="4"/>
        <v>1.0312049631998768</v>
      </c>
      <c r="J15" s="33">
        <f t="shared" si="4"/>
        <v>1.034213368378593</v>
      </c>
      <c r="K15" s="33">
        <f t="shared" si="4"/>
        <v>1.0373010955400581</v>
      </c>
      <c r="L15" s="33">
        <f t="shared" si="4"/>
        <v>1.0404713237946379</v>
      </c>
      <c r="M15" s="33">
        <f t="shared" si="4"/>
        <v>1.0437274044385469</v>
      </c>
      <c r="N15" s="5"/>
      <c r="O15" s="5"/>
      <c r="P15" s="5"/>
      <c r="Q15" s="5"/>
      <c r="R15" s="5"/>
      <c r="S15" s="5"/>
    </row>
    <row r="16" spans="1:19" x14ac:dyDescent="0.2">
      <c r="A16" s="32" t="s">
        <v>34</v>
      </c>
      <c r="B16" s="33">
        <f t="shared" ref="B16:M16" si="5">(B9+B12)/(B10+B11)</f>
        <v>0.96033831418004434</v>
      </c>
      <c r="C16" s="33">
        <f t="shared" si="5"/>
        <v>0.91631288165164315</v>
      </c>
      <c r="D16" s="33">
        <f t="shared" si="5"/>
        <v>0.89994340811292761</v>
      </c>
      <c r="E16" s="33">
        <f t="shared" si="5"/>
        <v>0.88385122759467682</v>
      </c>
      <c r="F16" s="33">
        <f t="shared" si="5"/>
        <v>0.86802935340619214</v>
      </c>
      <c r="G16" s="33">
        <f t="shared" si="5"/>
        <v>0.85247103161796112</v>
      </c>
      <c r="H16" s="33">
        <f t="shared" si="5"/>
        <v>0.83716973144869056</v>
      </c>
      <c r="I16" s="33">
        <f t="shared" si="5"/>
        <v>0.82211913612485032</v>
      </c>
      <c r="J16" s="33">
        <f t="shared" si="5"/>
        <v>0.80731313418585526</v>
      </c>
      <c r="K16" s="33">
        <f t="shared" si="5"/>
        <v>0.79274581120973686</v>
      </c>
      <c r="L16" s="33">
        <f t="shared" si="5"/>
        <v>0.77841144193577427</v>
      </c>
      <c r="M16" s="33">
        <f t="shared" si="5"/>
        <v>0.76430448276203988</v>
      </c>
      <c r="N16" s="5"/>
      <c r="O16" s="5"/>
      <c r="P16" s="5"/>
      <c r="Q16" s="5"/>
      <c r="R16" s="5"/>
      <c r="S16" s="5"/>
    </row>
    <row r="17" spans="1:19" ht="15.75" x14ac:dyDescent="0.25">
      <c r="A17" s="61" t="s">
        <v>59</v>
      </c>
      <c r="B17" s="33"/>
      <c r="C17" s="33"/>
      <c r="D17" s="33"/>
      <c r="E17" s="33"/>
      <c r="F17" s="33"/>
      <c r="G17" s="33"/>
      <c r="H17" s="33"/>
      <c r="I17" s="32"/>
      <c r="J17" s="32"/>
      <c r="K17" s="32"/>
      <c r="L17" s="32"/>
      <c r="M17" s="32"/>
      <c r="N17" s="5"/>
      <c r="O17" s="5"/>
      <c r="P17" s="5"/>
      <c r="Q17" s="5"/>
      <c r="R17" s="5"/>
      <c r="S17" s="5"/>
    </row>
    <row r="18" spans="1:19" x14ac:dyDescent="0.2">
      <c r="A18" s="32" t="s">
        <v>56</v>
      </c>
      <c r="B18" s="62">
        <v>16.589746861812205</v>
      </c>
      <c r="C18" s="62">
        <v>15.360669362472395</v>
      </c>
      <c r="D18" s="62">
        <v>19.043118188892134</v>
      </c>
      <c r="E18" s="62">
        <v>23.325470363068415</v>
      </c>
      <c r="F18" s="62">
        <v>27.520288621987177</v>
      </c>
      <c r="G18" s="62">
        <v>30.368288876681433</v>
      </c>
      <c r="H18" s="62">
        <v>30.778905349866012</v>
      </c>
      <c r="I18" s="62">
        <v>28.809756109027646</v>
      </c>
      <c r="J18" s="62">
        <v>25.526223197157666</v>
      </c>
      <c r="K18" s="62">
        <v>22.021352403987848</v>
      </c>
      <c r="L18" s="72">
        <v>18.883695453921547</v>
      </c>
      <c r="M18" s="62">
        <v>16.276931289612115</v>
      </c>
      <c r="N18" s="5"/>
      <c r="O18" s="5"/>
      <c r="P18" s="5"/>
      <c r="Q18" s="5"/>
      <c r="R18" s="5"/>
      <c r="S18" s="5"/>
    </row>
    <row r="19" spans="1:19" x14ac:dyDescent="0.2">
      <c r="A19" s="32" t="s">
        <v>35</v>
      </c>
      <c r="B19" s="62">
        <v>7.79995264742867</v>
      </c>
      <c r="C19" s="62">
        <v>8.6000001341930421</v>
      </c>
      <c r="D19" s="62">
        <v>8.9200008986764789</v>
      </c>
      <c r="E19" s="62">
        <v>9.2000013548501531</v>
      </c>
      <c r="F19" s="62">
        <v>9.4400015027126827</v>
      </c>
      <c r="G19" s="62">
        <v>9.6400013422689543</v>
      </c>
      <c r="H19" s="62">
        <v>9.8000008735083242</v>
      </c>
      <c r="I19" s="62">
        <v>9.9200000964369988</v>
      </c>
      <c r="J19" s="62">
        <v>9.9999990110558485</v>
      </c>
      <c r="K19" s="62">
        <v>10.039997617360925</v>
      </c>
      <c r="L19" s="72">
        <v>10.039995915355199</v>
      </c>
      <c r="M19" s="62">
        <v>9.9999939050533264</v>
      </c>
      <c r="N19" s="5"/>
      <c r="O19" s="5"/>
      <c r="P19" s="5"/>
      <c r="Q19" s="5"/>
      <c r="R19" s="5"/>
      <c r="S19" s="5"/>
    </row>
    <row r="20" spans="1:19" x14ac:dyDescent="0.2">
      <c r="A20" s="32" t="s">
        <v>36</v>
      </c>
      <c r="B20" s="62">
        <v>4.4916280467641077</v>
      </c>
      <c r="C20" s="62">
        <v>5.4459724648869816</v>
      </c>
      <c r="D20" s="62">
        <v>5.0788373082576808</v>
      </c>
      <c r="E20" s="62">
        <v>4.7763398937786974</v>
      </c>
      <c r="F20" s="62">
        <v>4.5738038478509306</v>
      </c>
      <c r="G20" s="62">
        <v>4.5005048412555215</v>
      </c>
      <c r="H20" s="62">
        <v>4.5728774517823076</v>
      </c>
      <c r="I20" s="62">
        <v>4.7904451925667662</v>
      </c>
      <c r="J20" s="62">
        <v>5.1373455802890788</v>
      </c>
      <c r="K20" s="62">
        <v>5.5882056759312517</v>
      </c>
      <c r="L20" s="72">
        <v>6.114556294002262</v>
      </c>
      <c r="M20" s="62">
        <v>6.6891845624502713</v>
      </c>
      <c r="N20" s="5"/>
      <c r="O20" s="5"/>
      <c r="P20" s="5"/>
      <c r="Q20" s="5"/>
      <c r="R20" s="5"/>
      <c r="S20" s="5"/>
    </row>
    <row r="21" spans="1:19" x14ac:dyDescent="0.2">
      <c r="A21" s="32" t="s">
        <v>37</v>
      </c>
      <c r="B21" s="62">
        <v>2.9999586546266439</v>
      </c>
      <c r="C21" s="62">
        <v>3.800001667628107</v>
      </c>
      <c r="D21" s="62">
        <v>3.3428577315389054</v>
      </c>
      <c r="E21" s="62">
        <v>3.0095234795307571</v>
      </c>
      <c r="F21" s="62">
        <v>2.7999989116155475</v>
      </c>
      <c r="G21" s="62">
        <v>2.714284027796003</v>
      </c>
      <c r="H21" s="62">
        <v>2.7523788280578496</v>
      </c>
      <c r="I21" s="62">
        <v>2.9142833124095255</v>
      </c>
      <c r="J21" s="62">
        <v>3.1999974808510618</v>
      </c>
      <c r="K21" s="62">
        <v>3.6095213333817346</v>
      </c>
      <c r="L21" s="72">
        <v>4.142854869999705</v>
      </c>
      <c r="M21" s="62">
        <v>4.7999980907158548</v>
      </c>
      <c r="N21" s="5"/>
      <c r="O21" s="5"/>
      <c r="P21" s="5"/>
      <c r="Q21" s="5"/>
      <c r="R21" s="5"/>
      <c r="S21" s="5"/>
    </row>
    <row r="22" spans="1:19" x14ac:dyDescent="0.2">
      <c r="A22" s="32" t="s">
        <v>57</v>
      </c>
      <c r="B22" s="62">
        <v>2.2331785676508771</v>
      </c>
      <c r="C22" s="62">
        <v>2.8620531891297452</v>
      </c>
      <c r="D22" s="62">
        <v>2.4503200465326183</v>
      </c>
      <c r="E22" s="62">
        <v>2.173474787264162</v>
      </c>
      <c r="F22" s="62">
        <v>2.0082946778758108</v>
      </c>
      <c r="G22" s="62">
        <v>1.9403227711147391</v>
      </c>
      <c r="H22" s="62">
        <v>1.9627287889701377</v>
      </c>
      <c r="I22" s="62">
        <v>2.0756903926189367</v>
      </c>
      <c r="J22" s="62">
        <v>2.2857538092893765</v>
      </c>
      <c r="K22" s="62">
        <v>2.6052282922644712</v>
      </c>
      <c r="L22" s="72">
        <v>3.0519879874800409</v>
      </c>
      <c r="M22" s="62">
        <v>3.6498771916425219</v>
      </c>
      <c r="N22" s="5"/>
      <c r="O22" s="5"/>
      <c r="P22" s="5"/>
      <c r="Q22" s="5"/>
      <c r="R22" s="5"/>
      <c r="S22" s="5"/>
    </row>
    <row r="23" spans="1:19" x14ac:dyDescent="0.2">
      <c r="A23" s="32" t="s">
        <v>38</v>
      </c>
      <c r="B23" s="73">
        <v>1328.2234251243763</v>
      </c>
      <c r="C23" s="73">
        <v>1315.6298213925363</v>
      </c>
      <c r="D23" s="73">
        <v>1335.1554440094026</v>
      </c>
      <c r="E23" s="73">
        <v>1346.8904207627577</v>
      </c>
      <c r="F23" s="73">
        <v>1353.7719665438703</v>
      </c>
      <c r="G23" s="73">
        <v>1357.1604206924642</v>
      </c>
      <c r="H23" s="73">
        <v>1357.7018847640602</v>
      </c>
      <c r="I23" s="73">
        <v>1355.6498367709926</v>
      </c>
      <c r="J23" s="73">
        <v>1350.9445733997943</v>
      </c>
      <c r="K23" s="73">
        <v>1343.1395768743516</v>
      </c>
      <c r="L23" s="73">
        <v>1331.1619030685886</v>
      </c>
      <c r="M23" s="73">
        <v>1312.7237765338755</v>
      </c>
      <c r="N23" s="5"/>
      <c r="O23" s="5"/>
      <c r="P23" s="5"/>
      <c r="Q23" s="5"/>
      <c r="R23" s="5"/>
      <c r="S23" s="5"/>
    </row>
    <row r="24" spans="1:19" x14ac:dyDescent="0.2">
      <c r="A24" s="32" t="s">
        <v>39</v>
      </c>
      <c r="B24" s="73">
        <v>1408.6474309884406</v>
      </c>
      <c r="C24" s="73">
        <v>1421.0655362937482</v>
      </c>
      <c r="D24" s="73">
        <v>1419.7256892996647</v>
      </c>
      <c r="E24" s="73">
        <v>1418.7681930120168</v>
      </c>
      <c r="F24" s="73">
        <v>1418.3395382386732</v>
      </c>
      <c r="G24" s="73">
        <v>1418.5796328928893</v>
      </c>
      <c r="H24" s="73">
        <v>1419.621540861318</v>
      </c>
      <c r="I24" s="73">
        <v>1421.5934930505407</v>
      </c>
      <c r="J24" s="73">
        <v>1424.6452567604038</v>
      </c>
      <c r="K24" s="73">
        <v>1429.0104613357717</v>
      </c>
      <c r="L24" s="73">
        <v>1435.1215051891827</v>
      </c>
      <c r="M24" s="73">
        <v>1443.8471506139751</v>
      </c>
      <c r="N24" s="5"/>
      <c r="O24" s="5"/>
      <c r="P24" s="5"/>
      <c r="Q24" s="5"/>
      <c r="R24" s="5"/>
      <c r="S24" s="5"/>
    </row>
    <row r="25" spans="1:19" x14ac:dyDescent="0.2">
      <c r="A25" s="32" t="s">
        <v>40</v>
      </c>
      <c r="B25" s="62">
        <v>0.22381377061003729</v>
      </c>
      <c r="C25" s="62">
        <v>0.17072013991525661</v>
      </c>
      <c r="D25" s="62">
        <v>0.21284081580017136</v>
      </c>
      <c r="E25" s="62">
        <v>0.25042512360537905</v>
      </c>
      <c r="F25" s="62">
        <v>0.27877771344851199</v>
      </c>
      <c r="G25" s="62">
        <v>0.29306790750200157</v>
      </c>
      <c r="H25" s="62">
        <v>0.29069928895805297</v>
      </c>
      <c r="I25" s="62">
        <v>0.27296029694948154</v>
      </c>
      <c r="J25" s="62">
        <v>0.24423111400375969</v>
      </c>
      <c r="K25" s="62">
        <v>0.20961703274509791</v>
      </c>
      <c r="L25" s="62">
        <v>0.17314417940076213</v>
      </c>
      <c r="M25" s="62">
        <v>0.13727529608111133</v>
      </c>
      <c r="N25" s="5"/>
      <c r="O25" s="5"/>
      <c r="P25" s="5"/>
      <c r="Q25" s="5"/>
      <c r="R25" s="5"/>
      <c r="S25" s="5"/>
    </row>
    <row r="26" spans="1:19" x14ac:dyDescent="0.2">
      <c r="A26" s="32" t="s">
        <v>41</v>
      </c>
      <c r="B26" s="62">
        <v>4.7999939928020261</v>
      </c>
      <c r="C26" s="62">
        <v>4.7999984665649347</v>
      </c>
      <c r="D26" s="62">
        <v>5.5771431671375735</v>
      </c>
      <c r="E26" s="62">
        <v>6.1904778753193961</v>
      </c>
      <c r="F26" s="62">
        <v>6.6400025910971348</v>
      </c>
      <c r="G26" s="62">
        <v>6.9257173144729514</v>
      </c>
      <c r="H26" s="62">
        <v>7.0476220454504741</v>
      </c>
      <c r="I26" s="62">
        <v>7.0057167840274737</v>
      </c>
      <c r="J26" s="62">
        <v>6.8000015302047867</v>
      </c>
      <c r="K26" s="62">
        <v>6.43047628397919</v>
      </c>
      <c r="L26" s="72">
        <v>5.897141045355494</v>
      </c>
      <c r="M26" s="62">
        <v>5.1999958143374716</v>
      </c>
      <c r="N26" s="5"/>
      <c r="O26" s="5"/>
      <c r="P26" s="5"/>
      <c r="Q26" s="5"/>
      <c r="R26" s="5"/>
      <c r="S26" s="5"/>
    </row>
    <row r="27" spans="1:19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5"/>
      <c r="O27" s="5"/>
      <c r="P27" s="5"/>
      <c r="Q27" s="5"/>
      <c r="R27" s="5"/>
      <c r="S27" s="5"/>
    </row>
    <row r="28" spans="1:19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5"/>
      <c r="O28" s="5"/>
      <c r="P28" s="5"/>
      <c r="Q28" s="5"/>
      <c r="R28" s="5"/>
      <c r="S28" s="5"/>
    </row>
    <row r="29" spans="1:19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5"/>
      <c r="O29" s="5"/>
      <c r="P29" s="5"/>
      <c r="Q29" s="5"/>
      <c r="R29" s="5"/>
      <c r="S29" s="5"/>
    </row>
    <row r="30" spans="1:19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5"/>
      <c r="O30" s="5"/>
      <c r="P30" s="5"/>
      <c r="Q30" s="5"/>
      <c r="R30" s="5"/>
      <c r="S30" s="5"/>
    </row>
    <row r="31" spans="1:19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5"/>
      <c r="O31" s="5"/>
      <c r="P31" s="5"/>
      <c r="Q31" s="5"/>
      <c r="R31" s="5"/>
      <c r="S31" s="5"/>
    </row>
    <row r="32" spans="1:19" x14ac:dyDescent="0.2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5"/>
      <c r="O32" s="5"/>
      <c r="P32" s="5"/>
      <c r="Q32" s="5"/>
      <c r="R32" s="5"/>
      <c r="S32" s="5"/>
    </row>
    <row r="33" spans="1:19" x14ac:dyDescent="0.2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5"/>
      <c r="O33" s="5"/>
      <c r="P33" s="5"/>
      <c r="Q33" s="5"/>
      <c r="R33" s="5"/>
      <c r="S33" s="5"/>
    </row>
    <row r="34" spans="1:19" x14ac:dyDescent="0.2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5"/>
      <c r="O34" s="5"/>
      <c r="P34" s="5"/>
      <c r="Q34" s="5"/>
      <c r="R34" s="5"/>
      <c r="S34" s="5"/>
    </row>
    <row r="35" spans="1:19" x14ac:dyDescent="0.2">
      <c r="N35" s="5"/>
      <c r="O35" s="5"/>
      <c r="P35" s="5"/>
      <c r="Q35" s="5"/>
      <c r="R35" s="5"/>
      <c r="S35" s="5"/>
    </row>
    <row r="36" spans="1:19" ht="15.75" x14ac:dyDescent="0.25">
      <c r="B36" s="22" t="s">
        <v>69</v>
      </c>
      <c r="C36" s="22"/>
      <c r="D36" s="22"/>
      <c r="E36" s="22"/>
      <c r="F36" s="22"/>
      <c r="G36" s="22"/>
      <c r="H36" s="44"/>
      <c r="N36" s="5"/>
      <c r="O36" s="5"/>
      <c r="P36" s="5"/>
      <c r="Q36" s="5"/>
      <c r="R36" s="5"/>
      <c r="S36" s="5"/>
    </row>
    <row r="37" spans="1:19" x14ac:dyDescent="0.2">
      <c r="A37" s="12" t="s">
        <v>60</v>
      </c>
      <c r="B37" s="5">
        <v>100</v>
      </c>
      <c r="C37" s="5">
        <v>100</v>
      </c>
      <c r="D37" s="5">
        <v>100</v>
      </c>
      <c r="E37" s="5">
        <v>100</v>
      </c>
      <c r="F37" s="5">
        <v>100</v>
      </c>
      <c r="G37" s="5">
        <v>100</v>
      </c>
      <c r="H37" s="5">
        <v>100</v>
      </c>
      <c r="I37" s="5">
        <v>100</v>
      </c>
      <c r="J37" s="5">
        <v>100</v>
      </c>
      <c r="K37" s="5">
        <v>100</v>
      </c>
      <c r="L37" s="5">
        <v>100</v>
      </c>
      <c r="M37" s="5">
        <v>100</v>
      </c>
      <c r="N37" s="5"/>
      <c r="O37" s="5"/>
      <c r="P37" s="5"/>
      <c r="Q37" s="5"/>
      <c r="R37" s="5"/>
      <c r="S37" s="5"/>
    </row>
    <row r="38" spans="1:19" x14ac:dyDescent="0.2">
      <c r="A38" s="12" t="s">
        <v>3</v>
      </c>
      <c r="B38" s="74">
        <v>1</v>
      </c>
      <c r="C38" s="74">
        <v>1</v>
      </c>
      <c r="D38" s="74">
        <v>1</v>
      </c>
      <c r="E38" s="74">
        <v>1</v>
      </c>
      <c r="F38" s="74">
        <v>1</v>
      </c>
      <c r="G38" s="74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5"/>
      <c r="O38" s="5"/>
      <c r="P38" s="5"/>
      <c r="Q38" s="5"/>
      <c r="R38" s="5"/>
      <c r="S38" s="5"/>
    </row>
    <row r="39" spans="1:19" x14ac:dyDescent="0.2">
      <c r="A39" s="37"/>
      <c r="B39" s="7" t="s">
        <v>42</v>
      </c>
      <c r="C39" s="21"/>
      <c r="D39" s="21"/>
      <c r="E39" s="21"/>
      <c r="F39" s="21"/>
      <c r="G39" s="21"/>
      <c r="H39" s="21"/>
      <c r="N39" s="5"/>
      <c r="O39" s="5"/>
      <c r="P39" s="5"/>
      <c r="Q39" s="5"/>
      <c r="R39" s="5"/>
      <c r="S39" s="5"/>
    </row>
    <row r="40" spans="1:19" x14ac:dyDescent="0.2">
      <c r="A40" s="67" t="s">
        <v>15</v>
      </c>
      <c r="B40" s="68">
        <f>B44</f>
        <v>10</v>
      </c>
      <c r="C40" s="68">
        <f>C43</f>
        <v>5</v>
      </c>
      <c r="D40" s="68">
        <f t="shared" ref="D40:M40" si="6">D43</f>
        <v>6</v>
      </c>
      <c r="E40" s="68">
        <f t="shared" si="6"/>
        <v>7</v>
      </c>
      <c r="F40" s="68">
        <f t="shared" si="6"/>
        <v>8</v>
      </c>
      <c r="G40" s="68">
        <f t="shared" si="6"/>
        <v>9</v>
      </c>
      <c r="H40" s="68">
        <f t="shared" si="6"/>
        <v>10</v>
      </c>
      <c r="I40" s="68">
        <f t="shared" si="6"/>
        <v>11</v>
      </c>
      <c r="J40" s="68">
        <f t="shared" si="6"/>
        <v>12</v>
      </c>
      <c r="K40" s="68">
        <f t="shared" si="6"/>
        <v>13</v>
      </c>
      <c r="L40" s="68">
        <f t="shared" si="6"/>
        <v>14</v>
      </c>
      <c r="M40" s="68">
        <f t="shared" si="6"/>
        <v>15</v>
      </c>
      <c r="N40" s="5"/>
      <c r="O40" s="5"/>
      <c r="P40" s="5"/>
      <c r="Q40" s="5"/>
      <c r="R40" s="5"/>
      <c r="S40" s="5"/>
    </row>
    <row r="41" spans="1:19" x14ac:dyDescent="0.2">
      <c r="A41" s="32" t="s">
        <v>12</v>
      </c>
      <c r="B41" s="33">
        <f t="shared" ref="B41:M41" si="7">B37-B42-B43-B44-B45</f>
        <v>38.426500000000004</v>
      </c>
      <c r="C41" s="33">
        <f t="shared" si="7"/>
        <v>41.926500000000004</v>
      </c>
      <c r="D41" s="33">
        <f t="shared" si="7"/>
        <v>41.426500000000004</v>
      </c>
      <c r="E41" s="33">
        <f t="shared" si="7"/>
        <v>40.926500000000004</v>
      </c>
      <c r="F41" s="33">
        <f t="shared" si="7"/>
        <v>40.426500000000004</v>
      </c>
      <c r="G41" s="33">
        <f t="shared" si="7"/>
        <v>39.926500000000004</v>
      </c>
      <c r="H41" s="33">
        <f t="shared" si="7"/>
        <v>39.426500000000004</v>
      </c>
      <c r="I41" s="33">
        <f t="shared" si="7"/>
        <v>38.926500000000004</v>
      </c>
      <c r="J41" s="33">
        <f t="shared" si="7"/>
        <v>38.426500000000004</v>
      </c>
      <c r="K41" s="33">
        <f t="shared" si="7"/>
        <v>37.926500000000004</v>
      </c>
      <c r="L41" s="33">
        <f t="shared" si="7"/>
        <v>37.426500000000004</v>
      </c>
      <c r="M41" s="33">
        <f t="shared" si="7"/>
        <v>36.926500000000004</v>
      </c>
      <c r="N41" s="5"/>
      <c r="O41" s="5"/>
      <c r="P41" s="5"/>
      <c r="Q41" s="5"/>
      <c r="R41" s="5"/>
      <c r="S41" s="5"/>
    </row>
    <row r="42" spans="1:19" x14ac:dyDescent="0.2">
      <c r="A42" s="32" t="s">
        <v>13</v>
      </c>
      <c r="B42" s="33">
        <f t="shared" ref="B42:M42" si="8">(B37-B43-B44-B45)/(1+B38)</f>
        <v>38.426499999999997</v>
      </c>
      <c r="C42" s="33">
        <f t="shared" si="8"/>
        <v>41.926499999999997</v>
      </c>
      <c r="D42" s="33">
        <f t="shared" si="8"/>
        <v>41.426499999999997</v>
      </c>
      <c r="E42" s="33">
        <f t="shared" si="8"/>
        <v>40.926499999999997</v>
      </c>
      <c r="F42" s="33">
        <f t="shared" si="8"/>
        <v>40.426499999999997</v>
      </c>
      <c r="G42" s="33">
        <f t="shared" si="8"/>
        <v>39.926499999999997</v>
      </c>
      <c r="H42" s="33">
        <f t="shared" si="8"/>
        <v>39.426499999999997</v>
      </c>
      <c r="I42" s="33">
        <f t="shared" si="8"/>
        <v>38.926499999999997</v>
      </c>
      <c r="J42" s="33">
        <f t="shared" si="8"/>
        <v>38.426499999999997</v>
      </c>
      <c r="K42" s="33">
        <f t="shared" si="8"/>
        <v>37.926499999999997</v>
      </c>
      <c r="L42" s="33">
        <f t="shared" si="8"/>
        <v>37.426499999999997</v>
      </c>
      <c r="M42" s="33">
        <f t="shared" si="8"/>
        <v>36.926499999999997</v>
      </c>
      <c r="N42" s="5"/>
      <c r="O42" s="5"/>
      <c r="P42" s="5"/>
      <c r="Q42" s="5"/>
      <c r="R42" s="5"/>
      <c r="S42" s="5"/>
    </row>
    <row r="43" spans="1:19" x14ac:dyDescent="0.2">
      <c r="A43" s="32" t="s">
        <v>15</v>
      </c>
      <c r="B43" s="66">
        <v>12</v>
      </c>
      <c r="C43" s="66">
        <v>5</v>
      </c>
      <c r="D43" s="66">
        <v>6</v>
      </c>
      <c r="E43" s="66">
        <v>7</v>
      </c>
      <c r="F43" s="66">
        <v>8</v>
      </c>
      <c r="G43" s="66">
        <v>9</v>
      </c>
      <c r="H43" s="66">
        <v>10</v>
      </c>
      <c r="I43" s="66">
        <v>11</v>
      </c>
      <c r="J43" s="66">
        <v>12</v>
      </c>
      <c r="K43" s="66">
        <v>13</v>
      </c>
      <c r="L43" s="66">
        <v>14</v>
      </c>
      <c r="M43" s="66">
        <v>15</v>
      </c>
      <c r="N43" s="5"/>
      <c r="O43" s="5"/>
      <c r="P43" s="5"/>
      <c r="Q43" s="5"/>
      <c r="R43" s="5"/>
      <c r="S43" s="5"/>
    </row>
    <row r="44" spans="1:19" x14ac:dyDescent="0.2">
      <c r="A44" s="32" t="s">
        <v>14</v>
      </c>
      <c r="B44" s="102">
        <v>10</v>
      </c>
      <c r="C44" s="102">
        <v>10</v>
      </c>
      <c r="D44" s="102">
        <v>10</v>
      </c>
      <c r="E44" s="102">
        <v>10</v>
      </c>
      <c r="F44" s="102">
        <v>10</v>
      </c>
      <c r="G44" s="102">
        <v>10</v>
      </c>
      <c r="H44" s="102">
        <v>10</v>
      </c>
      <c r="I44" s="102">
        <v>10</v>
      </c>
      <c r="J44" s="102">
        <v>10</v>
      </c>
      <c r="K44" s="102">
        <v>10</v>
      </c>
      <c r="L44" s="102">
        <v>10</v>
      </c>
      <c r="M44" s="102">
        <v>10</v>
      </c>
      <c r="N44" s="5"/>
      <c r="O44" s="5"/>
      <c r="P44" s="5"/>
      <c r="Q44" s="5"/>
      <c r="R44" s="5"/>
      <c r="S44" s="5"/>
    </row>
    <row r="45" spans="1:19" x14ac:dyDescent="0.2">
      <c r="A45" s="32" t="s">
        <v>32</v>
      </c>
      <c r="B45" s="64">
        <v>1.147</v>
      </c>
      <c r="C45" s="65">
        <v>1.147</v>
      </c>
      <c r="D45" s="65">
        <v>1.147</v>
      </c>
      <c r="E45" s="65">
        <v>1.147</v>
      </c>
      <c r="F45" s="65">
        <v>1.147</v>
      </c>
      <c r="G45" s="65">
        <v>1.147</v>
      </c>
      <c r="H45" s="65">
        <v>1.147</v>
      </c>
      <c r="I45" s="65">
        <v>1.147</v>
      </c>
      <c r="J45" s="65">
        <v>1.147</v>
      </c>
      <c r="K45" s="65">
        <v>1.147</v>
      </c>
      <c r="L45" s="65">
        <v>1.147</v>
      </c>
      <c r="M45" s="65">
        <v>1.147</v>
      </c>
      <c r="N45" s="5"/>
      <c r="O45" s="5"/>
      <c r="P45" s="5"/>
      <c r="Q45" s="5"/>
      <c r="R45" s="5"/>
      <c r="S45" s="5"/>
    </row>
    <row r="46" spans="1:19" x14ac:dyDescent="0.2">
      <c r="A46" s="32" t="s">
        <v>3</v>
      </c>
      <c r="B46" s="65">
        <f t="shared" ref="B46:M46" si="9">B41/B42</f>
        <v>1.0000000000000002</v>
      </c>
      <c r="C46" s="65">
        <f t="shared" si="9"/>
        <v>1.0000000000000002</v>
      </c>
      <c r="D46" s="65">
        <f t="shared" si="9"/>
        <v>1.0000000000000002</v>
      </c>
      <c r="E46" s="65">
        <f t="shared" si="9"/>
        <v>1.0000000000000002</v>
      </c>
      <c r="F46" s="65">
        <f t="shared" si="9"/>
        <v>1.0000000000000002</v>
      </c>
      <c r="G46" s="65">
        <f t="shared" si="9"/>
        <v>1.0000000000000002</v>
      </c>
      <c r="H46" s="65">
        <f t="shared" si="9"/>
        <v>1.0000000000000002</v>
      </c>
      <c r="I46" s="65">
        <f t="shared" si="9"/>
        <v>1.0000000000000002</v>
      </c>
      <c r="J46" s="65">
        <f t="shared" si="9"/>
        <v>1.0000000000000002</v>
      </c>
      <c r="K46" s="65">
        <f t="shared" si="9"/>
        <v>1.0000000000000002</v>
      </c>
      <c r="L46" s="65">
        <f t="shared" si="9"/>
        <v>1.0000000000000002</v>
      </c>
      <c r="M46" s="65">
        <f t="shared" si="9"/>
        <v>1.0000000000000002</v>
      </c>
      <c r="N46" s="5"/>
      <c r="O46" s="5"/>
      <c r="P46" s="5"/>
      <c r="Q46" s="5"/>
      <c r="R46" s="5"/>
      <c r="S46" s="5"/>
    </row>
    <row r="47" spans="1:19" x14ac:dyDescent="0.2">
      <c r="A47" s="32" t="s">
        <v>33</v>
      </c>
      <c r="B47" s="33">
        <f t="shared" ref="B47:M47" si="10">(B41+B44)/(B42)</f>
        <v>1.2602370759762145</v>
      </c>
      <c r="C47" s="33">
        <f t="shared" si="10"/>
        <v>1.2385126352068503</v>
      </c>
      <c r="D47" s="33">
        <f t="shared" si="10"/>
        <v>1.2413913799138234</v>
      </c>
      <c r="E47" s="33">
        <f t="shared" si="10"/>
        <v>1.2443404640025413</v>
      </c>
      <c r="F47" s="33">
        <f t="shared" si="10"/>
        <v>1.2473624973717736</v>
      </c>
      <c r="G47" s="33">
        <f t="shared" si="10"/>
        <v>1.2504602206554547</v>
      </c>
      <c r="H47" s="33">
        <f t="shared" si="10"/>
        <v>1.2536365135124854</v>
      </c>
      <c r="I47" s="33">
        <f t="shared" si="10"/>
        <v>1.2568944035554188</v>
      </c>
      <c r="J47" s="33">
        <f t="shared" si="10"/>
        <v>1.2602370759762145</v>
      </c>
      <c r="K47" s="33">
        <f t="shared" si="10"/>
        <v>1.2636678839333977</v>
      </c>
      <c r="L47" s="33">
        <f t="shared" si="10"/>
        <v>1.2671903597718197</v>
      </c>
      <c r="M47" s="33">
        <f t="shared" si="10"/>
        <v>1.2708082271539412</v>
      </c>
      <c r="N47" s="5"/>
      <c r="O47" s="5"/>
      <c r="P47" s="5"/>
      <c r="Q47" s="5"/>
      <c r="R47" s="5"/>
      <c r="S47" s="5"/>
    </row>
    <row r="48" spans="1:19" x14ac:dyDescent="0.2">
      <c r="A48" s="32" t="s">
        <v>34</v>
      </c>
      <c r="B48" s="33">
        <f t="shared" ref="B48:M48" si="11">(B41+B44)/(B42+B43)</f>
        <v>0.96033831418004434</v>
      </c>
      <c r="C48" s="33">
        <f t="shared" si="11"/>
        <v>1.1065496041682206</v>
      </c>
      <c r="D48" s="33">
        <f t="shared" si="11"/>
        <v>1.0843410329668015</v>
      </c>
      <c r="E48" s="33">
        <f t="shared" si="11"/>
        <v>1.0625958498951522</v>
      </c>
      <c r="F48" s="33">
        <f t="shared" si="11"/>
        <v>1.0412997016096561</v>
      </c>
      <c r="G48" s="33">
        <f t="shared" si="11"/>
        <v>1.0204388214975526</v>
      </c>
      <c r="H48" s="33">
        <f t="shared" si="11"/>
        <v>1.0000000000000002</v>
      </c>
      <c r="I48" s="33">
        <f t="shared" si="11"/>
        <v>0.97997055671837618</v>
      </c>
      <c r="J48" s="33">
        <f t="shared" si="11"/>
        <v>0.96033831418004434</v>
      </c>
      <c r="K48" s="33">
        <f t="shared" si="11"/>
        <v>0.94109157314953917</v>
      </c>
      <c r="L48" s="33">
        <f t="shared" si="11"/>
        <v>0.92221908937998909</v>
      </c>
      <c r="M48" s="33">
        <f t="shared" si="11"/>
        <v>0.90371005170770236</v>
      </c>
      <c r="N48" s="5"/>
      <c r="O48" s="5"/>
      <c r="P48" s="5"/>
      <c r="Q48" s="5"/>
      <c r="R48" s="5"/>
      <c r="S48" s="5"/>
    </row>
    <row r="49" spans="1:19" ht="15.75" x14ac:dyDescent="0.25">
      <c r="A49" s="61" t="s">
        <v>59</v>
      </c>
      <c r="B49" s="33"/>
      <c r="C49" s="33"/>
      <c r="D49" s="33"/>
      <c r="E49" s="33"/>
      <c r="F49" s="33"/>
      <c r="G49" s="33"/>
      <c r="H49" s="33"/>
      <c r="I49" s="32"/>
      <c r="J49" s="32"/>
      <c r="K49" s="32"/>
      <c r="L49" s="32"/>
      <c r="M49" s="32"/>
      <c r="N49" s="5"/>
      <c r="O49" s="5"/>
      <c r="P49" s="5"/>
      <c r="Q49" s="5"/>
      <c r="R49" s="5"/>
      <c r="S49" s="5"/>
    </row>
    <row r="50" spans="1:19" x14ac:dyDescent="0.2">
      <c r="A50" s="32" t="s">
        <v>56</v>
      </c>
      <c r="B50" s="62">
        <v>16.589746861812205</v>
      </c>
      <c r="C50" s="62">
        <v>27.90903337272805</v>
      </c>
      <c r="D50" s="62">
        <v>26.57832227987133</v>
      </c>
      <c r="E50" s="62">
        <v>24.987522818026793</v>
      </c>
      <c r="F50" s="62">
        <v>23.113758079513783</v>
      </c>
      <c r="G50" s="62">
        <v>21.103451081897404</v>
      </c>
      <c r="H50" s="62">
        <v>19.211518369741565</v>
      </c>
      <c r="I50" s="62">
        <v>17.6670033296115</v>
      </c>
      <c r="J50" s="62">
        <v>16.589882711111485</v>
      </c>
      <c r="K50" s="62">
        <v>15.998800226442507</v>
      </c>
      <c r="L50" s="62">
        <v>15.858089679282033</v>
      </c>
      <c r="M50" s="62">
        <v>16.116539856857607</v>
      </c>
      <c r="N50" s="5"/>
      <c r="O50" s="5"/>
      <c r="P50" s="5"/>
      <c r="Q50" s="5"/>
      <c r="R50" s="5"/>
      <c r="S50" s="5"/>
    </row>
    <row r="51" spans="1:19" x14ac:dyDescent="0.2">
      <c r="A51" s="32" t="s">
        <v>35</v>
      </c>
      <c r="B51" s="62">
        <v>7.79995264742867</v>
      </c>
      <c r="C51" s="62">
        <v>9.5000021878760084</v>
      </c>
      <c r="D51" s="62">
        <v>8.8114433161675212</v>
      </c>
      <c r="E51" s="62">
        <v>8.2714508112163418</v>
      </c>
      <c r="F51" s="62">
        <v>7.8800246730225485</v>
      </c>
      <c r="G51" s="62">
        <v>7.6371649015860346</v>
      </c>
      <c r="H51" s="62">
        <v>7.542871496906856</v>
      </c>
      <c r="I51" s="62">
        <v>7.5971444589850154</v>
      </c>
      <c r="J51" s="62">
        <v>7.7999837878204472</v>
      </c>
      <c r="K51" s="62">
        <v>8.1513894834132188</v>
      </c>
      <c r="L51" s="62">
        <v>8.6513615457633186</v>
      </c>
      <c r="M51" s="62">
        <v>9.2998999748707138</v>
      </c>
      <c r="N51" s="5"/>
      <c r="O51" s="5"/>
      <c r="P51" s="5"/>
      <c r="Q51" s="5"/>
      <c r="R51" s="5"/>
      <c r="S51" s="5"/>
    </row>
    <row r="52" spans="1:19" x14ac:dyDescent="0.2">
      <c r="A52" s="32" t="s">
        <v>36</v>
      </c>
      <c r="B52" s="62">
        <v>4.4916280467641077</v>
      </c>
      <c r="C52" s="62">
        <v>4.5836546303908188</v>
      </c>
      <c r="D52" s="62">
        <v>4.2359855959263806</v>
      </c>
      <c r="E52" s="62">
        <v>4.0029198354622197</v>
      </c>
      <c r="F52" s="62">
        <v>3.8844007564696783</v>
      </c>
      <c r="G52" s="62">
        <v>3.8782994957753316</v>
      </c>
      <c r="H52" s="62">
        <v>3.9805979660350905</v>
      </c>
      <c r="I52" s="62">
        <v>4.1864651390966756</v>
      </c>
      <c r="J52" s="62">
        <v>4.4916346038666868</v>
      </c>
      <c r="K52" s="62">
        <v>4.8933206821839166</v>
      </c>
      <c r="L52" s="62">
        <v>5.3903850556062167</v>
      </c>
      <c r="M52" s="62">
        <v>5.9829745066908391</v>
      </c>
      <c r="N52" s="5"/>
      <c r="O52" s="5"/>
      <c r="P52" s="5"/>
      <c r="Q52" s="5"/>
      <c r="R52" s="5"/>
      <c r="S52" s="5"/>
    </row>
    <row r="53" spans="1:19" x14ac:dyDescent="0.2">
      <c r="A53" s="32" t="s">
        <v>37</v>
      </c>
      <c r="B53" s="62">
        <v>2.9999586546266439</v>
      </c>
      <c r="C53" s="62">
        <v>2.8000273800215956</v>
      </c>
      <c r="D53" s="62">
        <v>2.6057239542539756</v>
      </c>
      <c r="E53" s="62">
        <v>2.485708873961519</v>
      </c>
      <c r="F53" s="62">
        <v>2.4399821391442242</v>
      </c>
      <c r="G53" s="62">
        <v>2.4685437498020875</v>
      </c>
      <c r="H53" s="62">
        <v>2.5713937059351135</v>
      </c>
      <c r="I53" s="62">
        <v>2.7485320075433002</v>
      </c>
      <c r="J53" s="62">
        <v>2.9999586546266439</v>
      </c>
      <c r="K53" s="62">
        <v>3.3256736471851513</v>
      </c>
      <c r="L53" s="62">
        <v>3.7256769852188185</v>
      </c>
      <c r="M53" s="62">
        <v>4.1999686687276423</v>
      </c>
      <c r="N53" s="5"/>
      <c r="O53" s="5"/>
      <c r="P53" s="5"/>
      <c r="Q53" s="5"/>
      <c r="R53" s="5"/>
      <c r="S53" s="5"/>
    </row>
    <row r="54" spans="1:19" x14ac:dyDescent="0.2">
      <c r="A54" s="32" t="s">
        <v>57</v>
      </c>
      <c r="B54" s="62">
        <v>2.2331785676508771</v>
      </c>
      <c r="C54" s="62">
        <v>2.0063444153210805</v>
      </c>
      <c r="D54" s="62">
        <v>1.8876932373270194</v>
      </c>
      <c r="E54" s="62">
        <v>1.8180525107815992</v>
      </c>
      <c r="F54" s="62">
        <v>1.7974010649912209</v>
      </c>
      <c r="G54" s="62">
        <v>1.8265689190652281</v>
      </c>
      <c r="H54" s="62">
        <v>1.907309874014508</v>
      </c>
      <c r="I54" s="62">
        <v>2.0420161250512727</v>
      </c>
      <c r="J54" s="62">
        <v>2.2331768240606653</v>
      </c>
      <c r="K54" s="62">
        <v>2.4828420557959046</v>
      </c>
      <c r="L54" s="62">
        <v>2.7923061423847622</v>
      </c>
      <c r="M54" s="62">
        <v>3.1620627018674368</v>
      </c>
      <c r="N54" s="5"/>
      <c r="O54" s="5"/>
      <c r="P54" s="5"/>
      <c r="Q54" s="5"/>
      <c r="R54" s="5"/>
      <c r="S54" s="5"/>
    </row>
    <row r="55" spans="1:19" x14ac:dyDescent="0.2">
      <c r="A55" s="32" t="s">
        <v>38</v>
      </c>
      <c r="B55" s="73">
        <v>1328.2234251243763</v>
      </c>
      <c r="C55" s="73">
        <v>1354.298178257797</v>
      </c>
      <c r="D55" s="63">
        <v>1352.2956011084589</v>
      </c>
      <c r="E55" s="63">
        <v>1349.9815732617551</v>
      </c>
      <c r="F55" s="63">
        <v>1347.059599464538</v>
      </c>
      <c r="G55" s="63">
        <v>1343.3311355177732</v>
      </c>
      <c r="H55" s="63">
        <v>1338.7764269972533</v>
      </c>
      <c r="I55" s="73">
        <v>1333.6006256865878</v>
      </c>
      <c r="J55" s="73">
        <v>1328.2239586125786</v>
      </c>
      <c r="K55" s="73">
        <v>1323.2169988144119</v>
      </c>
      <c r="L55" s="73">
        <v>1319.1997037039589</v>
      </c>
      <c r="M55" s="73">
        <v>1316.7328215586019</v>
      </c>
      <c r="N55" s="5"/>
      <c r="O55" s="5"/>
      <c r="P55" s="5"/>
      <c r="Q55" s="5"/>
      <c r="R55" s="5"/>
      <c r="S55" s="5"/>
    </row>
    <row r="56" spans="1:19" x14ac:dyDescent="0.2">
      <c r="A56" s="32" t="s">
        <v>39</v>
      </c>
      <c r="B56" s="73">
        <v>1408.6474309884406</v>
      </c>
      <c r="C56" s="73">
        <v>1418.6339564253115</v>
      </c>
      <c r="D56" s="63">
        <v>1413.6199748848053</v>
      </c>
      <c r="E56" s="63">
        <v>1409.7763272637521</v>
      </c>
      <c r="F56" s="63">
        <v>1407.04040079233</v>
      </c>
      <c r="G56" s="63">
        <v>1405.4011287501448</v>
      </c>
      <c r="H56" s="63">
        <v>1404.952483923639</v>
      </c>
      <c r="I56" s="73">
        <v>1405.9212797577784</v>
      </c>
      <c r="J56" s="73">
        <v>1408.647714703015</v>
      </c>
      <c r="K56" s="73">
        <v>1413.5180982283302</v>
      </c>
      <c r="L56" s="73">
        <v>1420.8718335819699</v>
      </c>
      <c r="M56" s="73">
        <v>1430.916095589522</v>
      </c>
      <c r="N56" s="5"/>
      <c r="O56" s="5"/>
      <c r="P56" s="5"/>
      <c r="Q56" s="5"/>
      <c r="R56" s="5"/>
      <c r="S56" s="5"/>
    </row>
    <row r="57" spans="1:19" x14ac:dyDescent="0.2">
      <c r="A57" s="32" t="s">
        <v>40</v>
      </c>
      <c r="B57" s="62">
        <v>0.22381377061003729</v>
      </c>
      <c r="C57" s="62">
        <v>0.27978211366515909</v>
      </c>
      <c r="D57" s="62">
        <v>0.29352113835922816</v>
      </c>
      <c r="E57" s="62">
        <v>0.30102975253312075</v>
      </c>
      <c r="F57" s="62">
        <v>0.30009602408662245</v>
      </c>
      <c r="G57" s="62">
        <v>0.28999519836603393</v>
      </c>
      <c r="H57" s="62">
        <v>0.27200170025275511</v>
      </c>
      <c r="I57" s="62">
        <v>0.24889155430316307</v>
      </c>
      <c r="J57" s="62">
        <v>0.22381446571283017</v>
      </c>
      <c r="K57" s="62">
        <v>0.19933312126680058</v>
      </c>
      <c r="L57" s="62">
        <v>0.17703966683492214</v>
      </c>
      <c r="M57" s="62">
        <v>0.15764130213261987</v>
      </c>
      <c r="N57" s="5"/>
      <c r="O57" s="5"/>
      <c r="P57" s="5"/>
      <c r="Q57" s="5"/>
      <c r="R57" s="5"/>
    </row>
    <row r="58" spans="1:19" x14ac:dyDescent="0.2">
      <c r="A58" s="32" t="s">
        <v>41</v>
      </c>
      <c r="B58" s="62">
        <v>4.7999939928020261</v>
      </c>
      <c r="C58" s="62">
        <v>6.6999748078544128</v>
      </c>
      <c r="D58" s="62">
        <v>6.2057193619135456</v>
      </c>
      <c r="E58" s="62">
        <v>5.7857419372548229</v>
      </c>
      <c r="F58" s="62">
        <v>5.4400425338783247</v>
      </c>
      <c r="G58" s="62">
        <v>5.1686211517839471</v>
      </c>
      <c r="H58" s="62">
        <v>4.9714777909717425</v>
      </c>
      <c r="I58" s="62">
        <v>4.8486124514417153</v>
      </c>
      <c r="J58" s="62">
        <v>4.8000251331938033</v>
      </c>
      <c r="K58" s="62">
        <v>4.825715836228067</v>
      </c>
      <c r="L58" s="62">
        <v>4.9256845605445001</v>
      </c>
      <c r="M58" s="62">
        <v>5.0999313061430716</v>
      </c>
      <c r="N58" s="5"/>
      <c r="O58" s="5"/>
      <c r="P58" s="5"/>
      <c r="Q58" s="5"/>
      <c r="R58" s="5"/>
    </row>
    <row r="59" spans="1:1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2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2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2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.75" x14ac:dyDescent="0.25">
      <c r="B72" s="22" t="s">
        <v>70</v>
      </c>
      <c r="C72" s="22"/>
      <c r="D72" s="22"/>
      <c r="E72" s="22"/>
      <c r="F72" s="22"/>
      <c r="G72" s="22"/>
      <c r="H72" s="44"/>
      <c r="N72" s="5"/>
      <c r="O72" s="5"/>
      <c r="P72" s="5"/>
      <c r="Q72" s="5"/>
      <c r="R72" s="5"/>
      <c r="S72" s="5"/>
      <c r="T72" s="5"/>
    </row>
    <row r="73" spans="1:20" x14ac:dyDescent="0.2">
      <c r="A73" s="12" t="s">
        <v>60</v>
      </c>
      <c r="B73" s="5">
        <v>100</v>
      </c>
      <c r="C73" s="5">
        <v>100</v>
      </c>
      <c r="D73" s="5">
        <v>100</v>
      </c>
      <c r="E73" s="5">
        <v>100</v>
      </c>
      <c r="F73" s="5">
        <v>100</v>
      </c>
      <c r="G73" s="5">
        <v>100</v>
      </c>
      <c r="H73" s="5">
        <v>100</v>
      </c>
      <c r="I73" s="5">
        <v>100</v>
      </c>
      <c r="J73" s="5">
        <v>100</v>
      </c>
      <c r="K73" s="5">
        <v>100</v>
      </c>
      <c r="L73" s="5">
        <v>100</v>
      </c>
      <c r="M73" s="5">
        <v>100</v>
      </c>
      <c r="N73" s="5"/>
      <c r="O73" s="5"/>
      <c r="P73" s="5"/>
      <c r="Q73" s="5"/>
      <c r="R73" s="5"/>
      <c r="S73" s="5"/>
      <c r="T73" s="5"/>
    </row>
    <row r="74" spans="1:20" x14ac:dyDescent="0.2">
      <c r="A74" s="12" t="s">
        <v>3</v>
      </c>
      <c r="B74" s="74">
        <v>1</v>
      </c>
      <c r="C74" s="74">
        <v>1.2</v>
      </c>
      <c r="D74" s="74">
        <v>1.2</v>
      </c>
      <c r="E74" s="74">
        <v>1.2</v>
      </c>
      <c r="F74" s="74">
        <v>1.2</v>
      </c>
      <c r="G74" s="74">
        <v>1.2</v>
      </c>
      <c r="H74" s="74">
        <v>1.2</v>
      </c>
      <c r="I74" s="74">
        <v>1.2</v>
      </c>
      <c r="J74" s="74">
        <v>1.2</v>
      </c>
      <c r="K74" s="74">
        <v>1.2</v>
      </c>
      <c r="L74" s="74">
        <v>1.2</v>
      </c>
      <c r="M74" s="74">
        <v>1.2</v>
      </c>
      <c r="N74" s="5"/>
      <c r="O74" s="5"/>
      <c r="P74" s="5"/>
      <c r="Q74" s="5"/>
      <c r="R74" s="5"/>
      <c r="S74" s="5"/>
      <c r="T74" s="5"/>
    </row>
    <row r="75" spans="1:20" x14ac:dyDescent="0.2">
      <c r="N75" s="5"/>
      <c r="O75" s="74"/>
      <c r="P75" s="74"/>
      <c r="Q75" s="74"/>
      <c r="R75" s="74"/>
      <c r="S75" s="5"/>
      <c r="T75" s="5"/>
    </row>
    <row r="76" spans="1:20" x14ac:dyDescent="0.2">
      <c r="N76" s="5"/>
      <c r="O76" s="5"/>
      <c r="P76" s="5"/>
      <c r="Q76" s="5"/>
      <c r="R76" s="5"/>
      <c r="S76" s="5"/>
      <c r="T76" s="5"/>
    </row>
    <row r="77" spans="1:20" x14ac:dyDescent="0.2">
      <c r="A77" s="37"/>
      <c r="B77" s="7" t="s">
        <v>42</v>
      </c>
      <c r="C77" s="21"/>
      <c r="D77" s="21"/>
      <c r="E77" s="21"/>
      <c r="F77" s="21"/>
      <c r="G77" s="21"/>
      <c r="H77" s="21"/>
      <c r="N77" s="5"/>
      <c r="O77" s="5"/>
      <c r="P77" s="5"/>
      <c r="Q77" s="5"/>
      <c r="R77" s="5"/>
      <c r="S77" s="5"/>
      <c r="T77" s="5"/>
    </row>
    <row r="78" spans="1:20" x14ac:dyDescent="0.2">
      <c r="A78" s="67" t="s">
        <v>15</v>
      </c>
      <c r="B78" s="68">
        <f>B82</f>
        <v>10</v>
      </c>
      <c r="C78" s="68">
        <f>C81</f>
        <v>5</v>
      </c>
      <c r="D78" s="68">
        <f t="shared" ref="D78:M78" si="12">D81</f>
        <v>6</v>
      </c>
      <c r="E78" s="68">
        <f t="shared" si="12"/>
        <v>7</v>
      </c>
      <c r="F78" s="68">
        <f t="shared" si="12"/>
        <v>8</v>
      </c>
      <c r="G78" s="68">
        <f t="shared" si="12"/>
        <v>9</v>
      </c>
      <c r="H78" s="68">
        <f t="shared" si="12"/>
        <v>10</v>
      </c>
      <c r="I78" s="68">
        <f t="shared" si="12"/>
        <v>11</v>
      </c>
      <c r="J78" s="68">
        <f t="shared" si="12"/>
        <v>12</v>
      </c>
      <c r="K78" s="68">
        <f t="shared" si="12"/>
        <v>13</v>
      </c>
      <c r="L78" s="68">
        <f t="shared" si="12"/>
        <v>14</v>
      </c>
      <c r="M78" s="68">
        <f t="shared" si="12"/>
        <v>15</v>
      </c>
      <c r="N78" s="5"/>
      <c r="O78" s="5"/>
      <c r="P78" s="5"/>
      <c r="Q78" s="5"/>
      <c r="R78" s="5"/>
      <c r="S78" s="5"/>
      <c r="T78" s="5"/>
    </row>
    <row r="79" spans="1:20" x14ac:dyDescent="0.2">
      <c r="A79" s="32" t="s">
        <v>12</v>
      </c>
      <c r="B79" s="33">
        <f t="shared" ref="B79:M79" si="13">B73-B80-B81-B82-B83</f>
        <v>38.426500000000004</v>
      </c>
      <c r="C79" s="33">
        <f t="shared" si="13"/>
        <v>45.738000000000007</v>
      </c>
      <c r="D79" s="33">
        <f t="shared" si="13"/>
        <v>45.19254545454546</v>
      </c>
      <c r="E79" s="33">
        <f t="shared" si="13"/>
        <v>44.647090909090913</v>
      </c>
      <c r="F79" s="33">
        <f t="shared" si="13"/>
        <v>44.101636363636374</v>
      </c>
      <c r="G79" s="33">
        <f t="shared" si="13"/>
        <v>43.556181818181827</v>
      </c>
      <c r="H79" s="33">
        <f t="shared" si="13"/>
        <v>43.010727272727273</v>
      </c>
      <c r="I79" s="33">
        <f t="shared" si="13"/>
        <v>42.46527272727274</v>
      </c>
      <c r="J79" s="33">
        <f t="shared" si="13"/>
        <v>41.919818181818179</v>
      </c>
      <c r="K79" s="33">
        <f t="shared" si="13"/>
        <v>41.374363636363647</v>
      </c>
      <c r="L79" s="33">
        <f t="shared" si="13"/>
        <v>40.8289090909091</v>
      </c>
      <c r="M79" s="33">
        <f t="shared" si="13"/>
        <v>40.283454545454553</v>
      </c>
      <c r="N79" s="5"/>
      <c r="O79" s="5"/>
      <c r="P79" s="5"/>
      <c r="Q79" s="5"/>
      <c r="R79" s="5"/>
      <c r="S79" s="5"/>
      <c r="T79" s="5"/>
    </row>
    <row r="80" spans="1:20" x14ac:dyDescent="0.2">
      <c r="A80" s="32" t="s">
        <v>13</v>
      </c>
      <c r="B80" s="33">
        <f t="shared" ref="B80:M80" si="14">(B73-B81-B82-B83)/(1+B74)</f>
        <v>38.426499999999997</v>
      </c>
      <c r="C80" s="33">
        <f t="shared" si="14"/>
        <v>38.114999999999995</v>
      </c>
      <c r="D80" s="33">
        <f t="shared" si="14"/>
        <v>37.660454545454542</v>
      </c>
      <c r="E80" s="33">
        <f t="shared" si="14"/>
        <v>37.205909090909088</v>
      </c>
      <c r="F80" s="33">
        <f t="shared" si="14"/>
        <v>36.751363636363628</v>
      </c>
      <c r="G80" s="33">
        <f t="shared" si="14"/>
        <v>36.296818181818175</v>
      </c>
      <c r="H80" s="33">
        <f t="shared" si="14"/>
        <v>35.842272727272722</v>
      </c>
      <c r="I80" s="33">
        <f t="shared" si="14"/>
        <v>35.387727272727268</v>
      </c>
      <c r="J80" s="33">
        <f t="shared" si="14"/>
        <v>34.933181818181815</v>
      </c>
      <c r="K80" s="33">
        <f t="shared" si="14"/>
        <v>34.478636363636362</v>
      </c>
      <c r="L80" s="33">
        <f t="shared" si="14"/>
        <v>34.024090909090901</v>
      </c>
      <c r="M80" s="33">
        <f t="shared" si="14"/>
        <v>33.569545454545448</v>
      </c>
      <c r="N80" s="5"/>
      <c r="O80" s="5"/>
      <c r="P80" s="5"/>
      <c r="Q80" s="5"/>
      <c r="R80" s="5"/>
      <c r="S80" s="5"/>
      <c r="T80" s="5"/>
    </row>
    <row r="81" spans="1:20" x14ac:dyDescent="0.2">
      <c r="A81" s="32" t="s">
        <v>15</v>
      </c>
      <c r="B81" s="66">
        <v>12</v>
      </c>
      <c r="C81" s="66">
        <v>5</v>
      </c>
      <c r="D81" s="66">
        <v>6</v>
      </c>
      <c r="E81" s="66">
        <v>7</v>
      </c>
      <c r="F81" s="66">
        <v>8</v>
      </c>
      <c r="G81" s="66">
        <v>9</v>
      </c>
      <c r="H81" s="66">
        <v>10</v>
      </c>
      <c r="I81" s="66">
        <v>11</v>
      </c>
      <c r="J81" s="66">
        <v>12</v>
      </c>
      <c r="K81" s="66">
        <v>13</v>
      </c>
      <c r="L81" s="66">
        <v>14</v>
      </c>
      <c r="M81" s="66">
        <v>15</v>
      </c>
      <c r="N81" s="5"/>
      <c r="O81" s="5"/>
      <c r="P81" s="5"/>
      <c r="Q81" s="5"/>
      <c r="R81" s="5"/>
      <c r="S81" s="5"/>
      <c r="T81" s="5"/>
    </row>
    <row r="82" spans="1:20" x14ac:dyDescent="0.2">
      <c r="A82" s="32" t="s">
        <v>14</v>
      </c>
      <c r="B82" s="102">
        <v>10</v>
      </c>
      <c r="C82" s="102">
        <v>10</v>
      </c>
      <c r="D82" s="102">
        <v>10</v>
      </c>
      <c r="E82" s="102">
        <v>10</v>
      </c>
      <c r="F82" s="102">
        <v>10</v>
      </c>
      <c r="G82" s="102">
        <v>10</v>
      </c>
      <c r="H82" s="102">
        <v>10</v>
      </c>
      <c r="I82" s="102">
        <v>10</v>
      </c>
      <c r="J82" s="102">
        <v>10</v>
      </c>
      <c r="K82" s="102">
        <v>10</v>
      </c>
      <c r="L82" s="102">
        <v>10</v>
      </c>
      <c r="M82" s="102">
        <v>10</v>
      </c>
      <c r="N82" s="5"/>
      <c r="O82" s="5"/>
      <c r="P82" s="5"/>
      <c r="Q82" s="5"/>
      <c r="R82" s="5"/>
      <c r="S82" s="5"/>
      <c r="T82" s="5"/>
    </row>
    <row r="83" spans="1:20" x14ac:dyDescent="0.2">
      <c r="A83" s="32" t="s">
        <v>32</v>
      </c>
      <c r="B83" s="64">
        <v>1.147</v>
      </c>
      <c r="C83" s="65">
        <v>1.147</v>
      </c>
      <c r="D83" s="65">
        <v>1.147</v>
      </c>
      <c r="E83" s="65">
        <v>1.147</v>
      </c>
      <c r="F83" s="65">
        <v>1.147</v>
      </c>
      <c r="G83" s="65">
        <v>1.147</v>
      </c>
      <c r="H83" s="65">
        <v>1.147</v>
      </c>
      <c r="I83" s="65">
        <v>1.147</v>
      </c>
      <c r="J83" s="65">
        <v>1.147</v>
      </c>
      <c r="K83" s="65">
        <v>1.147</v>
      </c>
      <c r="L83" s="65">
        <v>1.147</v>
      </c>
      <c r="M83" s="65">
        <v>1.147</v>
      </c>
      <c r="N83" s="5"/>
      <c r="O83" s="5"/>
      <c r="P83" s="5"/>
      <c r="Q83" s="5"/>
      <c r="R83" s="5"/>
      <c r="S83" s="5"/>
      <c r="T83" s="5"/>
    </row>
    <row r="84" spans="1:20" x14ac:dyDescent="0.2">
      <c r="A84" s="32" t="s">
        <v>3</v>
      </c>
      <c r="B84" s="65">
        <f t="shared" ref="B84:M84" si="15">B79/B80</f>
        <v>1.0000000000000002</v>
      </c>
      <c r="C84" s="65">
        <f t="shared" si="15"/>
        <v>1.2000000000000004</v>
      </c>
      <c r="D84" s="65">
        <f t="shared" si="15"/>
        <v>1.2000000000000002</v>
      </c>
      <c r="E84" s="65">
        <f t="shared" si="15"/>
        <v>1.2000000000000002</v>
      </c>
      <c r="F84" s="65">
        <f t="shared" si="15"/>
        <v>1.2000000000000006</v>
      </c>
      <c r="G84" s="65">
        <f t="shared" si="15"/>
        <v>1.2000000000000004</v>
      </c>
      <c r="H84" s="65">
        <f t="shared" si="15"/>
        <v>1.2000000000000002</v>
      </c>
      <c r="I84" s="65">
        <f t="shared" si="15"/>
        <v>1.2000000000000006</v>
      </c>
      <c r="J84" s="65">
        <f t="shared" si="15"/>
        <v>1.2</v>
      </c>
      <c r="K84" s="65">
        <f t="shared" si="15"/>
        <v>1.2000000000000004</v>
      </c>
      <c r="L84" s="65">
        <f t="shared" si="15"/>
        <v>1.2000000000000006</v>
      </c>
      <c r="M84" s="65">
        <f t="shared" si="15"/>
        <v>1.2000000000000004</v>
      </c>
      <c r="N84" s="5"/>
      <c r="O84" s="5"/>
      <c r="P84" s="5"/>
      <c r="Q84" s="5"/>
      <c r="R84" s="5"/>
      <c r="S84" s="5"/>
      <c r="T84" s="5"/>
    </row>
    <row r="85" spans="1:20" x14ac:dyDescent="0.2">
      <c r="A85" s="32" t="s">
        <v>33</v>
      </c>
      <c r="B85" s="33">
        <f t="shared" ref="B85:M85" si="16">(B79+B82)/(B80)</f>
        <v>1.2602370759762145</v>
      </c>
      <c r="C85" s="33">
        <f t="shared" si="16"/>
        <v>1.4623638987275354</v>
      </c>
      <c r="D85" s="33">
        <f t="shared" si="16"/>
        <v>1.4655305179052058</v>
      </c>
      <c r="E85" s="33">
        <f t="shared" si="16"/>
        <v>1.4687745104027954</v>
      </c>
      <c r="F85" s="33">
        <f t="shared" si="16"/>
        <v>1.4720987471089515</v>
      </c>
      <c r="G85" s="33">
        <f t="shared" si="16"/>
        <v>1.4755062427210004</v>
      </c>
      <c r="H85" s="33">
        <f t="shared" si="16"/>
        <v>1.4790001648637341</v>
      </c>
      <c r="I85" s="33">
        <f t="shared" si="16"/>
        <v>1.4825838439109609</v>
      </c>
      <c r="J85" s="33">
        <f t="shared" si="16"/>
        <v>1.4862607835738357</v>
      </c>
      <c r="K85" s="33">
        <f t="shared" si="16"/>
        <v>1.4900346723267377</v>
      </c>
      <c r="L85" s="33">
        <f t="shared" si="16"/>
        <v>1.4939093957490019</v>
      </c>
      <c r="M85" s="33">
        <f t="shared" si="16"/>
        <v>1.4978890498693356</v>
      </c>
      <c r="N85" s="5"/>
      <c r="O85" s="5"/>
      <c r="P85" s="5"/>
      <c r="Q85" s="5"/>
      <c r="R85" s="5"/>
      <c r="S85" s="5"/>
      <c r="T85" s="5"/>
    </row>
    <row r="86" spans="1:20" x14ac:dyDescent="0.2">
      <c r="A86" s="32" t="s">
        <v>34</v>
      </c>
      <c r="B86" s="33">
        <f t="shared" ref="B86:M86" si="17">(B79+B82)/(B80+B81)</f>
        <v>0.96033831418004434</v>
      </c>
      <c r="C86" s="33">
        <f t="shared" si="17"/>
        <v>1.2927751362634816</v>
      </c>
      <c r="D86" s="33">
        <f t="shared" si="17"/>
        <v>1.2641312608663968</v>
      </c>
      <c r="E86" s="33">
        <f t="shared" si="17"/>
        <v>1.2361942562183172</v>
      </c>
      <c r="F86" s="33">
        <f t="shared" si="17"/>
        <v>1.2089382751160456</v>
      </c>
      <c r="G86" s="33">
        <f t="shared" si="17"/>
        <v>1.182338715342238</v>
      </c>
      <c r="H86" s="33">
        <f t="shared" si="17"/>
        <v>1.1563721455980487</v>
      </c>
      <c r="I86" s="33">
        <f t="shared" si="17"/>
        <v>1.131016236661343</v>
      </c>
      <c r="J86" s="33">
        <f t="shared" si="17"/>
        <v>1.1062496973453555</v>
      </c>
      <c r="K86" s="33">
        <f t="shared" si="17"/>
        <v>1.0820522148717608</v>
      </c>
      <c r="L86" s="33">
        <f t="shared" si="17"/>
        <v>1.0584043993071663</v>
      </c>
      <c r="M86" s="33">
        <f t="shared" si="17"/>
        <v>1.0352877317436107</v>
      </c>
      <c r="N86" s="5"/>
      <c r="O86" s="5"/>
      <c r="P86" s="5"/>
      <c r="Q86" s="5"/>
      <c r="R86" s="5"/>
      <c r="S86" s="5"/>
      <c r="T86" s="5"/>
    </row>
    <row r="87" spans="1:20" ht="15.75" x14ac:dyDescent="0.25">
      <c r="A87" s="61" t="s">
        <v>59</v>
      </c>
      <c r="B87" s="33"/>
      <c r="C87" s="33"/>
      <c r="D87" s="33"/>
      <c r="E87" s="33"/>
      <c r="F87" s="33"/>
      <c r="G87" s="33"/>
      <c r="H87" s="33"/>
      <c r="I87" s="32"/>
      <c r="J87" s="32"/>
      <c r="K87" s="32"/>
      <c r="L87" s="32"/>
      <c r="M87" s="32"/>
      <c r="N87" s="5"/>
      <c r="O87" s="5"/>
      <c r="P87" s="5"/>
      <c r="Q87" s="5"/>
      <c r="R87" s="5"/>
      <c r="S87" s="5"/>
      <c r="T87" s="5"/>
    </row>
    <row r="88" spans="1:20" x14ac:dyDescent="0.2">
      <c r="A88" s="32" t="s">
        <v>56</v>
      </c>
      <c r="B88" s="62">
        <v>16.589746861812205</v>
      </c>
      <c r="C88" s="62">
        <v>29.647166395251311</v>
      </c>
      <c r="D88" s="62">
        <v>39.004702338640882</v>
      </c>
      <c r="E88" s="62">
        <v>52.658569902850353</v>
      </c>
      <c r="F88" s="62">
        <v>70.756818910937341</v>
      </c>
      <c r="G88" s="62">
        <v>89.722009833523387</v>
      </c>
      <c r="H88" s="62">
        <v>101.271560147343</v>
      </c>
      <c r="I88" s="62">
        <v>99.156532124649686</v>
      </c>
      <c r="J88" s="62">
        <v>86.484161515132584</v>
      </c>
      <c r="K88" s="62">
        <v>71.003834228029888</v>
      </c>
      <c r="L88" s="62">
        <v>57.601312359869091</v>
      </c>
      <c r="M88" s="62">
        <v>47.48197998079943</v>
      </c>
      <c r="N88" s="5"/>
      <c r="O88" s="5"/>
      <c r="P88" s="5"/>
      <c r="Q88" s="5"/>
      <c r="R88" s="5"/>
      <c r="S88" s="5"/>
      <c r="T88" s="5"/>
    </row>
    <row r="89" spans="1:20" x14ac:dyDescent="0.2">
      <c r="A89" s="32" t="s">
        <v>35</v>
      </c>
      <c r="B89" s="62">
        <v>7.79995264742867</v>
      </c>
      <c r="C89" s="62">
        <v>9.4999994626541735</v>
      </c>
      <c r="D89" s="62">
        <v>9.6428535105536941</v>
      </c>
      <c r="E89" s="62">
        <v>9.8095183296556776</v>
      </c>
      <c r="F89" s="62">
        <v>9.9999939199401346</v>
      </c>
      <c r="G89" s="62">
        <v>10.214280281453972</v>
      </c>
      <c r="H89" s="62">
        <v>10.452377414175551</v>
      </c>
      <c r="I89" s="62">
        <v>10.71428531807695</v>
      </c>
      <c r="J89" s="62">
        <v>11.000003993194404</v>
      </c>
      <c r="K89" s="62">
        <v>11.309533439527589</v>
      </c>
      <c r="L89" s="62">
        <v>11.642873657065765</v>
      </c>
      <c r="M89" s="62">
        <v>12.000024645792076</v>
      </c>
      <c r="N89" s="5"/>
      <c r="O89" s="5"/>
      <c r="P89" s="5"/>
      <c r="Q89" s="5"/>
      <c r="R89" s="5"/>
      <c r="S89" s="5"/>
      <c r="T89" s="5"/>
    </row>
    <row r="90" spans="1:20" x14ac:dyDescent="0.2">
      <c r="A90" s="32" t="s">
        <v>36</v>
      </c>
      <c r="B90" s="62">
        <v>4.4916280467641077</v>
      </c>
      <c r="C90" s="62">
        <v>4.4609308050499186</v>
      </c>
      <c r="D90" s="62">
        <v>4.0624949155590313</v>
      </c>
      <c r="E90" s="62">
        <v>3.7259413614426302</v>
      </c>
      <c r="F90" s="62">
        <v>3.4722258234981989</v>
      </c>
      <c r="G90" s="62">
        <v>3.3230166361696649</v>
      </c>
      <c r="H90" s="62">
        <v>3.2959338664116933</v>
      </c>
      <c r="I90" s="62">
        <v>3.3993001049740097</v>
      </c>
      <c r="J90" s="62">
        <v>3.629980279778056</v>
      </c>
      <c r="K90" s="62">
        <v>3.9760076481210103</v>
      </c>
      <c r="L90" s="62">
        <v>4.4215152647814966</v>
      </c>
      <c r="M90" s="62">
        <v>4.9507373607444656</v>
      </c>
      <c r="N90" s="5"/>
      <c r="O90" s="5"/>
      <c r="P90" s="5"/>
      <c r="Q90" s="5"/>
      <c r="R90" s="5"/>
      <c r="S90" s="5"/>
      <c r="T90" s="5"/>
    </row>
    <row r="91" spans="1:20" x14ac:dyDescent="0.2">
      <c r="A91" s="32" t="s">
        <v>37</v>
      </c>
      <c r="B91" s="62">
        <v>2.9999586546266439</v>
      </c>
      <c r="C91" s="62">
        <v>2.6999932524322414</v>
      </c>
      <c r="D91" s="62">
        <v>2.3799976169792991</v>
      </c>
      <c r="E91" s="62">
        <v>2.1333346664417379</v>
      </c>
      <c r="F91" s="62">
        <v>1.9600044008068553</v>
      </c>
      <c r="G91" s="62">
        <v>1.8600068201285442</v>
      </c>
      <c r="H91" s="62">
        <v>1.8333419243978144</v>
      </c>
      <c r="I91" s="62">
        <v>1.8800097135426292</v>
      </c>
      <c r="J91" s="62">
        <v>2.0000101876613159</v>
      </c>
      <c r="K91" s="62">
        <v>2.1933433467091668</v>
      </c>
      <c r="L91" s="62">
        <v>2.4600091906595924</v>
      </c>
      <c r="M91" s="62">
        <v>2.8000077195810977</v>
      </c>
      <c r="N91" s="5"/>
      <c r="O91" s="5"/>
      <c r="P91" s="5"/>
      <c r="Q91" s="5"/>
      <c r="R91" s="5"/>
      <c r="S91" s="5"/>
      <c r="T91" s="5"/>
    </row>
    <row r="92" spans="1:20" x14ac:dyDescent="0.2">
      <c r="A92" s="32" t="s">
        <v>57</v>
      </c>
      <c r="B92" s="62">
        <v>2.2331785676508771</v>
      </c>
      <c r="C92" s="62">
        <v>1.9342854724154575</v>
      </c>
      <c r="D92" s="62">
        <v>1.7097640499456563</v>
      </c>
      <c r="E92" s="62">
        <v>1.5472252994410589</v>
      </c>
      <c r="F92" s="62">
        <v>1.4387870763658466</v>
      </c>
      <c r="G92" s="62">
        <v>1.3780918139592488</v>
      </c>
      <c r="H92" s="62">
        <v>1.3607670611979883</v>
      </c>
      <c r="I92" s="62">
        <v>1.3849929857844521</v>
      </c>
      <c r="J92" s="62">
        <v>1.4516094747717181</v>
      </c>
      <c r="K92" s="62">
        <v>1.5635137597330733</v>
      </c>
      <c r="L92" s="62">
        <v>1.7247989463567084</v>
      </c>
      <c r="M92" s="62">
        <v>1.9401554967290047</v>
      </c>
      <c r="N92" s="5"/>
      <c r="O92" s="5"/>
      <c r="P92" s="5"/>
      <c r="Q92" s="5"/>
      <c r="R92" s="5"/>
      <c r="S92" s="5"/>
      <c r="T92" s="5"/>
    </row>
    <row r="93" spans="1:20" x14ac:dyDescent="0.2">
      <c r="A93" s="32" t="s">
        <v>38</v>
      </c>
      <c r="B93" s="73">
        <v>1328.2234251243763</v>
      </c>
      <c r="C93" s="73">
        <v>1356.3072555516708</v>
      </c>
      <c r="D93" s="73">
        <v>1363.4729586519736</v>
      </c>
      <c r="E93" s="73">
        <v>1368.8715872495504</v>
      </c>
      <c r="F93" s="73">
        <v>1372.7669138256369</v>
      </c>
      <c r="G93" s="73">
        <v>1375.3211814519536</v>
      </c>
      <c r="H93" s="73">
        <v>1376.6591647639257</v>
      </c>
      <c r="I93" s="73">
        <v>1376.9201825012403</v>
      </c>
      <c r="J93" s="73">
        <v>1376.2757772839184</v>
      </c>
      <c r="K93" s="73">
        <v>1374.9088462663476</v>
      </c>
      <c r="L93" s="73">
        <v>1372.9829015097384</v>
      </c>
      <c r="M93" s="73">
        <v>1370.6261827778678</v>
      </c>
      <c r="N93" s="5"/>
      <c r="O93" s="5"/>
      <c r="P93" s="5"/>
      <c r="Q93" s="5"/>
      <c r="R93" s="5"/>
      <c r="S93" s="5"/>
      <c r="T93" s="5"/>
    </row>
    <row r="94" spans="1:20" x14ac:dyDescent="0.2">
      <c r="A94" s="32" t="s">
        <v>39</v>
      </c>
      <c r="B94" s="73">
        <v>1408.6474309884406</v>
      </c>
      <c r="C94" s="73">
        <v>1417.8147755007533</v>
      </c>
      <c r="D94" s="73">
        <v>1415.861351014657</v>
      </c>
      <c r="E94" s="73">
        <v>1414.4964889600296</v>
      </c>
      <c r="F94" s="73">
        <v>1413.6817702535641</v>
      </c>
      <c r="G94" s="73">
        <v>1413.4415255709432</v>
      </c>
      <c r="H94" s="73">
        <v>1413.8386813776042</v>
      </c>
      <c r="I94" s="73">
        <v>1414.9464170259689</v>
      </c>
      <c r="J94" s="73">
        <v>1416.8287979006204</v>
      </c>
      <c r="K94" s="73">
        <v>1419.5426638032582</v>
      </c>
      <c r="L94" s="73">
        <v>1423.1536286683154</v>
      </c>
      <c r="M94" s="73">
        <v>1427.7518611558125</v>
      </c>
      <c r="N94" s="5"/>
      <c r="O94" s="5"/>
      <c r="P94" s="5"/>
      <c r="Q94" s="5"/>
      <c r="R94" s="5"/>
      <c r="S94" s="5"/>
      <c r="T94" s="5"/>
    </row>
    <row r="95" spans="1:20" x14ac:dyDescent="0.2">
      <c r="A95" s="32" t="s">
        <v>40</v>
      </c>
      <c r="B95" s="62">
        <v>0.22381377061003729</v>
      </c>
      <c r="C95" s="62">
        <v>0.29264714322575286</v>
      </c>
      <c r="D95" s="62">
        <v>0.34358756182832462</v>
      </c>
      <c r="E95" s="62">
        <v>0.39452139785904961</v>
      </c>
      <c r="F95" s="62">
        <v>0.43993799738018369</v>
      </c>
      <c r="G95" s="62">
        <v>0.47218881193240159</v>
      </c>
      <c r="H95" s="62">
        <v>0.4841375477533163</v>
      </c>
      <c r="I95" s="62">
        <v>0.47335741298009781</v>
      </c>
      <c r="J95" s="62">
        <v>0.44386336026931061</v>
      </c>
      <c r="K95" s="62">
        <v>0.40328165936320931</v>
      </c>
      <c r="L95" s="62">
        <v>0.35877494745305499</v>
      </c>
      <c r="M95" s="62">
        <v>0.31509472641903019</v>
      </c>
      <c r="N95" s="5"/>
      <c r="O95" s="5"/>
      <c r="P95" s="5"/>
      <c r="Q95" s="5"/>
      <c r="R95" s="5"/>
      <c r="S95" s="5"/>
      <c r="T95" s="5"/>
    </row>
    <row r="96" spans="1:20" x14ac:dyDescent="0.2">
      <c r="A96" s="32" t="s">
        <v>41</v>
      </c>
      <c r="B96" s="62">
        <v>4.7999939928020261</v>
      </c>
      <c r="C96" s="62">
        <v>6.8000062102219321</v>
      </c>
      <c r="D96" s="62">
        <v>7.262855893574395</v>
      </c>
      <c r="E96" s="62">
        <v>7.6761836632139397</v>
      </c>
      <c r="F96" s="62">
        <v>8.0399895191332789</v>
      </c>
      <c r="G96" s="62">
        <v>8.3542734613254268</v>
      </c>
      <c r="H96" s="62">
        <v>8.6190354897777368</v>
      </c>
      <c r="I96" s="62">
        <v>8.8342756045343211</v>
      </c>
      <c r="J96" s="62">
        <v>8.999993805533089</v>
      </c>
      <c r="K96" s="62">
        <v>9.1161900928184227</v>
      </c>
      <c r="L96" s="62">
        <v>9.1828644664061727</v>
      </c>
      <c r="M96" s="62">
        <v>9.2000169262109779</v>
      </c>
      <c r="N96" s="5"/>
      <c r="O96" s="5"/>
      <c r="P96" s="5"/>
      <c r="Q96" s="5"/>
      <c r="R96" s="5"/>
      <c r="S96" s="5"/>
      <c r="T96" s="5"/>
    </row>
    <row r="97" spans="1:2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2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2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2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2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2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2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2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2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2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2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2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4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4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4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4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4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4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4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4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4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4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4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1:13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1:13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1:13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1:13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1:13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1:13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1:13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1:13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1:13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1:13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1:13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1:13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1:13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1:13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1:13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1:13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1:13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3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1:13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1:13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1:13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1:13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1:13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1:13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1:13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1:13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1:13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1:13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1:13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1:13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1:13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1:13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1:13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1:13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1:13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1:13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1:13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1:13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1:13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1:13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1:13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1:13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 x14ac:dyDescent="0.2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1:13" x14ac:dyDescent="0.2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1:13" x14ac:dyDescent="0.2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1:13" x14ac:dyDescent="0.2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1:13" x14ac:dyDescent="0.2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 x14ac:dyDescent="0.2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 x14ac:dyDescent="0.2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1:13" x14ac:dyDescent="0.2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1:13" x14ac:dyDescent="0.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1:13" x14ac:dyDescent="0.2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1:13" x14ac:dyDescent="0.2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1:13" x14ac:dyDescent="0.2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1:13" x14ac:dyDescent="0.2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1:13" x14ac:dyDescent="0.2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1:13" x14ac:dyDescent="0.2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1:13" x14ac:dyDescent="0.2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1:13" x14ac:dyDescent="0.2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1:13" x14ac:dyDescent="0.2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1:13" x14ac:dyDescent="0.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1:13" x14ac:dyDescent="0.2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1:13" x14ac:dyDescent="0.2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1:13" x14ac:dyDescent="0.2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1:13" x14ac:dyDescent="0.2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1:13" x14ac:dyDescent="0.2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1:13" x14ac:dyDescent="0.2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1:13" x14ac:dyDescent="0.2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1:13" x14ac:dyDescent="0.2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1:13" x14ac:dyDescent="0.2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1:13" x14ac:dyDescent="0.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1:13" x14ac:dyDescent="0.2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1:13" x14ac:dyDescent="0.2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1:13" x14ac:dyDescent="0.2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1:13" x14ac:dyDescent="0.2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1:13" x14ac:dyDescent="0.2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1:13" x14ac:dyDescent="0.2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1:13" x14ac:dyDescent="0.2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1:13" x14ac:dyDescent="0.2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1:13" x14ac:dyDescent="0.2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1:13" x14ac:dyDescent="0.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1:13" x14ac:dyDescent="0.2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1:13" x14ac:dyDescent="0.2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1:13" x14ac:dyDescent="0.2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1:13" x14ac:dyDescent="0.2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1:13" x14ac:dyDescent="0.2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1:13" x14ac:dyDescent="0.2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1:13" x14ac:dyDescent="0.2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1:13" x14ac:dyDescent="0.2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1:13" x14ac:dyDescent="0.2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1:13" x14ac:dyDescent="0.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1:13" x14ac:dyDescent="0.2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1:13" x14ac:dyDescent="0.2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1:13" x14ac:dyDescent="0.2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1:13" x14ac:dyDescent="0.2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1:13" x14ac:dyDescent="0.2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1:13" x14ac:dyDescent="0.2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1:13" x14ac:dyDescent="0.2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1:13" x14ac:dyDescent="0.2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1:13" x14ac:dyDescent="0.2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1:13" x14ac:dyDescent="0.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1:13" x14ac:dyDescent="0.2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1:13" x14ac:dyDescent="0.2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1:13" x14ac:dyDescent="0.2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1:13" x14ac:dyDescent="0.2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1:13" x14ac:dyDescent="0.2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1:13" x14ac:dyDescent="0.2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1:13" x14ac:dyDescent="0.2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1:13" x14ac:dyDescent="0.2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1:13" x14ac:dyDescent="0.2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1:13" x14ac:dyDescent="0.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1:13" x14ac:dyDescent="0.2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1:13" x14ac:dyDescent="0.2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1:13" x14ac:dyDescent="0.2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1:13" x14ac:dyDescent="0.2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1:13" x14ac:dyDescent="0.2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1:13" x14ac:dyDescent="0.2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1:13" x14ac:dyDescent="0.2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1:13" x14ac:dyDescent="0.2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1:13" x14ac:dyDescent="0.2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1:13" x14ac:dyDescent="0.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1:13" x14ac:dyDescent="0.2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1:13" x14ac:dyDescent="0.2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1:13" x14ac:dyDescent="0.2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1:13" x14ac:dyDescent="0.2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1:13" x14ac:dyDescent="0.2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1:13" x14ac:dyDescent="0.2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1:13" x14ac:dyDescent="0.2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1:13" x14ac:dyDescent="0.2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1:13" x14ac:dyDescent="0.2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1:13" x14ac:dyDescent="0.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1:13" x14ac:dyDescent="0.2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1:13" x14ac:dyDescent="0.2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1:13" x14ac:dyDescent="0.2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1:13" x14ac:dyDescent="0.2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1:13" x14ac:dyDescent="0.2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1:13" x14ac:dyDescent="0.2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1:13" x14ac:dyDescent="0.2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1:13" x14ac:dyDescent="0.2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1:13" x14ac:dyDescent="0.2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1:13" x14ac:dyDescent="0.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1:13" x14ac:dyDescent="0.2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1:13" x14ac:dyDescent="0.2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1:13" x14ac:dyDescent="0.2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1:13" x14ac:dyDescent="0.2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1:13" x14ac:dyDescent="0.2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1:13" x14ac:dyDescent="0.2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1:13" x14ac:dyDescent="0.2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1:13" x14ac:dyDescent="0.2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1:13" x14ac:dyDescent="0.2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1:13" x14ac:dyDescent="0.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1:13" x14ac:dyDescent="0.2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1:13" x14ac:dyDescent="0.2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1:13" x14ac:dyDescent="0.2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1:13" x14ac:dyDescent="0.2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1:13" x14ac:dyDescent="0.2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1:13" x14ac:dyDescent="0.2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1:13" x14ac:dyDescent="0.2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1:13" x14ac:dyDescent="0.2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1:13" x14ac:dyDescent="0.2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  <row r="1502" spans="1:13" x14ac:dyDescent="0.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</row>
    <row r="1503" spans="1:13" x14ac:dyDescent="0.2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</row>
    <row r="1504" spans="1:13" x14ac:dyDescent="0.2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</row>
    <row r="1505" spans="1:13" x14ac:dyDescent="0.2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</row>
    <row r="1506" spans="1:13" x14ac:dyDescent="0.2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</row>
    <row r="1507" spans="1:13" x14ac:dyDescent="0.2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</row>
    <row r="1508" spans="1:13" x14ac:dyDescent="0.2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</row>
    <row r="1509" spans="1:13" x14ac:dyDescent="0.2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</row>
    <row r="1510" spans="1:13" x14ac:dyDescent="0.2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</row>
    <row r="1511" spans="1:13" x14ac:dyDescent="0.2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</row>
    <row r="1512" spans="1:13" x14ac:dyDescent="0.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</row>
    <row r="1513" spans="1:13" x14ac:dyDescent="0.2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</row>
    <row r="1514" spans="1:13" x14ac:dyDescent="0.2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</row>
    <row r="1515" spans="1:13" x14ac:dyDescent="0.2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</row>
    <row r="1516" spans="1:13" x14ac:dyDescent="0.2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</row>
    <row r="1517" spans="1:13" x14ac:dyDescent="0.2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</row>
    <row r="1518" spans="1:13" x14ac:dyDescent="0.2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</row>
    <row r="1519" spans="1:13" x14ac:dyDescent="0.2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</row>
    <row r="1520" spans="1:13" x14ac:dyDescent="0.2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</row>
    <row r="1521" spans="1:13" x14ac:dyDescent="0.2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</row>
    <row r="1522" spans="1:13" x14ac:dyDescent="0.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</row>
    <row r="1523" spans="1:13" x14ac:dyDescent="0.2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</row>
    <row r="1524" spans="1:13" x14ac:dyDescent="0.2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</row>
    <row r="1525" spans="1:13" x14ac:dyDescent="0.2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x14ac:dyDescent="0.2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</row>
    <row r="1527" spans="1:13" x14ac:dyDescent="0.2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</row>
    <row r="1528" spans="1:13" x14ac:dyDescent="0.2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</row>
    <row r="1529" spans="1:13" x14ac:dyDescent="0.2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</row>
    <row r="1530" spans="1:13" x14ac:dyDescent="0.2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</row>
    <row r="1531" spans="1:13" x14ac:dyDescent="0.2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</row>
    <row r="1532" spans="1:13" x14ac:dyDescent="0.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</row>
    <row r="1533" spans="1:13" x14ac:dyDescent="0.2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</row>
    <row r="1534" spans="1:13" x14ac:dyDescent="0.2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</row>
    <row r="1535" spans="1:13" x14ac:dyDescent="0.2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</row>
    <row r="1536" spans="1:13" x14ac:dyDescent="0.2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</row>
    <row r="1537" spans="1:13" x14ac:dyDescent="0.2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</row>
    <row r="1538" spans="1:13" x14ac:dyDescent="0.2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</row>
    <row r="1539" spans="1:13" x14ac:dyDescent="0.2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</row>
    <row r="1540" spans="1:13" x14ac:dyDescent="0.2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</row>
    <row r="1541" spans="1:13" x14ac:dyDescent="0.2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</row>
    <row r="1542" spans="1:13" x14ac:dyDescent="0.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</row>
    <row r="1543" spans="1:13" x14ac:dyDescent="0.2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</row>
    <row r="1544" spans="1:13" x14ac:dyDescent="0.2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</row>
    <row r="1545" spans="1:13" x14ac:dyDescent="0.2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</row>
    <row r="1546" spans="1:13" x14ac:dyDescent="0.2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</row>
    <row r="1547" spans="1:13" x14ac:dyDescent="0.2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</row>
    <row r="1548" spans="1:13" x14ac:dyDescent="0.2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</row>
    <row r="1549" spans="1:13" x14ac:dyDescent="0.2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</row>
    <row r="1550" spans="1:13" x14ac:dyDescent="0.2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</row>
    <row r="1551" spans="1:13" x14ac:dyDescent="0.2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</row>
    <row r="1552" spans="1:13" x14ac:dyDescent="0.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</row>
    <row r="1553" spans="1:13" x14ac:dyDescent="0.2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</row>
    <row r="1554" spans="1:13" x14ac:dyDescent="0.2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</row>
    <row r="1555" spans="1:13" x14ac:dyDescent="0.2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</row>
    <row r="1556" spans="1:13" x14ac:dyDescent="0.2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</row>
    <row r="1557" spans="1:13" x14ac:dyDescent="0.2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</row>
    <row r="1558" spans="1:13" x14ac:dyDescent="0.2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</row>
    <row r="1559" spans="1:13" x14ac:dyDescent="0.2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</row>
    <row r="1560" spans="1:13" x14ac:dyDescent="0.2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</row>
    <row r="1561" spans="1:13" x14ac:dyDescent="0.2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</row>
    <row r="1562" spans="1:13" x14ac:dyDescent="0.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</row>
    <row r="1563" spans="1:13" x14ac:dyDescent="0.2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</row>
    <row r="1564" spans="1:13" x14ac:dyDescent="0.2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</row>
    <row r="1565" spans="1:13" x14ac:dyDescent="0.2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</row>
    <row r="1566" spans="1:13" x14ac:dyDescent="0.2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</row>
    <row r="1567" spans="1:13" x14ac:dyDescent="0.2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</row>
    <row r="1568" spans="1:13" x14ac:dyDescent="0.2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</row>
    <row r="1569" spans="1:13" x14ac:dyDescent="0.2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</row>
    <row r="1570" spans="1:13" x14ac:dyDescent="0.2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</row>
    <row r="1571" spans="1:13" x14ac:dyDescent="0.2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</row>
    <row r="1572" spans="1:13" x14ac:dyDescent="0.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</row>
    <row r="1573" spans="1:13" x14ac:dyDescent="0.2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</row>
    <row r="1574" spans="1:13" x14ac:dyDescent="0.2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</row>
    <row r="1575" spans="1:13" x14ac:dyDescent="0.2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</row>
    <row r="1576" spans="1:13" x14ac:dyDescent="0.2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</row>
    <row r="1577" spans="1:13" x14ac:dyDescent="0.2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</row>
    <row r="1578" spans="1:13" x14ac:dyDescent="0.2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</row>
    <row r="1579" spans="1:13" x14ac:dyDescent="0.2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</row>
    <row r="1580" spans="1:13" x14ac:dyDescent="0.2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</row>
    <row r="1581" spans="1:13" x14ac:dyDescent="0.2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</row>
    <row r="1582" spans="1:13" x14ac:dyDescent="0.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</row>
    <row r="1583" spans="1:13" x14ac:dyDescent="0.2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</row>
    <row r="1584" spans="1:13" x14ac:dyDescent="0.2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</row>
    <row r="1585" spans="1:13" x14ac:dyDescent="0.2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</row>
    <row r="1586" spans="1:13" x14ac:dyDescent="0.2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</row>
    <row r="1587" spans="1:13" x14ac:dyDescent="0.2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</row>
    <row r="1588" spans="1:13" x14ac:dyDescent="0.2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</row>
    <row r="1589" spans="1:13" x14ac:dyDescent="0.2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</row>
    <row r="1590" spans="1:13" x14ac:dyDescent="0.2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</row>
    <row r="1591" spans="1:13" x14ac:dyDescent="0.2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</row>
    <row r="1592" spans="1:13" x14ac:dyDescent="0.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</row>
    <row r="1593" spans="1:13" x14ac:dyDescent="0.2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</row>
    <row r="1594" spans="1:13" x14ac:dyDescent="0.2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</row>
    <row r="1595" spans="1:13" x14ac:dyDescent="0.2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</row>
    <row r="1596" spans="1:13" x14ac:dyDescent="0.2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</row>
    <row r="1597" spans="1:13" x14ac:dyDescent="0.2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</row>
    <row r="1598" spans="1:13" x14ac:dyDescent="0.2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</row>
    <row r="1599" spans="1:13" x14ac:dyDescent="0.2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</row>
    <row r="1600" spans="1:13" x14ac:dyDescent="0.2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</row>
    <row r="1601" spans="1:13" x14ac:dyDescent="0.2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</row>
    <row r="1602" spans="1:13" x14ac:dyDescent="0.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</row>
    <row r="1603" spans="1:13" x14ac:dyDescent="0.2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</row>
    <row r="1604" spans="1:13" x14ac:dyDescent="0.2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</row>
    <row r="1605" spans="1:13" x14ac:dyDescent="0.2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</row>
    <row r="1606" spans="1:13" x14ac:dyDescent="0.2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</row>
    <row r="1607" spans="1:13" x14ac:dyDescent="0.2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</row>
    <row r="1608" spans="1:13" x14ac:dyDescent="0.2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</row>
    <row r="1609" spans="1:13" x14ac:dyDescent="0.2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</row>
    <row r="1610" spans="1:13" x14ac:dyDescent="0.2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</row>
    <row r="1611" spans="1:13" x14ac:dyDescent="0.2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</row>
    <row r="1612" spans="1:13" x14ac:dyDescent="0.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</row>
    <row r="1613" spans="1:13" x14ac:dyDescent="0.2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</row>
    <row r="1614" spans="1:13" x14ac:dyDescent="0.2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</row>
    <row r="1615" spans="1:13" x14ac:dyDescent="0.2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</row>
    <row r="1616" spans="1:13" x14ac:dyDescent="0.2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</row>
    <row r="1617" spans="1:13" x14ac:dyDescent="0.2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</row>
    <row r="1618" spans="1:13" x14ac:dyDescent="0.2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</row>
    <row r="1619" spans="1:13" x14ac:dyDescent="0.2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</row>
    <row r="1620" spans="1:13" x14ac:dyDescent="0.2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</row>
    <row r="1621" spans="1:13" x14ac:dyDescent="0.2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</row>
    <row r="1622" spans="1:13" x14ac:dyDescent="0.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</row>
    <row r="1623" spans="1:13" x14ac:dyDescent="0.2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</row>
    <row r="1624" spans="1:13" x14ac:dyDescent="0.2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</row>
    <row r="1625" spans="1:13" x14ac:dyDescent="0.2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</row>
    <row r="1626" spans="1:13" x14ac:dyDescent="0.2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</row>
    <row r="1627" spans="1:13" x14ac:dyDescent="0.2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</row>
    <row r="1628" spans="1:13" x14ac:dyDescent="0.2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</row>
    <row r="1629" spans="1:13" x14ac:dyDescent="0.2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</row>
    <row r="1630" spans="1:13" x14ac:dyDescent="0.2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</row>
    <row r="1631" spans="1:13" x14ac:dyDescent="0.2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</row>
    <row r="1632" spans="1:13" x14ac:dyDescent="0.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</row>
    <row r="1633" spans="1:13" x14ac:dyDescent="0.2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</row>
    <row r="1634" spans="1:13" x14ac:dyDescent="0.2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</row>
    <row r="1635" spans="1:13" x14ac:dyDescent="0.2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</row>
    <row r="1636" spans="1:13" x14ac:dyDescent="0.2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</row>
    <row r="1637" spans="1:13" x14ac:dyDescent="0.2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</row>
    <row r="1638" spans="1:13" x14ac:dyDescent="0.2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</row>
    <row r="1639" spans="1:13" x14ac:dyDescent="0.2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</row>
    <row r="1640" spans="1:13" x14ac:dyDescent="0.2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</row>
    <row r="1641" spans="1:13" x14ac:dyDescent="0.2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</row>
    <row r="1642" spans="1:13" x14ac:dyDescent="0.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</row>
    <row r="1643" spans="1:13" x14ac:dyDescent="0.2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</row>
    <row r="1644" spans="1:13" x14ac:dyDescent="0.2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</row>
    <row r="1645" spans="1:13" x14ac:dyDescent="0.2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</row>
    <row r="1646" spans="1:13" x14ac:dyDescent="0.2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</row>
    <row r="1647" spans="1:13" x14ac:dyDescent="0.2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</row>
    <row r="1648" spans="1:13" x14ac:dyDescent="0.2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</row>
    <row r="1649" spans="1:13" x14ac:dyDescent="0.2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</row>
    <row r="1650" spans="1:13" x14ac:dyDescent="0.2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</row>
    <row r="1651" spans="1:13" x14ac:dyDescent="0.2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</row>
    <row r="1652" spans="1:13" x14ac:dyDescent="0.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</row>
    <row r="1653" spans="1:13" x14ac:dyDescent="0.2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</row>
    <row r="1654" spans="1:13" x14ac:dyDescent="0.2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</row>
    <row r="1655" spans="1:13" x14ac:dyDescent="0.2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</row>
    <row r="1656" spans="1:13" x14ac:dyDescent="0.2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</row>
    <row r="1657" spans="1:13" x14ac:dyDescent="0.2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</row>
    <row r="1658" spans="1:13" x14ac:dyDescent="0.2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</row>
    <row r="1659" spans="1:13" x14ac:dyDescent="0.2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</row>
    <row r="1660" spans="1:13" x14ac:dyDescent="0.2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</row>
    <row r="1661" spans="1:13" x14ac:dyDescent="0.2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</row>
    <row r="1662" spans="1:13" x14ac:dyDescent="0.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</row>
    <row r="1663" spans="1:13" x14ac:dyDescent="0.2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</row>
    <row r="1664" spans="1:13" x14ac:dyDescent="0.2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</row>
    <row r="1665" spans="1:13" x14ac:dyDescent="0.2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</row>
    <row r="1666" spans="1:13" x14ac:dyDescent="0.2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</row>
    <row r="1667" spans="1:13" x14ac:dyDescent="0.2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</row>
    <row r="1668" spans="1:13" x14ac:dyDescent="0.2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</row>
    <row r="1669" spans="1:13" x14ac:dyDescent="0.2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</row>
    <row r="1670" spans="1:13" x14ac:dyDescent="0.2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</row>
    <row r="1671" spans="1:13" x14ac:dyDescent="0.2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</row>
    <row r="1672" spans="1:13" x14ac:dyDescent="0.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</row>
    <row r="1673" spans="1:13" x14ac:dyDescent="0.2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</row>
    <row r="1674" spans="1:13" x14ac:dyDescent="0.2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</row>
    <row r="1675" spans="1:13" x14ac:dyDescent="0.2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</row>
    <row r="1676" spans="1:13" x14ac:dyDescent="0.2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</row>
    <row r="1677" spans="1:13" x14ac:dyDescent="0.2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</row>
    <row r="1678" spans="1:13" x14ac:dyDescent="0.2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</row>
    <row r="1679" spans="1:13" x14ac:dyDescent="0.2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</row>
    <row r="1680" spans="1:13" x14ac:dyDescent="0.2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</row>
    <row r="1681" spans="1:13" x14ac:dyDescent="0.2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</row>
    <row r="1682" spans="1:13" x14ac:dyDescent="0.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</row>
    <row r="1683" spans="1:13" x14ac:dyDescent="0.2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</row>
    <row r="1684" spans="1:13" x14ac:dyDescent="0.2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</row>
    <row r="1685" spans="1:13" x14ac:dyDescent="0.2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</row>
    <row r="1686" spans="1:13" x14ac:dyDescent="0.2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</row>
    <row r="1687" spans="1:13" x14ac:dyDescent="0.2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</row>
    <row r="1688" spans="1:13" x14ac:dyDescent="0.2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</row>
    <row r="1689" spans="1:13" x14ac:dyDescent="0.2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</row>
    <row r="1690" spans="1:13" x14ac:dyDescent="0.2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</row>
    <row r="1691" spans="1:13" x14ac:dyDescent="0.2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</row>
    <row r="1692" spans="1:13" x14ac:dyDescent="0.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</row>
    <row r="1693" spans="1:13" x14ac:dyDescent="0.2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</row>
    <row r="1694" spans="1:13" x14ac:dyDescent="0.2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</row>
    <row r="1695" spans="1:13" x14ac:dyDescent="0.2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</row>
    <row r="1696" spans="1:13" x14ac:dyDescent="0.2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</row>
    <row r="1697" spans="1:13" x14ac:dyDescent="0.2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</row>
    <row r="1698" spans="1:13" x14ac:dyDescent="0.2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</row>
    <row r="1699" spans="1:13" x14ac:dyDescent="0.2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</row>
    <row r="1700" spans="1:13" x14ac:dyDescent="0.2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</row>
    <row r="1701" spans="1:13" x14ac:dyDescent="0.2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</row>
    <row r="1702" spans="1:13" x14ac:dyDescent="0.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</row>
    <row r="1703" spans="1:13" x14ac:dyDescent="0.2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</row>
    <row r="1704" spans="1:13" x14ac:dyDescent="0.2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</row>
    <row r="1705" spans="1:13" x14ac:dyDescent="0.2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</row>
    <row r="1706" spans="1:13" x14ac:dyDescent="0.2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</row>
    <row r="1707" spans="1:13" x14ac:dyDescent="0.2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</row>
    <row r="1708" spans="1:13" x14ac:dyDescent="0.2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</row>
    <row r="1709" spans="1:13" x14ac:dyDescent="0.2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</row>
    <row r="1710" spans="1:13" x14ac:dyDescent="0.2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</row>
    <row r="1711" spans="1:13" x14ac:dyDescent="0.2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</row>
    <row r="1712" spans="1:13" x14ac:dyDescent="0.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</row>
    <row r="1713" spans="1:13" x14ac:dyDescent="0.2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</row>
    <row r="1714" spans="1:13" x14ac:dyDescent="0.2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</row>
    <row r="1715" spans="1:13" x14ac:dyDescent="0.2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</row>
    <row r="1716" spans="1:13" x14ac:dyDescent="0.2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</row>
    <row r="1717" spans="1:13" x14ac:dyDescent="0.2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</row>
    <row r="1718" spans="1:13" x14ac:dyDescent="0.2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</row>
    <row r="1719" spans="1:13" x14ac:dyDescent="0.2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</row>
    <row r="1720" spans="1:13" x14ac:dyDescent="0.2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</row>
    <row r="1721" spans="1:13" x14ac:dyDescent="0.2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</row>
    <row r="1722" spans="1:13" x14ac:dyDescent="0.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</row>
    <row r="1723" spans="1:13" x14ac:dyDescent="0.2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</row>
    <row r="1724" spans="1:13" x14ac:dyDescent="0.2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</row>
    <row r="1725" spans="1:13" x14ac:dyDescent="0.2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</row>
    <row r="1726" spans="1:13" x14ac:dyDescent="0.2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</row>
    <row r="1727" spans="1:13" x14ac:dyDescent="0.2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</row>
    <row r="1728" spans="1:13" x14ac:dyDescent="0.2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</row>
    <row r="1729" spans="1:13" x14ac:dyDescent="0.2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</row>
    <row r="1730" spans="1:13" x14ac:dyDescent="0.2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</row>
    <row r="1731" spans="1:13" x14ac:dyDescent="0.2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</row>
    <row r="1732" spans="1:13" x14ac:dyDescent="0.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</row>
    <row r="1733" spans="1:13" x14ac:dyDescent="0.2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</row>
    <row r="1734" spans="1:13" x14ac:dyDescent="0.2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</row>
    <row r="1735" spans="1:13" x14ac:dyDescent="0.2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</row>
    <row r="1736" spans="1:13" x14ac:dyDescent="0.2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</row>
    <row r="1737" spans="1:13" x14ac:dyDescent="0.2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</row>
    <row r="1738" spans="1:13" x14ac:dyDescent="0.2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</row>
    <row r="1739" spans="1:13" x14ac:dyDescent="0.2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</row>
    <row r="1740" spans="1:13" x14ac:dyDescent="0.2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</row>
    <row r="1741" spans="1:13" x14ac:dyDescent="0.2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</row>
    <row r="1742" spans="1:13" x14ac:dyDescent="0.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</row>
    <row r="1743" spans="1:13" x14ac:dyDescent="0.2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</row>
    <row r="1744" spans="1:13" x14ac:dyDescent="0.2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</row>
    <row r="1745" spans="1:13" x14ac:dyDescent="0.2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</row>
    <row r="1746" spans="1:13" x14ac:dyDescent="0.2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</row>
    <row r="1747" spans="1:13" x14ac:dyDescent="0.2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</row>
    <row r="1748" spans="1:13" x14ac:dyDescent="0.2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</row>
    <row r="1749" spans="1:13" x14ac:dyDescent="0.2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750" spans="1:13" x14ac:dyDescent="0.2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</row>
    <row r="1751" spans="1:13" x14ac:dyDescent="0.2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</row>
    <row r="1752" spans="1:13" x14ac:dyDescent="0.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</row>
    <row r="1753" spans="1:13" x14ac:dyDescent="0.2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</row>
    <row r="1754" spans="1:13" x14ac:dyDescent="0.2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</row>
    <row r="1755" spans="1:13" x14ac:dyDescent="0.2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</row>
    <row r="1756" spans="1:13" x14ac:dyDescent="0.2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</row>
    <row r="1757" spans="1:13" x14ac:dyDescent="0.2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</row>
    <row r="1758" spans="1:13" x14ac:dyDescent="0.2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</row>
    <row r="1759" spans="1:13" x14ac:dyDescent="0.2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</row>
    <row r="1760" spans="1:13" x14ac:dyDescent="0.2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</row>
    <row r="1761" spans="1:13" x14ac:dyDescent="0.2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</row>
    <row r="1762" spans="1:13" x14ac:dyDescent="0.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</row>
    <row r="1763" spans="1:13" x14ac:dyDescent="0.2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</row>
    <row r="1764" spans="1:13" x14ac:dyDescent="0.2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</row>
    <row r="1765" spans="1:13" x14ac:dyDescent="0.2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</row>
    <row r="1766" spans="1:13" x14ac:dyDescent="0.2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</row>
    <row r="1767" spans="1:13" x14ac:dyDescent="0.2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</row>
    <row r="1768" spans="1:13" x14ac:dyDescent="0.2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</row>
    <row r="1769" spans="1:13" x14ac:dyDescent="0.2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</row>
    <row r="1770" spans="1:13" x14ac:dyDescent="0.2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</row>
    <row r="1771" spans="1:13" x14ac:dyDescent="0.2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</row>
    <row r="1772" spans="1:13" x14ac:dyDescent="0.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</row>
    <row r="1773" spans="1:13" x14ac:dyDescent="0.2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</row>
    <row r="1774" spans="1:13" x14ac:dyDescent="0.2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</row>
    <row r="1775" spans="1:13" x14ac:dyDescent="0.2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</row>
    <row r="1776" spans="1:13" x14ac:dyDescent="0.2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</row>
    <row r="1777" spans="1:13" x14ac:dyDescent="0.2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</row>
    <row r="1778" spans="1:13" x14ac:dyDescent="0.2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</row>
    <row r="1779" spans="1:13" x14ac:dyDescent="0.2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x14ac:dyDescent="0.2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</row>
    <row r="1781" spans="1:13" x14ac:dyDescent="0.2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</row>
    <row r="1782" spans="1:13" x14ac:dyDescent="0.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</row>
    <row r="1783" spans="1:13" x14ac:dyDescent="0.2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</row>
    <row r="1784" spans="1:13" x14ac:dyDescent="0.2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</row>
    <row r="1785" spans="1:13" x14ac:dyDescent="0.2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</row>
    <row r="1786" spans="1:13" x14ac:dyDescent="0.2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</row>
    <row r="1787" spans="1:13" x14ac:dyDescent="0.2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</row>
    <row r="1788" spans="1:13" x14ac:dyDescent="0.2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</row>
    <row r="1789" spans="1:13" x14ac:dyDescent="0.2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</row>
    <row r="1790" spans="1:13" x14ac:dyDescent="0.2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</row>
    <row r="1791" spans="1:13" x14ac:dyDescent="0.2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</row>
    <row r="1792" spans="1:13" x14ac:dyDescent="0.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</row>
    <row r="1793" spans="1:13" x14ac:dyDescent="0.2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</row>
    <row r="1794" spans="1:13" x14ac:dyDescent="0.2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</row>
    <row r="1795" spans="1:13" x14ac:dyDescent="0.2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</row>
    <row r="1796" spans="1:13" x14ac:dyDescent="0.2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</row>
    <row r="1797" spans="1:13" x14ac:dyDescent="0.2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</row>
    <row r="1798" spans="1:13" x14ac:dyDescent="0.2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</row>
    <row r="1799" spans="1:13" x14ac:dyDescent="0.2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</row>
    <row r="1800" spans="1:13" x14ac:dyDescent="0.2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</row>
    <row r="1801" spans="1:13" x14ac:dyDescent="0.2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</row>
    <row r="1802" spans="1:13" x14ac:dyDescent="0.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</row>
    <row r="1803" spans="1:13" x14ac:dyDescent="0.2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</row>
    <row r="1804" spans="1:13" x14ac:dyDescent="0.2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</row>
    <row r="1805" spans="1:13" x14ac:dyDescent="0.2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</row>
    <row r="1806" spans="1:13" x14ac:dyDescent="0.2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</row>
    <row r="1807" spans="1:13" x14ac:dyDescent="0.2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</row>
    <row r="1808" spans="1:13" x14ac:dyDescent="0.2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</row>
    <row r="1809" spans="1:13" x14ac:dyDescent="0.2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</row>
    <row r="1810" spans="1:13" x14ac:dyDescent="0.2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</row>
    <row r="1811" spans="1:13" x14ac:dyDescent="0.2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</row>
    <row r="1812" spans="1:13" x14ac:dyDescent="0.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</row>
    <row r="1813" spans="1:13" x14ac:dyDescent="0.2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</row>
    <row r="1814" spans="1:13" x14ac:dyDescent="0.2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</row>
    <row r="1815" spans="1:13" x14ac:dyDescent="0.2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</row>
    <row r="1816" spans="1:13" x14ac:dyDescent="0.2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</row>
    <row r="1817" spans="1:13" x14ac:dyDescent="0.2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</row>
    <row r="1818" spans="1:13" x14ac:dyDescent="0.2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</row>
    <row r="1819" spans="1:13" x14ac:dyDescent="0.2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</row>
    <row r="1820" spans="1:13" x14ac:dyDescent="0.2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</row>
    <row r="1821" spans="1:13" x14ac:dyDescent="0.2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</row>
    <row r="1822" spans="1:13" x14ac:dyDescent="0.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</row>
    <row r="1823" spans="1:13" x14ac:dyDescent="0.2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</row>
    <row r="1824" spans="1:13" x14ac:dyDescent="0.2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</row>
    <row r="1825" spans="1:13" x14ac:dyDescent="0.2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</row>
    <row r="1826" spans="1:13" x14ac:dyDescent="0.2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</row>
    <row r="1827" spans="1:13" x14ac:dyDescent="0.2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</row>
    <row r="1828" spans="1:13" x14ac:dyDescent="0.2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</row>
    <row r="1829" spans="1:13" x14ac:dyDescent="0.2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</row>
    <row r="1830" spans="1:13" x14ac:dyDescent="0.2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</row>
    <row r="1831" spans="1:13" x14ac:dyDescent="0.2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</row>
    <row r="1832" spans="1:13" x14ac:dyDescent="0.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</row>
    <row r="1833" spans="1:13" x14ac:dyDescent="0.2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</row>
    <row r="1834" spans="1:13" x14ac:dyDescent="0.2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</row>
    <row r="1835" spans="1:13" x14ac:dyDescent="0.2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</row>
    <row r="1836" spans="1:13" x14ac:dyDescent="0.2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</row>
    <row r="1837" spans="1:13" x14ac:dyDescent="0.2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</row>
    <row r="1838" spans="1:13" x14ac:dyDescent="0.2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</row>
    <row r="1839" spans="1:13" x14ac:dyDescent="0.2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</row>
    <row r="1840" spans="1:13" x14ac:dyDescent="0.2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</row>
    <row r="1841" spans="1:13" x14ac:dyDescent="0.2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</row>
    <row r="1842" spans="1:13" x14ac:dyDescent="0.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</row>
    <row r="1843" spans="1:13" x14ac:dyDescent="0.2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</row>
    <row r="1844" spans="1:13" x14ac:dyDescent="0.2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</row>
    <row r="1845" spans="1:13" x14ac:dyDescent="0.2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</row>
    <row r="1846" spans="1:13" x14ac:dyDescent="0.2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</row>
    <row r="1847" spans="1:13" x14ac:dyDescent="0.2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</row>
    <row r="1848" spans="1:13" x14ac:dyDescent="0.2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</row>
    <row r="1849" spans="1:13" x14ac:dyDescent="0.2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</row>
    <row r="1850" spans="1:13" x14ac:dyDescent="0.2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</row>
    <row r="1851" spans="1:13" x14ac:dyDescent="0.2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</row>
    <row r="1852" spans="1:13" x14ac:dyDescent="0.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</row>
    <row r="1853" spans="1:13" x14ac:dyDescent="0.2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</row>
    <row r="1854" spans="1:13" x14ac:dyDescent="0.2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</row>
    <row r="1855" spans="1:13" x14ac:dyDescent="0.2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</row>
    <row r="1856" spans="1:13" x14ac:dyDescent="0.2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</row>
    <row r="1857" spans="1:13" x14ac:dyDescent="0.2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</row>
    <row r="1858" spans="1:13" x14ac:dyDescent="0.2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</row>
    <row r="1859" spans="1:13" x14ac:dyDescent="0.2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</row>
    <row r="1860" spans="1:13" x14ac:dyDescent="0.2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</row>
    <row r="1861" spans="1:13" x14ac:dyDescent="0.2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</row>
    <row r="1862" spans="1:13" x14ac:dyDescent="0.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</row>
    <row r="1863" spans="1:13" x14ac:dyDescent="0.2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</row>
    <row r="1864" spans="1:13" x14ac:dyDescent="0.2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</row>
    <row r="1865" spans="1:13" x14ac:dyDescent="0.2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</row>
    <row r="1866" spans="1:13" x14ac:dyDescent="0.2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1867" spans="1:13" x14ac:dyDescent="0.2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</row>
    <row r="1868" spans="1:13" x14ac:dyDescent="0.2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</row>
    <row r="1869" spans="1:13" x14ac:dyDescent="0.2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</row>
    <row r="1870" spans="1:13" x14ac:dyDescent="0.2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</row>
    <row r="1871" spans="1:13" x14ac:dyDescent="0.2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</row>
    <row r="1872" spans="1:13" x14ac:dyDescent="0.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</row>
    <row r="1873" spans="1:13" x14ac:dyDescent="0.2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</row>
    <row r="1874" spans="1:13" x14ac:dyDescent="0.2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</row>
    <row r="1875" spans="1:13" x14ac:dyDescent="0.2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</row>
    <row r="1876" spans="1:13" x14ac:dyDescent="0.2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</row>
    <row r="1877" spans="1:13" x14ac:dyDescent="0.2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</row>
    <row r="1878" spans="1:13" x14ac:dyDescent="0.2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</row>
    <row r="1879" spans="1:13" x14ac:dyDescent="0.2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</row>
    <row r="1880" spans="1:13" x14ac:dyDescent="0.2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</row>
    <row r="1881" spans="1:13" x14ac:dyDescent="0.2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</row>
    <row r="1882" spans="1:13" x14ac:dyDescent="0.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</row>
    <row r="1883" spans="1:13" x14ac:dyDescent="0.2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</row>
    <row r="1884" spans="1:13" x14ac:dyDescent="0.2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</row>
    <row r="1885" spans="1:13" x14ac:dyDescent="0.2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</row>
    <row r="1886" spans="1:13" x14ac:dyDescent="0.2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</row>
    <row r="1887" spans="1:13" x14ac:dyDescent="0.2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</row>
    <row r="1888" spans="1:13" x14ac:dyDescent="0.2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</row>
    <row r="1889" spans="1:13" x14ac:dyDescent="0.2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</row>
    <row r="1890" spans="1:13" x14ac:dyDescent="0.2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</row>
    <row r="1891" spans="1:13" x14ac:dyDescent="0.2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</row>
    <row r="1892" spans="1:13" x14ac:dyDescent="0.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</row>
    <row r="1893" spans="1:13" x14ac:dyDescent="0.2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</row>
    <row r="1894" spans="1:13" x14ac:dyDescent="0.2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</row>
    <row r="1895" spans="1:13" x14ac:dyDescent="0.2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</row>
    <row r="1896" spans="1:13" x14ac:dyDescent="0.2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</row>
    <row r="1897" spans="1:13" x14ac:dyDescent="0.2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</row>
    <row r="1898" spans="1:13" x14ac:dyDescent="0.2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</row>
    <row r="1899" spans="1:13" x14ac:dyDescent="0.2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</row>
    <row r="1900" spans="1:13" x14ac:dyDescent="0.2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</row>
    <row r="1901" spans="1:13" x14ac:dyDescent="0.2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</row>
    <row r="1902" spans="1:13" x14ac:dyDescent="0.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</row>
    <row r="1903" spans="1:13" x14ac:dyDescent="0.2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</row>
    <row r="1904" spans="1:13" x14ac:dyDescent="0.2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</row>
    <row r="1905" spans="1:13" x14ac:dyDescent="0.2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</row>
    <row r="1906" spans="1:13" x14ac:dyDescent="0.2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</row>
    <row r="1907" spans="1:13" x14ac:dyDescent="0.2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</row>
    <row r="1908" spans="1:13" x14ac:dyDescent="0.2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</row>
    <row r="1909" spans="1:13" x14ac:dyDescent="0.2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</row>
    <row r="1910" spans="1:13" x14ac:dyDescent="0.2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</row>
    <row r="1911" spans="1:13" x14ac:dyDescent="0.2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</row>
    <row r="1912" spans="1:13" x14ac:dyDescent="0.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</row>
    <row r="1913" spans="1:13" x14ac:dyDescent="0.2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</row>
    <row r="1914" spans="1:13" x14ac:dyDescent="0.2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</row>
    <row r="1915" spans="1:13" x14ac:dyDescent="0.2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</row>
    <row r="1916" spans="1:13" x14ac:dyDescent="0.2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</row>
    <row r="1917" spans="1:13" x14ac:dyDescent="0.2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</row>
    <row r="1918" spans="1:13" x14ac:dyDescent="0.2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</row>
    <row r="1919" spans="1:13" x14ac:dyDescent="0.2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</row>
    <row r="1920" spans="1:13" x14ac:dyDescent="0.2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</row>
    <row r="1921" spans="1:13" x14ac:dyDescent="0.2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</row>
    <row r="1922" spans="1:13" x14ac:dyDescent="0.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</row>
    <row r="1923" spans="1:13" x14ac:dyDescent="0.2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</row>
    <row r="1924" spans="1:13" x14ac:dyDescent="0.2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</row>
    <row r="1925" spans="1:13" x14ac:dyDescent="0.2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</row>
    <row r="1926" spans="1:13" x14ac:dyDescent="0.2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</row>
    <row r="1927" spans="1:13" x14ac:dyDescent="0.2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</row>
    <row r="1928" spans="1:13" x14ac:dyDescent="0.2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</row>
    <row r="1929" spans="1:13" x14ac:dyDescent="0.2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</row>
    <row r="1930" spans="1:13" x14ac:dyDescent="0.2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</row>
    <row r="1931" spans="1:13" x14ac:dyDescent="0.2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</row>
    <row r="1932" spans="1:13" x14ac:dyDescent="0.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</row>
    <row r="1933" spans="1:13" x14ac:dyDescent="0.2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</row>
    <row r="1934" spans="1:13" x14ac:dyDescent="0.2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</row>
    <row r="1935" spans="1:13" x14ac:dyDescent="0.2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</row>
    <row r="1936" spans="1:13" x14ac:dyDescent="0.2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</row>
    <row r="1937" spans="1:13" x14ac:dyDescent="0.2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</row>
    <row r="1938" spans="1:13" x14ac:dyDescent="0.2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</row>
    <row r="1939" spans="1:13" x14ac:dyDescent="0.2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</row>
    <row r="1940" spans="1:13" x14ac:dyDescent="0.2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</row>
    <row r="1941" spans="1:13" x14ac:dyDescent="0.2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</row>
    <row r="1942" spans="1:13" x14ac:dyDescent="0.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</row>
    <row r="1943" spans="1:13" x14ac:dyDescent="0.2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</row>
    <row r="1944" spans="1:13" x14ac:dyDescent="0.2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</row>
    <row r="1945" spans="1:13" x14ac:dyDescent="0.2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</row>
    <row r="1946" spans="1:13" x14ac:dyDescent="0.2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</row>
    <row r="1947" spans="1:13" x14ac:dyDescent="0.2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</row>
    <row r="1948" spans="1:13" x14ac:dyDescent="0.2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</row>
    <row r="1949" spans="1:13" x14ac:dyDescent="0.2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</row>
    <row r="1950" spans="1:13" x14ac:dyDescent="0.2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</row>
    <row r="1951" spans="1:13" x14ac:dyDescent="0.2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</row>
    <row r="1952" spans="1:13" x14ac:dyDescent="0.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</row>
    <row r="1953" spans="1:13" x14ac:dyDescent="0.2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</row>
    <row r="1954" spans="1:13" x14ac:dyDescent="0.2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</row>
    <row r="1955" spans="1:13" x14ac:dyDescent="0.2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</row>
    <row r="1956" spans="1:13" x14ac:dyDescent="0.2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</row>
    <row r="1957" spans="1:13" x14ac:dyDescent="0.2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</row>
    <row r="1958" spans="1:13" x14ac:dyDescent="0.2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</row>
    <row r="1959" spans="1:13" x14ac:dyDescent="0.2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</row>
    <row r="1960" spans="1:13" x14ac:dyDescent="0.2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</row>
    <row r="1961" spans="1:13" x14ac:dyDescent="0.2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</row>
    <row r="1962" spans="1:13" x14ac:dyDescent="0.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</row>
    <row r="1963" spans="1:13" x14ac:dyDescent="0.2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</row>
    <row r="1964" spans="1:13" x14ac:dyDescent="0.2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</row>
    <row r="1965" spans="1:13" x14ac:dyDescent="0.2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</row>
    <row r="1966" spans="1:13" x14ac:dyDescent="0.2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</row>
    <row r="1967" spans="1:13" x14ac:dyDescent="0.2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</row>
    <row r="1968" spans="1:13" x14ac:dyDescent="0.2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</row>
    <row r="1969" spans="1:13" x14ac:dyDescent="0.2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</row>
    <row r="1970" spans="1:13" x14ac:dyDescent="0.2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</row>
    <row r="1971" spans="1:13" x14ac:dyDescent="0.2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</row>
    <row r="1972" spans="1:13" x14ac:dyDescent="0.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</row>
    <row r="1973" spans="1:13" x14ac:dyDescent="0.2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</row>
    <row r="1974" spans="1:13" x14ac:dyDescent="0.2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</row>
    <row r="1975" spans="1:13" x14ac:dyDescent="0.2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</row>
    <row r="1976" spans="1:13" x14ac:dyDescent="0.2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</row>
    <row r="1977" spans="1:13" x14ac:dyDescent="0.2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</row>
    <row r="1978" spans="1:13" x14ac:dyDescent="0.2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</row>
    <row r="1979" spans="1:13" x14ac:dyDescent="0.2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</row>
    <row r="1980" spans="1:13" x14ac:dyDescent="0.2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</row>
    <row r="1981" spans="1:13" x14ac:dyDescent="0.2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</row>
    <row r="1982" spans="1:13" x14ac:dyDescent="0.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</row>
    <row r="1983" spans="1:13" x14ac:dyDescent="0.2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</row>
    <row r="1984" spans="1:13" x14ac:dyDescent="0.2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</row>
    <row r="1985" spans="1:13" x14ac:dyDescent="0.2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</row>
    <row r="1986" spans="1:13" x14ac:dyDescent="0.2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</row>
    <row r="1987" spans="1:13" x14ac:dyDescent="0.2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</row>
    <row r="1988" spans="1:13" x14ac:dyDescent="0.2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</row>
    <row r="1989" spans="1:13" x14ac:dyDescent="0.2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</row>
    <row r="1990" spans="1:13" x14ac:dyDescent="0.2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</row>
    <row r="1991" spans="1:13" x14ac:dyDescent="0.2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</row>
    <row r="1992" spans="1:13" x14ac:dyDescent="0.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</row>
    <row r="1993" spans="1:13" x14ac:dyDescent="0.2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</row>
    <row r="1994" spans="1:13" x14ac:dyDescent="0.2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</row>
    <row r="1995" spans="1:13" x14ac:dyDescent="0.2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</row>
    <row r="1996" spans="1:13" x14ac:dyDescent="0.2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</row>
    <row r="1997" spans="1:13" x14ac:dyDescent="0.2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</row>
    <row r="1998" spans="1:13" x14ac:dyDescent="0.2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</row>
    <row r="1999" spans="1:13" x14ac:dyDescent="0.2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</row>
    <row r="2000" spans="1:13" x14ac:dyDescent="0.2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</row>
    <row r="2001" spans="1:13" x14ac:dyDescent="0.2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</row>
    <row r="2002" spans="1:13" x14ac:dyDescent="0.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</row>
    <row r="2003" spans="1:13" x14ac:dyDescent="0.2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</row>
    <row r="2004" spans="1:13" x14ac:dyDescent="0.2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</row>
    <row r="2005" spans="1:13" x14ac:dyDescent="0.2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</row>
    <row r="2006" spans="1:13" x14ac:dyDescent="0.2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</row>
    <row r="2007" spans="1:13" x14ac:dyDescent="0.2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</row>
    <row r="2008" spans="1:13" x14ac:dyDescent="0.2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</row>
    <row r="2009" spans="1:13" x14ac:dyDescent="0.2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</row>
    <row r="2010" spans="1:13" x14ac:dyDescent="0.2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</row>
    <row r="2011" spans="1:13" x14ac:dyDescent="0.2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</row>
    <row r="2012" spans="1:13" x14ac:dyDescent="0.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</row>
    <row r="2013" spans="1:13" x14ac:dyDescent="0.2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</row>
    <row r="2014" spans="1:13" x14ac:dyDescent="0.2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</row>
    <row r="2015" spans="1:13" x14ac:dyDescent="0.2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</row>
    <row r="2016" spans="1:13" x14ac:dyDescent="0.2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</row>
    <row r="2017" spans="1:13" x14ac:dyDescent="0.2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</row>
    <row r="2018" spans="1:13" x14ac:dyDescent="0.2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</row>
    <row r="2019" spans="1:13" x14ac:dyDescent="0.2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</row>
    <row r="2020" spans="1:13" x14ac:dyDescent="0.2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</row>
    <row r="2021" spans="1:13" x14ac:dyDescent="0.2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</row>
    <row r="2022" spans="1:13" x14ac:dyDescent="0.2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</row>
    <row r="2023" spans="1:13" x14ac:dyDescent="0.2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</row>
    <row r="2024" spans="1:13" x14ac:dyDescent="0.2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</row>
    <row r="2025" spans="1:13" x14ac:dyDescent="0.2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</row>
    <row r="2026" spans="1:13" x14ac:dyDescent="0.2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</row>
    <row r="2027" spans="1:13" x14ac:dyDescent="0.2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</row>
    <row r="2028" spans="1:13" x14ac:dyDescent="0.2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</row>
    <row r="2029" spans="1:13" x14ac:dyDescent="0.2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</row>
    <row r="2030" spans="1:13" x14ac:dyDescent="0.2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</row>
    <row r="2031" spans="1:13" x14ac:dyDescent="0.2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</row>
    <row r="2032" spans="1:13" x14ac:dyDescent="0.2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</row>
    <row r="2033" spans="1:13" x14ac:dyDescent="0.2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</row>
    <row r="2034" spans="1:13" x14ac:dyDescent="0.2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</row>
    <row r="2035" spans="1:13" x14ac:dyDescent="0.2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</row>
    <row r="2036" spans="1:13" x14ac:dyDescent="0.2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</row>
    <row r="2037" spans="1:13" x14ac:dyDescent="0.2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</row>
    <row r="2038" spans="1:13" x14ac:dyDescent="0.2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</row>
    <row r="2039" spans="1:13" x14ac:dyDescent="0.2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</row>
    <row r="2040" spans="1:13" x14ac:dyDescent="0.2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</row>
    <row r="2041" spans="1:13" x14ac:dyDescent="0.2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</row>
    <row r="2042" spans="1:13" x14ac:dyDescent="0.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</row>
    <row r="2043" spans="1:13" x14ac:dyDescent="0.2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</row>
    <row r="2044" spans="1:13" x14ac:dyDescent="0.2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</row>
    <row r="2045" spans="1:13" x14ac:dyDescent="0.2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</row>
    <row r="2046" spans="1:13" x14ac:dyDescent="0.2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</row>
    <row r="2047" spans="1:13" x14ac:dyDescent="0.2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</row>
    <row r="2048" spans="1:13" x14ac:dyDescent="0.2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</row>
    <row r="2049" spans="1:13" x14ac:dyDescent="0.2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</row>
    <row r="2050" spans="1:13" x14ac:dyDescent="0.2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</row>
    <row r="2051" spans="1:13" x14ac:dyDescent="0.2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</row>
    <row r="2052" spans="1:13" x14ac:dyDescent="0.2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</row>
    <row r="2053" spans="1:13" x14ac:dyDescent="0.2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</row>
    <row r="2054" spans="1:13" x14ac:dyDescent="0.2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</row>
    <row r="2055" spans="1:13" x14ac:dyDescent="0.2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</row>
    <row r="2056" spans="1:13" x14ac:dyDescent="0.2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</row>
    <row r="2057" spans="1:13" x14ac:dyDescent="0.2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</row>
    <row r="2058" spans="1:13" x14ac:dyDescent="0.2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</row>
    <row r="2059" spans="1:13" x14ac:dyDescent="0.2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</row>
    <row r="2060" spans="1:13" x14ac:dyDescent="0.2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</row>
    <row r="2061" spans="1:13" x14ac:dyDescent="0.2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</row>
    <row r="2062" spans="1:13" x14ac:dyDescent="0.2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</row>
    <row r="2063" spans="1:13" x14ac:dyDescent="0.2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</row>
    <row r="2064" spans="1:13" x14ac:dyDescent="0.2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</row>
    <row r="2065" spans="1:13" x14ac:dyDescent="0.2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</row>
    <row r="2066" spans="1:13" x14ac:dyDescent="0.2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</row>
    <row r="2067" spans="1:13" x14ac:dyDescent="0.2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</row>
    <row r="2068" spans="1:13" x14ac:dyDescent="0.2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</row>
    <row r="2069" spans="1:13" x14ac:dyDescent="0.2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</row>
    <row r="2070" spans="1:13" x14ac:dyDescent="0.2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</row>
    <row r="2071" spans="1:13" x14ac:dyDescent="0.2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</row>
    <row r="2072" spans="1:13" x14ac:dyDescent="0.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</row>
    <row r="2073" spans="1:13" x14ac:dyDescent="0.2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</row>
    <row r="2074" spans="1:13" x14ac:dyDescent="0.2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</row>
    <row r="2075" spans="1:13" x14ac:dyDescent="0.2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</row>
    <row r="2076" spans="1:13" x14ac:dyDescent="0.2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</row>
    <row r="2077" spans="1:13" x14ac:dyDescent="0.2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</row>
    <row r="2078" spans="1:13" x14ac:dyDescent="0.2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</row>
    <row r="2079" spans="1:13" x14ac:dyDescent="0.2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</row>
    <row r="2080" spans="1:13" x14ac:dyDescent="0.2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</row>
    <row r="2081" spans="1:13" x14ac:dyDescent="0.2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</row>
    <row r="2082" spans="1:13" x14ac:dyDescent="0.2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</row>
    <row r="2083" spans="1:13" x14ac:dyDescent="0.2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</row>
    <row r="2084" spans="1:13" x14ac:dyDescent="0.2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</row>
    <row r="2085" spans="1:13" x14ac:dyDescent="0.2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</row>
    <row r="2086" spans="1:13" x14ac:dyDescent="0.2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</row>
    <row r="2087" spans="1:13" x14ac:dyDescent="0.2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</row>
    <row r="2088" spans="1:13" x14ac:dyDescent="0.2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</row>
    <row r="2089" spans="1:13" x14ac:dyDescent="0.2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</row>
    <row r="2090" spans="1:13" x14ac:dyDescent="0.2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</row>
    <row r="2091" spans="1:13" x14ac:dyDescent="0.2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</row>
    <row r="2092" spans="1:13" x14ac:dyDescent="0.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</row>
    <row r="2093" spans="1:13" x14ac:dyDescent="0.2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</row>
    <row r="2094" spans="1:13" x14ac:dyDescent="0.2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</row>
    <row r="2095" spans="1:13" x14ac:dyDescent="0.2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</row>
    <row r="2096" spans="1:13" x14ac:dyDescent="0.2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</row>
    <row r="2097" spans="1:13" x14ac:dyDescent="0.2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</row>
    <row r="2098" spans="1:13" x14ac:dyDescent="0.2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</row>
    <row r="2099" spans="1:13" x14ac:dyDescent="0.2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</row>
    <row r="2100" spans="1:13" x14ac:dyDescent="0.2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</row>
    <row r="2101" spans="1:13" x14ac:dyDescent="0.2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</row>
    <row r="2102" spans="1:13" x14ac:dyDescent="0.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</row>
    <row r="2103" spans="1:13" x14ac:dyDescent="0.2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</row>
    <row r="2104" spans="1:13" x14ac:dyDescent="0.2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</row>
    <row r="2105" spans="1:13" x14ac:dyDescent="0.2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</row>
    <row r="2106" spans="1:13" x14ac:dyDescent="0.2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</row>
    <row r="2107" spans="1:13" x14ac:dyDescent="0.2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</row>
    <row r="2108" spans="1:13" x14ac:dyDescent="0.2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</row>
    <row r="2109" spans="1:13" x14ac:dyDescent="0.2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</row>
    <row r="2110" spans="1:13" x14ac:dyDescent="0.2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</row>
    <row r="2111" spans="1:13" x14ac:dyDescent="0.2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</row>
    <row r="2112" spans="1:13" x14ac:dyDescent="0.2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</row>
    <row r="2113" spans="1:13" x14ac:dyDescent="0.2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</row>
    <row r="2114" spans="1:13" x14ac:dyDescent="0.2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</row>
    <row r="2115" spans="1:13" x14ac:dyDescent="0.2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</row>
    <row r="2116" spans="1:13" x14ac:dyDescent="0.2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</row>
    <row r="2117" spans="1:13" x14ac:dyDescent="0.2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</row>
    <row r="2118" spans="1:13" x14ac:dyDescent="0.2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</row>
    <row r="2119" spans="1:13" x14ac:dyDescent="0.2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</row>
    <row r="2120" spans="1:13" x14ac:dyDescent="0.2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</row>
    <row r="2121" spans="1:13" x14ac:dyDescent="0.2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</row>
    <row r="2122" spans="1:13" x14ac:dyDescent="0.2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</row>
    <row r="2123" spans="1:13" x14ac:dyDescent="0.2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</row>
    <row r="2124" spans="1:13" x14ac:dyDescent="0.2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</row>
    <row r="2125" spans="1:13" x14ac:dyDescent="0.2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</row>
    <row r="2126" spans="1:13" x14ac:dyDescent="0.2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</row>
    <row r="2127" spans="1:13" x14ac:dyDescent="0.2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</row>
    <row r="2128" spans="1:13" x14ac:dyDescent="0.2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</row>
    <row r="2129" spans="1:13" x14ac:dyDescent="0.2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</row>
    <row r="2130" spans="1:13" x14ac:dyDescent="0.2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</row>
    <row r="2131" spans="1:13" x14ac:dyDescent="0.2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</row>
    <row r="2132" spans="1:13" x14ac:dyDescent="0.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</row>
    <row r="2133" spans="1:13" x14ac:dyDescent="0.2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</row>
    <row r="2134" spans="1:13" x14ac:dyDescent="0.2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</row>
    <row r="2135" spans="1:13" x14ac:dyDescent="0.2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</row>
    <row r="2136" spans="1:13" x14ac:dyDescent="0.2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</row>
    <row r="2137" spans="1:13" x14ac:dyDescent="0.2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</row>
    <row r="2138" spans="1:13" x14ac:dyDescent="0.2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</row>
    <row r="2139" spans="1:13" x14ac:dyDescent="0.2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</row>
    <row r="2140" spans="1:13" x14ac:dyDescent="0.2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</row>
    <row r="2141" spans="1:13" x14ac:dyDescent="0.2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</row>
    <row r="2142" spans="1:13" x14ac:dyDescent="0.2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</row>
    <row r="2143" spans="1:13" x14ac:dyDescent="0.2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</row>
    <row r="2144" spans="1:13" x14ac:dyDescent="0.2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</row>
    <row r="2145" spans="1:13" x14ac:dyDescent="0.2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</row>
    <row r="2146" spans="1:13" x14ac:dyDescent="0.2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</row>
    <row r="2147" spans="1:13" x14ac:dyDescent="0.2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</row>
    <row r="2148" spans="1:13" x14ac:dyDescent="0.2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</row>
    <row r="2149" spans="1:13" x14ac:dyDescent="0.2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</row>
    <row r="2150" spans="1:13" x14ac:dyDescent="0.2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</row>
    <row r="2151" spans="1:13" x14ac:dyDescent="0.2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</row>
    <row r="2152" spans="1:13" x14ac:dyDescent="0.2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</row>
    <row r="2153" spans="1:13" x14ac:dyDescent="0.2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</row>
    <row r="2154" spans="1:13" x14ac:dyDescent="0.2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</row>
    <row r="2155" spans="1:13" x14ac:dyDescent="0.2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</row>
    <row r="2156" spans="1:13" x14ac:dyDescent="0.2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</row>
    <row r="2157" spans="1:13" x14ac:dyDescent="0.2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</row>
    <row r="2158" spans="1:13" x14ac:dyDescent="0.2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</row>
    <row r="2159" spans="1:13" x14ac:dyDescent="0.2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</row>
    <row r="2160" spans="1:13" x14ac:dyDescent="0.2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</row>
    <row r="2161" spans="1:13" x14ac:dyDescent="0.2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</row>
    <row r="2162" spans="1:13" x14ac:dyDescent="0.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</row>
    <row r="2163" spans="1:13" x14ac:dyDescent="0.2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</row>
    <row r="2164" spans="1:13" x14ac:dyDescent="0.2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</row>
    <row r="2165" spans="1:13" x14ac:dyDescent="0.2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</row>
    <row r="2166" spans="1:13" x14ac:dyDescent="0.2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</row>
    <row r="2167" spans="1:13" x14ac:dyDescent="0.2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</row>
    <row r="2168" spans="1:13" x14ac:dyDescent="0.2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</row>
    <row r="2169" spans="1:13" x14ac:dyDescent="0.2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</row>
    <row r="2170" spans="1:13" x14ac:dyDescent="0.2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</row>
    <row r="2171" spans="1:13" x14ac:dyDescent="0.2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</row>
    <row r="2172" spans="1:13" x14ac:dyDescent="0.2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</row>
    <row r="2173" spans="1:13" x14ac:dyDescent="0.2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</row>
    <row r="2174" spans="1:13" x14ac:dyDescent="0.2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</row>
    <row r="2175" spans="1:13" x14ac:dyDescent="0.2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</row>
    <row r="2176" spans="1:13" x14ac:dyDescent="0.2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</row>
    <row r="2177" spans="1:13" x14ac:dyDescent="0.2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</row>
    <row r="2178" spans="1:13" x14ac:dyDescent="0.2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</row>
    <row r="2179" spans="1:13" x14ac:dyDescent="0.2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</row>
    <row r="2180" spans="1:13" x14ac:dyDescent="0.2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</row>
    <row r="2181" spans="1:13" x14ac:dyDescent="0.2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</row>
    <row r="2182" spans="1:13" x14ac:dyDescent="0.2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</row>
    <row r="2183" spans="1:13" x14ac:dyDescent="0.2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</row>
    <row r="2184" spans="1:13" x14ac:dyDescent="0.2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</row>
    <row r="2185" spans="1:13" x14ac:dyDescent="0.2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</row>
    <row r="2186" spans="1:13" x14ac:dyDescent="0.2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</row>
    <row r="2187" spans="1:13" x14ac:dyDescent="0.2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</row>
    <row r="2188" spans="1:13" x14ac:dyDescent="0.2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</row>
    <row r="2189" spans="1:13" x14ac:dyDescent="0.2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</row>
    <row r="2190" spans="1:13" x14ac:dyDescent="0.2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</row>
    <row r="2191" spans="1:13" x14ac:dyDescent="0.2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</row>
    <row r="2192" spans="1:13" x14ac:dyDescent="0.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</row>
    <row r="2193" spans="1:13" x14ac:dyDescent="0.2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</row>
    <row r="2194" spans="1:13" x14ac:dyDescent="0.2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</row>
    <row r="2195" spans="1:13" x14ac:dyDescent="0.2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  <row r="2196" spans="1:13" x14ac:dyDescent="0.2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</row>
    <row r="2197" spans="1:13" x14ac:dyDescent="0.2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</row>
    <row r="2198" spans="1:13" x14ac:dyDescent="0.2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</row>
    <row r="2199" spans="1:13" x14ac:dyDescent="0.2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</row>
    <row r="2200" spans="1:13" x14ac:dyDescent="0.2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</row>
    <row r="2201" spans="1:13" x14ac:dyDescent="0.2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</row>
    <row r="2202" spans="1:13" x14ac:dyDescent="0.2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</row>
    <row r="2203" spans="1:13" x14ac:dyDescent="0.2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</row>
    <row r="2204" spans="1:13" x14ac:dyDescent="0.2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</row>
    <row r="2205" spans="1:13" x14ac:dyDescent="0.2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</row>
    <row r="2206" spans="1:13" x14ac:dyDescent="0.2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</row>
    <row r="2207" spans="1:13" x14ac:dyDescent="0.2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</row>
    <row r="2208" spans="1:13" x14ac:dyDescent="0.2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</row>
    <row r="2209" spans="1:13" x14ac:dyDescent="0.2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</row>
    <row r="2210" spans="1:13" x14ac:dyDescent="0.2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</row>
    <row r="2211" spans="1:13" x14ac:dyDescent="0.2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</row>
    <row r="2212" spans="1:13" x14ac:dyDescent="0.2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</row>
    <row r="2213" spans="1:13" x14ac:dyDescent="0.2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</row>
    <row r="2214" spans="1:13" x14ac:dyDescent="0.2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</row>
    <row r="2215" spans="1:13" x14ac:dyDescent="0.2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</row>
    <row r="2216" spans="1:13" x14ac:dyDescent="0.2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</row>
    <row r="2217" spans="1:13" x14ac:dyDescent="0.2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</row>
    <row r="2218" spans="1:13" x14ac:dyDescent="0.2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</row>
    <row r="2219" spans="1:13" x14ac:dyDescent="0.2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</row>
    <row r="2220" spans="1:13" x14ac:dyDescent="0.2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</row>
    <row r="2221" spans="1:13" x14ac:dyDescent="0.2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</row>
    <row r="2222" spans="1:13" x14ac:dyDescent="0.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</row>
    <row r="2223" spans="1:13" x14ac:dyDescent="0.2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</row>
    <row r="2224" spans="1:13" x14ac:dyDescent="0.2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</row>
    <row r="2225" spans="1:13" x14ac:dyDescent="0.2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</row>
    <row r="2226" spans="1:13" x14ac:dyDescent="0.2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</row>
    <row r="2227" spans="1:13" x14ac:dyDescent="0.2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</row>
    <row r="2228" spans="1:13" x14ac:dyDescent="0.2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</row>
    <row r="2229" spans="1:13" x14ac:dyDescent="0.2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</row>
    <row r="2230" spans="1:13" x14ac:dyDescent="0.2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</row>
    <row r="2231" spans="1:13" x14ac:dyDescent="0.2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</row>
    <row r="2232" spans="1:13" x14ac:dyDescent="0.2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</row>
    <row r="2233" spans="1:13" x14ac:dyDescent="0.2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</row>
    <row r="2234" spans="1:13" x14ac:dyDescent="0.2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</row>
    <row r="2235" spans="1:13" x14ac:dyDescent="0.2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</row>
    <row r="2236" spans="1:13" x14ac:dyDescent="0.2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</row>
    <row r="2237" spans="1:13" x14ac:dyDescent="0.2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</row>
    <row r="2238" spans="1:13" x14ac:dyDescent="0.2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</row>
    <row r="2239" spans="1:13" x14ac:dyDescent="0.2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</row>
    <row r="2240" spans="1:13" x14ac:dyDescent="0.2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</row>
    <row r="2241" spans="1:13" x14ac:dyDescent="0.2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</row>
    <row r="2242" spans="1:13" x14ac:dyDescent="0.2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</row>
    <row r="2243" spans="1:13" x14ac:dyDescent="0.2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</row>
    <row r="2244" spans="1:13" x14ac:dyDescent="0.2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</row>
    <row r="2245" spans="1:13" x14ac:dyDescent="0.2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</row>
    <row r="2246" spans="1:13" x14ac:dyDescent="0.2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</row>
    <row r="2247" spans="1:13" x14ac:dyDescent="0.2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</row>
    <row r="2248" spans="1:13" x14ac:dyDescent="0.2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</row>
    <row r="2249" spans="1:13" x14ac:dyDescent="0.2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</row>
    <row r="2250" spans="1:13" x14ac:dyDescent="0.2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</row>
    <row r="2251" spans="1:13" x14ac:dyDescent="0.2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</row>
    <row r="2252" spans="1:13" x14ac:dyDescent="0.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</row>
    <row r="2253" spans="1:13" x14ac:dyDescent="0.2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</row>
    <row r="2254" spans="1:13" x14ac:dyDescent="0.2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</row>
    <row r="2255" spans="1:13" x14ac:dyDescent="0.2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</row>
    <row r="2256" spans="1:13" x14ac:dyDescent="0.2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</row>
    <row r="2257" spans="1:13" x14ac:dyDescent="0.2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</row>
    <row r="2258" spans="1:13" x14ac:dyDescent="0.2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</row>
    <row r="2259" spans="1:13" x14ac:dyDescent="0.2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</row>
    <row r="2260" spans="1:13" x14ac:dyDescent="0.2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</row>
    <row r="2261" spans="1:13" x14ac:dyDescent="0.2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</row>
    <row r="2262" spans="1:13" x14ac:dyDescent="0.2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</row>
    <row r="2263" spans="1:13" x14ac:dyDescent="0.2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</row>
    <row r="2264" spans="1:13" x14ac:dyDescent="0.2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</row>
    <row r="2265" spans="1:13" x14ac:dyDescent="0.2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</row>
    <row r="2266" spans="1:13" x14ac:dyDescent="0.2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</row>
    <row r="2267" spans="1:13" x14ac:dyDescent="0.2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</row>
    <row r="2268" spans="1:13" x14ac:dyDescent="0.2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</row>
    <row r="2269" spans="1:13" x14ac:dyDescent="0.2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</row>
    <row r="2270" spans="1:13" x14ac:dyDescent="0.2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</row>
    <row r="2271" spans="1:13" x14ac:dyDescent="0.2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</row>
    <row r="2272" spans="1:13" x14ac:dyDescent="0.2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</row>
    <row r="2273" spans="1:13" x14ac:dyDescent="0.2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</row>
    <row r="2274" spans="1:13" x14ac:dyDescent="0.2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</row>
    <row r="2275" spans="1:13" x14ac:dyDescent="0.2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</row>
    <row r="2276" spans="1:13" x14ac:dyDescent="0.2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</row>
    <row r="2277" spans="1:13" x14ac:dyDescent="0.2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</row>
    <row r="2278" spans="1:13" x14ac:dyDescent="0.2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</row>
    <row r="2279" spans="1:13" x14ac:dyDescent="0.2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</row>
    <row r="2280" spans="1:13" x14ac:dyDescent="0.2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</row>
    <row r="2281" spans="1:13" x14ac:dyDescent="0.2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</row>
    <row r="2282" spans="1:13" x14ac:dyDescent="0.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</row>
    <row r="2283" spans="1:13" x14ac:dyDescent="0.2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</row>
    <row r="2284" spans="1:13" x14ac:dyDescent="0.2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</row>
    <row r="2285" spans="1:13" x14ac:dyDescent="0.2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</row>
    <row r="2286" spans="1:13" x14ac:dyDescent="0.2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</row>
    <row r="2287" spans="1:13" x14ac:dyDescent="0.2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</row>
    <row r="2288" spans="1:13" x14ac:dyDescent="0.2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</row>
    <row r="2289" spans="1:13" x14ac:dyDescent="0.2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</row>
    <row r="2290" spans="1:13" x14ac:dyDescent="0.2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</row>
    <row r="2291" spans="1:13" x14ac:dyDescent="0.2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</row>
    <row r="2292" spans="1:13" x14ac:dyDescent="0.2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</row>
    <row r="2293" spans="1:13" x14ac:dyDescent="0.2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</row>
    <row r="2294" spans="1:13" x14ac:dyDescent="0.2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</row>
    <row r="2295" spans="1:13" x14ac:dyDescent="0.2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</row>
    <row r="2296" spans="1:13" x14ac:dyDescent="0.2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</row>
    <row r="2297" spans="1:13" x14ac:dyDescent="0.2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</row>
    <row r="2298" spans="1:13" x14ac:dyDescent="0.2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</row>
    <row r="2299" spans="1:13" x14ac:dyDescent="0.2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</row>
    <row r="2300" spans="1:13" x14ac:dyDescent="0.2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</row>
    <row r="2301" spans="1:13" x14ac:dyDescent="0.2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</row>
    <row r="2302" spans="1:13" x14ac:dyDescent="0.2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</row>
    <row r="2303" spans="1:13" x14ac:dyDescent="0.2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</row>
    <row r="2304" spans="1:13" x14ac:dyDescent="0.2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</row>
    <row r="2305" spans="1:13" x14ac:dyDescent="0.2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</row>
    <row r="2306" spans="1:13" x14ac:dyDescent="0.2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</row>
    <row r="2307" spans="1:13" x14ac:dyDescent="0.2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</row>
    <row r="2308" spans="1:13" x14ac:dyDescent="0.2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</row>
    <row r="2309" spans="1:13" x14ac:dyDescent="0.2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</row>
    <row r="2310" spans="1:13" x14ac:dyDescent="0.2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</row>
    <row r="2311" spans="1:13" x14ac:dyDescent="0.2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</row>
    <row r="2312" spans="1:13" x14ac:dyDescent="0.2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</row>
    <row r="2313" spans="1:13" x14ac:dyDescent="0.2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</row>
    <row r="2314" spans="1:13" x14ac:dyDescent="0.2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</row>
    <row r="2315" spans="1:13" x14ac:dyDescent="0.2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</row>
    <row r="2316" spans="1:13" x14ac:dyDescent="0.2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</row>
    <row r="2317" spans="1:13" x14ac:dyDescent="0.2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</row>
    <row r="2318" spans="1:13" x14ac:dyDescent="0.2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</row>
    <row r="2319" spans="1:13" x14ac:dyDescent="0.2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</row>
    <row r="2320" spans="1:13" x14ac:dyDescent="0.2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</row>
    <row r="2321" spans="1:13" x14ac:dyDescent="0.2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</row>
    <row r="2322" spans="1:13" x14ac:dyDescent="0.2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</row>
    <row r="2323" spans="1:13" x14ac:dyDescent="0.2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</row>
    <row r="2324" spans="1:13" x14ac:dyDescent="0.2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</row>
    <row r="2325" spans="1:13" x14ac:dyDescent="0.2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</row>
    <row r="2326" spans="1:13" x14ac:dyDescent="0.2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</row>
    <row r="2327" spans="1:13" x14ac:dyDescent="0.2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</row>
    <row r="2328" spans="1:13" x14ac:dyDescent="0.2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</row>
    <row r="2329" spans="1:13" x14ac:dyDescent="0.2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</row>
    <row r="2330" spans="1:13" x14ac:dyDescent="0.2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</row>
    <row r="2331" spans="1:13" x14ac:dyDescent="0.2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</row>
    <row r="2332" spans="1:13" x14ac:dyDescent="0.2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</row>
    <row r="2333" spans="1:13" x14ac:dyDescent="0.2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</row>
    <row r="2334" spans="1:13" x14ac:dyDescent="0.2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</row>
    <row r="2335" spans="1:13" x14ac:dyDescent="0.2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</row>
    <row r="2336" spans="1:13" x14ac:dyDescent="0.2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</row>
    <row r="2337" spans="1:13" x14ac:dyDescent="0.2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</row>
    <row r="2338" spans="1:13" x14ac:dyDescent="0.2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</row>
    <row r="2339" spans="1:13" x14ac:dyDescent="0.2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</row>
    <row r="2340" spans="1:13" x14ac:dyDescent="0.2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</row>
    <row r="2341" spans="1:13" x14ac:dyDescent="0.2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</row>
    <row r="2342" spans="1:13" x14ac:dyDescent="0.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</row>
    <row r="2343" spans="1:13" x14ac:dyDescent="0.2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</row>
    <row r="2344" spans="1:13" x14ac:dyDescent="0.2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</row>
    <row r="2345" spans="1:13" x14ac:dyDescent="0.2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</row>
    <row r="2346" spans="1:13" x14ac:dyDescent="0.2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</row>
    <row r="2347" spans="1:13" x14ac:dyDescent="0.2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</row>
    <row r="2348" spans="1:13" x14ac:dyDescent="0.2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</row>
    <row r="2349" spans="1:13" x14ac:dyDescent="0.2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</row>
    <row r="2350" spans="1:13" x14ac:dyDescent="0.2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</row>
    <row r="2351" spans="1:13" x14ac:dyDescent="0.2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</row>
    <row r="2352" spans="1:13" x14ac:dyDescent="0.2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</row>
    <row r="2353" spans="1:13" x14ac:dyDescent="0.2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</row>
    <row r="2354" spans="1:13" x14ac:dyDescent="0.2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</row>
    <row r="2355" spans="1:13" x14ac:dyDescent="0.2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</row>
    <row r="2356" spans="1:13" x14ac:dyDescent="0.2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</row>
    <row r="2357" spans="1:13" x14ac:dyDescent="0.2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</row>
    <row r="2358" spans="1:13" x14ac:dyDescent="0.2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</row>
    <row r="2359" spans="1:13" x14ac:dyDescent="0.2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</row>
    <row r="2360" spans="1:13" x14ac:dyDescent="0.2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</row>
    <row r="2361" spans="1:13" x14ac:dyDescent="0.2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</row>
    <row r="2362" spans="1:13" x14ac:dyDescent="0.2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</row>
    <row r="2363" spans="1:13" x14ac:dyDescent="0.2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</row>
    <row r="2364" spans="1:13" x14ac:dyDescent="0.2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</row>
    <row r="2365" spans="1:13" x14ac:dyDescent="0.2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</row>
    <row r="2366" spans="1:13" x14ac:dyDescent="0.2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</row>
    <row r="2367" spans="1:13" x14ac:dyDescent="0.2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</row>
    <row r="2368" spans="1:13" x14ac:dyDescent="0.2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</row>
    <row r="2369" spans="1:13" x14ac:dyDescent="0.2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</row>
    <row r="2370" spans="1:13" x14ac:dyDescent="0.2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</row>
    <row r="2371" spans="1:13" x14ac:dyDescent="0.2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</row>
    <row r="2372" spans="1:13" x14ac:dyDescent="0.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</row>
    <row r="2373" spans="1:13" x14ac:dyDescent="0.2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</row>
    <row r="2374" spans="1:13" x14ac:dyDescent="0.2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</row>
    <row r="2375" spans="1:13" x14ac:dyDescent="0.2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</row>
    <row r="2376" spans="1:13" x14ac:dyDescent="0.2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</row>
    <row r="2377" spans="1:13" x14ac:dyDescent="0.2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</row>
    <row r="2378" spans="1:13" x14ac:dyDescent="0.2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</row>
    <row r="2379" spans="1:13" x14ac:dyDescent="0.2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</row>
    <row r="2380" spans="1:13" x14ac:dyDescent="0.2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</row>
    <row r="2381" spans="1:13" x14ac:dyDescent="0.2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</row>
    <row r="2382" spans="1:13" x14ac:dyDescent="0.2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</row>
    <row r="2383" spans="1:13" x14ac:dyDescent="0.2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</row>
    <row r="2384" spans="1:13" x14ac:dyDescent="0.2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</row>
    <row r="2385" spans="1:13" x14ac:dyDescent="0.2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</row>
    <row r="2386" spans="1:13" x14ac:dyDescent="0.2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</row>
    <row r="2387" spans="1:13" x14ac:dyDescent="0.2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</row>
    <row r="2388" spans="1:13" x14ac:dyDescent="0.2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</row>
    <row r="2389" spans="1:13" x14ac:dyDescent="0.2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</row>
    <row r="2390" spans="1:13" x14ac:dyDescent="0.2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</row>
    <row r="2391" spans="1:13" x14ac:dyDescent="0.2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</row>
    <row r="2392" spans="1:13" x14ac:dyDescent="0.2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</row>
    <row r="2393" spans="1:13" x14ac:dyDescent="0.2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</row>
    <row r="2394" spans="1:13" x14ac:dyDescent="0.2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</row>
    <row r="2395" spans="1:13" x14ac:dyDescent="0.2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</row>
    <row r="2396" spans="1:13" x14ac:dyDescent="0.2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</row>
    <row r="2397" spans="1:13" x14ac:dyDescent="0.2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</row>
    <row r="2398" spans="1:13" x14ac:dyDescent="0.2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</row>
    <row r="2399" spans="1:13" x14ac:dyDescent="0.2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</row>
    <row r="2400" spans="1:13" x14ac:dyDescent="0.2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</row>
    <row r="2401" spans="1:13" x14ac:dyDescent="0.2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</row>
    <row r="2402" spans="1:13" x14ac:dyDescent="0.2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</row>
    <row r="2403" spans="1:13" x14ac:dyDescent="0.2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</row>
    <row r="2404" spans="1:13" x14ac:dyDescent="0.2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</row>
    <row r="2405" spans="1:13" x14ac:dyDescent="0.2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</row>
    <row r="2406" spans="1:13" x14ac:dyDescent="0.2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</row>
    <row r="2407" spans="1:13" x14ac:dyDescent="0.2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</row>
    <row r="2408" spans="1:13" x14ac:dyDescent="0.2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</row>
    <row r="2409" spans="1:13" x14ac:dyDescent="0.2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</row>
    <row r="2410" spans="1:13" x14ac:dyDescent="0.2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</row>
    <row r="2411" spans="1:13" x14ac:dyDescent="0.2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</row>
    <row r="2412" spans="1:13" x14ac:dyDescent="0.2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</row>
    <row r="2413" spans="1:13" x14ac:dyDescent="0.2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</row>
    <row r="2414" spans="1:13" x14ac:dyDescent="0.2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</row>
    <row r="2415" spans="1:13" x14ac:dyDescent="0.2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</row>
    <row r="2416" spans="1:13" x14ac:dyDescent="0.2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</row>
    <row r="2417" spans="1:13" x14ac:dyDescent="0.2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</row>
    <row r="2418" spans="1:13" x14ac:dyDescent="0.2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</row>
    <row r="2419" spans="1:13" x14ac:dyDescent="0.2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</row>
    <row r="2420" spans="1:13" x14ac:dyDescent="0.2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</row>
    <row r="2421" spans="1:13" x14ac:dyDescent="0.2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</row>
    <row r="2422" spans="1:13" x14ac:dyDescent="0.2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</row>
    <row r="2423" spans="1:13" x14ac:dyDescent="0.2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</row>
    <row r="2424" spans="1:13" x14ac:dyDescent="0.2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</row>
    <row r="2425" spans="1:13" x14ac:dyDescent="0.2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</row>
    <row r="2426" spans="1:13" x14ac:dyDescent="0.2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</row>
    <row r="2427" spans="1:13" x14ac:dyDescent="0.2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</row>
    <row r="2428" spans="1:13" x14ac:dyDescent="0.2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</row>
    <row r="2429" spans="1:13" x14ac:dyDescent="0.2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</row>
    <row r="2430" spans="1:13" x14ac:dyDescent="0.2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</row>
    <row r="2431" spans="1:13" x14ac:dyDescent="0.2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</row>
    <row r="2432" spans="1:13" x14ac:dyDescent="0.2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</row>
    <row r="2433" spans="1:13" x14ac:dyDescent="0.2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</row>
    <row r="2434" spans="1:13" x14ac:dyDescent="0.2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</row>
    <row r="2435" spans="1:13" x14ac:dyDescent="0.2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</row>
    <row r="2436" spans="1:13" x14ac:dyDescent="0.2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</row>
    <row r="2437" spans="1:13" x14ac:dyDescent="0.2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</row>
    <row r="2438" spans="1:13" x14ac:dyDescent="0.2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</row>
    <row r="2439" spans="1:13" x14ac:dyDescent="0.2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</row>
    <row r="2440" spans="1:13" x14ac:dyDescent="0.2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</row>
    <row r="2441" spans="1:13" x14ac:dyDescent="0.2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</row>
    <row r="2442" spans="1:13" x14ac:dyDescent="0.2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</row>
    <row r="2443" spans="1:13" x14ac:dyDescent="0.2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</row>
    <row r="2444" spans="1:13" x14ac:dyDescent="0.2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</row>
    <row r="2445" spans="1:13" x14ac:dyDescent="0.2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</row>
    <row r="2446" spans="1:13" x14ac:dyDescent="0.2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</row>
    <row r="2447" spans="1:13" x14ac:dyDescent="0.2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</row>
    <row r="2448" spans="1:13" x14ac:dyDescent="0.2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</row>
    <row r="2449" spans="1:13" x14ac:dyDescent="0.2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</row>
    <row r="2450" spans="1:13" x14ac:dyDescent="0.2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</row>
    <row r="2451" spans="1:13" x14ac:dyDescent="0.2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</row>
    <row r="2452" spans="1:13" x14ac:dyDescent="0.2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</row>
    <row r="2453" spans="1:13" x14ac:dyDescent="0.2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</row>
    <row r="2454" spans="1:13" x14ac:dyDescent="0.2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</row>
    <row r="2455" spans="1:13" x14ac:dyDescent="0.2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</row>
    <row r="2456" spans="1:13" x14ac:dyDescent="0.2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</row>
    <row r="2457" spans="1:13" x14ac:dyDescent="0.2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</row>
    <row r="2458" spans="1:13" x14ac:dyDescent="0.2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</row>
    <row r="2459" spans="1:13" x14ac:dyDescent="0.2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</row>
    <row r="2460" spans="1:13" x14ac:dyDescent="0.2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</row>
    <row r="2461" spans="1:13" x14ac:dyDescent="0.2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</row>
    <row r="2462" spans="1:13" x14ac:dyDescent="0.2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</row>
    <row r="2463" spans="1:13" x14ac:dyDescent="0.2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</row>
    <row r="2464" spans="1:13" x14ac:dyDescent="0.2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</row>
    <row r="2465" spans="1:13" x14ac:dyDescent="0.2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</row>
    <row r="2466" spans="1:13" x14ac:dyDescent="0.2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</row>
    <row r="2467" spans="1:13" x14ac:dyDescent="0.2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</row>
    <row r="2468" spans="1:13" x14ac:dyDescent="0.2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</row>
    <row r="2469" spans="1:13" x14ac:dyDescent="0.2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</row>
    <row r="2470" spans="1:13" x14ac:dyDescent="0.2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</row>
    <row r="2471" spans="1:13" x14ac:dyDescent="0.2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</row>
    <row r="2472" spans="1:13" x14ac:dyDescent="0.2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</row>
    <row r="2473" spans="1:13" x14ac:dyDescent="0.2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</row>
    <row r="2474" spans="1:13" x14ac:dyDescent="0.2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</row>
    <row r="2475" spans="1:13" x14ac:dyDescent="0.2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</row>
    <row r="2476" spans="1:13" x14ac:dyDescent="0.2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</row>
    <row r="2477" spans="1:13" x14ac:dyDescent="0.2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</row>
    <row r="2478" spans="1:13" x14ac:dyDescent="0.2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</row>
    <row r="2479" spans="1:13" x14ac:dyDescent="0.2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</row>
    <row r="2480" spans="1:13" x14ac:dyDescent="0.2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</row>
    <row r="2481" spans="1:13" x14ac:dyDescent="0.2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</row>
    <row r="2482" spans="1:13" x14ac:dyDescent="0.2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</row>
    <row r="2483" spans="1:13" x14ac:dyDescent="0.2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</row>
    <row r="2484" spans="1:13" x14ac:dyDescent="0.2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</row>
    <row r="2485" spans="1:13" x14ac:dyDescent="0.2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</row>
    <row r="2486" spans="1:13" x14ac:dyDescent="0.2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</row>
    <row r="2487" spans="1:13" x14ac:dyDescent="0.2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</row>
    <row r="2488" spans="1:13" x14ac:dyDescent="0.2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</row>
    <row r="2489" spans="1:13" x14ac:dyDescent="0.2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</row>
    <row r="2490" spans="1:13" x14ac:dyDescent="0.2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</row>
    <row r="2491" spans="1:13" x14ac:dyDescent="0.2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</row>
    <row r="2492" spans="1:13" x14ac:dyDescent="0.2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</row>
    <row r="2493" spans="1:13" x14ac:dyDescent="0.2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</row>
    <row r="2494" spans="1:13" x14ac:dyDescent="0.2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</row>
    <row r="2495" spans="1:13" x14ac:dyDescent="0.2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</row>
    <row r="2496" spans="1:13" x14ac:dyDescent="0.2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</row>
    <row r="2497" spans="1:13" x14ac:dyDescent="0.2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</row>
    <row r="2498" spans="1:13" x14ac:dyDescent="0.2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</row>
    <row r="2499" spans="1:13" x14ac:dyDescent="0.2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</row>
    <row r="2500" spans="1:13" x14ac:dyDescent="0.2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</row>
    <row r="2501" spans="1:13" x14ac:dyDescent="0.2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</row>
    <row r="2502" spans="1:13" x14ac:dyDescent="0.2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</row>
    <row r="2503" spans="1:13" x14ac:dyDescent="0.2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</row>
    <row r="2504" spans="1:13" x14ac:dyDescent="0.2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</row>
    <row r="2505" spans="1:13" x14ac:dyDescent="0.2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</row>
    <row r="2506" spans="1:13" x14ac:dyDescent="0.2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</row>
    <row r="2507" spans="1:13" x14ac:dyDescent="0.2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</row>
    <row r="2508" spans="1:13" x14ac:dyDescent="0.2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</row>
    <row r="2509" spans="1:13" x14ac:dyDescent="0.2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</row>
    <row r="2510" spans="1:13" x14ac:dyDescent="0.2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</row>
    <row r="2511" spans="1:13" x14ac:dyDescent="0.2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</row>
    <row r="2512" spans="1:13" x14ac:dyDescent="0.2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</row>
    <row r="2513" spans="1:13" x14ac:dyDescent="0.2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</row>
    <row r="2514" spans="1:13" x14ac:dyDescent="0.2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</row>
    <row r="2515" spans="1:13" x14ac:dyDescent="0.2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</row>
    <row r="2516" spans="1:13" x14ac:dyDescent="0.2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</row>
    <row r="2517" spans="1:13" x14ac:dyDescent="0.2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</row>
    <row r="2518" spans="1:13" x14ac:dyDescent="0.2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</row>
    <row r="2519" spans="1:13" x14ac:dyDescent="0.2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</row>
    <row r="2520" spans="1:13" x14ac:dyDescent="0.2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</row>
    <row r="2521" spans="1:13" x14ac:dyDescent="0.2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</row>
    <row r="2522" spans="1:13" x14ac:dyDescent="0.2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</row>
    <row r="2523" spans="1:13" x14ac:dyDescent="0.2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</row>
    <row r="2524" spans="1:13" x14ac:dyDescent="0.2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</row>
    <row r="2525" spans="1:13" x14ac:dyDescent="0.2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</row>
    <row r="2526" spans="1:13" x14ac:dyDescent="0.2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</row>
    <row r="2527" spans="1:13" x14ac:dyDescent="0.2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</row>
    <row r="2528" spans="1:13" x14ac:dyDescent="0.2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</row>
    <row r="2529" spans="1:13" x14ac:dyDescent="0.2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</row>
    <row r="2530" spans="1:13" x14ac:dyDescent="0.2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</row>
    <row r="2531" spans="1:13" x14ac:dyDescent="0.2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</row>
    <row r="2532" spans="1:13" x14ac:dyDescent="0.2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</row>
    <row r="2533" spans="1:13" x14ac:dyDescent="0.2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</row>
    <row r="2534" spans="1:13" x14ac:dyDescent="0.2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</row>
    <row r="2535" spans="1:13" x14ac:dyDescent="0.2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</row>
    <row r="2536" spans="1:13" x14ac:dyDescent="0.2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</row>
    <row r="2537" spans="1:13" x14ac:dyDescent="0.2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</row>
    <row r="2538" spans="1:13" x14ac:dyDescent="0.2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</row>
    <row r="2539" spans="1:13" x14ac:dyDescent="0.2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</row>
    <row r="2540" spans="1:13" x14ac:dyDescent="0.2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</row>
    <row r="2541" spans="1:13" x14ac:dyDescent="0.2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</row>
    <row r="2542" spans="1:13" x14ac:dyDescent="0.2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</row>
    <row r="2543" spans="1:13" x14ac:dyDescent="0.2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</row>
    <row r="2544" spans="1:13" x14ac:dyDescent="0.2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</row>
    <row r="2545" spans="1:13" x14ac:dyDescent="0.2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</row>
    <row r="2546" spans="1:13" x14ac:dyDescent="0.2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</row>
    <row r="2547" spans="1:13" x14ac:dyDescent="0.2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</row>
    <row r="2548" spans="1:13" x14ac:dyDescent="0.2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</row>
    <row r="2549" spans="1:13" x14ac:dyDescent="0.2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</row>
    <row r="2550" spans="1:13" x14ac:dyDescent="0.2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</row>
    <row r="2551" spans="1:13" x14ac:dyDescent="0.2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</row>
    <row r="2552" spans="1:13" x14ac:dyDescent="0.2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</row>
    <row r="2553" spans="1:13" x14ac:dyDescent="0.2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</row>
    <row r="2554" spans="1:13" x14ac:dyDescent="0.2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</row>
    <row r="2555" spans="1:13" x14ac:dyDescent="0.2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</row>
    <row r="2556" spans="1:13" x14ac:dyDescent="0.2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</row>
    <row r="2557" spans="1:13" x14ac:dyDescent="0.2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</row>
    <row r="2558" spans="1:13" x14ac:dyDescent="0.2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</row>
    <row r="2559" spans="1:13" x14ac:dyDescent="0.2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</row>
    <row r="2560" spans="1:13" x14ac:dyDescent="0.2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</row>
    <row r="2561" spans="1:13" x14ac:dyDescent="0.2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</row>
    <row r="2562" spans="1:13" x14ac:dyDescent="0.2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</row>
    <row r="2563" spans="1:13" x14ac:dyDescent="0.2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</row>
    <row r="2564" spans="1:13" x14ac:dyDescent="0.2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</row>
    <row r="2565" spans="1:13" x14ac:dyDescent="0.2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</row>
    <row r="2566" spans="1:13" x14ac:dyDescent="0.2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</row>
    <row r="2567" spans="1:13" x14ac:dyDescent="0.2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</row>
    <row r="2568" spans="1:13" x14ac:dyDescent="0.2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</row>
    <row r="2569" spans="1:13" x14ac:dyDescent="0.2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</row>
    <row r="2570" spans="1:13" x14ac:dyDescent="0.2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</row>
    <row r="2571" spans="1:13" x14ac:dyDescent="0.2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</row>
    <row r="2572" spans="1:13" x14ac:dyDescent="0.2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</row>
    <row r="2573" spans="1:13" x14ac:dyDescent="0.2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</row>
    <row r="2574" spans="1:13" x14ac:dyDescent="0.2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</row>
    <row r="2575" spans="1:13" x14ac:dyDescent="0.2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</row>
    <row r="2576" spans="1:13" x14ac:dyDescent="0.2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</row>
    <row r="2577" spans="1:13" x14ac:dyDescent="0.2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</row>
    <row r="2578" spans="1:13" x14ac:dyDescent="0.2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</row>
    <row r="2579" spans="1:13" x14ac:dyDescent="0.2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</row>
    <row r="2580" spans="1:13" x14ac:dyDescent="0.2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</row>
    <row r="2581" spans="1:13" x14ac:dyDescent="0.2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</row>
    <row r="2582" spans="1:13" x14ac:dyDescent="0.2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</row>
    <row r="2583" spans="1:13" x14ac:dyDescent="0.2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</row>
    <row r="2584" spans="1:13" x14ac:dyDescent="0.2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</row>
    <row r="2585" spans="1:13" x14ac:dyDescent="0.2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</row>
    <row r="2586" spans="1:13" x14ac:dyDescent="0.2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</row>
    <row r="2587" spans="1:13" x14ac:dyDescent="0.2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</row>
    <row r="2588" spans="1:13" x14ac:dyDescent="0.2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</row>
    <row r="2589" spans="1:13" x14ac:dyDescent="0.2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</row>
    <row r="2590" spans="1:13" x14ac:dyDescent="0.2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</row>
    <row r="2591" spans="1:13" x14ac:dyDescent="0.2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</row>
    <row r="2592" spans="1:13" x14ac:dyDescent="0.2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</row>
    <row r="2593" spans="1:13" x14ac:dyDescent="0.2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</row>
    <row r="2594" spans="1:13" x14ac:dyDescent="0.2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</row>
    <row r="2595" spans="1:13" x14ac:dyDescent="0.2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</row>
    <row r="2596" spans="1:13" x14ac:dyDescent="0.2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</row>
    <row r="2597" spans="1:13" x14ac:dyDescent="0.2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</row>
    <row r="2598" spans="1:13" x14ac:dyDescent="0.2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</row>
    <row r="2599" spans="1:13" x14ac:dyDescent="0.2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</row>
    <row r="2600" spans="1:13" x14ac:dyDescent="0.2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</row>
    <row r="2601" spans="1:13" x14ac:dyDescent="0.2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</row>
    <row r="2602" spans="1:13" x14ac:dyDescent="0.2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</row>
    <row r="2603" spans="1:13" x14ac:dyDescent="0.2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</row>
    <row r="2604" spans="1:13" x14ac:dyDescent="0.2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</row>
    <row r="2605" spans="1:13" x14ac:dyDescent="0.2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</row>
    <row r="2606" spans="1:13" x14ac:dyDescent="0.2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</row>
    <row r="2607" spans="1:13" x14ac:dyDescent="0.2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</row>
    <row r="2608" spans="1:13" x14ac:dyDescent="0.2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</row>
    <row r="2609" spans="1:13" x14ac:dyDescent="0.2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</row>
    <row r="2610" spans="1:13" x14ac:dyDescent="0.2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</row>
    <row r="2611" spans="1:13" x14ac:dyDescent="0.2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</row>
    <row r="2612" spans="1:13" x14ac:dyDescent="0.2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</row>
    <row r="2613" spans="1:13" x14ac:dyDescent="0.2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</row>
    <row r="2614" spans="1:13" x14ac:dyDescent="0.2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</row>
    <row r="2615" spans="1:13" x14ac:dyDescent="0.2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</row>
    <row r="2616" spans="1:13" x14ac:dyDescent="0.2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</row>
    <row r="2617" spans="1:13" x14ac:dyDescent="0.2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</row>
    <row r="2618" spans="1:13" x14ac:dyDescent="0.2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</row>
    <row r="2619" spans="1:13" x14ac:dyDescent="0.2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</row>
    <row r="2620" spans="1:13" x14ac:dyDescent="0.2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</row>
    <row r="2621" spans="1:13" x14ac:dyDescent="0.2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</row>
    <row r="2622" spans="1:13" x14ac:dyDescent="0.2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</row>
    <row r="2623" spans="1:13" x14ac:dyDescent="0.2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</row>
    <row r="2624" spans="1:13" x14ac:dyDescent="0.2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</row>
    <row r="2625" spans="1:13" x14ac:dyDescent="0.2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</row>
    <row r="2626" spans="1:13" x14ac:dyDescent="0.2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</row>
    <row r="2627" spans="1:13" x14ac:dyDescent="0.2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</row>
    <row r="2628" spans="1:13" x14ac:dyDescent="0.2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</row>
    <row r="2629" spans="1:13" x14ac:dyDescent="0.2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</row>
    <row r="2630" spans="1:13" x14ac:dyDescent="0.2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</row>
    <row r="2631" spans="1:13" x14ac:dyDescent="0.2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</row>
    <row r="2632" spans="1:13" x14ac:dyDescent="0.2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</row>
    <row r="2633" spans="1:13" x14ac:dyDescent="0.2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</row>
    <row r="2634" spans="1:13" x14ac:dyDescent="0.2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</row>
    <row r="2635" spans="1:13" x14ac:dyDescent="0.2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</row>
    <row r="2636" spans="1:13" x14ac:dyDescent="0.2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</row>
    <row r="2637" spans="1:13" x14ac:dyDescent="0.2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</row>
    <row r="2638" spans="1:13" x14ac:dyDescent="0.2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</row>
    <row r="2639" spans="1:13" x14ac:dyDescent="0.2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</row>
    <row r="2640" spans="1:13" x14ac:dyDescent="0.2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</row>
    <row r="2641" spans="1:13" x14ac:dyDescent="0.2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</row>
    <row r="2642" spans="1:13" x14ac:dyDescent="0.2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</row>
    <row r="2643" spans="1:13" x14ac:dyDescent="0.2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</row>
    <row r="2644" spans="1:13" x14ac:dyDescent="0.2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</row>
    <row r="2645" spans="1:13" x14ac:dyDescent="0.2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</row>
    <row r="2646" spans="1:13" x14ac:dyDescent="0.2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</row>
    <row r="2647" spans="1:13" x14ac:dyDescent="0.2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</row>
    <row r="2648" spans="1:13" x14ac:dyDescent="0.2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</row>
    <row r="2649" spans="1:13" x14ac:dyDescent="0.2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</row>
    <row r="2650" spans="1:13" x14ac:dyDescent="0.2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</row>
    <row r="2651" spans="1:13" x14ac:dyDescent="0.2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</row>
    <row r="2652" spans="1:13" x14ac:dyDescent="0.2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</row>
    <row r="2653" spans="1:13" x14ac:dyDescent="0.2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</row>
    <row r="2654" spans="1:13" x14ac:dyDescent="0.2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</row>
    <row r="2655" spans="1:13" x14ac:dyDescent="0.2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</row>
    <row r="2656" spans="1:13" x14ac:dyDescent="0.2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</row>
    <row r="2657" spans="1:13" x14ac:dyDescent="0.2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</row>
    <row r="2658" spans="1:13" x14ac:dyDescent="0.2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</row>
    <row r="2659" spans="1:13" x14ac:dyDescent="0.2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</row>
    <row r="2660" spans="1:13" x14ac:dyDescent="0.2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</row>
    <row r="2661" spans="1:13" x14ac:dyDescent="0.2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</row>
    <row r="2662" spans="1:13" x14ac:dyDescent="0.2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</row>
    <row r="2663" spans="1:13" x14ac:dyDescent="0.2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</row>
    <row r="2664" spans="1:13" x14ac:dyDescent="0.2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</row>
    <row r="2665" spans="1:13" x14ac:dyDescent="0.2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</row>
    <row r="2666" spans="1:13" x14ac:dyDescent="0.2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</row>
    <row r="2667" spans="1:13" x14ac:dyDescent="0.2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</row>
    <row r="2668" spans="1:13" x14ac:dyDescent="0.2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</row>
    <row r="2669" spans="1:13" x14ac:dyDescent="0.2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</row>
    <row r="2670" spans="1:13" x14ac:dyDescent="0.2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</row>
    <row r="2671" spans="1:13" x14ac:dyDescent="0.2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</row>
    <row r="2672" spans="1:13" x14ac:dyDescent="0.2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</row>
    <row r="2673" spans="1:13" x14ac:dyDescent="0.2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</row>
    <row r="2674" spans="1:13" x14ac:dyDescent="0.2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</row>
    <row r="2675" spans="1:13" x14ac:dyDescent="0.2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</row>
    <row r="2676" spans="1:13" x14ac:dyDescent="0.2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</row>
    <row r="2677" spans="1:13" x14ac:dyDescent="0.2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</row>
    <row r="2678" spans="1:13" x14ac:dyDescent="0.2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</row>
    <row r="2679" spans="1:13" x14ac:dyDescent="0.2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</row>
    <row r="2680" spans="1:13" x14ac:dyDescent="0.2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</row>
    <row r="2681" spans="1:13" x14ac:dyDescent="0.2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</row>
    <row r="2682" spans="1:13" x14ac:dyDescent="0.2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</row>
    <row r="2683" spans="1:13" x14ac:dyDescent="0.2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</row>
    <row r="2684" spans="1:13" x14ac:dyDescent="0.2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</row>
    <row r="2685" spans="1:13" x14ac:dyDescent="0.2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</row>
    <row r="2686" spans="1:13" x14ac:dyDescent="0.2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</row>
    <row r="2687" spans="1:13" x14ac:dyDescent="0.2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</row>
    <row r="2688" spans="1:13" x14ac:dyDescent="0.2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</row>
    <row r="2689" spans="1:13" x14ac:dyDescent="0.2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</row>
    <row r="2690" spans="1:13" x14ac:dyDescent="0.2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</row>
    <row r="2691" spans="1:13" x14ac:dyDescent="0.2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</row>
    <row r="2692" spans="1:13" x14ac:dyDescent="0.2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</row>
    <row r="2693" spans="1:13" x14ac:dyDescent="0.2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</row>
    <row r="2694" spans="1:13" x14ac:dyDescent="0.2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</row>
    <row r="2695" spans="1:13" x14ac:dyDescent="0.2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</row>
    <row r="2696" spans="1:13" x14ac:dyDescent="0.2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</row>
    <row r="2697" spans="1:13" x14ac:dyDescent="0.2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</row>
    <row r="2698" spans="1:13" x14ac:dyDescent="0.2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</row>
    <row r="2699" spans="1:13" x14ac:dyDescent="0.2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</row>
    <row r="2700" spans="1:13" x14ac:dyDescent="0.2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</row>
    <row r="2701" spans="1:13" x14ac:dyDescent="0.2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</row>
    <row r="2702" spans="1:13" x14ac:dyDescent="0.2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</row>
    <row r="2703" spans="1:13" x14ac:dyDescent="0.2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</row>
    <row r="2704" spans="1:13" x14ac:dyDescent="0.2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</row>
    <row r="2705" spans="1:13" x14ac:dyDescent="0.2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</row>
    <row r="2706" spans="1:13" x14ac:dyDescent="0.2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</row>
    <row r="2707" spans="1:13" x14ac:dyDescent="0.2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</row>
    <row r="2708" spans="1:13" x14ac:dyDescent="0.2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</row>
    <row r="2709" spans="1:13" x14ac:dyDescent="0.2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</row>
    <row r="2710" spans="1:13" x14ac:dyDescent="0.2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</row>
    <row r="2711" spans="1:13" x14ac:dyDescent="0.2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</row>
    <row r="2712" spans="1:13" x14ac:dyDescent="0.2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</row>
    <row r="2713" spans="1:13" x14ac:dyDescent="0.2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</row>
    <row r="2714" spans="1:13" x14ac:dyDescent="0.2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</row>
    <row r="2715" spans="1:13" x14ac:dyDescent="0.2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</row>
    <row r="2716" spans="1:13" x14ac:dyDescent="0.2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</row>
    <row r="2717" spans="1:13" x14ac:dyDescent="0.2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</row>
    <row r="2718" spans="1:13" x14ac:dyDescent="0.2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</row>
    <row r="2719" spans="1:13" x14ac:dyDescent="0.2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</row>
    <row r="2720" spans="1:13" x14ac:dyDescent="0.2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</row>
    <row r="2721" spans="1:13" x14ac:dyDescent="0.2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</row>
    <row r="2722" spans="1:13" x14ac:dyDescent="0.2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</row>
    <row r="2723" spans="1:13" x14ac:dyDescent="0.2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</row>
    <row r="2724" spans="1:13" x14ac:dyDescent="0.2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</row>
    <row r="2725" spans="1:13" x14ac:dyDescent="0.2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</row>
    <row r="2726" spans="1:13" x14ac:dyDescent="0.2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</row>
    <row r="2727" spans="1:13" x14ac:dyDescent="0.2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</row>
    <row r="2728" spans="1:13" x14ac:dyDescent="0.2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</row>
    <row r="2729" spans="1:13" x14ac:dyDescent="0.2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</row>
    <row r="2730" spans="1:13" x14ac:dyDescent="0.2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</row>
    <row r="2731" spans="1:13" x14ac:dyDescent="0.2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</row>
    <row r="2732" spans="1:13" x14ac:dyDescent="0.2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</row>
    <row r="2733" spans="1:13" x14ac:dyDescent="0.2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</row>
    <row r="2734" spans="1:13" x14ac:dyDescent="0.2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</row>
    <row r="2735" spans="1:13" x14ac:dyDescent="0.2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</row>
    <row r="2736" spans="1:13" x14ac:dyDescent="0.2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</row>
    <row r="2737" spans="1:13" x14ac:dyDescent="0.2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</row>
    <row r="2738" spans="1:13" x14ac:dyDescent="0.2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</row>
    <row r="2739" spans="1:13" x14ac:dyDescent="0.2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</row>
    <row r="2740" spans="1:13" x14ac:dyDescent="0.2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</row>
    <row r="2741" spans="1:13" x14ac:dyDescent="0.2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</row>
    <row r="2742" spans="1:13" x14ac:dyDescent="0.2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</row>
    <row r="2743" spans="1:13" x14ac:dyDescent="0.2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</row>
    <row r="2744" spans="1:13" x14ac:dyDescent="0.2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</row>
    <row r="2745" spans="1:13" x14ac:dyDescent="0.2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</row>
    <row r="2746" spans="1:13" x14ac:dyDescent="0.2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</row>
    <row r="2747" spans="1:13" x14ac:dyDescent="0.2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</row>
    <row r="2748" spans="1:13" x14ac:dyDescent="0.2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</row>
    <row r="2749" spans="1:13" x14ac:dyDescent="0.2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</row>
    <row r="2750" spans="1:13" x14ac:dyDescent="0.2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</row>
    <row r="2751" spans="1:13" x14ac:dyDescent="0.2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</row>
    <row r="2752" spans="1:13" x14ac:dyDescent="0.2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</row>
    <row r="2753" spans="1:13" x14ac:dyDescent="0.2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</row>
    <row r="2754" spans="1:13" x14ac:dyDescent="0.2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</row>
    <row r="2755" spans="1:13" x14ac:dyDescent="0.2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</row>
    <row r="2756" spans="1:13" x14ac:dyDescent="0.2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</row>
    <row r="2757" spans="1:13" x14ac:dyDescent="0.2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</row>
    <row r="2758" spans="1:13" x14ac:dyDescent="0.2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</row>
    <row r="2759" spans="1:13" x14ac:dyDescent="0.2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</row>
    <row r="2760" spans="1:13" x14ac:dyDescent="0.2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</row>
    <row r="2761" spans="1:13" x14ac:dyDescent="0.2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</row>
    <row r="2762" spans="1:13" x14ac:dyDescent="0.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</row>
    <row r="2763" spans="1:13" x14ac:dyDescent="0.2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</row>
    <row r="2764" spans="1:13" x14ac:dyDescent="0.2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</row>
    <row r="2765" spans="1:13" x14ac:dyDescent="0.2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</row>
    <row r="2766" spans="1:13" x14ac:dyDescent="0.2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</row>
    <row r="2767" spans="1:13" x14ac:dyDescent="0.2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</row>
    <row r="2768" spans="1:13" x14ac:dyDescent="0.2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</row>
    <row r="2769" spans="1:13" x14ac:dyDescent="0.2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</row>
    <row r="2770" spans="1:13" x14ac:dyDescent="0.2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</row>
    <row r="2771" spans="1:13" x14ac:dyDescent="0.2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</row>
    <row r="2772" spans="1:13" x14ac:dyDescent="0.2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</row>
    <row r="2773" spans="1:13" x14ac:dyDescent="0.2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</row>
    <row r="2774" spans="1:13" x14ac:dyDescent="0.2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</row>
    <row r="2775" spans="1:13" x14ac:dyDescent="0.2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</row>
    <row r="2776" spans="1:13" x14ac:dyDescent="0.2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</row>
    <row r="2777" spans="1:13" x14ac:dyDescent="0.2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</row>
    <row r="2778" spans="1:13" x14ac:dyDescent="0.2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</row>
    <row r="2779" spans="1:13" x14ac:dyDescent="0.2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</row>
    <row r="2780" spans="1:13" x14ac:dyDescent="0.2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</row>
    <row r="2781" spans="1:13" x14ac:dyDescent="0.2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</row>
    <row r="2782" spans="1:13" x14ac:dyDescent="0.2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</row>
    <row r="2783" spans="1:13" x14ac:dyDescent="0.2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</row>
    <row r="2784" spans="1:13" x14ac:dyDescent="0.2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</row>
    <row r="2785" spans="1:13" x14ac:dyDescent="0.2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</row>
    <row r="2786" spans="1:13" x14ac:dyDescent="0.2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</row>
    <row r="2787" spans="1:13" x14ac:dyDescent="0.2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</row>
    <row r="2788" spans="1:13" x14ac:dyDescent="0.2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</row>
    <row r="2789" spans="1:13" x14ac:dyDescent="0.2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</row>
    <row r="2790" spans="1:13" x14ac:dyDescent="0.2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</row>
    <row r="2791" spans="1:13" x14ac:dyDescent="0.2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</row>
    <row r="2792" spans="1:13" x14ac:dyDescent="0.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</row>
    <row r="2793" spans="1:13" x14ac:dyDescent="0.2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</row>
    <row r="2794" spans="1:13" x14ac:dyDescent="0.2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</row>
    <row r="2795" spans="1:13" x14ac:dyDescent="0.2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</row>
    <row r="2796" spans="1:13" x14ac:dyDescent="0.2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</row>
    <row r="2797" spans="1:13" x14ac:dyDescent="0.2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</row>
    <row r="2798" spans="1:13" x14ac:dyDescent="0.2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</row>
    <row r="2799" spans="1:13" x14ac:dyDescent="0.2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</row>
    <row r="2800" spans="1:13" x14ac:dyDescent="0.2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</row>
    <row r="2801" spans="1:13" x14ac:dyDescent="0.2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</row>
    <row r="2802" spans="1:13" x14ac:dyDescent="0.2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</row>
    <row r="2803" spans="1:13" x14ac:dyDescent="0.2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</row>
    <row r="2804" spans="1:13" x14ac:dyDescent="0.2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</row>
    <row r="2805" spans="1:13" x14ac:dyDescent="0.2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</row>
    <row r="2806" spans="1:13" x14ac:dyDescent="0.2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</row>
    <row r="2807" spans="1:13" x14ac:dyDescent="0.2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</row>
    <row r="2808" spans="1:13" x14ac:dyDescent="0.2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</row>
    <row r="2809" spans="1:13" x14ac:dyDescent="0.2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</row>
    <row r="2810" spans="1:13" x14ac:dyDescent="0.2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</row>
    <row r="2811" spans="1:13" x14ac:dyDescent="0.2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</row>
    <row r="2812" spans="1:13" x14ac:dyDescent="0.2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</row>
    <row r="2813" spans="1:13" x14ac:dyDescent="0.2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</row>
    <row r="2814" spans="1:13" x14ac:dyDescent="0.2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</row>
    <row r="2815" spans="1:13" x14ac:dyDescent="0.2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</row>
    <row r="2816" spans="1:13" x14ac:dyDescent="0.2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</row>
    <row r="2817" spans="1:13" x14ac:dyDescent="0.2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</row>
    <row r="2818" spans="1:13" x14ac:dyDescent="0.2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</row>
    <row r="2819" spans="1:13" x14ac:dyDescent="0.2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</row>
    <row r="2820" spans="1:13" x14ac:dyDescent="0.2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</row>
    <row r="2821" spans="1:13" x14ac:dyDescent="0.2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</row>
    <row r="2822" spans="1:13" x14ac:dyDescent="0.2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</row>
    <row r="2823" spans="1:13" x14ac:dyDescent="0.2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</row>
    <row r="2824" spans="1:13" x14ac:dyDescent="0.2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</row>
    <row r="2825" spans="1:13" x14ac:dyDescent="0.2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</row>
    <row r="2826" spans="1:13" x14ac:dyDescent="0.2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</row>
    <row r="2827" spans="1:13" x14ac:dyDescent="0.2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</row>
    <row r="2828" spans="1:13" x14ac:dyDescent="0.2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</row>
    <row r="2829" spans="1:13" x14ac:dyDescent="0.2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</row>
    <row r="2830" spans="1:13" x14ac:dyDescent="0.2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</row>
    <row r="2831" spans="1:13" x14ac:dyDescent="0.2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</row>
    <row r="2832" spans="1:13" x14ac:dyDescent="0.2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</row>
    <row r="2833" spans="1:13" x14ac:dyDescent="0.2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</row>
    <row r="2834" spans="1:13" x14ac:dyDescent="0.2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</row>
    <row r="2835" spans="1:13" x14ac:dyDescent="0.2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</row>
    <row r="2836" spans="1:13" x14ac:dyDescent="0.2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</row>
    <row r="2837" spans="1:13" x14ac:dyDescent="0.2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</row>
    <row r="2838" spans="1:13" x14ac:dyDescent="0.2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</row>
    <row r="2839" spans="1:13" x14ac:dyDescent="0.2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</row>
    <row r="2840" spans="1:13" x14ac:dyDescent="0.2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</row>
    <row r="2841" spans="1:13" x14ac:dyDescent="0.2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</row>
    <row r="2842" spans="1:13" x14ac:dyDescent="0.2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</row>
    <row r="2843" spans="1:13" x14ac:dyDescent="0.2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</row>
    <row r="2844" spans="1:13" x14ac:dyDescent="0.2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</row>
    <row r="2845" spans="1:13" x14ac:dyDescent="0.2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</row>
    <row r="2846" spans="1:13" x14ac:dyDescent="0.2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</row>
    <row r="2847" spans="1:13" x14ac:dyDescent="0.2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</row>
    <row r="2848" spans="1:13" x14ac:dyDescent="0.2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</row>
    <row r="2849" spans="1:13" x14ac:dyDescent="0.2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</row>
    <row r="2850" spans="1:13" x14ac:dyDescent="0.2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</row>
    <row r="2851" spans="1:13" x14ac:dyDescent="0.2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</row>
    <row r="2852" spans="1:13" x14ac:dyDescent="0.2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</row>
    <row r="2853" spans="1:13" x14ac:dyDescent="0.2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</row>
    <row r="2854" spans="1:13" x14ac:dyDescent="0.2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</row>
    <row r="2855" spans="1:13" x14ac:dyDescent="0.2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</row>
    <row r="2856" spans="1:13" x14ac:dyDescent="0.2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</row>
    <row r="2857" spans="1:13" x14ac:dyDescent="0.2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</row>
    <row r="2858" spans="1:13" x14ac:dyDescent="0.2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</row>
    <row r="2859" spans="1:13" x14ac:dyDescent="0.2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</row>
    <row r="2860" spans="1:13" x14ac:dyDescent="0.2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</row>
    <row r="2861" spans="1:13" x14ac:dyDescent="0.2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</row>
    <row r="2862" spans="1:13" x14ac:dyDescent="0.2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</row>
    <row r="2863" spans="1:13" x14ac:dyDescent="0.2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</row>
    <row r="2864" spans="1:13" x14ac:dyDescent="0.2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</row>
    <row r="2865" spans="1:13" x14ac:dyDescent="0.2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</row>
    <row r="2866" spans="1:13" x14ac:dyDescent="0.2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</row>
    <row r="2867" spans="1:13" x14ac:dyDescent="0.2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</row>
    <row r="2868" spans="1:13" x14ac:dyDescent="0.2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</row>
    <row r="2869" spans="1:13" x14ac:dyDescent="0.2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</row>
    <row r="2870" spans="1:13" x14ac:dyDescent="0.2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</row>
    <row r="2871" spans="1:13" x14ac:dyDescent="0.2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</row>
    <row r="2872" spans="1:13" x14ac:dyDescent="0.2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</row>
    <row r="2873" spans="1:13" x14ac:dyDescent="0.2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</row>
    <row r="2874" spans="1:13" x14ac:dyDescent="0.2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</row>
    <row r="2875" spans="1:13" x14ac:dyDescent="0.2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</row>
    <row r="2876" spans="1:13" x14ac:dyDescent="0.2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</row>
    <row r="2877" spans="1:13" x14ac:dyDescent="0.2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</row>
    <row r="2878" spans="1:13" x14ac:dyDescent="0.2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</row>
    <row r="2879" spans="1:13" x14ac:dyDescent="0.2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</row>
    <row r="2880" spans="1:13" x14ac:dyDescent="0.2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</row>
    <row r="2881" spans="1:13" x14ac:dyDescent="0.2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</row>
    <row r="2882" spans="1:13" x14ac:dyDescent="0.2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</row>
    <row r="2883" spans="1:13" x14ac:dyDescent="0.2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</row>
    <row r="2884" spans="1:13" x14ac:dyDescent="0.2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</row>
    <row r="2885" spans="1:13" x14ac:dyDescent="0.2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</row>
    <row r="2886" spans="1:13" x14ac:dyDescent="0.2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</row>
    <row r="2887" spans="1:13" x14ac:dyDescent="0.2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</row>
    <row r="2888" spans="1:13" x14ac:dyDescent="0.2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</row>
    <row r="2889" spans="1:13" x14ac:dyDescent="0.2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</row>
    <row r="2890" spans="1:13" x14ac:dyDescent="0.2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</row>
    <row r="2891" spans="1:13" x14ac:dyDescent="0.2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</row>
    <row r="2892" spans="1:13" x14ac:dyDescent="0.2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</row>
    <row r="2893" spans="1:13" x14ac:dyDescent="0.2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</row>
    <row r="2894" spans="1:13" x14ac:dyDescent="0.2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</row>
    <row r="2895" spans="1:13" x14ac:dyDescent="0.2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</row>
    <row r="2896" spans="1:13" x14ac:dyDescent="0.2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</row>
    <row r="2897" spans="1:13" x14ac:dyDescent="0.2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</row>
    <row r="2898" spans="1:13" x14ac:dyDescent="0.2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</row>
    <row r="2899" spans="1:13" x14ac:dyDescent="0.2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</row>
    <row r="2900" spans="1:13" x14ac:dyDescent="0.2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</row>
    <row r="2901" spans="1:13" x14ac:dyDescent="0.2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</row>
    <row r="2902" spans="1:13" x14ac:dyDescent="0.2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</row>
    <row r="2903" spans="1:13" x14ac:dyDescent="0.2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</row>
    <row r="2904" spans="1:13" x14ac:dyDescent="0.2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</row>
    <row r="2905" spans="1:13" x14ac:dyDescent="0.2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</row>
    <row r="2906" spans="1:13" x14ac:dyDescent="0.2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</row>
    <row r="2907" spans="1:13" x14ac:dyDescent="0.2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</row>
    <row r="2908" spans="1:13" x14ac:dyDescent="0.2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</row>
    <row r="2909" spans="1:13" x14ac:dyDescent="0.2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</row>
    <row r="2910" spans="1:13" x14ac:dyDescent="0.2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</row>
    <row r="2911" spans="1:13" x14ac:dyDescent="0.2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</row>
    <row r="2912" spans="1:13" x14ac:dyDescent="0.2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</row>
    <row r="2913" spans="1:13" x14ac:dyDescent="0.2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</row>
    <row r="2914" spans="1:13" x14ac:dyDescent="0.2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</row>
    <row r="2915" spans="1:13" x14ac:dyDescent="0.2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</row>
    <row r="2916" spans="1:13" x14ac:dyDescent="0.2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</row>
    <row r="2917" spans="1:13" x14ac:dyDescent="0.2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</row>
    <row r="2918" spans="1:13" x14ac:dyDescent="0.2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</row>
    <row r="2919" spans="1:13" x14ac:dyDescent="0.2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</row>
    <row r="2920" spans="1:13" x14ac:dyDescent="0.2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</row>
    <row r="2921" spans="1:13" x14ac:dyDescent="0.2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</row>
    <row r="2922" spans="1:13" x14ac:dyDescent="0.2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</row>
    <row r="2923" spans="1:13" x14ac:dyDescent="0.2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</row>
    <row r="2924" spans="1:13" x14ac:dyDescent="0.2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</row>
    <row r="2925" spans="1:13" x14ac:dyDescent="0.2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</row>
    <row r="2926" spans="1:13" x14ac:dyDescent="0.2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</row>
    <row r="2927" spans="1:13" x14ac:dyDescent="0.2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</row>
    <row r="2928" spans="1:13" x14ac:dyDescent="0.2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</row>
    <row r="2929" spans="1:13" x14ac:dyDescent="0.2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</row>
    <row r="2930" spans="1:13" x14ac:dyDescent="0.2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</row>
    <row r="2931" spans="1:13" x14ac:dyDescent="0.2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</row>
    <row r="2932" spans="1:13" x14ac:dyDescent="0.2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</row>
    <row r="2933" spans="1:13" x14ac:dyDescent="0.2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</row>
    <row r="2934" spans="1:13" x14ac:dyDescent="0.2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</row>
    <row r="2935" spans="1:13" x14ac:dyDescent="0.2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</row>
    <row r="2936" spans="1:13" x14ac:dyDescent="0.2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</row>
    <row r="2937" spans="1:13" x14ac:dyDescent="0.2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</row>
    <row r="2938" spans="1:13" x14ac:dyDescent="0.2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</row>
    <row r="2939" spans="1:13" x14ac:dyDescent="0.2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</row>
    <row r="2940" spans="1:13" x14ac:dyDescent="0.2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</row>
    <row r="2941" spans="1:13" x14ac:dyDescent="0.2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</row>
    <row r="2942" spans="1:13" x14ac:dyDescent="0.2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</row>
    <row r="2943" spans="1:13" x14ac:dyDescent="0.2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</row>
    <row r="2944" spans="1:13" x14ac:dyDescent="0.2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</row>
    <row r="2945" spans="1:13" x14ac:dyDescent="0.2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</row>
    <row r="2946" spans="1:13" x14ac:dyDescent="0.2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</row>
    <row r="2947" spans="1:13" x14ac:dyDescent="0.2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</row>
    <row r="2948" spans="1:13" x14ac:dyDescent="0.2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</row>
    <row r="2949" spans="1:13" x14ac:dyDescent="0.2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</row>
    <row r="2950" spans="1:13" x14ac:dyDescent="0.2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</row>
    <row r="2951" spans="1:13" x14ac:dyDescent="0.2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</row>
    <row r="2952" spans="1:13" x14ac:dyDescent="0.2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</row>
    <row r="2953" spans="1:13" x14ac:dyDescent="0.2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</row>
    <row r="2954" spans="1:13" x14ac:dyDescent="0.2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</row>
    <row r="2955" spans="1:13" x14ac:dyDescent="0.2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</row>
    <row r="2956" spans="1:13" x14ac:dyDescent="0.2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</row>
    <row r="2957" spans="1:13" x14ac:dyDescent="0.2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</row>
    <row r="2958" spans="1:13" x14ac:dyDescent="0.2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</row>
    <row r="2959" spans="1:13" x14ac:dyDescent="0.2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</row>
    <row r="2960" spans="1:13" x14ac:dyDescent="0.2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</row>
    <row r="2961" spans="1:13" x14ac:dyDescent="0.2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</row>
    <row r="2962" spans="1:13" x14ac:dyDescent="0.2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</row>
    <row r="2963" spans="1:13" x14ac:dyDescent="0.2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</row>
    <row r="2964" spans="1:13" x14ac:dyDescent="0.2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</row>
    <row r="2965" spans="1:13" x14ac:dyDescent="0.2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</row>
    <row r="2966" spans="1:13" x14ac:dyDescent="0.2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</row>
    <row r="2967" spans="1:13" x14ac:dyDescent="0.2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</row>
    <row r="2968" spans="1:13" x14ac:dyDescent="0.2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</row>
    <row r="2969" spans="1:13" x14ac:dyDescent="0.2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</row>
    <row r="2970" spans="1:13" x14ac:dyDescent="0.2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</row>
    <row r="2971" spans="1:13" x14ac:dyDescent="0.2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</row>
    <row r="2972" spans="1:13" x14ac:dyDescent="0.2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</row>
    <row r="2973" spans="1:13" x14ac:dyDescent="0.2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</row>
    <row r="2974" spans="1:13" x14ac:dyDescent="0.2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</row>
    <row r="2975" spans="1:13" x14ac:dyDescent="0.2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</row>
    <row r="2976" spans="1:13" x14ac:dyDescent="0.2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</row>
    <row r="2977" spans="1:13" x14ac:dyDescent="0.2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</row>
    <row r="2978" spans="1:13" x14ac:dyDescent="0.2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</row>
    <row r="2979" spans="1:13" x14ac:dyDescent="0.2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</row>
    <row r="2980" spans="1:13" x14ac:dyDescent="0.2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</row>
    <row r="2981" spans="1:13" x14ac:dyDescent="0.2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</row>
    <row r="2982" spans="1:13" x14ac:dyDescent="0.2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</row>
    <row r="2983" spans="1:13" x14ac:dyDescent="0.2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</row>
    <row r="2984" spans="1:13" x14ac:dyDescent="0.2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</row>
    <row r="2985" spans="1:13" x14ac:dyDescent="0.2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</row>
    <row r="2986" spans="1:13" x14ac:dyDescent="0.2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</row>
    <row r="2987" spans="1:13" x14ac:dyDescent="0.2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</row>
    <row r="2988" spans="1:13" x14ac:dyDescent="0.2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</row>
    <row r="2989" spans="1:13" x14ac:dyDescent="0.2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</row>
    <row r="2990" spans="1:13" x14ac:dyDescent="0.2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</row>
    <row r="2991" spans="1:13" x14ac:dyDescent="0.2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</row>
    <row r="2992" spans="1:13" x14ac:dyDescent="0.2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</row>
    <row r="2993" spans="1:13" x14ac:dyDescent="0.2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</row>
    <row r="2994" spans="1:13" x14ac:dyDescent="0.2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</row>
    <row r="2995" spans="1:13" x14ac:dyDescent="0.2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</row>
    <row r="2996" spans="1:13" x14ac:dyDescent="0.2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</row>
    <row r="2997" spans="1:13" x14ac:dyDescent="0.2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</row>
    <row r="2998" spans="1:13" x14ac:dyDescent="0.2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</row>
    <row r="2999" spans="1:13" x14ac:dyDescent="0.2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</row>
    <row r="3000" spans="1:13" x14ac:dyDescent="0.2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</row>
    <row r="3001" spans="1:13" x14ac:dyDescent="0.2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</row>
    <row r="3002" spans="1:13" x14ac:dyDescent="0.2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</row>
    <row r="3003" spans="1:13" x14ac:dyDescent="0.2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</row>
    <row r="3004" spans="1:13" x14ac:dyDescent="0.2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</row>
    <row r="3005" spans="1:13" x14ac:dyDescent="0.2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</row>
    <row r="3006" spans="1:13" x14ac:dyDescent="0.2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</row>
    <row r="3007" spans="1:13" x14ac:dyDescent="0.2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</row>
    <row r="3008" spans="1:13" x14ac:dyDescent="0.2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</row>
    <row r="3009" spans="1:13" x14ac:dyDescent="0.2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</row>
    <row r="3010" spans="1:13" x14ac:dyDescent="0.2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</row>
    <row r="3011" spans="1:13" x14ac:dyDescent="0.2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</row>
    <row r="3012" spans="1:13" x14ac:dyDescent="0.2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</row>
    <row r="3013" spans="1:13" x14ac:dyDescent="0.2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</row>
    <row r="3014" spans="1:13" x14ac:dyDescent="0.2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</row>
    <row r="3015" spans="1:13" x14ac:dyDescent="0.2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</row>
    <row r="3016" spans="1:13" x14ac:dyDescent="0.2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</row>
    <row r="3017" spans="1:13" x14ac:dyDescent="0.2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</row>
    <row r="3018" spans="1:13" x14ac:dyDescent="0.2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</row>
    <row r="3019" spans="1:13" x14ac:dyDescent="0.2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</row>
    <row r="3020" spans="1:13" x14ac:dyDescent="0.2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</row>
    <row r="3021" spans="1:13" x14ac:dyDescent="0.2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</row>
    <row r="3022" spans="1:13" x14ac:dyDescent="0.2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</row>
    <row r="3023" spans="1:13" x14ac:dyDescent="0.2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</row>
    <row r="3024" spans="1:13" x14ac:dyDescent="0.2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</row>
    <row r="3025" spans="1:13" x14ac:dyDescent="0.2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</row>
    <row r="3026" spans="1:13" x14ac:dyDescent="0.2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</row>
    <row r="3027" spans="1:13" x14ac:dyDescent="0.2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</row>
    <row r="3028" spans="1:13" x14ac:dyDescent="0.2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</row>
    <row r="3029" spans="1:13" x14ac:dyDescent="0.2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</row>
    <row r="3030" spans="1:13" x14ac:dyDescent="0.2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</row>
    <row r="3031" spans="1:13" x14ac:dyDescent="0.2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</row>
    <row r="3032" spans="1:13" x14ac:dyDescent="0.2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</row>
    <row r="3033" spans="1:13" x14ac:dyDescent="0.2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</row>
    <row r="3034" spans="1:13" x14ac:dyDescent="0.2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</row>
    <row r="3035" spans="1:13" x14ac:dyDescent="0.2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</row>
    <row r="3036" spans="1:13" x14ac:dyDescent="0.2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</row>
    <row r="3037" spans="1:13" x14ac:dyDescent="0.2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</row>
    <row r="3038" spans="1:13" x14ac:dyDescent="0.2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</row>
    <row r="3039" spans="1:13" x14ac:dyDescent="0.2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</row>
    <row r="3040" spans="1:13" x14ac:dyDescent="0.2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</row>
    <row r="3041" spans="1:13" x14ac:dyDescent="0.2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</row>
    <row r="3042" spans="1:13" x14ac:dyDescent="0.2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</row>
    <row r="3043" spans="1:13" x14ac:dyDescent="0.2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</row>
    <row r="3044" spans="1:13" x14ac:dyDescent="0.2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</row>
    <row r="3045" spans="1:13" x14ac:dyDescent="0.2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</row>
    <row r="3046" spans="1:13" x14ac:dyDescent="0.2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</row>
    <row r="3047" spans="1:13" x14ac:dyDescent="0.2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</row>
    <row r="3048" spans="1:13" x14ac:dyDescent="0.2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</row>
    <row r="3049" spans="1:13" x14ac:dyDescent="0.2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</row>
    <row r="3050" spans="1:13" x14ac:dyDescent="0.2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</row>
    <row r="3051" spans="1:13" x14ac:dyDescent="0.2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</row>
    <row r="3052" spans="1:13" x14ac:dyDescent="0.2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</row>
    <row r="3053" spans="1:13" x14ac:dyDescent="0.2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</row>
    <row r="3054" spans="1:13" x14ac:dyDescent="0.2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</row>
    <row r="3055" spans="1:13" x14ac:dyDescent="0.2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</row>
    <row r="3056" spans="1:13" x14ac:dyDescent="0.2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</row>
    <row r="3057" spans="1:13" x14ac:dyDescent="0.2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</row>
    <row r="3058" spans="1:13" x14ac:dyDescent="0.2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</row>
    <row r="3059" spans="1:13" x14ac:dyDescent="0.2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</row>
    <row r="3060" spans="1:13" x14ac:dyDescent="0.2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</row>
    <row r="3061" spans="1:13" x14ac:dyDescent="0.2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</row>
    <row r="3062" spans="1:13" x14ac:dyDescent="0.2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</row>
    <row r="3063" spans="1:13" x14ac:dyDescent="0.2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</row>
    <row r="3064" spans="1:13" x14ac:dyDescent="0.2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</row>
    <row r="3065" spans="1:13" x14ac:dyDescent="0.2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</row>
    <row r="3066" spans="1:13" x14ac:dyDescent="0.2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</row>
    <row r="3067" spans="1:13" x14ac:dyDescent="0.2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</row>
    <row r="3068" spans="1:13" x14ac:dyDescent="0.2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</row>
    <row r="3069" spans="1:13" x14ac:dyDescent="0.2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</row>
    <row r="3070" spans="1:13" x14ac:dyDescent="0.2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</row>
    <row r="3071" spans="1:13" x14ac:dyDescent="0.2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</row>
    <row r="3072" spans="1:13" x14ac:dyDescent="0.2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</row>
    <row r="3073" spans="1:13" x14ac:dyDescent="0.2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</row>
    <row r="3074" spans="1:13" x14ac:dyDescent="0.2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</row>
    <row r="3075" spans="1:13" x14ac:dyDescent="0.2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</row>
    <row r="3076" spans="1:13" x14ac:dyDescent="0.2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</row>
    <row r="3077" spans="1:13" x14ac:dyDescent="0.2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</row>
    <row r="3078" spans="1:13" x14ac:dyDescent="0.2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</row>
    <row r="3079" spans="1:13" x14ac:dyDescent="0.2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</row>
    <row r="3080" spans="1:13" x14ac:dyDescent="0.2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</row>
    <row r="3081" spans="1:13" x14ac:dyDescent="0.2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</row>
    <row r="3082" spans="1:13" x14ac:dyDescent="0.2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</row>
    <row r="3083" spans="1:13" x14ac:dyDescent="0.2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</row>
    <row r="3084" spans="1:13" x14ac:dyDescent="0.2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</row>
    <row r="3085" spans="1:13" x14ac:dyDescent="0.2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</row>
    <row r="3086" spans="1:13" x14ac:dyDescent="0.2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</row>
    <row r="3087" spans="1:13" x14ac:dyDescent="0.2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</row>
    <row r="3088" spans="1:13" x14ac:dyDescent="0.2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</row>
    <row r="3089" spans="1:13" x14ac:dyDescent="0.2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</row>
    <row r="3090" spans="1:13" x14ac:dyDescent="0.2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</row>
    <row r="3091" spans="1:13" x14ac:dyDescent="0.2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</row>
    <row r="3092" spans="1:13" x14ac:dyDescent="0.2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</row>
    <row r="3093" spans="1:13" x14ac:dyDescent="0.2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</row>
    <row r="3094" spans="1:13" x14ac:dyDescent="0.2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</row>
    <row r="3095" spans="1:13" x14ac:dyDescent="0.2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</row>
    <row r="3096" spans="1:13" x14ac:dyDescent="0.2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</row>
    <row r="3097" spans="1:13" x14ac:dyDescent="0.2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</row>
    <row r="3098" spans="1:13" x14ac:dyDescent="0.2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</row>
    <row r="3099" spans="1:13" x14ac:dyDescent="0.2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</row>
    <row r="3100" spans="1:13" x14ac:dyDescent="0.2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</row>
    <row r="3101" spans="1:13" x14ac:dyDescent="0.2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</row>
    <row r="3102" spans="1:13" x14ac:dyDescent="0.2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</row>
    <row r="3103" spans="1:13" x14ac:dyDescent="0.2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</row>
    <row r="3104" spans="1:13" x14ac:dyDescent="0.2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</row>
    <row r="3105" spans="1:13" x14ac:dyDescent="0.2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</row>
    <row r="3106" spans="1:13" x14ac:dyDescent="0.2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</row>
    <row r="3107" spans="1:13" x14ac:dyDescent="0.2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</row>
    <row r="3108" spans="1:13" x14ac:dyDescent="0.2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</row>
    <row r="3109" spans="1:13" x14ac:dyDescent="0.2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</row>
    <row r="3110" spans="1:13" x14ac:dyDescent="0.2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</row>
    <row r="3111" spans="1:13" x14ac:dyDescent="0.2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</row>
    <row r="3112" spans="1:13" x14ac:dyDescent="0.2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</row>
    <row r="3113" spans="1:13" x14ac:dyDescent="0.2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</row>
    <row r="3114" spans="1:13" x14ac:dyDescent="0.2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</row>
    <row r="3115" spans="1:13" x14ac:dyDescent="0.2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</row>
    <row r="3116" spans="1:13" x14ac:dyDescent="0.2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</row>
    <row r="3117" spans="1:13" x14ac:dyDescent="0.2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</row>
    <row r="3118" spans="1:13" x14ac:dyDescent="0.2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</row>
    <row r="3119" spans="1:13" x14ac:dyDescent="0.2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</row>
    <row r="3120" spans="1:13" x14ac:dyDescent="0.2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</row>
    <row r="3121" spans="1:13" x14ac:dyDescent="0.2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</row>
    <row r="3122" spans="1:13" x14ac:dyDescent="0.2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</row>
    <row r="3123" spans="1:13" x14ac:dyDescent="0.2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</row>
    <row r="3124" spans="1:13" x14ac:dyDescent="0.2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</row>
    <row r="3125" spans="1:13" x14ac:dyDescent="0.2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</row>
    <row r="3126" spans="1:13" x14ac:dyDescent="0.2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</row>
    <row r="3127" spans="1:13" x14ac:dyDescent="0.2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</row>
    <row r="3128" spans="1:13" x14ac:dyDescent="0.2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</row>
    <row r="3129" spans="1:13" x14ac:dyDescent="0.2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</row>
    <row r="3130" spans="1:13" x14ac:dyDescent="0.2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</row>
    <row r="3131" spans="1:13" x14ac:dyDescent="0.2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</row>
    <row r="3132" spans="1:13" x14ac:dyDescent="0.2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</row>
    <row r="3133" spans="1:13" x14ac:dyDescent="0.2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</row>
    <row r="3134" spans="1:13" x14ac:dyDescent="0.2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</row>
    <row r="3135" spans="1:13" x14ac:dyDescent="0.2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</row>
    <row r="3136" spans="1:13" x14ac:dyDescent="0.2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</row>
    <row r="3137" spans="1:13" x14ac:dyDescent="0.2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</row>
    <row r="3138" spans="1:13" x14ac:dyDescent="0.2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</row>
    <row r="3139" spans="1:13" x14ac:dyDescent="0.2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</row>
    <row r="3140" spans="1:13" x14ac:dyDescent="0.2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</row>
    <row r="3141" spans="1:13" x14ac:dyDescent="0.2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</row>
    <row r="3142" spans="1:13" x14ac:dyDescent="0.2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</row>
    <row r="3143" spans="1:13" x14ac:dyDescent="0.2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</row>
    <row r="3144" spans="1:13" x14ac:dyDescent="0.2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</row>
    <row r="3145" spans="1:13" x14ac:dyDescent="0.2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</row>
    <row r="3146" spans="1:13" x14ac:dyDescent="0.2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</row>
    <row r="3147" spans="1:13" x14ac:dyDescent="0.2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</row>
    <row r="3148" spans="1:13" x14ac:dyDescent="0.2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</row>
    <row r="3149" spans="1:13" x14ac:dyDescent="0.2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</row>
    <row r="3150" spans="1:13" x14ac:dyDescent="0.2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</row>
    <row r="3151" spans="1:13" x14ac:dyDescent="0.2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</row>
    <row r="3152" spans="1:13" x14ac:dyDescent="0.2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</row>
    <row r="3153" spans="1:13" x14ac:dyDescent="0.2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</row>
    <row r="3154" spans="1:13" x14ac:dyDescent="0.2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</row>
    <row r="3155" spans="1:13" x14ac:dyDescent="0.2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</row>
    <row r="3156" spans="1:13" x14ac:dyDescent="0.2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</row>
    <row r="3157" spans="1:13" x14ac:dyDescent="0.2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</row>
    <row r="3158" spans="1:13" x14ac:dyDescent="0.2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</row>
    <row r="3159" spans="1:13" x14ac:dyDescent="0.2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</row>
    <row r="3160" spans="1:13" x14ac:dyDescent="0.2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</row>
    <row r="3161" spans="1:13" x14ac:dyDescent="0.2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</row>
    <row r="3162" spans="1:13" x14ac:dyDescent="0.2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</row>
    <row r="3163" spans="1:13" x14ac:dyDescent="0.2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</row>
    <row r="3164" spans="1:13" x14ac:dyDescent="0.2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</row>
    <row r="3165" spans="1:13" x14ac:dyDescent="0.2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</row>
    <row r="3166" spans="1:13" x14ac:dyDescent="0.2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</row>
    <row r="3167" spans="1:13" x14ac:dyDescent="0.2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</row>
    <row r="3168" spans="1:13" x14ac:dyDescent="0.2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</row>
    <row r="3169" spans="1:13" x14ac:dyDescent="0.2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</row>
    <row r="3170" spans="1:13" x14ac:dyDescent="0.2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</row>
    <row r="3171" spans="1:13" x14ac:dyDescent="0.2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</row>
    <row r="3172" spans="1:13" x14ac:dyDescent="0.2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</row>
    <row r="3173" spans="1:13" x14ac:dyDescent="0.2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</row>
    <row r="3174" spans="1:13" x14ac:dyDescent="0.2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</row>
    <row r="3175" spans="1:13" x14ac:dyDescent="0.2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</row>
    <row r="3176" spans="1:13" x14ac:dyDescent="0.2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</row>
    <row r="3177" spans="1:13" x14ac:dyDescent="0.2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</row>
    <row r="3178" spans="1:13" x14ac:dyDescent="0.2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</row>
    <row r="3179" spans="1:13" x14ac:dyDescent="0.2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</row>
    <row r="3180" spans="1:13" x14ac:dyDescent="0.2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</row>
    <row r="3181" spans="1:13" x14ac:dyDescent="0.2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</row>
    <row r="3182" spans="1:13" x14ac:dyDescent="0.2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</row>
    <row r="3183" spans="1:13" x14ac:dyDescent="0.2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</row>
    <row r="3184" spans="1:13" x14ac:dyDescent="0.2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</row>
    <row r="3185" spans="1:13" x14ac:dyDescent="0.2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</row>
    <row r="3186" spans="1:13" x14ac:dyDescent="0.2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</row>
    <row r="3187" spans="1:13" x14ac:dyDescent="0.2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</row>
    <row r="3188" spans="1:13" x14ac:dyDescent="0.2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</row>
    <row r="3189" spans="1:13" x14ac:dyDescent="0.2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</row>
    <row r="3190" spans="1:13" x14ac:dyDescent="0.2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</row>
    <row r="3191" spans="1:13" x14ac:dyDescent="0.2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</row>
    <row r="3192" spans="1:13" x14ac:dyDescent="0.2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</row>
    <row r="3193" spans="1:13" x14ac:dyDescent="0.2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</row>
    <row r="3194" spans="1:13" x14ac:dyDescent="0.2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</row>
    <row r="3195" spans="1:13" x14ac:dyDescent="0.2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</row>
    <row r="3196" spans="1:13" x14ac:dyDescent="0.2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</row>
    <row r="3197" spans="1:13" x14ac:dyDescent="0.2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</row>
    <row r="3198" spans="1:13" x14ac:dyDescent="0.2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</row>
    <row r="3199" spans="1:13" x14ac:dyDescent="0.2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</row>
    <row r="3200" spans="1:13" x14ac:dyDescent="0.2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</row>
    <row r="3201" spans="1:13" x14ac:dyDescent="0.2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</row>
    <row r="3202" spans="1:13" x14ac:dyDescent="0.2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</row>
    <row r="3203" spans="1:13" x14ac:dyDescent="0.2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</row>
    <row r="3204" spans="1:13" x14ac:dyDescent="0.2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</row>
    <row r="3205" spans="1:13" x14ac:dyDescent="0.2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</row>
    <row r="3206" spans="1:13" x14ac:dyDescent="0.2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</row>
    <row r="3207" spans="1:13" x14ac:dyDescent="0.2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</row>
    <row r="3208" spans="1:13" x14ac:dyDescent="0.2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</row>
    <row r="3209" spans="1:13" x14ac:dyDescent="0.2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</row>
    <row r="3210" spans="1:13" x14ac:dyDescent="0.2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</row>
    <row r="3211" spans="1:13" x14ac:dyDescent="0.2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</row>
    <row r="3212" spans="1:13" x14ac:dyDescent="0.2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</row>
    <row r="3213" spans="1:13" x14ac:dyDescent="0.2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</row>
    <row r="3214" spans="1:13" x14ac:dyDescent="0.2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</row>
    <row r="3215" spans="1:13" x14ac:dyDescent="0.2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</row>
    <row r="3216" spans="1:13" x14ac:dyDescent="0.2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</row>
    <row r="3217" spans="1:13" x14ac:dyDescent="0.2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</row>
    <row r="3218" spans="1:13" x14ac:dyDescent="0.2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</row>
    <row r="3219" spans="1:13" x14ac:dyDescent="0.2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</row>
    <row r="3220" spans="1:13" x14ac:dyDescent="0.2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</row>
    <row r="3221" spans="1:13" x14ac:dyDescent="0.2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</row>
    <row r="3222" spans="1:13" x14ac:dyDescent="0.2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</row>
    <row r="3223" spans="1:13" x14ac:dyDescent="0.2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</row>
    <row r="3224" spans="1:13" x14ac:dyDescent="0.2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</row>
    <row r="3225" spans="1:13" x14ac:dyDescent="0.2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</row>
    <row r="3226" spans="1:13" x14ac:dyDescent="0.2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</row>
    <row r="3227" spans="1:13" x14ac:dyDescent="0.2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</row>
    <row r="3228" spans="1:13" x14ac:dyDescent="0.2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</row>
    <row r="3229" spans="1:13" x14ac:dyDescent="0.2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</row>
    <row r="3230" spans="1:13" x14ac:dyDescent="0.2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</row>
    <row r="3231" spans="1:13" x14ac:dyDescent="0.2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</row>
    <row r="3232" spans="1:13" x14ac:dyDescent="0.2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</row>
    <row r="3233" spans="1:13" x14ac:dyDescent="0.2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</row>
    <row r="3234" spans="1:13" x14ac:dyDescent="0.2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</row>
    <row r="3235" spans="1:13" x14ac:dyDescent="0.2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</row>
    <row r="3236" spans="1:13" x14ac:dyDescent="0.2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</row>
    <row r="3237" spans="1:13" x14ac:dyDescent="0.2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</row>
    <row r="3238" spans="1:13" x14ac:dyDescent="0.2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</row>
    <row r="3239" spans="1:13" x14ac:dyDescent="0.2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</row>
    <row r="3240" spans="1:13" x14ac:dyDescent="0.2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</row>
    <row r="3241" spans="1:13" x14ac:dyDescent="0.2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</row>
    <row r="3242" spans="1:13" x14ac:dyDescent="0.2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</row>
    <row r="3243" spans="1:13" x14ac:dyDescent="0.2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</row>
    <row r="3244" spans="1:13" x14ac:dyDescent="0.2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</row>
    <row r="3245" spans="1:13" x14ac:dyDescent="0.2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</row>
    <row r="3246" spans="1:13" x14ac:dyDescent="0.2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</row>
    <row r="3247" spans="1:13" x14ac:dyDescent="0.2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</row>
    <row r="3248" spans="1:13" x14ac:dyDescent="0.2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</row>
    <row r="3249" spans="1:13" x14ac:dyDescent="0.2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</row>
    <row r="3250" spans="1:13" x14ac:dyDescent="0.2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</row>
    <row r="3251" spans="1:13" x14ac:dyDescent="0.2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</row>
    <row r="3252" spans="1:13" x14ac:dyDescent="0.2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</row>
    <row r="3253" spans="1:13" x14ac:dyDescent="0.2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</row>
    <row r="3254" spans="1:13" x14ac:dyDescent="0.2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</row>
    <row r="3255" spans="1:13" x14ac:dyDescent="0.2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</row>
    <row r="3256" spans="1:13" x14ac:dyDescent="0.2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</row>
    <row r="3257" spans="1:13" x14ac:dyDescent="0.2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</row>
    <row r="3258" spans="1:13" x14ac:dyDescent="0.2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</row>
    <row r="3259" spans="1:13" x14ac:dyDescent="0.2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</row>
    <row r="3260" spans="1:13" x14ac:dyDescent="0.2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</row>
    <row r="3261" spans="1:13" x14ac:dyDescent="0.2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</row>
    <row r="3262" spans="1:13" x14ac:dyDescent="0.2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</row>
    <row r="3263" spans="1:13" x14ac:dyDescent="0.2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</row>
    <row r="3264" spans="1:13" x14ac:dyDescent="0.2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</row>
    <row r="3265" spans="1:13" x14ac:dyDescent="0.2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</row>
    <row r="3266" spans="1:13" x14ac:dyDescent="0.2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</row>
    <row r="3267" spans="1:13" x14ac:dyDescent="0.2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</row>
    <row r="3268" spans="1:13" x14ac:dyDescent="0.2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</row>
    <row r="3269" spans="1:13" x14ac:dyDescent="0.2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</row>
    <row r="3270" spans="1:13" x14ac:dyDescent="0.2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</row>
    <row r="3271" spans="1:13" x14ac:dyDescent="0.2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</row>
    <row r="3272" spans="1:13" x14ac:dyDescent="0.2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</row>
    <row r="3273" spans="1:13" x14ac:dyDescent="0.2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</row>
    <row r="3274" spans="1:13" x14ac:dyDescent="0.2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</row>
    <row r="3275" spans="1:13" x14ac:dyDescent="0.2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</row>
    <row r="3276" spans="1:13" x14ac:dyDescent="0.2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</row>
    <row r="3277" spans="1:13" x14ac:dyDescent="0.2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</row>
    <row r="3278" spans="1:13" x14ac:dyDescent="0.2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</row>
    <row r="3279" spans="1:13" x14ac:dyDescent="0.2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</row>
    <row r="3280" spans="1:13" x14ac:dyDescent="0.2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</row>
    <row r="3281" spans="1:13" x14ac:dyDescent="0.2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</row>
    <row r="3282" spans="1:13" x14ac:dyDescent="0.2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</row>
    <row r="3283" spans="1:13" x14ac:dyDescent="0.2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</row>
    <row r="3284" spans="1:13" x14ac:dyDescent="0.2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</row>
    <row r="3285" spans="1:13" x14ac:dyDescent="0.2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</row>
    <row r="3286" spans="1:13" x14ac:dyDescent="0.2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</row>
    <row r="3287" spans="1:13" x14ac:dyDescent="0.2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</row>
    <row r="3288" spans="1:13" x14ac:dyDescent="0.2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</row>
    <row r="3289" spans="1:13" x14ac:dyDescent="0.2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</row>
    <row r="3290" spans="1:13" x14ac:dyDescent="0.2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</row>
    <row r="3291" spans="1:13" x14ac:dyDescent="0.2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</row>
    <row r="3292" spans="1:13" x14ac:dyDescent="0.2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</row>
    <row r="3293" spans="1:13" x14ac:dyDescent="0.2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</row>
    <row r="3294" spans="1:13" x14ac:dyDescent="0.2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</row>
    <row r="3295" spans="1:13" x14ac:dyDescent="0.2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</row>
    <row r="3296" spans="1:13" x14ac:dyDescent="0.2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</row>
    <row r="3297" spans="1:13" x14ac:dyDescent="0.2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</row>
    <row r="3298" spans="1:13" x14ac:dyDescent="0.2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</row>
    <row r="3299" spans="1:13" x14ac:dyDescent="0.2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</row>
    <row r="3300" spans="1:13" x14ac:dyDescent="0.2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</row>
    <row r="3301" spans="1:13" x14ac:dyDescent="0.2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</row>
    <row r="3302" spans="1:13" x14ac:dyDescent="0.2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</row>
    <row r="3303" spans="1:13" x14ac:dyDescent="0.2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</row>
    <row r="3304" spans="1:13" x14ac:dyDescent="0.2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</row>
    <row r="3305" spans="1:13" x14ac:dyDescent="0.2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</row>
    <row r="3306" spans="1:13" x14ac:dyDescent="0.2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</row>
    <row r="3307" spans="1:13" x14ac:dyDescent="0.2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</row>
    <row r="3308" spans="1:13" x14ac:dyDescent="0.2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</row>
    <row r="3309" spans="1:13" x14ac:dyDescent="0.2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</row>
    <row r="3310" spans="1:13" x14ac:dyDescent="0.2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</row>
    <row r="3311" spans="1:13" x14ac:dyDescent="0.2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</row>
    <row r="3312" spans="1:13" x14ac:dyDescent="0.2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</row>
    <row r="3313" spans="1:13" x14ac:dyDescent="0.2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</row>
    <row r="3314" spans="1:13" x14ac:dyDescent="0.2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</row>
    <row r="3315" spans="1:13" x14ac:dyDescent="0.2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</row>
    <row r="3316" spans="1:13" x14ac:dyDescent="0.2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</row>
    <row r="3317" spans="1:13" x14ac:dyDescent="0.2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</row>
    <row r="3318" spans="1:13" x14ac:dyDescent="0.2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</row>
    <row r="3319" spans="1:13" x14ac:dyDescent="0.2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</row>
    <row r="3320" spans="1:13" x14ac:dyDescent="0.2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</row>
    <row r="3321" spans="1:13" x14ac:dyDescent="0.2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</row>
    <row r="3322" spans="1:13" x14ac:dyDescent="0.2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</row>
    <row r="3323" spans="1:13" x14ac:dyDescent="0.2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</row>
    <row r="3324" spans="1:13" x14ac:dyDescent="0.2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</row>
    <row r="3325" spans="1:13" x14ac:dyDescent="0.2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</row>
    <row r="3326" spans="1:13" x14ac:dyDescent="0.2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</row>
    <row r="3327" spans="1:13" x14ac:dyDescent="0.2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</row>
    <row r="3328" spans="1:13" x14ac:dyDescent="0.2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</row>
    <row r="3329" spans="1:13" x14ac:dyDescent="0.2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</row>
    <row r="3330" spans="1:13" x14ac:dyDescent="0.2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</row>
    <row r="3331" spans="1:13" x14ac:dyDescent="0.2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</row>
    <row r="3332" spans="1:13" x14ac:dyDescent="0.2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</row>
    <row r="3333" spans="1:13" x14ac:dyDescent="0.2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</row>
    <row r="3334" spans="1:13" x14ac:dyDescent="0.2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</row>
    <row r="3335" spans="1:13" x14ac:dyDescent="0.2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</row>
    <row r="3336" spans="1:13" x14ac:dyDescent="0.2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</row>
    <row r="3337" spans="1:13" x14ac:dyDescent="0.2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</row>
    <row r="3338" spans="1:13" x14ac:dyDescent="0.2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</row>
    <row r="3339" spans="1:13" x14ac:dyDescent="0.2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</row>
    <row r="3340" spans="1:13" x14ac:dyDescent="0.2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</row>
    <row r="3341" spans="1:13" x14ac:dyDescent="0.2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</row>
    <row r="3342" spans="1:13" x14ac:dyDescent="0.2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</row>
    <row r="3343" spans="1:13" x14ac:dyDescent="0.2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</row>
    <row r="3344" spans="1:13" x14ac:dyDescent="0.2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</row>
    <row r="3345" spans="1:13" x14ac:dyDescent="0.2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</row>
    <row r="3346" spans="1:13" x14ac:dyDescent="0.2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</row>
    <row r="3347" spans="1:13" x14ac:dyDescent="0.2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</row>
    <row r="3348" spans="1:13" x14ac:dyDescent="0.2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</row>
    <row r="3349" spans="1:13" x14ac:dyDescent="0.2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</row>
    <row r="3350" spans="1:13" x14ac:dyDescent="0.2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</row>
    <row r="3351" spans="1:13" x14ac:dyDescent="0.2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</row>
    <row r="3352" spans="1:13" x14ac:dyDescent="0.2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</row>
    <row r="3353" spans="1:13" x14ac:dyDescent="0.2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</row>
    <row r="3354" spans="1:13" x14ac:dyDescent="0.2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</row>
    <row r="3355" spans="1:13" x14ac:dyDescent="0.2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</row>
    <row r="3356" spans="1:13" x14ac:dyDescent="0.2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</row>
    <row r="3357" spans="1:13" x14ac:dyDescent="0.2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</row>
    <row r="3358" spans="1:13" x14ac:dyDescent="0.2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</row>
    <row r="3359" spans="1:13" x14ac:dyDescent="0.2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</row>
    <row r="3360" spans="1:13" x14ac:dyDescent="0.2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</row>
    <row r="3361" spans="1:13" x14ac:dyDescent="0.2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</row>
    <row r="3362" spans="1:13" x14ac:dyDescent="0.2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</row>
    <row r="3363" spans="1:13" x14ac:dyDescent="0.2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</row>
    <row r="3364" spans="1:13" x14ac:dyDescent="0.2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</row>
    <row r="3365" spans="1:13" x14ac:dyDescent="0.2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</row>
    <row r="3366" spans="1:13" x14ac:dyDescent="0.2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</row>
    <row r="3367" spans="1:13" x14ac:dyDescent="0.2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</row>
    <row r="3368" spans="1:13" x14ac:dyDescent="0.2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</row>
    <row r="3369" spans="1:13" x14ac:dyDescent="0.2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</row>
    <row r="3370" spans="1:13" x14ac:dyDescent="0.2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</row>
    <row r="3371" spans="1:13" x14ac:dyDescent="0.2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</row>
    <row r="3372" spans="1:13" x14ac:dyDescent="0.2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</row>
    <row r="3373" spans="1:13" x14ac:dyDescent="0.2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</row>
    <row r="3374" spans="1:13" x14ac:dyDescent="0.2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</row>
    <row r="3375" spans="1:13" x14ac:dyDescent="0.2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</row>
    <row r="3376" spans="1:13" x14ac:dyDescent="0.2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</row>
    <row r="3377" spans="1:13" x14ac:dyDescent="0.2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</row>
    <row r="3378" spans="1:13" x14ac:dyDescent="0.2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</row>
    <row r="3379" spans="1:13" x14ac:dyDescent="0.2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</row>
    <row r="3380" spans="1:13" x14ac:dyDescent="0.2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</row>
    <row r="3381" spans="1:13" x14ac:dyDescent="0.2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</row>
    <row r="3382" spans="1:13" x14ac:dyDescent="0.2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</row>
    <row r="3383" spans="1:13" x14ac:dyDescent="0.2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</row>
    <row r="3384" spans="1:13" x14ac:dyDescent="0.2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</row>
    <row r="3385" spans="1:13" x14ac:dyDescent="0.2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</row>
    <row r="3386" spans="1:13" x14ac:dyDescent="0.2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</row>
    <row r="3387" spans="1:13" x14ac:dyDescent="0.2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</row>
    <row r="3388" spans="1:13" x14ac:dyDescent="0.2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</row>
    <row r="3389" spans="1:13" x14ac:dyDescent="0.2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</row>
    <row r="3390" spans="1:13" x14ac:dyDescent="0.2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</row>
    <row r="3391" spans="1:13" x14ac:dyDescent="0.2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</row>
    <row r="3392" spans="1:13" x14ac:dyDescent="0.2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</row>
    <row r="3393" spans="1:13" x14ac:dyDescent="0.2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</row>
    <row r="3394" spans="1:13" x14ac:dyDescent="0.2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</row>
    <row r="3395" spans="1:13" x14ac:dyDescent="0.2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</row>
    <row r="3396" spans="1:13" x14ac:dyDescent="0.2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</row>
    <row r="3397" spans="1:13" x14ac:dyDescent="0.2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</row>
    <row r="3398" spans="1:13" x14ac:dyDescent="0.2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</row>
    <row r="3399" spans="1:13" x14ac:dyDescent="0.2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</row>
    <row r="3400" spans="1:13" x14ac:dyDescent="0.2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</row>
    <row r="3401" spans="1:13" x14ac:dyDescent="0.2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</row>
    <row r="3402" spans="1:13" x14ac:dyDescent="0.2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</row>
    <row r="3403" spans="1:13" x14ac:dyDescent="0.2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</row>
    <row r="3404" spans="1:13" x14ac:dyDescent="0.2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</row>
    <row r="3405" spans="1:13" x14ac:dyDescent="0.2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</row>
    <row r="3406" spans="1:13" x14ac:dyDescent="0.2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</row>
    <row r="3407" spans="1:13" x14ac:dyDescent="0.2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</row>
    <row r="3408" spans="1:13" x14ac:dyDescent="0.2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</row>
    <row r="3409" spans="1:13" x14ac:dyDescent="0.2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</row>
    <row r="3410" spans="1:13" x14ac:dyDescent="0.2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</row>
    <row r="3411" spans="1:13" x14ac:dyDescent="0.2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</row>
    <row r="3412" spans="1:13" x14ac:dyDescent="0.2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</row>
    <row r="3413" spans="1:13" x14ac:dyDescent="0.2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</row>
    <row r="3414" spans="1:13" x14ac:dyDescent="0.2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</row>
    <row r="3415" spans="1:13" x14ac:dyDescent="0.2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</row>
    <row r="3416" spans="1:13" x14ac:dyDescent="0.2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</row>
    <row r="3417" spans="1:13" x14ac:dyDescent="0.2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</row>
    <row r="3418" spans="1:13" x14ac:dyDescent="0.2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</row>
    <row r="3419" spans="1:13" x14ac:dyDescent="0.2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</row>
    <row r="3420" spans="1:13" x14ac:dyDescent="0.2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</row>
    <row r="3421" spans="1:13" x14ac:dyDescent="0.2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</row>
    <row r="3422" spans="1:13" x14ac:dyDescent="0.2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</row>
    <row r="3423" spans="1:13" x14ac:dyDescent="0.2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</row>
    <row r="3424" spans="1:13" x14ac:dyDescent="0.2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</row>
    <row r="3425" spans="1:13" x14ac:dyDescent="0.2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</row>
    <row r="3426" spans="1:13" x14ac:dyDescent="0.2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</row>
    <row r="3427" spans="1:13" x14ac:dyDescent="0.2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</row>
    <row r="3428" spans="1:13" x14ac:dyDescent="0.2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</row>
    <row r="3429" spans="1:13" x14ac:dyDescent="0.2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</row>
    <row r="3430" spans="1:13" x14ac:dyDescent="0.2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</row>
    <row r="3431" spans="1:13" x14ac:dyDescent="0.2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</row>
    <row r="3432" spans="1:13" x14ac:dyDescent="0.2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</row>
    <row r="3433" spans="1:13" x14ac:dyDescent="0.2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</row>
    <row r="3434" spans="1:13" x14ac:dyDescent="0.2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</row>
    <row r="3435" spans="1:13" x14ac:dyDescent="0.2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</row>
    <row r="3436" spans="1:13" x14ac:dyDescent="0.2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</row>
    <row r="3437" spans="1:13" x14ac:dyDescent="0.2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</row>
    <row r="3438" spans="1:13" x14ac:dyDescent="0.2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</row>
    <row r="3439" spans="1:13" x14ac:dyDescent="0.2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</row>
    <row r="3440" spans="1:13" x14ac:dyDescent="0.2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</row>
    <row r="3441" spans="1:13" x14ac:dyDescent="0.2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</row>
    <row r="3442" spans="1:13" x14ac:dyDescent="0.2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</row>
    <row r="3443" spans="1:13" x14ac:dyDescent="0.2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</row>
    <row r="3444" spans="1:13" x14ac:dyDescent="0.2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</row>
    <row r="3445" spans="1:13" x14ac:dyDescent="0.2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</row>
    <row r="3446" spans="1:13" x14ac:dyDescent="0.2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</row>
    <row r="3447" spans="1:13" x14ac:dyDescent="0.2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</row>
    <row r="3448" spans="1:13" x14ac:dyDescent="0.2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</row>
    <row r="3449" spans="1:13" x14ac:dyDescent="0.2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</row>
    <row r="3450" spans="1:13" x14ac:dyDescent="0.2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</row>
    <row r="3451" spans="1:13" x14ac:dyDescent="0.2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</row>
    <row r="3452" spans="1:13" x14ac:dyDescent="0.2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</row>
    <row r="3453" spans="1:13" x14ac:dyDescent="0.2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</row>
    <row r="3454" spans="1:13" x14ac:dyDescent="0.2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</row>
    <row r="3455" spans="1:13" x14ac:dyDescent="0.2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</row>
    <row r="3456" spans="1:13" x14ac:dyDescent="0.2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</row>
    <row r="3457" spans="1:13" x14ac:dyDescent="0.2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</row>
    <row r="3458" spans="1:13" x14ac:dyDescent="0.2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</row>
    <row r="3459" spans="1:13" x14ac:dyDescent="0.2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</row>
    <row r="3460" spans="1:13" x14ac:dyDescent="0.2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</row>
    <row r="3461" spans="1:13" x14ac:dyDescent="0.2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</row>
    <row r="3462" spans="1:13" x14ac:dyDescent="0.2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</row>
    <row r="3463" spans="1:13" x14ac:dyDescent="0.2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</row>
    <row r="3464" spans="1:13" x14ac:dyDescent="0.2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</row>
    <row r="3465" spans="1:13" x14ac:dyDescent="0.2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</row>
    <row r="3466" spans="1:13" x14ac:dyDescent="0.2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</row>
    <row r="3467" spans="1:13" x14ac:dyDescent="0.2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</row>
    <row r="3468" spans="1:13" x14ac:dyDescent="0.2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</row>
    <row r="3469" spans="1:13" x14ac:dyDescent="0.2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</row>
    <row r="3470" spans="1:13" x14ac:dyDescent="0.2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</row>
    <row r="3471" spans="1:13" x14ac:dyDescent="0.2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</row>
    <row r="3472" spans="1:13" x14ac:dyDescent="0.2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</row>
    <row r="3473" spans="1:13" x14ac:dyDescent="0.2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</row>
    <row r="3474" spans="1:13" x14ac:dyDescent="0.2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</row>
    <row r="3475" spans="1:13" x14ac:dyDescent="0.2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</row>
    <row r="3476" spans="1:13" x14ac:dyDescent="0.2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</row>
    <row r="3477" spans="1:13" x14ac:dyDescent="0.2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</row>
    <row r="3478" spans="1:13" x14ac:dyDescent="0.2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</row>
    <row r="3479" spans="1:13" x14ac:dyDescent="0.2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</row>
    <row r="3480" spans="1:13" x14ac:dyDescent="0.2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</row>
    <row r="3481" spans="1:13" x14ac:dyDescent="0.2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</row>
    <row r="3482" spans="1:13" x14ac:dyDescent="0.2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</row>
    <row r="3483" spans="1:13" x14ac:dyDescent="0.2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</row>
    <row r="3484" spans="1:13" x14ac:dyDescent="0.2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</row>
    <row r="3485" spans="1:13" x14ac:dyDescent="0.2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</row>
    <row r="3486" spans="1:13" x14ac:dyDescent="0.2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</row>
    <row r="3487" spans="1:13" x14ac:dyDescent="0.2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</row>
    <row r="3488" spans="1:13" x14ac:dyDescent="0.2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</row>
    <row r="3489" spans="1:13" x14ac:dyDescent="0.2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</row>
    <row r="3490" spans="1:13" x14ac:dyDescent="0.2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</row>
    <row r="3491" spans="1:13" x14ac:dyDescent="0.2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</row>
    <row r="3492" spans="1:13" x14ac:dyDescent="0.2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</row>
    <row r="3493" spans="1:13" x14ac:dyDescent="0.2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</row>
    <row r="3494" spans="1:13" x14ac:dyDescent="0.2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</row>
    <row r="3495" spans="1:13" x14ac:dyDescent="0.2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</row>
    <row r="3496" spans="1:13" x14ac:dyDescent="0.2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</row>
    <row r="3497" spans="1:13" x14ac:dyDescent="0.2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</row>
    <row r="3498" spans="1:13" x14ac:dyDescent="0.2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</row>
    <row r="3499" spans="1:13" x14ac:dyDescent="0.2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</row>
    <row r="3500" spans="1:13" x14ac:dyDescent="0.2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</row>
    <row r="3501" spans="1:13" x14ac:dyDescent="0.2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</row>
    <row r="3502" spans="1:13" x14ac:dyDescent="0.2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</row>
    <row r="3503" spans="1:13" x14ac:dyDescent="0.2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</row>
    <row r="3504" spans="1:13" x14ac:dyDescent="0.2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</row>
    <row r="3505" spans="1:13" x14ac:dyDescent="0.2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</row>
    <row r="3506" spans="1:13" x14ac:dyDescent="0.2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</row>
    <row r="3507" spans="1:13" x14ac:dyDescent="0.2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</row>
    <row r="3508" spans="1:13" x14ac:dyDescent="0.2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</row>
    <row r="3509" spans="1:13" x14ac:dyDescent="0.2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</row>
    <row r="3510" spans="1:13" x14ac:dyDescent="0.2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</row>
    <row r="3511" spans="1:13" x14ac:dyDescent="0.2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</row>
    <row r="3512" spans="1:13" x14ac:dyDescent="0.2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</row>
    <row r="3513" spans="1:13" x14ac:dyDescent="0.2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</row>
    <row r="3514" spans="1:13" x14ac:dyDescent="0.2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</row>
    <row r="3515" spans="1:13" x14ac:dyDescent="0.2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</row>
    <row r="3516" spans="1:13" x14ac:dyDescent="0.2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</row>
    <row r="3517" spans="1:13" x14ac:dyDescent="0.2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</row>
    <row r="3518" spans="1:13" x14ac:dyDescent="0.2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</row>
    <row r="3519" spans="1:13" x14ac:dyDescent="0.2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</row>
    <row r="3520" spans="1:13" x14ac:dyDescent="0.2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</row>
    <row r="3521" spans="1:13" x14ac:dyDescent="0.2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</row>
    <row r="3522" spans="1:13" x14ac:dyDescent="0.2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</row>
    <row r="3523" spans="1:13" x14ac:dyDescent="0.2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</row>
    <row r="3524" spans="1:13" x14ac:dyDescent="0.2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</row>
    <row r="3525" spans="1:13" x14ac:dyDescent="0.2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</row>
    <row r="3526" spans="1:13" x14ac:dyDescent="0.2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</row>
    <row r="3527" spans="1:13" x14ac:dyDescent="0.2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</row>
    <row r="3528" spans="1:13" x14ac:dyDescent="0.2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</row>
    <row r="3529" spans="1:13" x14ac:dyDescent="0.2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</row>
    <row r="3530" spans="1:13" x14ac:dyDescent="0.2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</row>
    <row r="3531" spans="1:13" x14ac:dyDescent="0.2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</row>
    <row r="3532" spans="1:13" x14ac:dyDescent="0.2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</row>
    <row r="3533" spans="1:13" x14ac:dyDescent="0.2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</row>
    <row r="3534" spans="1:13" x14ac:dyDescent="0.2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</row>
    <row r="3535" spans="1:13" x14ac:dyDescent="0.2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</row>
    <row r="3536" spans="1:13" x14ac:dyDescent="0.2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</row>
    <row r="3537" spans="1:13" x14ac:dyDescent="0.2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</row>
    <row r="3538" spans="1:13" x14ac:dyDescent="0.2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</row>
    <row r="3539" spans="1:13" x14ac:dyDescent="0.2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</row>
    <row r="3540" spans="1:13" x14ac:dyDescent="0.2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</row>
    <row r="3541" spans="1:13" x14ac:dyDescent="0.2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</row>
    <row r="3542" spans="1:13" x14ac:dyDescent="0.2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</row>
    <row r="3543" spans="1:13" x14ac:dyDescent="0.2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</row>
    <row r="3544" spans="1:13" x14ac:dyDescent="0.2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</row>
    <row r="3545" spans="1:13" x14ac:dyDescent="0.2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</row>
    <row r="3546" spans="1:13" x14ac:dyDescent="0.2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</row>
    <row r="3547" spans="1:13" x14ac:dyDescent="0.2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</row>
    <row r="3548" spans="1:13" x14ac:dyDescent="0.2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</row>
    <row r="3549" spans="1:13" x14ac:dyDescent="0.2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</row>
    <row r="3550" spans="1:13" x14ac:dyDescent="0.2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</row>
    <row r="3551" spans="1:13" x14ac:dyDescent="0.2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</row>
    <row r="3552" spans="1:13" x14ac:dyDescent="0.2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</row>
    <row r="3553" spans="1:13" x14ac:dyDescent="0.2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</row>
    <row r="3554" spans="1:13" x14ac:dyDescent="0.2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</row>
    <row r="3555" spans="1:13" x14ac:dyDescent="0.2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</row>
    <row r="3556" spans="1:13" x14ac:dyDescent="0.2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</row>
    <row r="3557" spans="1:13" x14ac:dyDescent="0.2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</row>
    <row r="3558" spans="1:13" x14ac:dyDescent="0.2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</row>
    <row r="3559" spans="1:13" x14ac:dyDescent="0.2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</row>
    <row r="3560" spans="1:13" x14ac:dyDescent="0.2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</row>
    <row r="3561" spans="1:13" x14ac:dyDescent="0.2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</row>
    <row r="3562" spans="1:13" x14ac:dyDescent="0.2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</row>
    <row r="3563" spans="1:13" x14ac:dyDescent="0.2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</row>
    <row r="3564" spans="1:13" x14ac:dyDescent="0.2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</row>
    <row r="3565" spans="1:13" x14ac:dyDescent="0.2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</row>
    <row r="3566" spans="1:13" x14ac:dyDescent="0.2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</row>
    <row r="3567" spans="1:13" x14ac:dyDescent="0.2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</row>
    <row r="3568" spans="1:13" x14ac:dyDescent="0.2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</row>
    <row r="3569" spans="1:13" x14ac:dyDescent="0.2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</row>
    <row r="3570" spans="1:13" x14ac:dyDescent="0.2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</row>
    <row r="3571" spans="1:13" x14ac:dyDescent="0.2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</row>
    <row r="3572" spans="1:13" x14ac:dyDescent="0.2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</row>
    <row r="3573" spans="1:13" x14ac:dyDescent="0.2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</row>
    <row r="3574" spans="1:13" x14ac:dyDescent="0.2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</row>
    <row r="3575" spans="1:13" x14ac:dyDescent="0.2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</row>
    <row r="3576" spans="1:13" x14ac:dyDescent="0.2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</row>
    <row r="3577" spans="1:13" x14ac:dyDescent="0.2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</row>
    <row r="3578" spans="1:13" x14ac:dyDescent="0.2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</row>
    <row r="3579" spans="1:13" x14ac:dyDescent="0.2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</row>
    <row r="3580" spans="1:13" x14ac:dyDescent="0.2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</row>
    <row r="3581" spans="1:13" x14ac:dyDescent="0.2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</row>
    <row r="3582" spans="1:13" x14ac:dyDescent="0.2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</row>
    <row r="3583" spans="1:13" x14ac:dyDescent="0.2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</row>
    <row r="3584" spans="1:13" x14ac:dyDescent="0.2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</row>
    <row r="3585" spans="1:13" x14ac:dyDescent="0.2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</row>
    <row r="3586" spans="1:13" x14ac:dyDescent="0.2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</row>
    <row r="3587" spans="1:13" x14ac:dyDescent="0.2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</row>
    <row r="3588" spans="1:13" x14ac:dyDescent="0.2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</row>
    <row r="3589" spans="1:13" x14ac:dyDescent="0.2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</row>
    <row r="3590" spans="1:13" x14ac:dyDescent="0.2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</row>
    <row r="3591" spans="1:13" x14ac:dyDescent="0.2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</row>
    <row r="3592" spans="1:13" x14ac:dyDescent="0.2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</row>
    <row r="3593" spans="1:13" x14ac:dyDescent="0.2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</row>
    <row r="3594" spans="1:13" x14ac:dyDescent="0.2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</row>
    <row r="3595" spans="1:13" x14ac:dyDescent="0.2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</row>
    <row r="3596" spans="1:13" x14ac:dyDescent="0.2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</row>
    <row r="3597" spans="1:13" x14ac:dyDescent="0.2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</row>
    <row r="3598" spans="1:13" x14ac:dyDescent="0.2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</row>
    <row r="3599" spans="1:13" x14ac:dyDescent="0.2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</row>
    <row r="3600" spans="1:13" x14ac:dyDescent="0.2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</row>
    <row r="3601" spans="1:13" x14ac:dyDescent="0.2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</row>
    <row r="3602" spans="1:13" x14ac:dyDescent="0.2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</row>
    <row r="3603" spans="1:13" x14ac:dyDescent="0.2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</row>
    <row r="3604" spans="1:13" x14ac:dyDescent="0.2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</row>
    <row r="3605" spans="1:13" x14ac:dyDescent="0.2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</row>
    <row r="3606" spans="1:13" x14ac:dyDescent="0.2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</row>
    <row r="3607" spans="1:13" x14ac:dyDescent="0.2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</row>
    <row r="3608" spans="1:13" x14ac:dyDescent="0.2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</row>
    <row r="3609" spans="1:13" x14ac:dyDescent="0.2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</row>
    <row r="3610" spans="1:13" x14ac:dyDescent="0.2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</row>
    <row r="3611" spans="1:13" x14ac:dyDescent="0.2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</row>
    <row r="3612" spans="1:13" x14ac:dyDescent="0.2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</row>
    <row r="3613" spans="1:13" x14ac:dyDescent="0.2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</row>
    <row r="3614" spans="1:13" x14ac:dyDescent="0.2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</row>
    <row r="3615" spans="1:13" x14ac:dyDescent="0.2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</row>
    <row r="3616" spans="1:13" x14ac:dyDescent="0.2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</row>
    <row r="3617" spans="1:13" x14ac:dyDescent="0.2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</row>
    <row r="3618" spans="1:13" x14ac:dyDescent="0.2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</row>
    <row r="3619" spans="1:13" x14ac:dyDescent="0.2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</row>
    <row r="3620" spans="1:13" x14ac:dyDescent="0.2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</row>
    <row r="3621" spans="1:13" x14ac:dyDescent="0.2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</row>
    <row r="3622" spans="1:13" x14ac:dyDescent="0.2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</row>
    <row r="3623" spans="1:13" x14ac:dyDescent="0.2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</row>
    <row r="3624" spans="1:13" x14ac:dyDescent="0.2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</row>
    <row r="3625" spans="1:13" x14ac:dyDescent="0.2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</row>
    <row r="3626" spans="1:13" x14ac:dyDescent="0.2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</row>
    <row r="3627" spans="1:13" x14ac:dyDescent="0.2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</row>
    <row r="3628" spans="1:13" x14ac:dyDescent="0.2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</row>
    <row r="3629" spans="1:13" x14ac:dyDescent="0.2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</row>
    <row r="3630" spans="1:13" x14ac:dyDescent="0.2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</row>
    <row r="3631" spans="1:13" x14ac:dyDescent="0.2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</row>
    <row r="3632" spans="1:13" x14ac:dyDescent="0.2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</row>
    <row r="3633" spans="1:13" x14ac:dyDescent="0.2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</row>
    <row r="3634" spans="1:13" x14ac:dyDescent="0.2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</row>
    <row r="3635" spans="1:13" x14ac:dyDescent="0.2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</row>
    <row r="3636" spans="1:13" x14ac:dyDescent="0.2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</row>
    <row r="3637" spans="1:13" x14ac:dyDescent="0.2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</row>
    <row r="3638" spans="1:13" x14ac:dyDescent="0.2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</row>
    <row r="3639" spans="1:13" x14ac:dyDescent="0.2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</row>
    <row r="3640" spans="1:13" x14ac:dyDescent="0.2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</row>
    <row r="3641" spans="1:13" x14ac:dyDescent="0.2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</row>
    <row r="3642" spans="1:13" x14ac:dyDescent="0.2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</row>
    <row r="3643" spans="1:13" x14ac:dyDescent="0.2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</row>
    <row r="3644" spans="1:13" x14ac:dyDescent="0.2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</row>
    <row r="3645" spans="1:13" x14ac:dyDescent="0.2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</row>
    <row r="3646" spans="1:13" x14ac:dyDescent="0.2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</row>
    <row r="3647" spans="1:13" x14ac:dyDescent="0.2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</row>
    <row r="3648" spans="1:13" x14ac:dyDescent="0.2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</row>
    <row r="3649" spans="1:13" x14ac:dyDescent="0.2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</row>
    <row r="3650" spans="1:13" x14ac:dyDescent="0.2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</row>
    <row r="3651" spans="1:13" x14ac:dyDescent="0.2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</row>
    <row r="3652" spans="1:13" x14ac:dyDescent="0.2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</row>
    <row r="3653" spans="1:13" x14ac:dyDescent="0.2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</row>
    <row r="3654" spans="1:13" x14ac:dyDescent="0.2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</row>
    <row r="3655" spans="1:13" x14ac:dyDescent="0.2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</row>
    <row r="3656" spans="1:13" x14ac:dyDescent="0.2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</row>
    <row r="3657" spans="1:13" x14ac:dyDescent="0.2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</row>
    <row r="3658" spans="1:13" x14ac:dyDescent="0.2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</row>
    <row r="3659" spans="1:13" x14ac:dyDescent="0.2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</row>
    <row r="3660" spans="1:13" x14ac:dyDescent="0.2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</row>
    <row r="3661" spans="1:13" x14ac:dyDescent="0.2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</row>
    <row r="3662" spans="1:13" x14ac:dyDescent="0.2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</row>
    <row r="3663" spans="1:13" x14ac:dyDescent="0.2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</row>
    <row r="3664" spans="1:13" x14ac:dyDescent="0.2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</row>
    <row r="3665" spans="1:13" x14ac:dyDescent="0.2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</row>
    <row r="3666" spans="1:13" x14ac:dyDescent="0.2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</row>
    <row r="3667" spans="1:13" x14ac:dyDescent="0.2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</row>
    <row r="3668" spans="1:13" x14ac:dyDescent="0.2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</row>
    <row r="3669" spans="1:13" x14ac:dyDescent="0.2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</row>
    <row r="3670" spans="1:13" x14ac:dyDescent="0.2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</row>
    <row r="3671" spans="1:13" x14ac:dyDescent="0.2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</row>
    <row r="3672" spans="1:13" x14ac:dyDescent="0.2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</row>
    <row r="3673" spans="1:13" x14ac:dyDescent="0.2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</row>
    <row r="3674" spans="1:13" x14ac:dyDescent="0.2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</row>
    <row r="3675" spans="1:13" x14ac:dyDescent="0.2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</row>
    <row r="3676" spans="1:13" x14ac:dyDescent="0.2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</row>
    <row r="3677" spans="1:13" x14ac:dyDescent="0.2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</row>
    <row r="3678" spans="1:13" x14ac:dyDescent="0.2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</row>
    <row r="3679" spans="1:13" x14ac:dyDescent="0.2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</row>
    <row r="3680" spans="1:13" x14ac:dyDescent="0.2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</row>
    <row r="3681" spans="1:13" x14ac:dyDescent="0.2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</row>
    <row r="3682" spans="1:13" x14ac:dyDescent="0.2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</row>
    <row r="3683" spans="1:13" x14ac:dyDescent="0.2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</row>
    <row r="3684" spans="1:13" x14ac:dyDescent="0.2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</row>
    <row r="3685" spans="1:13" x14ac:dyDescent="0.2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</row>
    <row r="3686" spans="1:13" x14ac:dyDescent="0.2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</row>
    <row r="3687" spans="1:13" x14ac:dyDescent="0.2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</row>
    <row r="3688" spans="1:13" x14ac:dyDescent="0.2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</row>
    <row r="3689" spans="1:13" x14ac:dyDescent="0.2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</row>
    <row r="3690" spans="1:13" x14ac:dyDescent="0.2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</row>
    <row r="3691" spans="1:13" x14ac:dyDescent="0.2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</row>
    <row r="3692" spans="1:13" x14ac:dyDescent="0.2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</row>
    <row r="3693" spans="1:13" x14ac:dyDescent="0.2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</row>
    <row r="3694" spans="1:13" x14ac:dyDescent="0.2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</row>
    <row r="3695" spans="1:13" x14ac:dyDescent="0.2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</row>
    <row r="3696" spans="1:13" x14ac:dyDescent="0.2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</row>
    <row r="3697" spans="1:13" x14ac:dyDescent="0.2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</row>
    <row r="3698" spans="1:13" x14ac:dyDescent="0.2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</row>
    <row r="3699" spans="1:13" x14ac:dyDescent="0.2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</row>
    <row r="3700" spans="1:13" x14ac:dyDescent="0.2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</row>
    <row r="3701" spans="1:13" x14ac:dyDescent="0.2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</row>
    <row r="3702" spans="1:13" x14ac:dyDescent="0.2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</row>
    <row r="3703" spans="1:13" x14ac:dyDescent="0.2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</row>
    <row r="3704" spans="1:13" x14ac:dyDescent="0.2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</row>
    <row r="3705" spans="1:13" x14ac:dyDescent="0.2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</row>
    <row r="3706" spans="1:13" x14ac:dyDescent="0.2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</row>
    <row r="3707" spans="1:13" x14ac:dyDescent="0.2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</row>
    <row r="3708" spans="1:13" x14ac:dyDescent="0.2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</row>
    <row r="3709" spans="1:13" x14ac:dyDescent="0.2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</row>
    <row r="3710" spans="1:13" x14ac:dyDescent="0.2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</row>
    <row r="3711" spans="1:13" x14ac:dyDescent="0.2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</row>
    <row r="3712" spans="1:13" x14ac:dyDescent="0.2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</row>
    <row r="3713" spans="1:13" x14ac:dyDescent="0.2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</row>
    <row r="3714" spans="1:13" x14ac:dyDescent="0.2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</row>
    <row r="3715" spans="1:13" x14ac:dyDescent="0.2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</row>
    <row r="3716" spans="1:13" x14ac:dyDescent="0.2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</row>
    <row r="3717" spans="1:13" x14ac:dyDescent="0.2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</row>
    <row r="3718" spans="1:13" x14ac:dyDescent="0.2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</row>
    <row r="3719" spans="1:13" x14ac:dyDescent="0.2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</row>
    <row r="3720" spans="1:13" x14ac:dyDescent="0.2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</row>
    <row r="3721" spans="1:13" x14ac:dyDescent="0.2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</row>
    <row r="3722" spans="1:13" x14ac:dyDescent="0.2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</row>
    <row r="3723" spans="1:13" x14ac:dyDescent="0.2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</row>
    <row r="3724" spans="1:13" x14ac:dyDescent="0.2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</row>
    <row r="3725" spans="1:13" x14ac:dyDescent="0.2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</row>
    <row r="3726" spans="1:13" x14ac:dyDescent="0.2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</row>
    <row r="3727" spans="1:13" x14ac:dyDescent="0.2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</row>
    <row r="3728" spans="1:13" x14ac:dyDescent="0.2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</row>
    <row r="3729" spans="1:13" x14ac:dyDescent="0.2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</row>
    <row r="3730" spans="1:13" x14ac:dyDescent="0.2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</row>
    <row r="3731" spans="1:13" x14ac:dyDescent="0.2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</row>
    <row r="3732" spans="1:13" x14ac:dyDescent="0.2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</row>
    <row r="3733" spans="1:13" x14ac:dyDescent="0.2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</row>
    <row r="3734" spans="1:13" x14ac:dyDescent="0.2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</row>
    <row r="3735" spans="1:13" x14ac:dyDescent="0.2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</row>
    <row r="3736" spans="1:13" x14ac:dyDescent="0.2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</row>
    <row r="3737" spans="1:13" x14ac:dyDescent="0.2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</row>
    <row r="3738" spans="1:13" x14ac:dyDescent="0.2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</row>
    <row r="3739" spans="1:13" x14ac:dyDescent="0.2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</row>
    <row r="3740" spans="1:13" x14ac:dyDescent="0.2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</row>
    <row r="3741" spans="1:13" x14ac:dyDescent="0.2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</row>
    <row r="3742" spans="1:13" x14ac:dyDescent="0.2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</row>
    <row r="3743" spans="1:13" x14ac:dyDescent="0.2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</row>
    <row r="3744" spans="1:13" x14ac:dyDescent="0.2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</row>
    <row r="3745" spans="1:13" x14ac:dyDescent="0.2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</row>
    <row r="3746" spans="1:13" x14ac:dyDescent="0.2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</row>
    <row r="3747" spans="1:13" x14ac:dyDescent="0.2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</row>
    <row r="3748" spans="1:13" x14ac:dyDescent="0.2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</row>
    <row r="3749" spans="1:13" x14ac:dyDescent="0.2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</row>
    <row r="3750" spans="1:13" x14ac:dyDescent="0.2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</row>
    <row r="3751" spans="1:13" x14ac:dyDescent="0.2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</row>
    <row r="3752" spans="1:13" x14ac:dyDescent="0.2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</row>
    <row r="3753" spans="1:13" x14ac:dyDescent="0.2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</row>
    <row r="3754" spans="1:13" x14ac:dyDescent="0.2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</row>
    <row r="3755" spans="1:13" x14ac:dyDescent="0.2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</row>
    <row r="3756" spans="1:13" x14ac:dyDescent="0.2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</row>
    <row r="3757" spans="1:13" x14ac:dyDescent="0.2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</row>
    <row r="3758" spans="1:13" x14ac:dyDescent="0.2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</row>
    <row r="3759" spans="1:13" x14ac:dyDescent="0.2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</row>
    <row r="3760" spans="1:13" x14ac:dyDescent="0.2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</row>
    <row r="3761" spans="1:13" x14ac:dyDescent="0.2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</row>
    <row r="3762" spans="1:13" x14ac:dyDescent="0.2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</row>
    <row r="3763" spans="1:13" x14ac:dyDescent="0.2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</row>
    <row r="3764" spans="1:13" x14ac:dyDescent="0.2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</row>
    <row r="3765" spans="1:13" x14ac:dyDescent="0.2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</row>
    <row r="3766" spans="1:13" x14ac:dyDescent="0.2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</row>
    <row r="3767" spans="1:13" x14ac:dyDescent="0.2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</row>
    <row r="3768" spans="1:13" x14ac:dyDescent="0.2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</row>
    <row r="3769" spans="1:13" x14ac:dyDescent="0.2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</row>
    <row r="3770" spans="1:13" x14ac:dyDescent="0.2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</row>
    <row r="3771" spans="1:13" x14ac:dyDescent="0.2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</row>
    <row r="3772" spans="1:13" x14ac:dyDescent="0.2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</row>
    <row r="3773" spans="1:13" x14ac:dyDescent="0.2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</row>
    <row r="3774" spans="1:13" x14ac:dyDescent="0.2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</row>
    <row r="3775" spans="1:13" x14ac:dyDescent="0.2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</row>
    <row r="3776" spans="1:13" x14ac:dyDescent="0.2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</row>
    <row r="3777" spans="1:13" x14ac:dyDescent="0.2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</row>
    <row r="3778" spans="1:13" x14ac:dyDescent="0.2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</row>
    <row r="3779" spans="1:13" x14ac:dyDescent="0.2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</row>
    <row r="3780" spans="1:13" x14ac:dyDescent="0.2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</row>
    <row r="3781" spans="1:13" x14ac:dyDescent="0.2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</row>
    <row r="3782" spans="1:13" x14ac:dyDescent="0.2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</row>
    <row r="3783" spans="1:13" x14ac:dyDescent="0.2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</row>
    <row r="3784" spans="1:13" x14ac:dyDescent="0.2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</row>
    <row r="3785" spans="1:13" x14ac:dyDescent="0.2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</row>
    <row r="3786" spans="1:13" x14ac:dyDescent="0.2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</row>
    <row r="3787" spans="1:13" x14ac:dyDescent="0.2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</row>
    <row r="3788" spans="1:13" x14ac:dyDescent="0.2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</row>
    <row r="3789" spans="1:13" x14ac:dyDescent="0.2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</row>
    <row r="3790" spans="1:13" x14ac:dyDescent="0.2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</row>
    <row r="3791" spans="1:13" x14ac:dyDescent="0.2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</row>
    <row r="3792" spans="1:13" x14ac:dyDescent="0.2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</row>
    <row r="3793" spans="1:13" x14ac:dyDescent="0.2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</row>
    <row r="3794" spans="1:13" x14ac:dyDescent="0.2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</row>
    <row r="3795" spans="1:13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</row>
    <row r="3796" spans="1:13" x14ac:dyDescent="0.2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</row>
    <row r="3797" spans="1:13" x14ac:dyDescent="0.2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</row>
    <row r="3798" spans="1:13" x14ac:dyDescent="0.2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</row>
    <row r="3799" spans="1:13" x14ac:dyDescent="0.2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</row>
    <row r="3800" spans="1:13" x14ac:dyDescent="0.2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</row>
    <row r="3801" spans="1:13" x14ac:dyDescent="0.2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</row>
    <row r="3802" spans="1:13" x14ac:dyDescent="0.2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</row>
    <row r="3803" spans="1:13" x14ac:dyDescent="0.2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</row>
    <row r="3804" spans="1:13" x14ac:dyDescent="0.2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</row>
    <row r="3805" spans="1:13" x14ac:dyDescent="0.2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</row>
    <row r="3806" spans="1:13" x14ac:dyDescent="0.2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</row>
    <row r="3807" spans="1:13" x14ac:dyDescent="0.2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</row>
    <row r="3808" spans="1:13" x14ac:dyDescent="0.2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</row>
    <row r="3809" spans="1:13" x14ac:dyDescent="0.2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</row>
    <row r="3810" spans="1:13" x14ac:dyDescent="0.2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</row>
    <row r="3811" spans="1:13" x14ac:dyDescent="0.2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</row>
    <row r="3812" spans="1:13" x14ac:dyDescent="0.2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</row>
    <row r="3813" spans="1:13" x14ac:dyDescent="0.2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</row>
    <row r="3814" spans="1:13" x14ac:dyDescent="0.2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</row>
    <row r="3815" spans="1:13" x14ac:dyDescent="0.2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</row>
    <row r="3816" spans="1:13" x14ac:dyDescent="0.2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</row>
    <row r="3817" spans="1:13" x14ac:dyDescent="0.2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</row>
    <row r="3818" spans="1:13" x14ac:dyDescent="0.2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</row>
    <row r="3819" spans="1:13" x14ac:dyDescent="0.2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</row>
    <row r="3820" spans="1:13" x14ac:dyDescent="0.2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</row>
    <row r="3821" spans="1:13" x14ac:dyDescent="0.2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</row>
    <row r="3822" spans="1:13" x14ac:dyDescent="0.2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</row>
    <row r="3823" spans="1:13" x14ac:dyDescent="0.2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</row>
    <row r="3824" spans="1:13" x14ac:dyDescent="0.2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</row>
    <row r="3825" spans="1:13" x14ac:dyDescent="0.2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</row>
    <row r="3826" spans="1:13" x14ac:dyDescent="0.2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</row>
    <row r="3827" spans="1:13" x14ac:dyDescent="0.2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</row>
    <row r="3828" spans="1:13" x14ac:dyDescent="0.2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</row>
    <row r="3829" spans="1:13" x14ac:dyDescent="0.2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</row>
    <row r="3830" spans="1:13" x14ac:dyDescent="0.2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</row>
    <row r="3831" spans="1:13" x14ac:dyDescent="0.2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</row>
    <row r="3832" spans="1:13" x14ac:dyDescent="0.2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</row>
    <row r="3833" spans="1:13" x14ac:dyDescent="0.2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</row>
    <row r="3834" spans="1:13" x14ac:dyDescent="0.2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</row>
    <row r="3835" spans="1:13" x14ac:dyDescent="0.2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</row>
    <row r="3836" spans="1:13" x14ac:dyDescent="0.2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</row>
    <row r="3837" spans="1:13" x14ac:dyDescent="0.2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</row>
    <row r="3838" spans="1:13" x14ac:dyDescent="0.2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</row>
    <row r="3839" spans="1:13" x14ac:dyDescent="0.2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</row>
    <row r="3840" spans="1:13" x14ac:dyDescent="0.2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</row>
    <row r="3841" spans="1:13" x14ac:dyDescent="0.2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</row>
    <row r="3842" spans="1:13" x14ac:dyDescent="0.2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</row>
    <row r="3843" spans="1:13" x14ac:dyDescent="0.2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</row>
    <row r="3844" spans="1:13" x14ac:dyDescent="0.2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</row>
    <row r="3845" spans="1:13" x14ac:dyDescent="0.2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</row>
    <row r="3846" spans="1:13" x14ac:dyDescent="0.2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</row>
    <row r="3847" spans="1:13" x14ac:dyDescent="0.2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</row>
    <row r="3848" spans="1:13" x14ac:dyDescent="0.2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</row>
    <row r="3849" spans="1:13" x14ac:dyDescent="0.2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</row>
    <row r="3850" spans="1:13" x14ac:dyDescent="0.2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</row>
    <row r="3851" spans="1:13" x14ac:dyDescent="0.2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</row>
    <row r="3852" spans="1:13" x14ac:dyDescent="0.2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</row>
    <row r="3853" spans="1:13" x14ac:dyDescent="0.2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</row>
    <row r="3854" spans="1:13" x14ac:dyDescent="0.2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</row>
    <row r="3855" spans="1:13" x14ac:dyDescent="0.2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</row>
    <row r="3856" spans="1:13" x14ac:dyDescent="0.2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</row>
    <row r="3857" spans="1:13" x14ac:dyDescent="0.2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</row>
    <row r="3858" spans="1:13" x14ac:dyDescent="0.2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</row>
    <row r="3859" spans="1:13" x14ac:dyDescent="0.2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</row>
    <row r="3860" spans="1:13" x14ac:dyDescent="0.2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</row>
    <row r="3861" spans="1:13" x14ac:dyDescent="0.2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</row>
    <row r="3862" spans="1:13" x14ac:dyDescent="0.2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</row>
    <row r="3863" spans="1:13" x14ac:dyDescent="0.2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</row>
    <row r="3864" spans="1:13" x14ac:dyDescent="0.2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</row>
    <row r="3865" spans="1:13" x14ac:dyDescent="0.2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</row>
    <row r="3866" spans="1:13" x14ac:dyDescent="0.2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</row>
    <row r="3867" spans="1:13" x14ac:dyDescent="0.2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</row>
    <row r="3868" spans="1:13" x14ac:dyDescent="0.2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</row>
    <row r="3869" spans="1:13" x14ac:dyDescent="0.2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</row>
    <row r="3870" spans="1:13" x14ac:dyDescent="0.2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</row>
    <row r="3871" spans="1:13" x14ac:dyDescent="0.2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</row>
    <row r="3872" spans="1:13" x14ac:dyDescent="0.2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</row>
    <row r="3873" spans="1:13" x14ac:dyDescent="0.2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</row>
    <row r="3874" spans="1:13" x14ac:dyDescent="0.2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</row>
    <row r="3875" spans="1:13" x14ac:dyDescent="0.2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</row>
    <row r="3876" spans="1:13" x14ac:dyDescent="0.2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</row>
    <row r="3877" spans="1:13" x14ac:dyDescent="0.2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</row>
    <row r="3878" spans="1:13" x14ac:dyDescent="0.2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</row>
    <row r="3879" spans="1:13" x14ac:dyDescent="0.2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</row>
    <row r="3880" spans="1:13" x14ac:dyDescent="0.2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</row>
    <row r="3881" spans="1:13" x14ac:dyDescent="0.2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</row>
    <row r="3882" spans="1:13" x14ac:dyDescent="0.2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</row>
    <row r="3883" spans="1:13" x14ac:dyDescent="0.2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</row>
    <row r="3884" spans="1:13" x14ac:dyDescent="0.2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</row>
    <row r="3885" spans="1:13" x14ac:dyDescent="0.2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</row>
    <row r="3886" spans="1:13" x14ac:dyDescent="0.2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</row>
    <row r="3887" spans="1:13" x14ac:dyDescent="0.2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</row>
    <row r="3888" spans="1:13" x14ac:dyDescent="0.2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</row>
    <row r="3889" spans="1:13" x14ac:dyDescent="0.2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</row>
    <row r="3890" spans="1:13" x14ac:dyDescent="0.2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</row>
    <row r="3891" spans="1:13" x14ac:dyDescent="0.2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</row>
    <row r="3892" spans="1:13" x14ac:dyDescent="0.2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</row>
    <row r="3893" spans="1:13" x14ac:dyDescent="0.2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</row>
    <row r="3894" spans="1:13" x14ac:dyDescent="0.2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</row>
    <row r="3895" spans="1:13" x14ac:dyDescent="0.2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</row>
    <row r="3896" spans="1:13" x14ac:dyDescent="0.2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</row>
    <row r="3897" spans="1:13" x14ac:dyDescent="0.2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</row>
    <row r="3898" spans="1:13" x14ac:dyDescent="0.2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</row>
    <row r="3899" spans="1:13" x14ac:dyDescent="0.2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</row>
    <row r="3900" spans="1:13" x14ac:dyDescent="0.2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</row>
    <row r="3901" spans="1:13" x14ac:dyDescent="0.2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</row>
    <row r="3902" spans="1:13" x14ac:dyDescent="0.2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</row>
    <row r="3903" spans="1:13" x14ac:dyDescent="0.2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</row>
    <row r="3904" spans="1:13" x14ac:dyDescent="0.2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</row>
    <row r="3905" spans="1:13" x14ac:dyDescent="0.2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</row>
    <row r="3906" spans="1:13" x14ac:dyDescent="0.2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</row>
    <row r="3907" spans="1:13" x14ac:dyDescent="0.2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</row>
    <row r="3908" spans="1:13" x14ac:dyDescent="0.2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</row>
    <row r="3909" spans="1:13" x14ac:dyDescent="0.2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</row>
    <row r="3910" spans="1:13" x14ac:dyDescent="0.2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</row>
    <row r="3911" spans="1:13" x14ac:dyDescent="0.2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</row>
    <row r="3912" spans="1:13" x14ac:dyDescent="0.2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</row>
    <row r="3913" spans="1:13" x14ac:dyDescent="0.2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</row>
    <row r="3914" spans="1:13" x14ac:dyDescent="0.2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</row>
    <row r="3915" spans="1:13" x14ac:dyDescent="0.2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</row>
    <row r="3916" spans="1:13" x14ac:dyDescent="0.2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</row>
    <row r="3917" spans="1:13" x14ac:dyDescent="0.2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</row>
    <row r="3918" spans="1:13" x14ac:dyDescent="0.2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</row>
    <row r="3919" spans="1:13" x14ac:dyDescent="0.2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</row>
    <row r="3920" spans="1:13" x14ac:dyDescent="0.2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</row>
    <row r="3921" spans="1:13" x14ac:dyDescent="0.2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</row>
    <row r="3922" spans="1:13" x14ac:dyDescent="0.2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</row>
    <row r="3923" spans="1:13" x14ac:dyDescent="0.2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</row>
    <row r="3924" spans="1:13" x14ac:dyDescent="0.2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</row>
    <row r="3925" spans="1:13" x14ac:dyDescent="0.2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</row>
    <row r="3926" spans="1:13" x14ac:dyDescent="0.2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</row>
    <row r="3927" spans="1:13" x14ac:dyDescent="0.2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</row>
    <row r="3928" spans="1:13" x14ac:dyDescent="0.2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</row>
    <row r="3929" spans="1:13" x14ac:dyDescent="0.2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</row>
    <row r="3930" spans="1:13" x14ac:dyDescent="0.2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</row>
    <row r="3931" spans="1:13" x14ac:dyDescent="0.2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</row>
    <row r="3932" spans="1:13" x14ac:dyDescent="0.2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</row>
    <row r="3933" spans="1:13" x14ac:dyDescent="0.2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</row>
    <row r="3934" spans="1:13" x14ac:dyDescent="0.2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</row>
    <row r="3935" spans="1:13" x14ac:dyDescent="0.2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</row>
    <row r="3936" spans="1:13" x14ac:dyDescent="0.2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</row>
    <row r="3937" spans="1:13" x14ac:dyDescent="0.2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</row>
    <row r="3938" spans="1:13" x14ac:dyDescent="0.2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</row>
    <row r="3939" spans="1:13" x14ac:dyDescent="0.2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</row>
    <row r="3940" spans="1:13" x14ac:dyDescent="0.2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</row>
    <row r="3941" spans="1:13" x14ac:dyDescent="0.2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</row>
    <row r="3942" spans="1:13" x14ac:dyDescent="0.2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</row>
    <row r="3943" spans="1:13" x14ac:dyDescent="0.2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</row>
    <row r="3944" spans="1:13" x14ac:dyDescent="0.2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</row>
    <row r="3945" spans="1:13" x14ac:dyDescent="0.2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</row>
    <row r="3946" spans="1:13" x14ac:dyDescent="0.2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</row>
    <row r="3947" spans="1:13" x14ac:dyDescent="0.2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</row>
    <row r="3948" spans="1:13" x14ac:dyDescent="0.2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</row>
    <row r="3949" spans="1:13" x14ac:dyDescent="0.2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</row>
    <row r="3950" spans="1:13" x14ac:dyDescent="0.2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</row>
    <row r="3951" spans="1:13" x14ac:dyDescent="0.2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</row>
    <row r="3952" spans="1:13" x14ac:dyDescent="0.2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</row>
    <row r="3953" spans="1:13" x14ac:dyDescent="0.2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</row>
    <row r="3954" spans="1:13" x14ac:dyDescent="0.2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</row>
    <row r="3955" spans="1:13" x14ac:dyDescent="0.2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</row>
    <row r="3956" spans="1:13" x14ac:dyDescent="0.2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</row>
    <row r="3957" spans="1:13" x14ac:dyDescent="0.2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</row>
    <row r="3958" spans="1:13" x14ac:dyDescent="0.2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</row>
    <row r="3959" spans="1:13" x14ac:dyDescent="0.2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</row>
    <row r="3960" spans="1:13" x14ac:dyDescent="0.2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</row>
    <row r="3961" spans="1:13" x14ac:dyDescent="0.2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</row>
    <row r="3962" spans="1:13" x14ac:dyDescent="0.2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</row>
    <row r="3963" spans="1:13" x14ac:dyDescent="0.2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</row>
    <row r="3964" spans="1:13" x14ac:dyDescent="0.2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</row>
    <row r="3965" spans="1:13" x14ac:dyDescent="0.2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</row>
    <row r="3966" spans="1:13" x14ac:dyDescent="0.2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</row>
    <row r="3967" spans="1:13" x14ac:dyDescent="0.2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</row>
    <row r="3968" spans="1:13" x14ac:dyDescent="0.2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</row>
    <row r="3969" spans="1:13" x14ac:dyDescent="0.2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</row>
    <row r="3970" spans="1:13" x14ac:dyDescent="0.2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</row>
    <row r="3971" spans="1:13" x14ac:dyDescent="0.2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</row>
    <row r="3972" spans="1:13" x14ac:dyDescent="0.2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</row>
    <row r="3973" spans="1:13" x14ac:dyDescent="0.2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</row>
    <row r="3974" spans="1:13" x14ac:dyDescent="0.2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</row>
    <row r="3975" spans="1:13" x14ac:dyDescent="0.2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</row>
    <row r="3976" spans="1:13" x14ac:dyDescent="0.2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</row>
    <row r="3977" spans="1:13" x14ac:dyDescent="0.2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</row>
    <row r="3978" spans="1:13" x14ac:dyDescent="0.2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</row>
    <row r="3979" spans="1:13" x14ac:dyDescent="0.2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</row>
    <row r="3980" spans="1:13" x14ac:dyDescent="0.2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</row>
    <row r="3981" spans="1:13" x14ac:dyDescent="0.2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</row>
    <row r="3982" spans="1:13" x14ac:dyDescent="0.2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</row>
    <row r="3983" spans="1:13" x14ac:dyDescent="0.2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</row>
    <row r="3984" spans="1:13" x14ac:dyDescent="0.2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</row>
    <row r="3985" spans="1:13" x14ac:dyDescent="0.2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</row>
    <row r="3986" spans="1:13" x14ac:dyDescent="0.2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</row>
    <row r="3987" spans="1:13" x14ac:dyDescent="0.2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</row>
    <row r="3988" spans="1:13" x14ac:dyDescent="0.2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</row>
    <row r="3989" spans="1:13" x14ac:dyDescent="0.2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</row>
    <row r="3990" spans="1:13" x14ac:dyDescent="0.2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</row>
    <row r="3991" spans="1:13" x14ac:dyDescent="0.2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</row>
    <row r="3992" spans="1:13" x14ac:dyDescent="0.2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</row>
    <row r="3993" spans="1:13" x14ac:dyDescent="0.2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</row>
    <row r="3994" spans="1:13" x14ac:dyDescent="0.2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</row>
    <row r="3995" spans="1:13" x14ac:dyDescent="0.2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</row>
    <row r="3996" spans="1:13" x14ac:dyDescent="0.2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</row>
    <row r="3997" spans="1:13" x14ac:dyDescent="0.2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</row>
    <row r="3998" spans="1:13" x14ac:dyDescent="0.2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</row>
    <row r="3999" spans="1:13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</row>
    <row r="4000" spans="1:13" x14ac:dyDescent="0.2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</row>
    <row r="4001" spans="1:13" x14ac:dyDescent="0.2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</row>
    <row r="4002" spans="1:13" x14ac:dyDescent="0.2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</row>
    <row r="4003" spans="1:13" x14ac:dyDescent="0.2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</row>
    <row r="4004" spans="1:13" x14ac:dyDescent="0.2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</row>
    <row r="4005" spans="1:13" x14ac:dyDescent="0.2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</row>
    <row r="4006" spans="1:13" x14ac:dyDescent="0.2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</row>
    <row r="4007" spans="1:13" x14ac:dyDescent="0.2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</row>
    <row r="4008" spans="1:13" x14ac:dyDescent="0.2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</row>
    <row r="4009" spans="1:13" x14ac:dyDescent="0.2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</row>
    <row r="4010" spans="1:13" x14ac:dyDescent="0.2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</row>
    <row r="4011" spans="1:13" x14ac:dyDescent="0.2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</row>
    <row r="4012" spans="1:13" x14ac:dyDescent="0.2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</row>
    <row r="4013" spans="1:13" x14ac:dyDescent="0.2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</row>
    <row r="4014" spans="1:13" x14ac:dyDescent="0.2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</row>
    <row r="4015" spans="1:13" x14ac:dyDescent="0.2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</row>
    <row r="4016" spans="1:13" x14ac:dyDescent="0.2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</row>
    <row r="4017" spans="1:13" x14ac:dyDescent="0.2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</row>
    <row r="4018" spans="1:13" x14ac:dyDescent="0.2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</row>
    <row r="4019" spans="1:13" x14ac:dyDescent="0.2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</row>
    <row r="4020" spans="1:13" x14ac:dyDescent="0.2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</row>
    <row r="4021" spans="1:13" x14ac:dyDescent="0.2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</row>
    <row r="4022" spans="1:13" x14ac:dyDescent="0.2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</row>
    <row r="4023" spans="1:13" x14ac:dyDescent="0.2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</row>
    <row r="4024" spans="1:13" x14ac:dyDescent="0.2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</row>
    <row r="4025" spans="1:13" x14ac:dyDescent="0.2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</row>
    <row r="4026" spans="1:13" x14ac:dyDescent="0.2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</row>
    <row r="4027" spans="1:13" x14ac:dyDescent="0.2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</row>
    <row r="4028" spans="1:13" x14ac:dyDescent="0.2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</row>
    <row r="4029" spans="1:13" x14ac:dyDescent="0.2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</row>
    <row r="4030" spans="1:13" x14ac:dyDescent="0.2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</row>
    <row r="4031" spans="1:13" x14ac:dyDescent="0.2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</row>
    <row r="4032" spans="1:13" x14ac:dyDescent="0.2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</row>
    <row r="4033" spans="1:13" x14ac:dyDescent="0.2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</row>
    <row r="4034" spans="1:13" x14ac:dyDescent="0.2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</row>
    <row r="4035" spans="1:13" x14ac:dyDescent="0.2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</row>
    <row r="4036" spans="1:13" x14ac:dyDescent="0.2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</row>
    <row r="4037" spans="1:13" x14ac:dyDescent="0.2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</row>
    <row r="4038" spans="1:13" x14ac:dyDescent="0.2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</row>
    <row r="4039" spans="1:13" x14ac:dyDescent="0.2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</row>
    <row r="4040" spans="1:13" x14ac:dyDescent="0.2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</row>
    <row r="4041" spans="1:13" x14ac:dyDescent="0.2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</row>
    <row r="4042" spans="1:13" x14ac:dyDescent="0.2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</row>
    <row r="4043" spans="1:13" x14ac:dyDescent="0.2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</row>
    <row r="4044" spans="1:13" x14ac:dyDescent="0.2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</row>
    <row r="4045" spans="1:13" x14ac:dyDescent="0.2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</row>
    <row r="4046" spans="1:13" x14ac:dyDescent="0.2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</row>
    <row r="4047" spans="1:13" x14ac:dyDescent="0.2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</row>
    <row r="4048" spans="1:13" x14ac:dyDescent="0.2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</row>
    <row r="4049" spans="1:13" x14ac:dyDescent="0.2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</row>
    <row r="4050" spans="1:13" x14ac:dyDescent="0.2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</row>
    <row r="4051" spans="1:13" x14ac:dyDescent="0.2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</row>
    <row r="4052" spans="1:13" x14ac:dyDescent="0.2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</row>
    <row r="4053" spans="1:13" x14ac:dyDescent="0.2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</row>
    <row r="4054" spans="1:13" x14ac:dyDescent="0.2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</row>
    <row r="4055" spans="1:13" x14ac:dyDescent="0.2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</row>
    <row r="4056" spans="1:13" x14ac:dyDescent="0.2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</row>
    <row r="4057" spans="1:13" x14ac:dyDescent="0.2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</row>
    <row r="4058" spans="1:13" x14ac:dyDescent="0.2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</row>
    <row r="4059" spans="1:13" x14ac:dyDescent="0.2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</row>
    <row r="4060" spans="1:13" x14ac:dyDescent="0.2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</row>
    <row r="4061" spans="1:13" x14ac:dyDescent="0.2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</row>
    <row r="4062" spans="1:13" x14ac:dyDescent="0.2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</row>
    <row r="4063" spans="1:13" x14ac:dyDescent="0.2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</row>
    <row r="4064" spans="1:13" x14ac:dyDescent="0.2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</row>
    <row r="4065" spans="1:13" x14ac:dyDescent="0.2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</row>
    <row r="4066" spans="1:13" x14ac:dyDescent="0.2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</row>
    <row r="4067" spans="1:13" x14ac:dyDescent="0.2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</row>
    <row r="4068" spans="1:13" x14ac:dyDescent="0.2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</row>
    <row r="4069" spans="1:13" x14ac:dyDescent="0.2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</row>
    <row r="4070" spans="1:13" x14ac:dyDescent="0.2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</row>
    <row r="4071" spans="1:13" x14ac:dyDescent="0.2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</row>
    <row r="4072" spans="1:13" x14ac:dyDescent="0.2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</row>
    <row r="4073" spans="1:13" x14ac:dyDescent="0.2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</row>
    <row r="4074" spans="1:13" x14ac:dyDescent="0.2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</row>
    <row r="4075" spans="1:13" x14ac:dyDescent="0.2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</row>
    <row r="4076" spans="1:13" x14ac:dyDescent="0.2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</row>
    <row r="4077" spans="1:13" x14ac:dyDescent="0.2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</row>
    <row r="4078" spans="1:13" x14ac:dyDescent="0.2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</row>
    <row r="4079" spans="1:13" x14ac:dyDescent="0.2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</row>
    <row r="4080" spans="1:13" x14ac:dyDescent="0.2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</row>
    <row r="4081" spans="1:13" x14ac:dyDescent="0.2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</row>
    <row r="4082" spans="1:13" x14ac:dyDescent="0.2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</row>
    <row r="4083" spans="1:13" x14ac:dyDescent="0.2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</row>
    <row r="4084" spans="1:13" x14ac:dyDescent="0.2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</row>
    <row r="4085" spans="1:13" x14ac:dyDescent="0.2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</row>
    <row r="4086" spans="1:13" x14ac:dyDescent="0.2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</row>
    <row r="4087" spans="1:13" x14ac:dyDescent="0.2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</row>
    <row r="4088" spans="1:13" x14ac:dyDescent="0.2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</row>
    <row r="4089" spans="1:13" x14ac:dyDescent="0.2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</row>
    <row r="4090" spans="1:13" x14ac:dyDescent="0.2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</row>
    <row r="4091" spans="1:13" x14ac:dyDescent="0.2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</row>
    <row r="4092" spans="1:13" x14ac:dyDescent="0.2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</row>
    <row r="4093" spans="1:13" x14ac:dyDescent="0.2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</row>
    <row r="4094" spans="1:13" x14ac:dyDescent="0.2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</row>
    <row r="4095" spans="1:13" x14ac:dyDescent="0.2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</row>
    <row r="4096" spans="1:13" x14ac:dyDescent="0.2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</row>
    <row r="4097" spans="1:13" x14ac:dyDescent="0.2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</row>
    <row r="4098" spans="1:13" x14ac:dyDescent="0.2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</row>
    <row r="4099" spans="1:13" x14ac:dyDescent="0.2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</row>
    <row r="4100" spans="1:13" x14ac:dyDescent="0.2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</row>
    <row r="4101" spans="1:13" x14ac:dyDescent="0.2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</row>
    <row r="4102" spans="1:13" x14ac:dyDescent="0.2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</row>
    <row r="4103" spans="1:13" x14ac:dyDescent="0.2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</row>
    <row r="4104" spans="1:13" x14ac:dyDescent="0.2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</row>
    <row r="4105" spans="1:13" x14ac:dyDescent="0.2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</row>
    <row r="4106" spans="1:13" x14ac:dyDescent="0.2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</row>
    <row r="4107" spans="1:13" x14ac:dyDescent="0.2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</row>
    <row r="4108" spans="1:13" x14ac:dyDescent="0.2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</row>
    <row r="4109" spans="1:13" x14ac:dyDescent="0.2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</row>
    <row r="4110" spans="1:13" x14ac:dyDescent="0.2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</row>
    <row r="4111" spans="1:13" x14ac:dyDescent="0.2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</row>
    <row r="4112" spans="1:13" x14ac:dyDescent="0.2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</row>
    <row r="4113" spans="1:13" x14ac:dyDescent="0.2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</row>
    <row r="4114" spans="1:13" x14ac:dyDescent="0.2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</row>
    <row r="4115" spans="1:13" x14ac:dyDescent="0.2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</row>
    <row r="4116" spans="1:13" x14ac:dyDescent="0.2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</row>
    <row r="4117" spans="1:13" x14ac:dyDescent="0.2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</row>
    <row r="4118" spans="1:13" x14ac:dyDescent="0.2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</row>
    <row r="4119" spans="1:13" x14ac:dyDescent="0.2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</row>
    <row r="4120" spans="1:13" x14ac:dyDescent="0.2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</row>
    <row r="4121" spans="1:13" x14ac:dyDescent="0.2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</row>
    <row r="4122" spans="1:13" x14ac:dyDescent="0.2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</row>
    <row r="4123" spans="1:13" x14ac:dyDescent="0.2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</row>
    <row r="4124" spans="1:13" x14ac:dyDescent="0.2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</row>
    <row r="4125" spans="1:13" x14ac:dyDescent="0.2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</row>
    <row r="4126" spans="1:13" x14ac:dyDescent="0.2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</row>
    <row r="4127" spans="1:13" x14ac:dyDescent="0.2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</row>
    <row r="4128" spans="1:13" x14ac:dyDescent="0.2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</row>
    <row r="4129" spans="1:13" x14ac:dyDescent="0.2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</row>
    <row r="4130" spans="1:13" x14ac:dyDescent="0.2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</row>
    <row r="4131" spans="1:13" x14ac:dyDescent="0.2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</row>
    <row r="4132" spans="1:13" x14ac:dyDescent="0.2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</row>
    <row r="4133" spans="1:13" x14ac:dyDescent="0.2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</row>
    <row r="4134" spans="1:13" x14ac:dyDescent="0.2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</row>
    <row r="4135" spans="1:13" x14ac:dyDescent="0.2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</row>
    <row r="4136" spans="1:13" x14ac:dyDescent="0.2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</row>
    <row r="4137" spans="1:13" x14ac:dyDescent="0.2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</row>
    <row r="4138" spans="1:13" x14ac:dyDescent="0.2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</row>
    <row r="4139" spans="1:13" x14ac:dyDescent="0.2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</row>
    <row r="4140" spans="1:13" x14ac:dyDescent="0.2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</row>
    <row r="4141" spans="1:13" x14ac:dyDescent="0.2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</row>
    <row r="4142" spans="1:13" x14ac:dyDescent="0.2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</row>
    <row r="4143" spans="1:13" x14ac:dyDescent="0.2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</row>
    <row r="4144" spans="1:13" x14ac:dyDescent="0.2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</row>
    <row r="4145" spans="1:13" x14ac:dyDescent="0.2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</row>
    <row r="4146" spans="1:13" x14ac:dyDescent="0.2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</row>
    <row r="4147" spans="1:13" x14ac:dyDescent="0.2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</row>
    <row r="4148" spans="1:13" x14ac:dyDescent="0.2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</row>
    <row r="4149" spans="1:13" x14ac:dyDescent="0.2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</row>
    <row r="4150" spans="1:13" x14ac:dyDescent="0.2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</row>
    <row r="4151" spans="1:13" x14ac:dyDescent="0.2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</row>
    <row r="4152" spans="1:13" x14ac:dyDescent="0.2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</row>
    <row r="4153" spans="1:13" x14ac:dyDescent="0.2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</row>
    <row r="4154" spans="1:13" x14ac:dyDescent="0.2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</row>
    <row r="4155" spans="1:13" x14ac:dyDescent="0.2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</row>
    <row r="4156" spans="1:13" x14ac:dyDescent="0.2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</row>
    <row r="4157" spans="1:13" x14ac:dyDescent="0.2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</row>
    <row r="4158" spans="1:13" x14ac:dyDescent="0.2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</row>
    <row r="4159" spans="1:13" x14ac:dyDescent="0.2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</row>
    <row r="4160" spans="1:13" x14ac:dyDescent="0.2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</row>
    <row r="4161" spans="1:13" x14ac:dyDescent="0.2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</row>
    <row r="4162" spans="1:13" x14ac:dyDescent="0.2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</row>
    <row r="4163" spans="1:13" x14ac:dyDescent="0.2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</row>
    <row r="4164" spans="1:13" x14ac:dyDescent="0.2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</row>
    <row r="4165" spans="1:13" x14ac:dyDescent="0.2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</row>
    <row r="4166" spans="1:13" x14ac:dyDescent="0.2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</row>
    <row r="4167" spans="1:13" x14ac:dyDescent="0.2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</row>
    <row r="4168" spans="1:13" x14ac:dyDescent="0.2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</row>
    <row r="4169" spans="1:13" x14ac:dyDescent="0.2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</row>
    <row r="4170" spans="1:13" x14ac:dyDescent="0.2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</row>
    <row r="4171" spans="1:13" x14ac:dyDescent="0.2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</row>
    <row r="4172" spans="1:13" x14ac:dyDescent="0.2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</row>
    <row r="4173" spans="1:13" x14ac:dyDescent="0.2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</row>
    <row r="4174" spans="1:13" x14ac:dyDescent="0.2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</row>
    <row r="4175" spans="1:13" x14ac:dyDescent="0.2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</row>
    <row r="4176" spans="1:13" x14ac:dyDescent="0.2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</row>
    <row r="4177" spans="1:13" x14ac:dyDescent="0.2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</row>
    <row r="4178" spans="1:13" x14ac:dyDescent="0.2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</row>
    <row r="4179" spans="1:13" x14ac:dyDescent="0.2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</row>
    <row r="4180" spans="1:13" x14ac:dyDescent="0.2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</row>
    <row r="4181" spans="1:13" x14ac:dyDescent="0.2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</row>
    <row r="4182" spans="1:13" x14ac:dyDescent="0.2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</row>
    <row r="4183" spans="1:13" x14ac:dyDescent="0.2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</row>
    <row r="4184" spans="1:13" x14ac:dyDescent="0.2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</row>
    <row r="4185" spans="1:13" x14ac:dyDescent="0.2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</row>
    <row r="4186" spans="1:13" x14ac:dyDescent="0.2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</row>
    <row r="4187" spans="1:13" x14ac:dyDescent="0.2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</row>
    <row r="4188" spans="1:13" x14ac:dyDescent="0.2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</row>
    <row r="4189" spans="1:13" x14ac:dyDescent="0.2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</row>
    <row r="4190" spans="1:13" x14ac:dyDescent="0.2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</row>
    <row r="4191" spans="1:13" x14ac:dyDescent="0.2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</row>
    <row r="4192" spans="1:13" x14ac:dyDescent="0.2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</row>
    <row r="4193" spans="1:13" x14ac:dyDescent="0.2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</row>
    <row r="4194" spans="1:13" x14ac:dyDescent="0.2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</row>
    <row r="4195" spans="1:13" x14ac:dyDescent="0.2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</row>
    <row r="4196" spans="1:13" x14ac:dyDescent="0.2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</row>
    <row r="4197" spans="1:13" x14ac:dyDescent="0.2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</row>
    <row r="4198" spans="1:13" x14ac:dyDescent="0.2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</row>
    <row r="4199" spans="1:13" x14ac:dyDescent="0.2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</row>
    <row r="4200" spans="1:13" x14ac:dyDescent="0.2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</row>
    <row r="4201" spans="1:13" x14ac:dyDescent="0.2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</row>
    <row r="4202" spans="1:13" x14ac:dyDescent="0.2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</row>
    <row r="4203" spans="1:13" x14ac:dyDescent="0.2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</row>
    <row r="4204" spans="1:13" x14ac:dyDescent="0.2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</row>
    <row r="4205" spans="1:13" x14ac:dyDescent="0.2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</row>
    <row r="4206" spans="1:13" x14ac:dyDescent="0.2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</row>
    <row r="4207" spans="1:13" x14ac:dyDescent="0.2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</row>
    <row r="4208" spans="1:13" x14ac:dyDescent="0.2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</row>
    <row r="4209" spans="1:13" x14ac:dyDescent="0.2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</row>
    <row r="4210" spans="1:13" x14ac:dyDescent="0.2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</row>
    <row r="4211" spans="1:13" x14ac:dyDescent="0.2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</row>
    <row r="4212" spans="1:13" x14ac:dyDescent="0.2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</row>
    <row r="4213" spans="1:13" x14ac:dyDescent="0.2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</row>
    <row r="4214" spans="1:13" x14ac:dyDescent="0.2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</row>
    <row r="4215" spans="1:13" x14ac:dyDescent="0.2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</row>
    <row r="4216" spans="1:13" x14ac:dyDescent="0.2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</row>
    <row r="4217" spans="1:13" x14ac:dyDescent="0.2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</row>
    <row r="4218" spans="1:13" x14ac:dyDescent="0.2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</row>
    <row r="4219" spans="1:13" x14ac:dyDescent="0.2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</row>
    <row r="4220" spans="1:13" x14ac:dyDescent="0.2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</row>
    <row r="4221" spans="1:13" x14ac:dyDescent="0.2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</row>
    <row r="4222" spans="1:13" x14ac:dyDescent="0.2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</row>
    <row r="4223" spans="1:13" x14ac:dyDescent="0.2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</row>
    <row r="4224" spans="1:13" x14ac:dyDescent="0.2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</row>
    <row r="4225" spans="1:13" x14ac:dyDescent="0.2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</row>
    <row r="4226" spans="1:13" x14ac:dyDescent="0.2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</row>
    <row r="4227" spans="1:13" x14ac:dyDescent="0.2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</row>
    <row r="4228" spans="1:13" x14ac:dyDescent="0.2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</row>
    <row r="4229" spans="1:13" x14ac:dyDescent="0.2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</row>
    <row r="4230" spans="1:13" x14ac:dyDescent="0.2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</row>
    <row r="4231" spans="1:13" x14ac:dyDescent="0.2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</row>
    <row r="4232" spans="1:13" x14ac:dyDescent="0.2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</row>
    <row r="4233" spans="1:13" x14ac:dyDescent="0.2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</row>
    <row r="4234" spans="1:13" x14ac:dyDescent="0.2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</row>
    <row r="4235" spans="1:13" x14ac:dyDescent="0.2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</row>
    <row r="4236" spans="1:13" x14ac:dyDescent="0.2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</row>
    <row r="4237" spans="1:13" x14ac:dyDescent="0.2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</row>
    <row r="4238" spans="1:13" x14ac:dyDescent="0.2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</row>
    <row r="4239" spans="1:13" x14ac:dyDescent="0.2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</row>
    <row r="4240" spans="1:13" x14ac:dyDescent="0.2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</row>
    <row r="4241" spans="1:13" x14ac:dyDescent="0.2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</row>
    <row r="4242" spans="1:13" x14ac:dyDescent="0.2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</row>
    <row r="4243" spans="1:13" x14ac:dyDescent="0.2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</row>
    <row r="4244" spans="1:13" x14ac:dyDescent="0.2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</row>
    <row r="4245" spans="1:13" x14ac:dyDescent="0.2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</row>
    <row r="4246" spans="1:13" x14ac:dyDescent="0.2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</row>
    <row r="4247" spans="1:13" x14ac:dyDescent="0.2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</row>
    <row r="4248" spans="1:13" x14ac:dyDescent="0.2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</row>
    <row r="4249" spans="1:13" x14ac:dyDescent="0.2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</row>
    <row r="4250" spans="1:13" x14ac:dyDescent="0.2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</row>
    <row r="4251" spans="1:13" x14ac:dyDescent="0.2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</row>
    <row r="4252" spans="1:13" x14ac:dyDescent="0.2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</row>
    <row r="4253" spans="1:13" x14ac:dyDescent="0.2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</row>
    <row r="4254" spans="1:13" x14ac:dyDescent="0.2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</row>
    <row r="4255" spans="1:13" x14ac:dyDescent="0.2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</row>
    <row r="4256" spans="1:13" x14ac:dyDescent="0.2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</row>
    <row r="4257" spans="1:13" x14ac:dyDescent="0.2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</row>
    <row r="4258" spans="1:13" x14ac:dyDescent="0.2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</row>
    <row r="4259" spans="1:13" x14ac:dyDescent="0.2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</row>
    <row r="4260" spans="1:13" x14ac:dyDescent="0.2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</row>
    <row r="4261" spans="1:13" x14ac:dyDescent="0.2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</row>
    <row r="4262" spans="1:13" x14ac:dyDescent="0.2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</row>
    <row r="4263" spans="1:13" x14ac:dyDescent="0.2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</row>
    <row r="4264" spans="1:13" x14ac:dyDescent="0.2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</row>
    <row r="4265" spans="1:13" x14ac:dyDescent="0.2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</row>
    <row r="4266" spans="1:13" x14ac:dyDescent="0.2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</row>
    <row r="4267" spans="1:13" x14ac:dyDescent="0.2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</row>
    <row r="4268" spans="1:13" x14ac:dyDescent="0.2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</row>
    <row r="4269" spans="1:13" x14ac:dyDescent="0.2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</row>
    <row r="4270" spans="1:13" x14ac:dyDescent="0.2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</row>
    <row r="4271" spans="1:13" x14ac:dyDescent="0.2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</row>
    <row r="4272" spans="1:13" x14ac:dyDescent="0.2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</row>
    <row r="4273" spans="1:13" x14ac:dyDescent="0.2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</row>
    <row r="4274" spans="1:13" x14ac:dyDescent="0.2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</row>
    <row r="4275" spans="1:13" x14ac:dyDescent="0.2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</row>
    <row r="4276" spans="1:13" x14ac:dyDescent="0.2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</row>
    <row r="4277" spans="1:13" x14ac:dyDescent="0.2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</row>
    <row r="4278" spans="1:13" x14ac:dyDescent="0.2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</row>
    <row r="4279" spans="1:13" x14ac:dyDescent="0.2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</row>
    <row r="4280" spans="1:13" x14ac:dyDescent="0.2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</row>
    <row r="4281" spans="1:13" x14ac:dyDescent="0.2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</row>
    <row r="4282" spans="1:13" x14ac:dyDescent="0.2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</row>
    <row r="4283" spans="1:13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</row>
    <row r="4284" spans="1:13" x14ac:dyDescent="0.2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</row>
    <row r="4285" spans="1:13" x14ac:dyDescent="0.2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</row>
    <row r="4286" spans="1:13" x14ac:dyDescent="0.2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</row>
    <row r="4287" spans="1:13" x14ac:dyDescent="0.2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</row>
    <row r="4288" spans="1:13" x14ac:dyDescent="0.2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</row>
    <row r="4289" spans="1:13" x14ac:dyDescent="0.2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</row>
    <row r="4290" spans="1:13" x14ac:dyDescent="0.2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</row>
    <row r="4291" spans="1:13" x14ac:dyDescent="0.2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</row>
    <row r="4292" spans="1:13" x14ac:dyDescent="0.2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</row>
    <row r="4293" spans="1:13" x14ac:dyDescent="0.2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</row>
    <row r="4294" spans="1:13" x14ac:dyDescent="0.2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</row>
    <row r="4295" spans="1:13" x14ac:dyDescent="0.2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</row>
    <row r="4296" spans="1:13" x14ac:dyDescent="0.2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</row>
    <row r="4297" spans="1:13" x14ac:dyDescent="0.2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</row>
    <row r="4298" spans="1:13" x14ac:dyDescent="0.2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</row>
    <row r="4299" spans="1:13" x14ac:dyDescent="0.2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</row>
    <row r="4300" spans="1:13" x14ac:dyDescent="0.2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</row>
    <row r="4301" spans="1:13" x14ac:dyDescent="0.2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</row>
    <row r="4302" spans="1:13" x14ac:dyDescent="0.2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</row>
    <row r="4303" spans="1:13" x14ac:dyDescent="0.2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</row>
    <row r="4304" spans="1:13" x14ac:dyDescent="0.2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</row>
    <row r="4305" spans="1:13" x14ac:dyDescent="0.2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</row>
    <row r="4306" spans="1:13" x14ac:dyDescent="0.2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</row>
    <row r="4307" spans="1:13" x14ac:dyDescent="0.2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</row>
    <row r="4308" spans="1:13" x14ac:dyDescent="0.2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</row>
    <row r="4309" spans="1:13" x14ac:dyDescent="0.2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</row>
    <row r="4310" spans="1:13" x14ac:dyDescent="0.2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</row>
    <row r="4311" spans="1:13" x14ac:dyDescent="0.2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</row>
  </sheetData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3:F18"/>
  <sheetViews>
    <sheetView workbookViewId="0">
      <selection activeCell="F10" sqref="F10"/>
    </sheetView>
  </sheetViews>
  <sheetFormatPr defaultRowHeight="12.75" x14ac:dyDescent="0.2"/>
  <cols>
    <col min="2" max="3" width="10.5703125" bestFit="1" customWidth="1"/>
    <col min="4" max="6" width="9.5703125" bestFit="1" customWidth="1"/>
  </cols>
  <sheetData>
    <row r="3" spans="1:6" x14ac:dyDescent="0.2">
      <c r="A3" s="25" t="s">
        <v>120</v>
      </c>
    </row>
    <row r="4" spans="1:6" x14ac:dyDescent="0.2">
      <c r="A4" s="12" t="s">
        <v>25</v>
      </c>
      <c r="B4">
        <f>-0.01*(LOG10(LOG10('Расчет при 1400 С'!H155)) -LOG10(LOG10('Расчет при 1500 С'!H155)))</f>
        <v>-9.2706603095900394E-3</v>
      </c>
    </row>
    <row r="5" spans="1:6" x14ac:dyDescent="0.2">
      <c r="A5" s="12" t="s">
        <v>26</v>
      </c>
      <c r="B5">
        <f>LOG10(LOG10('Расчет при 1500 С'!H155))-1500*'Расчет вязкости'!B4</f>
        <v>13.014236788188335</v>
      </c>
    </row>
    <row r="7" spans="1:6" x14ac:dyDescent="0.2">
      <c r="A7" s="25" t="s">
        <v>118</v>
      </c>
    </row>
    <row r="8" spans="1:6" ht="38.25" x14ac:dyDescent="0.2">
      <c r="A8" s="26" t="s">
        <v>27</v>
      </c>
      <c r="B8" s="27" t="s">
        <v>28</v>
      </c>
      <c r="C8" s="28"/>
      <c r="D8" s="28"/>
      <c r="E8" s="28"/>
      <c r="F8" s="29"/>
    </row>
    <row r="9" spans="1:6" x14ac:dyDescent="0.2">
      <c r="A9" s="30"/>
      <c r="B9" s="31">
        <v>1350</v>
      </c>
      <c r="C9" s="31">
        <v>1400</v>
      </c>
      <c r="D9" s="31">
        <v>1450</v>
      </c>
      <c r="E9" s="31">
        <v>1500</v>
      </c>
      <c r="F9" s="31">
        <v>1550</v>
      </c>
    </row>
    <row r="10" spans="1:6" x14ac:dyDescent="0.2">
      <c r="A10" s="32" t="s">
        <v>29</v>
      </c>
      <c r="B10" s="33">
        <f>POWER(10,POWER(10,$B$5+$B$4*B9))</f>
        <v>1425.2186267683796</v>
      </c>
      <c r="C10" s="33">
        <f>POWER(10,POWER(10,$B$5+$B$4*C9))</f>
        <v>12.153651529371343</v>
      </c>
      <c r="D10" s="33">
        <f>POWER(10,POWER(10,$B$5+$B$4*D9))</f>
        <v>2.3608074188350336</v>
      </c>
      <c r="E10" s="33">
        <f>POWER(10,POWER(10,$B$5+$B$4*E9))</f>
        <v>1.3437108077974622</v>
      </c>
      <c r="F10" s="33">
        <f>POWER(10,POWER(10,$B$5+$B$4*F9))</f>
        <v>1.1069497458077371</v>
      </c>
    </row>
    <row r="11" spans="1:6" x14ac:dyDescent="0.2">
      <c r="A11" t="s">
        <v>30</v>
      </c>
      <c r="E11" s="2">
        <f>(B5-LOG10(LOG10(7)))/-B4</f>
        <v>1411.6933699077465</v>
      </c>
    </row>
    <row r="13" spans="1:6" x14ac:dyDescent="0.2">
      <c r="A13" s="71" t="s">
        <v>119</v>
      </c>
    </row>
    <row r="14" spans="1:6" x14ac:dyDescent="0.2">
      <c r="A14" t="s">
        <v>31</v>
      </c>
      <c r="B14" s="2">
        <f>(B5-LOG10(LOG10(25)))/-B4</f>
        <v>1388.1156060071162</v>
      </c>
      <c r="C14" t="s">
        <v>63</v>
      </c>
    </row>
    <row r="15" spans="1:6" x14ac:dyDescent="0.2">
      <c r="A15" s="34"/>
    </row>
    <row r="16" spans="1:6" x14ac:dyDescent="0.2">
      <c r="A16" s="126" t="s">
        <v>40</v>
      </c>
      <c r="B16" s="20"/>
      <c r="D16">
        <f>(25-7)/(E11-B14)</f>
        <v>0.76343117506231362</v>
      </c>
    </row>
    <row r="17" spans="1:4" x14ac:dyDescent="0.2">
      <c r="A17" s="126" t="s">
        <v>41</v>
      </c>
      <c r="D17" s="9">
        <f>C10-E10</f>
        <v>10.809940721573881</v>
      </c>
    </row>
    <row r="18" spans="1:4" x14ac:dyDescent="0.2">
      <c r="A18" s="3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S51"/>
  <sheetViews>
    <sheetView topLeftCell="B5" zoomScale="70" zoomScaleNormal="70" workbookViewId="0">
      <selection activeCell="B17" sqref="B17"/>
    </sheetView>
  </sheetViews>
  <sheetFormatPr defaultRowHeight="12.75" x14ac:dyDescent="0.2"/>
  <cols>
    <col min="1" max="1" width="63" customWidth="1"/>
    <col min="2" max="2" width="22.7109375" customWidth="1"/>
    <col min="3" max="3" width="20.140625" customWidth="1"/>
    <col min="9" max="9" width="13.42578125" bestFit="1" customWidth="1"/>
    <col min="10" max="10" width="12.85546875" bestFit="1" customWidth="1"/>
    <col min="13" max="13" width="16.140625" customWidth="1"/>
    <col min="14" max="14" width="50.85546875" customWidth="1"/>
    <col min="15" max="15" width="14.42578125" customWidth="1"/>
  </cols>
  <sheetData>
    <row r="1" spans="1:16" x14ac:dyDescent="0.2">
      <c r="A1" s="5" t="s">
        <v>93</v>
      </c>
      <c r="B1" s="132">
        <f>'ВВОД данных и р-т'!C22</f>
        <v>1180</v>
      </c>
      <c r="C1" s="36"/>
      <c r="D1" s="36"/>
      <c r="F1" s="70"/>
      <c r="G1" t="s">
        <v>78</v>
      </c>
      <c r="I1" s="134"/>
      <c r="J1" t="s">
        <v>101</v>
      </c>
    </row>
    <row r="2" spans="1:16" x14ac:dyDescent="0.2">
      <c r="A2" s="5" t="s">
        <v>97</v>
      </c>
      <c r="B2" s="36">
        <v>0</v>
      </c>
      <c r="C2" s="36">
        <v>6</v>
      </c>
      <c r="D2" s="36">
        <v>12</v>
      </c>
      <c r="F2" t="s">
        <v>100</v>
      </c>
    </row>
    <row r="3" spans="1:16" x14ac:dyDescent="0.2">
      <c r="A3" s="5" t="s">
        <v>98</v>
      </c>
      <c r="B3" s="36">
        <f>B2*B2</f>
        <v>0</v>
      </c>
      <c r="C3" s="36">
        <f>C2*C2</f>
        <v>36</v>
      </c>
      <c r="D3" s="36">
        <f>D2*D2</f>
        <v>144</v>
      </c>
      <c r="F3" t="s">
        <v>85</v>
      </c>
      <c r="G3" t="s">
        <v>86</v>
      </c>
      <c r="H3" t="s">
        <v>99</v>
      </c>
    </row>
    <row r="4" spans="1:16" x14ac:dyDescent="0.2">
      <c r="A4" s="5" t="s">
        <v>92</v>
      </c>
      <c r="B4" s="133">
        <f>G$17+F$17*B1+E$17*B1^2+D$17*B1^3+C$17*B1^4+B$17*B1^5</f>
        <v>94.892598302103579</v>
      </c>
      <c r="C4" s="133">
        <f>G$28+F$28*B1+E$28*B1^2+D$28*B1^3+C$28*B1^4+B$28*B1^5</f>
        <v>57.761911700479686</v>
      </c>
      <c r="D4" s="133">
        <f>G$39+F$39*B1+E$39*B1^2+D$39*B1^3+C$39*B1^4+B$39*B1^5</f>
        <v>47.531963135523256</v>
      </c>
      <c r="F4" s="134">
        <f t="array" ref="F4:H4">LINEST(B4:D4,B2:D3,TRUE,TRUE)</f>
        <v>0.37362136162038123</v>
      </c>
      <c r="G4" s="134">
        <v>-8.4301759366596034</v>
      </c>
      <c r="H4" s="134">
        <v>94.892598302103593</v>
      </c>
    </row>
    <row r="5" spans="1:16" x14ac:dyDescent="0.2">
      <c r="A5" s="5" t="s">
        <v>94</v>
      </c>
      <c r="B5" s="132">
        <f>'ВВОД данных и р-т'!C24</f>
        <v>1300</v>
      </c>
      <c r="C5" s="36"/>
      <c r="D5" s="36"/>
    </row>
    <row r="6" spans="1:16" x14ac:dyDescent="0.2">
      <c r="A6" s="5" t="s">
        <v>95</v>
      </c>
      <c r="B6" s="133">
        <f>G$17+F$17*B5+E$17*B5^2+D$17*B5^3+C$17*B5^4+B$17*B5^5</f>
        <v>13.748958283977117</v>
      </c>
      <c r="C6" s="133">
        <f>G$28+F$28*B5+E$28*B5^2+D$28*B5^3+C$28*B5^4+B$28*B5^5</f>
        <v>8.2798620736575685</v>
      </c>
      <c r="D6" s="133">
        <f>G$39+F$39*B5+E$39*B5^2+D$39*B5^3+C$39*B5^4+B$39*B5^5</f>
        <v>4.864027762087062</v>
      </c>
      <c r="F6" s="134">
        <f t="array" ref="F6:H6">LINEST(B6:D6,B2:D3,TRUE,TRUE)</f>
        <v>2.8517526371514525E-2</v>
      </c>
      <c r="G6" s="134">
        <v>-1.0826211932823457</v>
      </c>
      <c r="H6" s="134">
        <v>13.748958283977121</v>
      </c>
    </row>
    <row r="10" spans="1:16" x14ac:dyDescent="0.2">
      <c r="A10" s="130" t="s">
        <v>80</v>
      </c>
      <c r="B10" s="83">
        <v>1180</v>
      </c>
      <c r="C10">
        <f t="shared" ref="C10:C15" si="0">B10^2</f>
        <v>1392400</v>
      </c>
      <c r="D10">
        <f t="shared" ref="D10:D15" si="1">B10^3</f>
        <v>1643032000</v>
      </c>
      <c r="E10">
        <f t="shared" ref="E10:E15" si="2">B10^4</f>
        <v>1938777760000</v>
      </c>
      <c r="F10">
        <f t="shared" ref="F10:F15" si="3">B10^5</f>
        <v>2287757756800000</v>
      </c>
      <c r="G10" s="83">
        <v>94.8</v>
      </c>
    </row>
    <row r="11" spans="1:16" x14ac:dyDescent="0.2">
      <c r="A11" s="130" t="s">
        <v>81</v>
      </c>
      <c r="B11" s="83">
        <v>1200</v>
      </c>
      <c r="C11">
        <f t="shared" si="0"/>
        <v>1440000</v>
      </c>
      <c r="D11">
        <f t="shared" si="1"/>
        <v>1728000000</v>
      </c>
      <c r="E11">
        <f t="shared" si="2"/>
        <v>2073600000000</v>
      </c>
      <c r="F11">
        <f t="shared" si="3"/>
        <v>2488320000000000</v>
      </c>
      <c r="G11" s="83">
        <v>65.3</v>
      </c>
    </row>
    <row r="12" spans="1:16" x14ac:dyDescent="0.2">
      <c r="B12" s="83">
        <v>1225</v>
      </c>
      <c r="C12">
        <f t="shared" si="0"/>
        <v>1500625</v>
      </c>
      <c r="D12">
        <f t="shared" si="1"/>
        <v>1838265625</v>
      </c>
      <c r="E12">
        <f t="shared" si="2"/>
        <v>2251875390625</v>
      </c>
      <c r="F12">
        <f t="shared" si="3"/>
        <v>2758547353515625</v>
      </c>
      <c r="G12" s="131">
        <v>40.4</v>
      </c>
    </row>
    <row r="13" spans="1:16" x14ac:dyDescent="0.2">
      <c r="B13" s="83">
        <v>1250</v>
      </c>
      <c r="C13">
        <f t="shared" si="0"/>
        <v>1562500</v>
      </c>
      <c r="D13">
        <f t="shared" si="1"/>
        <v>1953125000</v>
      </c>
      <c r="E13">
        <f t="shared" si="2"/>
        <v>2441406250000</v>
      </c>
      <c r="F13">
        <f t="shared" si="3"/>
        <v>3051757812500000</v>
      </c>
      <c r="G13" s="131">
        <v>27</v>
      </c>
    </row>
    <row r="14" spans="1:16" x14ac:dyDescent="0.2">
      <c r="B14" s="83">
        <v>1300</v>
      </c>
      <c r="C14">
        <f t="shared" si="0"/>
        <v>1690000</v>
      </c>
      <c r="D14">
        <f t="shared" si="1"/>
        <v>2197000000</v>
      </c>
      <c r="E14">
        <f t="shared" si="2"/>
        <v>2856100000000</v>
      </c>
      <c r="F14">
        <f t="shared" si="3"/>
        <v>3712930000000000</v>
      </c>
      <c r="G14" s="131">
        <v>13.7</v>
      </c>
    </row>
    <row r="15" spans="1:16" x14ac:dyDescent="0.2">
      <c r="B15" s="83">
        <v>1350</v>
      </c>
      <c r="C15">
        <f t="shared" si="0"/>
        <v>1822500</v>
      </c>
      <c r="D15">
        <f t="shared" si="1"/>
        <v>2460375000</v>
      </c>
      <c r="E15">
        <f t="shared" si="2"/>
        <v>3321506250000</v>
      </c>
      <c r="F15">
        <f t="shared" si="3"/>
        <v>4484033437500000</v>
      </c>
      <c r="G15" s="131">
        <v>8</v>
      </c>
    </row>
    <row r="16" spans="1:16" x14ac:dyDescent="0.2">
      <c r="B16" s="36" t="s">
        <v>82</v>
      </c>
      <c r="C16" s="36" t="s">
        <v>83</v>
      </c>
      <c r="D16" s="36" t="s">
        <v>84</v>
      </c>
      <c r="E16" s="36" t="s">
        <v>85</v>
      </c>
      <c r="F16" s="36" t="s">
        <v>86</v>
      </c>
      <c r="G16" s="36" t="s">
        <v>96</v>
      </c>
      <c r="K16" s="83">
        <v>1180</v>
      </c>
      <c r="L16">
        <f t="shared" ref="L16:L21" si="4">K16^2</f>
        <v>1392400</v>
      </c>
      <c r="M16">
        <f>K16^3</f>
        <v>1643032000</v>
      </c>
      <c r="N16" s="137">
        <f>K16^4</f>
        <v>1938777760000</v>
      </c>
      <c r="O16">
        <f t="shared" ref="O16:O21" si="5">K16^5</f>
        <v>2287757756800000</v>
      </c>
      <c r="P16" s="83">
        <v>94.8</v>
      </c>
    </row>
    <row r="17" spans="1:19" x14ac:dyDescent="0.2">
      <c r="B17" s="134">
        <f t="array" ref="B17:G18">LINEST(G10:G15,B10:F15,TRUE,TRUE)</f>
        <v>9.1919739514502879E-11</v>
      </c>
      <c r="C17" s="134">
        <v>-4.5473903943080833E-7</v>
      </c>
      <c r="D17" s="134">
        <v>8.0029769033581266E-4</v>
      </c>
      <c r="E17" s="134">
        <v>-0.52849355393848707</v>
      </c>
      <c r="F17" s="134">
        <v>0</v>
      </c>
      <c r="G17" s="134">
        <v>92402.441529295233</v>
      </c>
      <c r="I17">
        <f>2467993/79919905000000000</f>
        <v>3.0880830000986615E-11</v>
      </c>
      <c r="J17">
        <f>I17^2</f>
        <v>9.5362566154983505E-22</v>
      </c>
      <c r="K17" s="83">
        <v>1200</v>
      </c>
      <c r="L17">
        <f t="shared" si="4"/>
        <v>1440000</v>
      </c>
      <c r="M17">
        <f t="shared" ref="M17:M21" si="6">K17^3</f>
        <v>1728000000</v>
      </c>
      <c r="N17">
        <f t="shared" ref="N17:N21" si="7">K17^4</f>
        <v>2073600000000</v>
      </c>
      <c r="O17">
        <f t="shared" si="5"/>
        <v>2488320000000000</v>
      </c>
      <c r="P17" s="83">
        <v>65.3</v>
      </c>
    </row>
    <row r="18" spans="1:19" x14ac:dyDescent="0.2">
      <c r="B18">
        <v>3.928341218812023E-11</v>
      </c>
      <c r="C18">
        <v>1.86145537448071E-7</v>
      </c>
      <c r="D18">
        <v>3.1337335459016423E-4</v>
      </c>
      <c r="E18">
        <v>0.19767991950524325</v>
      </c>
      <c r="F18">
        <v>0</v>
      </c>
      <c r="G18">
        <v>31391.290664270622</v>
      </c>
      <c r="I18">
        <f>(-504060979)/2557436960000000</f>
        <v>-1.9709615012367694E-7</v>
      </c>
      <c r="J18">
        <f t="shared" ref="J18:J21" si="8">I18^2</f>
        <v>3.8846892393574997E-14</v>
      </c>
      <c r="K18" s="83">
        <v>1225</v>
      </c>
      <c r="L18">
        <f t="shared" si="4"/>
        <v>1500625</v>
      </c>
      <c r="M18">
        <f t="shared" si="6"/>
        <v>1838265625</v>
      </c>
      <c r="N18">
        <f t="shared" si="7"/>
        <v>2251875390625</v>
      </c>
      <c r="O18">
        <f t="shared" si="5"/>
        <v>2758547353515625</v>
      </c>
      <c r="P18" s="131">
        <v>40.4</v>
      </c>
    </row>
    <row r="19" spans="1:19" x14ac:dyDescent="0.2">
      <c r="B19" t="s">
        <v>87</v>
      </c>
      <c r="C19">
        <v>1180</v>
      </c>
      <c r="D19" s="2">
        <f>G17+F17*C19+E17*C19^2+D17*C19^3+C17*C19^4+B17*C19^5</f>
        <v>94.892598302103579</v>
      </c>
      <c r="I19">
        <f>2175396029/4795194300000</f>
        <v>4.5366170647141452E-4</v>
      </c>
      <c r="J19">
        <f t="shared" si="8"/>
        <v>2.0580894391855587E-7</v>
      </c>
      <c r="K19" s="83">
        <v>1250</v>
      </c>
      <c r="L19">
        <f t="shared" si="4"/>
        <v>1562500</v>
      </c>
      <c r="M19">
        <f t="shared" si="6"/>
        <v>1953125000</v>
      </c>
      <c r="N19">
        <f t="shared" si="7"/>
        <v>2441406250000</v>
      </c>
      <c r="O19">
        <f t="shared" si="5"/>
        <v>3051757812500000</v>
      </c>
      <c r="P19" s="131">
        <v>27</v>
      </c>
      <c r="S19">
        <f>6670956948042540/70368744177664</f>
        <v>94.799999999999898</v>
      </c>
    </row>
    <row r="20" spans="1:19" x14ac:dyDescent="0.2">
      <c r="I20">
        <f>(-504060979)/2557436960000000</f>
        <v>-1.9709615012367694E-7</v>
      </c>
      <c r="J20">
        <f t="shared" si="8"/>
        <v>3.8846892393574997E-14</v>
      </c>
      <c r="K20" s="83">
        <v>1300</v>
      </c>
      <c r="L20">
        <f t="shared" si="4"/>
        <v>1690000</v>
      </c>
      <c r="M20">
        <f t="shared" si="6"/>
        <v>2197000000</v>
      </c>
      <c r="N20">
        <f t="shared" si="7"/>
        <v>2856100000000</v>
      </c>
      <c r="O20">
        <f t="shared" si="5"/>
        <v>3712930000000000</v>
      </c>
      <c r="P20" s="131">
        <v>13.7</v>
      </c>
    </row>
    <row r="21" spans="1:19" x14ac:dyDescent="0.2">
      <c r="A21" s="130" t="s">
        <v>80</v>
      </c>
      <c r="B21" s="83">
        <v>1180</v>
      </c>
      <c r="C21">
        <f t="shared" ref="C21:C26" si="9">B21^2</f>
        <v>1392400</v>
      </c>
      <c r="D21">
        <f t="shared" ref="D21:D26" si="10">B21^3</f>
        <v>1643032000</v>
      </c>
      <c r="E21">
        <f t="shared" ref="E21:E26" si="11">B21^4</f>
        <v>1938777760000</v>
      </c>
      <c r="F21">
        <f t="shared" ref="F21:F26" si="12">B21^5</f>
        <v>2287757756800000</v>
      </c>
      <c r="G21" s="83">
        <v>57.8</v>
      </c>
      <c r="I21">
        <f>2467993/79919905000000000</f>
        <v>3.0880830000986615E-11</v>
      </c>
      <c r="J21">
        <f t="shared" si="8"/>
        <v>9.5362566154983505E-22</v>
      </c>
      <c r="K21" s="83">
        <v>1350</v>
      </c>
      <c r="L21">
        <f t="shared" si="4"/>
        <v>1822500</v>
      </c>
      <c r="M21">
        <f t="shared" si="6"/>
        <v>2460375000</v>
      </c>
      <c r="N21">
        <f t="shared" si="7"/>
        <v>3321506250000</v>
      </c>
      <c r="O21">
        <f t="shared" si="5"/>
        <v>4484033437500000</v>
      </c>
      <c r="P21" s="131">
        <v>8</v>
      </c>
    </row>
    <row r="22" spans="1:19" x14ac:dyDescent="0.2">
      <c r="A22" s="130" t="s">
        <v>88</v>
      </c>
      <c r="B22" s="83">
        <v>1200</v>
      </c>
      <c r="C22">
        <f t="shared" si="9"/>
        <v>1440000</v>
      </c>
      <c r="D22">
        <f t="shared" si="10"/>
        <v>1728000000</v>
      </c>
      <c r="E22">
        <f t="shared" si="11"/>
        <v>2073600000000</v>
      </c>
      <c r="F22">
        <f t="shared" si="12"/>
        <v>2488320000000000</v>
      </c>
      <c r="G22" s="83">
        <v>38.1</v>
      </c>
    </row>
    <row r="23" spans="1:19" x14ac:dyDescent="0.2">
      <c r="B23" s="83">
        <v>1225</v>
      </c>
      <c r="C23">
        <f t="shared" si="9"/>
        <v>1500625</v>
      </c>
      <c r="D23">
        <f t="shared" si="10"/>
        <v>1838265625</v>
      </c>
      <c r="E23">
        <f t="shared" si="11"/>
        <v>2251875390625</v>
      </c>
      <c r="F23">
        <f t="shared" si="12"/>
        <v>2758547353515625</v>
      </c>
      <c r="G23" s="131">
        <v>24</v>
      </c>
      <c r="I23">
        <f>(-380878115659)/1.95356765952E+22</f>
        <v>-1.9496540793093566E-11</v>
      </c>
      <c r="K23">
        <f>K16/$K$16</f>
        <v>1</v>
      </c>
      <c r="L23">
        <f t="shared" ref="L23:P23" si="13">L16/$K$16</f>
        <v>1180</v>
      </c>
      <c r="M23">
        <f t="shared" si="13"/>
        <v>1392400</v>
      </c>
      <c r="N23">
        <f t="shared" si="13"/>
        <v>1643032000</v>
      </c>
      <c r="O23">
        <f t="shared" si="13"/>
        <v>1938777760000</v>
      </c>
      <c r="P23">
        <f t="shared" si="13"/>
        <v>8.0338983050847454E-2</v>
      </c>
    </row>
    <row r="24" spans="1:19" x14ac:dyDescent="0.2">
      <c r="B24" s="83">
        <v>1250</v>
      </c>
      <c r="C24">
        <f t="shared" si="9"/>
        <v>1562500</v>
      </c>
      <c r="D24">
        <f t="shared" si="10"/>
        <v>1953125000</v>
      </c>
      <c r="E24">
        <f t="shared" si="11"/>
        <v>2441406250000</v>
      </c>
      <c r="F24">
        <f t="shared" si="12"/>
        <v>3051757812500000</v>
      </c>
      <c r="G24" s="131">
        <v>16</v>
      </c>
      <c r="I24">
        <f>42804412099/542657683200000000</f>
        <v>7.8879215063512066E-8</v>
      </c>
      <c r="K24">
        <f>K17/$K$17</f>
        <v>1</v>
      </c>
      <c r="L24">
        <f t="shared" ref="L24:P24" si="14">L17/$K$17</f>
        <v>1200</v>
      </c>
      <c r="M24">
        <f t="shared" si="14"/>
        <v>1440000</v>
      </c>
      <c r="N24">
        <f t="shared" si="14"/>
        <v>1728000000</v>
      </c>
      <c r="O24">
        <f t="shared" si="14"/>
        <v>2073600000000</v>
      </c>
      <c r="P24">
        <f t="shared" si="14"/>
        <v>5.4416666666666662E-2</v>
      </c>
    </row>
    <row r="25" spans="1:19" x14ac:dyDescent="0.2">
      <c r="B25" s="83">
        <v>1300</v>
      </c>
      <c r="C25">
        <f t="shared" si="9"/>
        <v>1690000</v>
      </c>
      <c r="D25">
        <f t="shared" si="10"/>
        <v>2197000000</v>
      </c>
      <c r="E25">
        <f t="shared" si="11"/>
        <v>2856100000000</v>
      </c>
      <c r="F25">
        <f t="shared" si="12"/>
        <v>3712930000000000</v>
      </c>
      <c r="G25" s="131">
        <v>8.3000000000000007</v>
      </c>
      <c r="K25">
        <f>K18/$K$18</f>
        <v>1</v>
      </c>
      <c r="L25">
        <f t="shared" ref="L25:P25" si="15">L18/$K$18</f>
        <v>1225</v>
      </c>
      <c r="M25">
        <f t="shared" si="15"/>
        <v>1500625</v>
      </c>
      <c r="N25">
        <f t="shared" si="15"/>
        <v>1838265625</v>
      </c>
      <c r="O25">
        <f t="shared" si="15"/>
        <v>2251875390625</v>
      </c>
      <c r="P25">
        <f t="shared" si="15"/>
        <v>3.2979591836734691E-2</v>
      </c>
    </row>
    <row r="26" spans="1:19" x14ac:dyDescent="0.2">
      <c r="B26" s="83">
        <v>1350</v>
      </c>
      <c r="C26">
        <f t="shared" si="9"/>
        <v>1822500</v>
      </c>
      <c r="D26">
        <f t="shared" si="10"/>
        <v>2460375000</v>
      </c>
      <c r="E26">
        <f t="shared" si="11"/>
        <v>3321506250000</v>
      </c>
      <c r="F26">
        <f t="shared" si="12"/>
        <v>4484033437500000</v>
      </c>
      <c r="G26" s="131">
        <v>5</v>
      </c>
      <c r="K26">
        <f>K19/$K$19</f>
        <v>1</v>
      </c>
      <c r="L26">
        <f t="shared" ref="L26:P26" si="16">L19/$K$19</f>
        <v>1250</v>
      </c>
      <c r="M26">
        <f t="shared" si="16"/>
        <v>1562500</v>
      </c>
      <c r="N26">
        <f t="shared" si="16"/>
        <v>1953125000</v>
      </c>
      <c r="O26">
        <f t="shared" si="16"/>
        <v>2441406250000</v>
      </c>
      <c r="P26">
        <f t="shared" si="16"/>
        <v>2.1600000000000001E-2</v>
      </c>
    </row>
    <row r="27" spans="1:19" x14ac:dyDescent="0.2">
      <c r="B27" s="36" t="s">
        <v>82</v>
      </c>
      <c r="C27" s="36" t="s">
        <v>83</v>
      </c>
      <c r="D27" s="36" t="s">
        <v>84</v>
      </c>
      <c r="E27" s="36" t="s">
        <v>85</v>
      </c>
      <c r="F27" s="36" t="s">
        <v>86</v>
      </c>
      <c r="G27" s="36" t="s">
        <v>96</v>
      </c>
      <c r="K27">
        <f>K20/$K$20</f>
        <v>1</v>
      </c>
      <c r="L27">
        <f t="shared" ref="L27:P27" si="17">L20/$K$20</f>
        <v>1300</v>
      </c>
      <c r="M27">
        <f t="shared" si="17"/>
        <v>1690000</v>
      </c>
      <c r="N27">
        <f t="shared" si="17"/>
        <v>2197000000</v>
      </c>
      <c r="O27">
        <f t="shared" si="17"/>
        <v>2856100000000</v>
      </c>
      <c r="P27">
        <f t="shared" si="17"/>
        <v>1.0538461538461538E-2</v>
      </c>
    </row>
    <row r="28" spans="1:19" x14ac:dyDescent="0.2">
      <c r="B28" s="134">
        <f t="array" ref="B28:G29">LINEST(G21:G26,B21:F26,TRUE,TRUE)</f>
        <v>1.1065750336584632E-10</v>
      </c>
      <c r="C28" s="134">
        <v>-5.3740559160096679E-7</v>
      </c>
      <c r="D28" s="134">
        <v>9.2820755859050297E-4</v>
      </c>
      <c r="E28" s="134">
        <v>-0.60140681481781333</v>
      </c>
      <c r="F28" s="134">
        <v>0</v>
      </c>
      <c r="G28" s="134">
        <v>101134.33688021277</v>
      </c>
      <c r="K28">
        <f>K21/$K$21</f>
        <v>1</v>
      </c>
      <c r="L28">
        <f t="shared" ref="L28:P28" si="18">L21/$K$21</f>
        <v>1350</v>
      </c>
      <c r="M28">
        <f t="shared" si="18"/>
        <v>1822500</v>
      </c>
      <c r="N28">
        <f t="shared" si="18"/>
        <v>2460375000</v>
      </c>
      <c r="O28">
        <f t="shared" si="18"/>
        <v>3321506250000</v>
      </c>
      <c r="P28">
        <f t="shared" si="18"/>
        <v>5.9259259259259256E-3</v>
      </c>
    </row>
    <row r="29" spans="1:19" x14ac:dyDescent="0.2">
      <c r="B29">
        <v>1.6158378148857491E-11</v>
      </c>
      <c r="C29">
        <v>7.6566922710391268E-8</v>
      </c>
      <c r="D29">
        <v>1.2889932119428195E-4</v>
      </c>
      <c r="E29">
        <v>8.1311340178524247E-2</v>
      </c>
      <c r="F29">
        <v>0</v>
      </c>
      <c r="G29">
        <v>12912.125420901899</v>
      </c>
    </row>
    <row r="30" spans="1:19" x14ac:dyDescent="0.2">
      <c r="B30" t="s">
        <v>87</v>
      </c>
      <c r="C30">
        <v>1200</v>
      </c>
      <c r="D30" s="2">
        <f>G28+F28*C30+E28*C30^2+D28*C30^3+C28*C30^4+B28*C30^5</f>
        <v>38.228818488540128</v>
      </c>
      <c r="K30">
        <f>K24-K$23</f>
        <v>0</v>
      </c>
      <c r="L30">
        <f t="shared" ref="L30:P30" si="19">L24-L$23</f>
        <v>20</v>
      </c>
      <c r="M30">
        <f t="shared" si="19"/>
        <v>47600</v>
      </c>
      <c r="N30">
        <f t="shared" si="19"/>
        <v>84968000</v>
      </c>
      <c r="O30">
        <f t="shared" si="19"/>
        <v>134822240000</v>
      </c>
      <c r="P30">
        <f t="shared" si="19"/>
        <v>-2.5922316384180792E-2</v>
      </c>
    </row>
    <row r="31" spans="1:19" x14ac:dyDescent="0.2">
      <c r="K31">
        <f>K25-K$23</f>
        <v>0</v>
      </c>
      <c r="L31">
        <f t="shared" ref="L31:O31" si="20">L25-L$23</f>
        <v>45</v>
      </c>
      <c r="M31">
        <f t="shared" si="20"/>
        <v>108225</v>
      </c>
      <c r="N31">
        <f t="shared" si="20"/>
        <v>195233625</v>
      </c>
      <c r="O31">
        <f t="shared" si="20"/>
        <v>313097630625</v>
      </c>
      <c r="P31">
        <f>P25-P$23</f>
        <v>-4.7359391214112763E-2</v>
      </c>
    </row>
    <row r="32" spans="1:19" x14ac:dyDescent="0.2">
      <c r="A32" s="130" t="s">
        <v>80</v>
      </c>
      <c r="B32" s="83">
        <v>1180</v>
      </c>
      <c r="C32">
        <f t="shared" ref="C32:C37" si="21">B32^2</f>
        <v>1392400</v>
      </c>
      <c r="D32">
        <f t="shared" ref="D32:D37" si="22">B32^3</f>
        <v>1643032000</v>
      </c>
      <c r="E32">
        <f t="shared" ref="E32:E37" si="23">B32^4</f>
        <v>1938777760000</v>
      </c>
      <c r="F32">
        <f t="shared" ref="F32:F37" si="24">B32^5</f>
        <v>2287757756800000</v>
      </c>
      <c r="G32" s="131">
        <v>47.6</v>
      </c>
      <c r="K32">
        <f t="shared" ref="K32:P34" si="25">K26-K$23</f>
        <v>0</v>
      </c>
      <c r="L32">
        <f t="shared" si="25"/>
        <v>70</v>
      </c>
      <c r="M32">
        <f t="shared" si="25"/>
        <v>170100</v>
      </c>
      <c r="N32">
        <f t="shared" si="25"/>
        <v>310093000</v>
      </c>
      <c r="O32">
        <f t="shared" si="25"/>
        <v>502628490000</v>
      </c>
      <c r="P32">
        <f t="shared" si="25"/>
        <v>-5.8738983050847453E-2</v>
      </c>
    </row>
    <row r="33" spans="1:16" x14ac:dyDescent="0.2">
      <c r="A33" s="130" t="s">
        <v>89</v>
      </c>
      <c r="B33" s="83">
        <v>1200</v>
      </c>
      <c r="C33">
        <f t="shared" si="21"/>
        <v>1440000</v>
      </c>
      <c r="D33">
        <f t="shared" si="22"/>
        <v>1728000000</v>
      </c>
      <c r="E33">
        <f t="shared" si="23"/>
        <v>2073600000000</v>
      </c>
      <c r="F33">
        <f t="shared" si="24"/>
        <v>2488320000000000</v>
      </c>
      <c r="G33" s="131">
        <v>28</v>
      </c>
      <c r="K33">
        <f t="shared" si="25"/>
        <v>0</v>
      </c>
      <c r="L33">
        <f t="shared" si="25"/>
        <v>120</v>
      </c>
      <c r="M33">
        <f t="shared" si="25"/>
        <v>297600</v>
      </c>
      <c r="N33">
        <f t="shared" si="25"/>
        <v>553968000</v>
      </c>
      <c r="O33">
        <f t="shared" si="25"/>
        <v>917322240000</v>
      </c>
      <c r="P33">
        <f t="shared" si="25"/>
        <v>-6.9800521512385916E-2</v>
      </c>
    </row>
    <row r="34" spans="1:16" x14ac:dyDescent="0.2">
      <c r="B34" s="83">
        <v>1225</v>
      </c>
      <c r="C34">
        <f t="shared" si="21"/>
        <v>1500625</v>
      </c>
      <c r="D34">
        <f t="shared" si="22"/>
        <v>1838265625</v>
      </c>
      <c r="E34">
        <f t="shared" si="23"/>
        <v>2251875390625</v>
      </c>
      <c r="F34">
        <f t="shared" si="24"/>
        <v>2758547353515625</v>
      </c>
      <c r="G34" s="131">
        <v>16</v>
      </c>
      <c r="K34">
        <f t="shared" si="25"/>
        <v>0</v>
      </c>
      <c r="L34">
        <f t="shared" si="25"/>
        <v>170</v>
      </c>
      <c r="M34">
        <f t="shared" si="25"/>
        <v>430100</v>
      </c>
      <c r="N34">
        <f t="shared" si="25"/>
        <v>817343000</v>
      </c>
      <c r="O34">
        <f t="shared" si="25"/>
        <v>1382728490000</v>
      </c>
      <c r="P34">
        <f t="shared" si="25"/>
        <v>-7.4413057124921522E-2</v>
      </c>
    </row>
    <row r="35" spans="1:16" x14ac:dyDescent="0.2">
      <c r="B35" s="83">
        <v>1250</v>
      </c>
      <c r="C35">
        <f t="shared" si="21"/>
        <v>1562500</v>
      </c>
      <c r="D35">
        <f t="shared" si="22"/>
        <v>1953125000</v>
      </c>
      <c r="E35">
        <f t="shared" si="23"/>
        <v>2441406250000</v>
      </c>
      <c r="F35">
        <f t="shared" si="24"/>
        <v>3051757812500000</v>
      </c>
      <c r="G35" s="131">
        <v>10</v>
      </c>
    </row>
    <row r="36" spans="1:16" x14ac:dyDescent="0.2">
      <c r="B36" s="83">
        <v>1300</v>
      </c>
      <c r="C36">
        <f t="shared" si="21"/>
        <v>1690000</v>
      </c>
      <c r="D36">
        <f t="shared" si="22"/>
        <v>2197000000</v>
      </c>
      <c r="E36">
        <f t="shared" si="23"/>
        <v>2856100000000</v>
      </c>
      <c r="F36">
        <f t="shared" si="24"/>
        <v>3712930000000000</v>
      </c>
      <c r="G36" s="131">
        <v>4.9000000000000004</v>
      </c>
      <c r="K36">
        <f>K31-K$30</f>
        <v>0</v>
      </c>
      <c r="L36">
        <f t="shared" ref="L36:P36" si="26">L31-L$30</f>
        <v>25</v>
      </c>
      <c r="M36">
        <f t="shared" si="26"/>
        <v>60625</v>
      </c>
      <c r="N36">
        <f t="shared" si="26"/>
        <v>110265625</v>
      </c>
      <c r="O36">
        <f t="shared" si="26"/>
        <v>178275390625</v>
      </c>
      <c r="P36">
        <f t="shared" si="26"/>
        <v>-2.1437074829931971E-2</v>
      </c>
    </row>
    <row r="37" spans="1:16" x14ac:dyDescent="0.2">
      <c r="B37" s="83">
        <v>1350</v>
      </c>
      <c r="C37">
        <f t="shared" si="21"/>
        <v>1822500</v>
      </c>
      <c r="D37">
        <f t="shared" si="22"/>
        <v>2460375000</v>
      </c>
      <c r="E37">
        <f t="shared" si="23"/>
        <v>3321506250000</v>
      </c>
      <c r="F37">
        <f t="shared" si="24"/>
        <v>4484033437500000</v>
      </c>
      <c r="G37" s="131">
        <v>3</v>
      </c>
      <c r="K37">
        <f t="shared" ref="K37:P39" si="27">K32-K$30</f>
        <v>0</v>
      </c>
      <c r="L37">
        <f t="shared" si="27"/>
        <v>50</v>
      </c>
      <c r="M37">
        <f t="shared" si="27"/>
        <v>122500</v>
      </c>
      <c r="N37">
        <f t="shared" si="27"/>
        <v>225125000</v>
      </c>
      <c r="O37">
        <f t="shared" si="27"/>
        <v>367806250000</v>
      </c>
      <c r="P37">
        <f t="shared" si="27"/>
        <v>-3.2816666666666661E-2</v>
      </c>
    </row>
    <row r="38" spans="1:16" x14ac:dyDescent="0.2">
      <c r="B38" s="36" t="s">
        <v>82</v>
      </c>
      <c r="C38" s="36" t="s">
        <v>83</v>
      </c>
      <c r="D38" s="36" t="s">
        <v>84</v>
      </c>
      <c r="E38" s="36" t="s">
        <v>85</v>
      </c>
      <c r="F38" s="36" t="s">
        <v>86</v>
      </c>
      <c r="G38" s="36" t="s">
        <v>96</v>
      </c>
      <c r="K38">
        <f t="shared" si="27"/>
        <v>0</v>
      </c>
      <c r="L38">
        <f t="shared" si="27"/>
        <v>100</v>
      </c>
      <c r="M38">
        <f t="shared" si="27"/>
        <v>250000</v>
      </c>
      <c r="N38">
        <f t="shared" si="27"/>
        <v>469000000</v>
      </c>
      <c r="O38">
        <f t="shared" si="27"/>
        <v>782500000000</v>
      </c>
      <c r="P38">
        <f t="shared" si="27"/>
        <v>-4.3878205128205124E-2</v>
      </c>
    </row>
    <row r="39" spans="1:16" x14ac:dyDescent="0.2">
      <c r="B39" s="134">
        <f t="array" ref="B39:G40">LINEST(G32:G37,B32:F37,TRUE,TRUE)</f>
        <v>1.5607736638936907E-10</v>
      </c>
      <c r="C39" s="134">
        <v>-7.5411574607471376E-7</v>
      </c>
      <c r="D39" s="134">
        <v>1.2954561818986055E-3</v>
      </c>
      <c r="E39" s="134">
        <v>-0.83452259096350034</v>
      </c>
      <c r="F39" s="134">
        <v>0</v>
      </c>
      <c r="G39" s="134">
        <v>138556.45750075136</v>
      </c>
      <c r="K39">
        <f t="shared" si="27"/>
        <v>0</v>
      </c>
      <c r="L39">
        <f t="shared" si="27"/>
        <v>150</v>
      </c>
      <c r="M39">
        <f t="shared" si="27"/>
        <v>382500</v>
      </c>
      <c r="N39">
        <f t="shared" si="27"/>
        <v>732375000</v>
      </c>
      <c r="O39">
        <f t="shared" si="27"/>
        <v>1247906250000</v>
      </c>
      <c r="P39">
        <f>P34-P$30</f>
        <v>-4.849074074074073E-2</v>
      </c>
    </row>
    <row r="40" spans="1:16" x14ac:dyDescent="0.2">
      <c r="B40">
        <v>2.8863598442236993E-11</v>
      </c>
      <c r="C40">
        <v>1.367709612135047E-7</v>
      </c>
      <c r="D40">
        <v>2.3025196044763611E-4</v>
      </c>
      <c r="E40">
        <v>0.14524588112074849</v>
      </c>
      <c r="F40">
        <v>0</v>
      </c>
      <c r="G40">
        <v>23064.839784743406</v>
      </c>
    </row>
    <row r="41" spans="1:16" x14ac:dyDescent="0.2">
      <c r="B41" t="s">
        <v>87</v>
      </c>
      <c r="C41">
        <v>1250</v>
      </c>
      <c r="D41" s="2">
        <f>G39+F39*C41+E39*C41^2+D39*C41^3+C39*C41^4+B39*C41^5</f>
        <v>10.190933958918322</v>
      </c>
      <c r="K41">
        <f>K37-K$36</f>
        <v>0</v>
      </c>
      <c r="L41">
        <f t="shared" ref="L41:P41" si="28">L37-L$36</f>
        <v>25</v>
      </c>
      <c r="M41">
        <f t="shared" si="28"/>
        <v>61875</v>
      </c>
      <c r="N41">
        <f t="shared" si="28"/>
        <v>114859375</v>
      </c>
      <c r="O41">
        <f t="shared" si="28"/>
        <v>189530859375</v>
      </c>
      <c r="P41">
        <f t="shared" si="28"/>
        <v>-1.137959183673469E-2</v>
      </c>
    </row>
    <row r="42" spans="1:16" x14ac:dyDescent="0.2">
      <c r="K42">
        <f t="shared" ref="K42:P43" si="29">K38-K$36</f>
        <v>0</v>
      </c>
      <c r="L42">
        <f t="shared" si="29"/>
        <v>75</v>
      </c>
      <c r="M42">
        <f>M38-M$36</f>
        <v>189375</v>
      </c>
      <c r="N42">
        <f t="shared" si="29"/>
        <v>358734375</v>
      </c>
      <c r="O42">
        <f t="shared" si="29"/>
        <v>604224609375</v>
      </c>
      <c r="P42">
        <f t="shared" si="29"/>
        <v>-2.2441130298273153E-2</v>
      </c>
    </row>
    <row r="43" spans="1:16" x14ac:dyDescent="0.2">
      <c r="K43">
        <f t="shared" si="29"/>
        <v>0</v>
      </c>
      <c r="L43">
        <f t="shared" si="29"/>
        <v>125</v>
      </c>
      <c r="M43">
        <f t="shared" si="29"/>
        <v>321875</v>
      </c>
      <c r="N43">
        <f t="shared" si="29"/>
        <v>622109375</v>
      </c>
      <c r="O43">
        <f t="shared" si="29"/>
        <v>1069630859375</v>
      </c>
      <c r="P43">
        <f t="shared" si="29"/>
        <v>-2.7053665910808759E-2</v>
      </c>
    </row>
    <row r="46" spans="1:16" x14ac:dyDescent="0.2">
      <c r="B46" s="83">
        <v>94.8</v>
      </c>
      <c r="C46">
        <f t="shared" ref="C46:C51" si="30">G46^2</f>
        <v>1392400</v>
      </c>
      <c r="D46">
        <f t="shared" ref="D46:D51" si="31">G46^3</f>
        <v>1643032000</v>
      </c>
      <c r="E46">
        <f t="shared" ref="E46:E51" si="32">G46^4</f>
        <v>1938777760000</v>
      </c>
      <c r="F46">
        <f t="shared" ref="F46:F51" si="33">G46^5</f>
        <v>2287757756800000</v>
      </c>
      <c r="G46" s="83">
        <v>1180</v>
      </c>
      <c r="K46">
        <f>K42-K$41</f>
        <v>0</v>
      </c>
      <c r="L46">
        <f t="shared" ref="L46:P46" si="34">L42-L$41</f>
        <v>50</v>
      </c>
      <c r="M46">
        <f t="shared" si="34"/>
        <v>127500</v>
      </c>
      <c r="N46">
        <f t="shared" si="34"/>
        <v>243875000</v>
      </c>
      <c r="O46">
        <f t="shared" si="34"/>
        <v>414693750000</v>
      </c>
      <c r="P46">
        <f t="shared" si="34"/>
        <v>-1.1061538461538463E-2</v>
      </c>
    </row>
    <row r="47" spans="1:16" x14ac:dyDescent="0.2">
      <c r="B47" s="83">
        <v>65.3</v>
      </c>
      <c r="C47">
        <f t="shared" si="30"/>
        <v>1440000</v>
      </c>
      <c r="D47">
        <f t="shared" si="31"/>
        <v>1728000000</v>
      </c>
      <c r="E47">
        <f t="shared" si="32"/>
        <v>2073600000000</v>
      </c>
      <c r="F47">
        <f t="shared" si="33"/>
        <v>2488320000000000</v>
      </c>
      <c r="G47" s="83">
        <v>1200</v>
      </c>
      <c r="K47">
        <f>K43-K$41</f>
        <v>0</v>
      </c>
      <c r="L47">
        <f t="shared" ref="L47:P47" si="35">L43-L$41</f>
        <v>100</v>
      </c>
      <c r="M47">
        <f t="shared" si="35"/>
        <v>260000</v>
      </c>
      <c r="N47">
        <f t="shared" si="35"/>
        <v>507250000</v>
      </c>
      <c r="O47">
        <f t="shared" si="35"/>
        <v>880100000000</v>
      </c>
      <c r="P47">
        <f t="shared" si="35"/>
        <v>-1.5674074074074069E-2</v>
      </c>
    </row>
    <row r="48" spans="1:16" x14ac:dyDescent="0.2">
      <c r="B48" s="131">
        <v>40.4</v>
      </c>
      <c r="C48">
        <f t="shared" si="30"/>
        <v>1500625</v>
      </c>
      <c r="D48">
        <f t="shared" si="31"/>
        <v>1838265625</v>
      </c>
      <c r="E48">
        <f t="shared" si="32"/>
        <v>2251875390625</v>
      </c>
      <c r="F48">
        <f t="shared" si="33"/>
        <v>2758547353515625</v>
      </c>
      <c r="G48" s="83">
        <v>1225</v>
      </c>
    </row>
    <row r="49" spans="2:7" x14ac:dyDescent="0.2">
      <c r="B49" s="131">
        <v>27</v>
      </c>
      <c r="C49">
        <f t="shared" si="30"/>
        <v>1562500</v>
      </c>
      <c r="D49">
        <f t="shared" si="31"/>
        <v>1953125000</v>
      </c>
      <c r="E49">
        <f t="shared" si="32"/>
        <v>2441406250000</v>
      </c>
      <c r="F49">
        <f t="shared" si="33"/>
        <v>3051757812500000</v>
      </c>
      <c r="G49" s="83">
        <v>1250</v>
      </c>
    </row>
    <row r="50" spans="2:7" x14ac:dyDescent="0.2">
      <c r="B50" s="131">
        <v>13.7</v>
      </c>
      <c r="C50">
        <f t="shared" si="30"/>
        <v>1690000</v>
      </c>
      <c r="D50">
        <f t="shared" si="31"/>
        <v>2197000000</v>
      </c>
      <c r="E50">
        <f t="shared" si="32"/>
        <v>2856100000000</v>
      </c>
      <c r="F50">
        <f t="shared" si="33"/>
        <v>3712930000000000</v>
      </c>
      <c r="G50" s="83">
        <v>1300</v>
      </c>
    </row>
    <row r="51" spans="2:7" x14ac:dyDescent="0.2">
      <c r="B51" s="131">
        <v>8</v>
      </c>
      <c r="C51">
        <f t="shared" si="30"/>
        <v>1822500</v>
      </c>
      <c r="D51">
        <f t="shared" si="31"/>
        <v>2460375000</v>
      </c>
      <c r="E51">
        <f t="shared" si="32"/>
        <v>3321506250000</v>
      </c>
      <c r="F51">
        <f t="shared" si="33"/>
        <v>4484033437500000</v>
      </c>
      <c r="G51" s="83">
        <v>1350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AI160"/>
  <sheetViews>
    <sheetView topLeftCell="A142" zoomScale="75" workbookViewId="0">
      <selection activeCell="H156" sqref="H156"/>
    </sheetView>
  </sheetViews>
  <sheetFormatPr defaultRowHeight="12.75" x14ac:dyDescent="0.2"/>
  <cols>
    <col min="1" max="1" width="10" customWidth="1"/>
    <col min="2" max="2" width="15.28515625" customWidth="1"/>
    <col min="3" max="3" width="10" customWidth="1"/>
    <col min="4" max="4" width="12.42578125" customWidth="1"/>
    <col min="5" max="5" width="10.5703125" bestFit="1" customWidth="1"/>
    <col min="6" max="6" width="9.42578125" customWidth="1"/>
    <col min="7" max="7" width="11" customWidth="1"/>
    <col min="8" max="8" width="10.28515625" bestFit="1" customWidth="1"/>
    <col min="12" max="12" width="8.28515625" customWidth="1"/>
    <col min="13" max="13" width="9.42578125" customWidth="1"/>
    <col min="14" max="14" width="9.85546875" customWidth="1"/>
    <col min="15" max="15" width="8.85546875" customWidth="1"/>
    <col min="16" max="18" width="8.5703125" customWidth="1"/>
    <col min="19" max="19" width="9.28515625" bestFit="1" customWidth="1"/>
    <col min="21" max="22" width="9.28515625" bestFit="1" customWidth="1"/>
  </cols>
  <sheetData>
    <row r="1" spans="1:35" ht="19.5" customHeight="1" x14ac:dyDescent="0.35">
      <c r="C1" s="1"/>
      <c r="M1" s="2"/>
      <c r="N1" s="2"/>
      <c r="O1" s="2"/>
      <c r="P1" s="2"/>
      <c r="Q1" s="2"/>
      <c r="R1" s="2"/>
    </row>
    <row r="2" spans="1:35" ht="9.75" customHeight="1" x14ac:dyDescent="0.35">
      <c r="C2" s="1"/>
      <c r="M2" s="2"/>
      <c r="N2" s="2"/>
      <c r="O2" s="2"/>
      <c r="P2" s="2"/>
      <c r="Q2" s="2"/>
      <c r="R2" s="2"/>
    </row>
    <row r="3" spans="1:35" ht="19.5" customHeight="1" x14ac:dyDescent="0.3">
      <c r="B3" s="23" t="s">
        <v>11</v>
      </c>
      <c r="C3" s="46"/>
      <c r="H3" s="49" t="s">
        <v>49</v>
      </c>
      <c r="I3" s="55"/>
      <c r="J3" s="55"/>
      <c r="K3" s="49">
        <v>1400</v>
      </c>
      <c r="O3" s="2"/>
      <c r="P3" s="2"/>
      <c r="Q3" s="2"/>
      <c r="R3" s="2"/>
    </row>
    <row r="4" spans="1:35" ht="18.75" x14ac:dyDescent="0.3">
      <c r="B4" s="46" t="s">
        <v>12</v>
      </c>
      <c r="C4" s="48">
        <f>'ВВОД данных и р-т'!C3</f>
        <v>40</v>
      </c>
      <c r="I4" s="54" t="s">
        <v>50</v>
      </c>
      <c r="K4" s="24"/>
      <c r="M4" s="2"/>
      <c r="N4" s="2"/>
      <c r="O4" s="2"/>
      <c r="P4" s="2"/>
      <c r="Q4" s="2"/>
      <c r="R4" s="2"/>
      <c r="W4" s="4" t="s">
        <v>0</v>
      </c>
      <c r="X4" s="5"/>
      <c r="Y4" s="5"/>
      <c r="Z4" s="5"/>
    </row>
    <row r="5" spans="1:35" ht="18.75" x14ac:dyDescent="0.3">
      <c r="B5" s="46" t="s">
        <v>13</v>
      </c>
      <c r="C5" s="48">
        <f>'ВВОД данных и р-т'!C4</f>
        <v>32.807052626247973</v>
      </c>
      <c r="G5" s="24"/>
      <c r="H5" s="49" t="s">
        <v>48</v>
      </c>
      <c r="I5" s="49"/>
      <c r="J5" s="50"/>
      <c r="K5" s="50">
        <v>12</v>
      </c>
      <c r="L5" s="7"/>
      <c r="M5" s="8"/>
      <c r="N5" s="8"/>
      <c r="O5" s="8"/>
      <c r="P5" s="8"/>
      <c r="Q5" s="8"/>
      <c r="R5" s="8"/>
    </row>
    <row r="6" spans="1:35" ht="18.75" x14ac:dyDescent="0.3">
      <c r="B6" s="46" t="s">
        <v>14</v>
      </c>
      <c r="C6" s="47">
        <f>'ВВОД данных и р-т'!C6</f>
        <v>8.5604782959645132</v>
      </c>
      <c r="F6" s="46"/>
      <c r="G6" s="24"/>
      <c r="H6" s="51"/>
      <c r="I6" s="51"/>
      <c r="J6" s="52"/>
      <c r="K6" s="52"/>
      <c r="L6" s="53"/>
      <c r="M6" s="8"/>
      <c r="N6" s="8"/>
      <c r="O6" s="8"/>
      <c r="P6" s="8"/>
      <c r="Q6" s="8"/>
      <c r="R6" s="8"/>
    </row>
    <row r="7" spans="1:35" ht="15.75" x14ac:dyDescent="0.25">
      <c r="B7" s="46" t="s">
        <v>15</v>
      </c>
      <c r="C7" s="47">
        <f>'ВВОД данных и р-т'!C5</f>
        <v>10</v>
      </c>
      <c r="F7" s="46"/>
      <c r="M7" s="9"/>
      <c r="N7" s="9"/>
      <c r="O7" s="9"/>
      <c r="P7" s="9"/>
      <c r="Q7" s="9"/>
      <c r="R7" s="9"/>
    </row>
    <row r="8" spans="1:35" ht="15" x14ac:dyDescent="0.2">
      <c r="B8" s="44"/>
      <c r="C8" s="45"/>
      <c r="M8" s="9"/>
      <c r="N8" s="9"/>
      <c r="O8" s="9"/>
      <c r="P8" s="9"/>
      <c r="Q8" s="9"/>
      <c r="R8" s="9"/>
    </row>
    <row r="9" spans="1:35" ht="15.75" x14ac:dyDescent="0.25">
      <c r="B9" s="46" t="s">
        <v>3</v>
      </c>
      <c r="C9" s="48">
        <f>C4/C5</f>
        <v>1.2192500330857872</v>
      </c>
      <c r="M9" s="9"/>
      <c r="N9" s="9"/>
      <c r="O9" s="9"/>
      <c r="P9" s="9"/>
      <c r="Q9" s="9"/>
      <c r="R9" s="9"/>
    </row>
    <row r="10" spans="1:3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2"/>
      <c r="N10" s="42"/>
      <c r="O10" s="42"/>
      <c r="P10" s="42"/>
      <c r="Q10" s="42"/>
      <c r="R10" s="42"/>
      <c r="S10" s="10"/>
    </row>
    <row r="11" spans="1:3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35" x14ac:dyDescent="0.2">
      <c r="A12" s="11" t="s">
        <v>1</v>
      </c>
      <c r="B12" s="10"/>
      <c r="C12" s="39" t="s">
        <v>2</v>
      </c>
      <c r="D12" s="40">
        <v>15</v>
      </c>
      <c r="E12" s="10"/>
      <c r="F12" s="10"/>
      <c r="G12" s="10"/>
      <c r="H12" s="10"/>
      <c r="I12" s="10"/>
      <c r="J12" s="10"/>
      <c r="K12" s="10"/>
      <c r="L12" s="11" t="s">
        <v>1</v>
      </c>
      <c r="M12" s="10"/>
      <c r="N12" s="39" t="s">
        <v>2</v>
      </c>
      <c r="O12" s="40">
        <v>5</v>
      </c>
      <c r="P12" s="10"/>
      <c r="Q12" s="10"/>
      <c r="R12" s="10"/>
      <c r="S12" s="10"/>
      <c r="U12" s="6"/>
      <c r="V12" s="12"/>
      <c r="W12" s="13"/>
      <c r="X12" s="14"/>
      <c r="AC12" s="6"/>
      <c r="AD12" s="12"/>
      <c r="AE12" s="13"/>
      <c r="AF12" s="14"/>
    </row>
    <row r="13" spans="1:35" x14ac:dyDescent="0.2">
      <c r="A13" s="10"/>
      <c r="B13" s="10" t="s">
        <v>3</v>
      </c>
      <c r="C13" s="10"/>
      <c r="D13" s="10"/>
      <c r="E13" s="10"/>
      <c r="F13" s="10"/>
      <c r="G13" s="10" t="s">
        <v>4</v>
      </c>
      <c r="H13" s="10" t="s">
        <v>5</v>
      </c>
      <c r="I13" s="10"/>
      <c r="J13" s="10"/>
      <c r="K13" s="10"/>
      <c r="L13" s="10"/>
      <c r="M13" s="10" t="s">
        <v>3</v>
      </c>
      <c r="N13" s="10"/>
      <c r="O13" s="10"/>
      <c r="P13" s="10"/>
      <c r="Q13" s="10"/>
      <c r="R13" s="10" t="s">
        <v>4</v>
      </c>
      <c r="S13" s="10" t="s">
        <v>5</v>
      </c>
    </row>
    <row r="14" spans="1:35" x14ac:dyDescent="0.2">
      <c r="A14" s="10"/>
      <c r="B14" s="15">
        <v>0.8</v>
      </c>
      <c r="C14" s="15">
        <f t="shared" ref="C14:C19" si="0">B14^2</f>
        <v>0.64000000000000012</v>
      </c>
      <c r="D14" s="15">
        <f t="shared" ref="D14:D19" si="1">B14^3</f>
        <v>0.51200000000000012</v>
      </c>
      <c r="E14" s="15">
        <f t="shared" ref="E14:E19" si="2">B14^4</f>
        <v>0.40960000000000019</v>
      </c>
      <c r="F14" s="15">
        <f t="shared" ref="F14:F19" si="3">B14^5</f>
        <v>0.32768000000000019</v>
      </c>
      <c r="G14" s="116">
        <v>9.5</v>
      </c>
      <c r="H14" s="42">
        <f t="shared" ref="H14:H19" si="4">$G$20+$F$20*B14+$E$20*C14+$D$20*D14+$C$20*E14+$B$20*F14</f>
        <v>9.5000000001018634</v>
      </c>
      <c r="I14" s="10"/>
      <c r="J14" s="10"/>
      <c r="K14" s="10"/>
      <c r="L14" s="10"/>
      <c r="M14" s="15">
        <v>0.8</v>
      </c>
      <c r="N14" s="15">
        <f t="shared" ref="N14:N19" si="5">M14^2</f>
        <v>0.64000000000000012</v>
      </c>
      <c r="O14" s="15">
        <f t="shared" ref="O14:O19" si="6">M14^3</f>
        <v>0.51200000000000012</v>
      </c>
      <c r="P14" s="15">
        <f t="shared" ref="P14:P19" si="7">M14^4</f>
        <v>0.40960000000000019</v>
      </c>
      <c r="Q14" s="114">
        <f t="shared" ref="Q14:Q19" si="8">M14^5</f>
        <v>0.32768000000000019</v>
      </c>
      <c r="R14" s="116">
        <v>11</v>
      </c>
      <c r="S14" s="42">
        <f t="shared" ref="S14:S19" si="9">$R$20+$Q$20*M14+$P$20*N14+$O$20*O14+$N$20*P14+$M$20*Q14</f>
        <v>11.00000000005366</v>
      </c>
      <c r="V14" s="2"/>
      <c r="W14" s="2"/>
      <c r="X14" s="2"/>
      <c r="Y14" s="2"/>
      <c r="Z14" s="16"/>
      <c r="AA14" s="16"/>
      <c r="AD14" s="2"/>
      <c r="AE14" s="2"/>
      <c r="AF14" s="2"/>
      <c r="AG14" s="2"/>
      <c r="AH14" s="16"/>
      <c r="AI14" s="16"/>
    </row>
    <row r="15" spans="1:35" x14ac:dyDescent="0.2">
      <c r="A15" s="11">
        <v>1400</v>
      </c>
      <c r="B15" s="15">
        <v>0.9</v>
      </c>
      <c r="C15" s="15">
        <f t="shared" si="0"/>
        <v>0.81</v>
      </c>
      <c r="D15" s="15">
        <f t="shared" si="1"/>
        <v>0.72900000000000009</v>
      </c>
      <c r="E15" s="15">
        <f t="shared" si="2"/>
        <v>0.65610000000000013</v>
      </c>
      <c r="F15" s="15">
        <f t="shared" si="3"/>
        <v>0.59049000000000018</v>
      </c>
      <c r="G15" s="116">
        <v>9</v>
      </c>
      <c r="H15" s="42">
        <f t="shared" si="4"/>
        <v>9.0000000000745786</v>
      </c>
      <c r="I15" s="10"/>
      <c r="J15" s="10"/>
      <c r="K15" s="10"/>
      <c r="L15" s="11">
        <v>1400</v>
      </c>
      <c r="M15" s="15">
        <v>0.9</v>
      </c>
      <c r="N15" s="15">
        <f t="shared" si="5"/>
        <v>0.81</v>
      </c>
      <c r="O15" s="15">
        <f t="shared" si="6"/>
        <v>0.72900000000000009</v>
      </c>
      <c r="P15" s="15">
        <f t="shared" si="7"/>
        <v>0.65610000000000013</v>
      </c>
      <c r="Q15" s="114">
        <f t="shared" si="8"/>
        <v>0.59049000000000018</v>
      </c>
      <c r="R15" s="116">
        <v>11</v>
      </c>
      <c r="S15" s="42">
        <f t="shared" si="9"/>
        <v>11.000000000025466</v>
      </c>
      <c r="U15" s="6"/>
      <c r="V15" s="2"/>
      <c r="W15" s="2"/>
      <c r="X15" s="2"/>
      <c r="Y15" s="2"/>
      <c r="Z15" s="16"/>
      <c r="AA15" s="16"/>
      <c r="AC15" s="6"/>
      <c r="AD15" s="2"/>
      <c r="AE15" s="2"/>
      <c r="AF15" s="2"/>
      <c r="AG15" s="2"/>
      <c r="AH15" s="16"/>
      <c r="AI15" s="16"/>
    </row>
    <row r="16" spans="1:35" x14ac:dyDescent="0.2">
      <c r="A16" s="10"/>
      <c r="B16" s="15">
        <v>1</v>
      </c>
      <c r="C16" s="15">
        <f t="shared" si="0"/>
        <v>1</v>
      </c>
      <c r="D16" s="15">
        <f t="shared" si="1"/>
        <v>1</v>
      </c>
      <c r="E16" s="15">
        <f t="shared" si="2"/>
        <v>1</v>
      </c>
      <c r="F16" s="15">
        <f t="shared" si="3"/>
        <v>1</v>
      </c>
      <c r="G16" s="116">
        <v>7.5</v>
      </c>
      <c r="H16" s="42">
        <f t="shared" si="4"/>
        <v>7.5000000000763976</v>
      </c>
      <c r="I16" s="10"/>
      <c r="J16" s="10"/>
      <c r="K16" s="10"/>
      <c r="L16" s="10"/>
      <c r="M16" s="15">
        <v>1</v>
      </c>
      <c r="N16" s="15">
        <f t="shared" si="5"/>
        <v>1</v>
      </c>
      <c r="O16" s="15">
        <f t="shared" si="6"/>
        <v>1</v>
      </c>
      <c r="P16" s="15">
        <f t="shared" si="7"/>
        <v>1</v>
      </c>
      <c r="Q16" s="114">
        <f t="shared" si="8"/>
        <v>1</v>
      </c>
      <c r="R16" s="116">
        <v>8</v>
      </c>
      <c r="S16" s="42">
        <f t="shared" si="9"/>
        <v>8.0000000000291038</v>
      </c>
      <c r="V16" s="2"/>
      <c r="W16" s="2"/>
      <c r="X16" s="2"/>
      <c r="Y16" s="2"/>
      <c r="Z16" s="16"/>
      <c r="AA16" s="16"/>
      <c r="AD16" s="2"/>
      <c r="AE16" s="2"/>
      <c r="AF16" s="2"/>
      <c r="AG16" s="2"/>
      <c r="AH16" s="16"/>
      <c r="AI16" s="16"/>
    </row>
    <row r="17" spans="1:19" x14ac:dyDescent="0.2">
      <c r="A17" s="10"/>
      <c r="B17" s="15">
        <v>1.07</v>
      </c>
      <c r="C17" s="15">
        <f t="shared" si="0"/>
        <v>1.1449</v>
      </c>
      <c r="D17" s="15">
        <f t="shared" si="1"/>
        <v>1.2250430000000001</v>
      </c>
      <c r="E17" s="15">
        <f t="shared" si="2"/>
        <v>1.31079601</v>
      </c>
      <c r="F17" s="15">
        <f t="shared" si="3"/>
        <v>1.4025517307000002</v>
      </c>
      <c r="G17" s="116">
        <v>6.8</v>
      </c>
      <c r="H17" s="42">
        <f t="shared" si="4"/>
        <v>6.800000000061118</v>
      </c>
      <c r="I17" s="10"/>
      <c r="J17" s="10"/>
      <c r="K17" s="10"/>
      <c r="L17" s="10"/>
      <c r="M17" s="15">
        <v>1.07</v>
      </c>
      <c r="N17" s="15">
        <f t="shared" si="5"/>
        <v>1.1449</v>
      </c>
      <c r="O17" s="15">
        <f t="shared" si="6"/>
        <v>1.2250430000000001</v>
      </c>
      <c r="P17" s="15">
        <f t="shared" si="7"/>
        <v>1.31079601</v>
      </c>
      <c r="Q17" s="114">
        <f t="shared" si="8"/>
        <v>1.4025517307000002</v>
      </c>
      <c r="R17" s="116">
        <v>7.5</v>
      </c>
      <c r="S17" s="42">
        <f t="shared" si="9"/>
        <v>7.5000000000436557</v>
      </c>
    </row>
    <row r="18" spans="1:19" x14ac:dyDescent="0.2">
      <c r="A18" s="10"/>
      <c r="B18" s="15">
        <v>1.1499999999999999</v>
      </c>
      <c r="C18" s="15">
        <f t="shared" si="0"/>
        <v>1.3224999999999998</v>
      </c>
      <c r="D18" s="15">
        <f t="shared" si="1"/>
        <v>1.5208749999999995</v>
      </c>
      <c r="E18" s="15">
        <f t="shared" si="2"/>
        <v>1.7490062499999994</v>
      </c>
      <c r="F18" s="15">
        <f t="shared" si="3"/>
        <v>2.0113571874999994</v>
      </c>
      <c r="G18" s="116">
        <v>7</v>
      </c>
      <c r="H18" s="42">
        <f t="shared" si="4"/>
        <v>7.0000000000654836</v>
      </c>
      <c r="I18" s="10"/>
      <c r="J18" s="11"/>
      <c r="K18" s="10"/>
      <c r="L18" s="10"/>
      <c r="M18" s="15">
        <v>1.1499999999999999</v>
      </c>
      <c r="N18" s="15">
        <f t="shared" si="5"/>
        <v>1.3224999999999998</v>
      </c>
      <c r="O18" s="15">
        <f t="shared" si="6"/>
        <v>1.5208749999999995</v>
      </c>
      <c r="P18" s="15">
        <f t="shared" si="7"/>
        <v>1.7490062499999994</v>
      </c>
      <c r="Q18" s="114">
        <f t="shared" si="8"/>
        <v>2.0113571874999994</v>
      </c>
      <c r="R18" s="116">
        <v>7</v>
      </c>
      <c r="S18" s="42">
        <f t="shared" si="9"/>
        <v>7.0000000000582077</v>
      </c>
    </row>
    <row r="19" spans="1:19" x14ac:dyDescent="0.2">
      <c r="A19" s="10"/>
      <c r="B19" s="15">
        <v>1.2</v>
      </c>
      <c r="C19" s="15">
        <f t="shared" si="0"/>
        <v>1.44</v>
      </c>
      <c r="D19" s="15">
        <f t="shared" si="1"/>
        <v>1.728</v>
      </c>
      <c r="E19" s="15">
        <f t="shared" si="2"/>
        <v>2.0735999999999999</v>
      </c>
      <c r="F19" s="15">
        <f t="shared" si="3"/>
        <v>2.4883199999999999</v>
      </c>
      <c r="G19" s="116">
        <v>12</v>
      </c>
      <c r="H19" s="42">
        <f t="shared" si="4"/>
        <v>12.000000000101863</v>
      </c>
      <c r="I19" s="10"/>
      <c r="J19" s="11"/>
      <c r="K19" s="10"/>
      <c r="L19" s="10"/>
      <c r="M19" s="15">
        <v>1.2</v>
      </c>
      <c r="N19" s="15">
        <f t="shared" si="5"/>
        <v>1.44</v>
      </c>
      <c r="O19" s="15">
        <f t="shared" si="6"/>
        <v>1.728</v>
      </c>
      <c r="P19" s="15">
        <f t="shared" si="7"/>
        <v>2.0735999999999999</v>
      </c>
      <c r="Q19" s="114">
        <f t="shared" si="8"/>
        <v>2.4883199999999999</v>
      </c>
      <c r="R19" s="116">
        <v>8</v>
      </c>
      <c r="S19" s="42">
        <f t="shared" si="9"/>
        <v>8.000000000007276</v>
      </c>
    </row>
    <row r="20" spans="1:19" x14ac:dyDescent="0.2">
      <c r="A20" s="10"/>
      <c r="B20" s="11">
        <f t="array" ref="B20:H24">LINEST(G14:G19,B14:F19,TRUE,TRUE)</f>
        <v>26540.616244424327</v>
      </c>
      <c r="C20" s="11">
        <v>-130803.9215581805</v>
      </c>
      <c r="D20" s="11">
        <v>257109.90894264</v>
      </c>
      <c r="E20" s="11">
        <v>-251907.0763096376</v>
      </c>
      <c r="F20" s="11">
        <v>122988.8004097979</v>
      </c>
      <c r="G20" s="11">
        <v>-23920.827729044053</v>
      </c>
      <c r="H20" s="10" t="e">
        <v>#N/A</v>
      </c>
      <c r="I20" s="10"/>
      <c r="J20" s="10"/>
      <c r="K20" s="10"/>
      <c r="L20" s="10"/>
      <c r="M20" s="11">
        <f t="array" ref="M20:R26">LINEST(R14:R19,M14:Q19,TRUE,TRUE)</f>
        <v>23645.526584726467</v>
      </c>
      <c r="N20" s="11">
        <v>-120814.67115765816</v>
      </c>
      <c r="O20" s="11">
        <v>245987.43863071813</v>
      </c>
      <c r="P20" s="11">
        <v>-249388.57326410883</v>
      </c>
      <c r="Q20" s="11">
        <v>125833.18870663385</v>
      </c>
      <c r="R20" s="11">
        <v>-25254.909500311416</v>
      </c>
      <c r="S20" s="10"/>
    </row>
    <row r="21" spans="1:19" x14ac:dyDescent="0.2">
      <c r="A21" s="10"/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 t="e">
        <v>#N/A</v>
      </c>
      <c r="I21" s="10"/>
      <c r="J21" s="10"/>
      <c r="K21" s="10"/>
      <c r="L21" s="10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/>
    </row>
    <row r="22" spans="1:19" x14ac:dyDescent="0.2">
      <c r="A22" s="10"/>
      <c r="B22" s="10">
        <v>1</v>
      </c>
      <c r="C22" s="10">
        <v>0</v>
      </c>
      <c r="D22" s="10" t="e">
        <v>#N/A</v>
      </c>
      <c r="E22" s="10" t="e">
        <v>#N/A</v>
      </c>
      <c r="F22" s="10" t="e">
        <v>#N/A</v>
      </c>
      <c r="G22" s="10" t="e">
        <v>#N/A</v>
      </c>
      <c r="H22" s="10" t="e">
        <v>#N/A</v>
      </c>
      <c r="I22" s="10"/>
      <c r="J22" s="10"/>
      <c r="K22" s="10"/>
      <c r="L22" s="10"/>
      <c r="M22" s="10">
        <v>1</v>
      </c>
      <c r="N22" s="10">
        <v>0</v>
      </c>
      <c r="O22" s="10" t="e">
        <v>#N/A</v>
      </c>
      <c r="P22" s="10" t="e">
        <v>#N/A</v>
      </c>
      <c r="Q22" s="10" t="e">
        <v>#N/A</v>
      </c>
      <c r="R22" s="10" t="e">
        <v>#N/A</v>
      </c>
      <c r="S22" s="10"/>
    </row>
    <row r="23" spans="1:19" x14ac:dyDescent="0.2">
      <c r="A23" s="10"/>
      <c r="B23" s="10" t="e">
        <v>#NUM!</v>
      </c>
      <c r="C23" s="10">
        <v>0</v>
      </c>
      <c r="D23" s="10" t="e">
        <v>#N/A</v>
      </c>
      <c r="E23" s="10" t="e">
        <v>#N/A</v>
      </c>
      <c r="F23" s="10" t="e">
        <v>#N/A</v>
      </c>
      <c r="G23" s="10" t="e">
        <v>#N/A</v>
      </c>
      <c r="H23" s="10" t="e">
        <v>#N/A</v>
      </c>
      <c r="I23" s="10"/>
      <c r="J23" s="10"/>
      <c r="K23" s="10"/>
      <c r="L23" s="10"/>
      <c r="M23" s="10" t="e">
        <v>#NUM!</v>
      </c>
      <c r="N23" s="10">
        <v>0</v>
      </c>
      <c r="O23" s="10" t="e">
        <v>#N/A</v>
      </c>
      <c r="P23" s="10" t="e">
        <v>#N/A</v>
      </c>
      <c r="Q23" s="10" t="e">
        <v>#N/A</v>
      </c>
      <c r="R23" s="10" t="e">
        <v>#N/A</v>
      </c>
      <c r="S23" s="10"/>
    </row>
    <row r="24" spans="1:19" x14ac:dyDescent="0.2">
      <c r="A24" s="10"/>
      <c r="B24" s="10">
        <v>19.533333333333331</v>
      </c>
      <c r="C24" s="10">
        <v>0</v>
      </c>
      <c r="D24" s="10" t="e">
        <v>#N/A</v>
      </c>
      <c r="E24" s="10" t="e">
        <v>#N/A</v>
      </c>
      <c r="F24" s="10" t="e">
        <v>#N/A</v>
      </c>
      <c r="G24" s="10" t="e">
        <v>#N/A</v>
      </c>
      <c r="H24" s="10" t="e">
        <v>#N/A</v>
      </c>
      <c r="I24" s="10"/>
      <c r="J24" s="11"/>
      <c r="K24" s="10"/>
      <c r="L24" s="10"/>
      <c r="M24" s="10">
        <v>15.875</v>
      </c>
      <c r="N24" s="10">
        <v>0</v>
      </c>
      <c r="O24" s="10" t="e">
        <v>#N/A</v>
      </c>
      <c r="P24" s="10" t="e">
        <v>#N/A</v>
      </c>
      <c r="Q24" s="10" t="e">
        <v>#N/A</v>
      </c>
      <c r="R24" s="10" t="e">
        <v>#N/A</v>
      </c>
      <c r="S24" s="10"/>
    </row>
    <row r="25" spans="1:19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 t="e">
        <v>#N/A</v>
      </c>
      <c r="N25" s="10" t="e">
        <v>#N/A</v>
      </c>
      <c r="O25" s="10" t="e">
        <v>#N/A</v>
      </c>
      <c r="P25" s="10" t="e">
        <v>#N/A</v>
      </c>
      <c r="Q25" s="10" t="e">
        <v>#N/A</v>
      </c>
      <c r="R25" s="10" t="e">
        <v>#N/A</v>
      </c>
      <c r="S25" s="10"/>
    </row>
    <row r="26" spans="1:19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 t="e">
        <v>#N/A</v>
      </c>
      <c r="N26" s="10" t="e">
        <v>#N/A</v>
      </c>
      <c r="O26" s="10" t="e">
        <v>#N/A</v>
      </c>
      <c r="P26" s="10" t="e">
        <v>#N/A</v>
      </c>
      <c r="Q26" s="10" t="e">
        <v>#N/A</v>
      </c>
      <c r="R26" s="10" t="e">
        <v>#N/A</v>
      </c>
      <c r="S26" s="10"/>
    </row>
    <row r="27" spans="1:19" x14ac:dyDescent="0.2">
      <c r="A27" s="11" t="s">
        <v>1</v>
      </c>
      <c r="B27" s="10"/>
      <c r="C27" s="39" t="s">
        <v>2</v>
      </c>
      <c r="D27" s="40">
        <v>20</v>
      </c>
      <c r="E27" s="10"/>
      <c r="F27" s="10"/>
      <c r="G27" s="10"/>
      <c r="H27" s="10"/>
      <c r="I27" s="10"/>
      <c r="J27" s="10"/>
      <c r="K27" s="10"/>
      <c r="L27" s="11" t="s">
        <v>1</v>
      </c>
      <c r="M27" s="10"/>
      <c r="N27" s="39" t="s">
        <v>2</v>
      </c>
      <c r="O27" s="40">
        <v>10</v>
      </c>
      <c r="P27" s="10"/>
      <c r="Q27" s="10"/>
      <c r="R27" s="10"/>
      <c r="S27" s="10"/>
    </row>
    <row r="28" spans="1:19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s="10"/>
      <c r="B29" s="10"/>
      <c r="C29" s="10"/>
      <c r="D29" s="10"/>
      <c r="E29" s="10"/>
      <c r="F29" s="10"/>
      <c r="G29" s="10" t="s">
        <v>4</v>
      </c>
      <c r="H29" s="10" t="s">
        <v>5</v>
      </c>
      <c r="I29" s="10"/>
      <c r="J29" s="11"/>
      <c r="K29" s="10"/>
      <c r="L29" s="10"/>
      <c r="M29" s="10"/>
      <c r="N29" s="10"/>
      <c r="O29" s="10"/>
      <c r="P29" s="10"/>
      <c r="Q29" s="10"/>
      <c r="R29" s="10" t="s">
        <v>4</v>
      </c>
      <c r="S29" s="10" t="s">
        <v>5</v>
      </c>
    </row>
    <row r="30" spans="1:19" x14ac:dyDescent="0.2">
      <c r="A30" s="10"/>
      <c r="B30" s="15">
        <v>0.8</v>
      </c>
      <c r="C30" s="15">
        <f t="shared" ref="C30:C35" si="10">B30^2</f>
        <v>0.64000000000000012</v>
      </c>
      <c r="D30" s="15">
        <f t="shared" ref="D30:D35" si="11">B30^3</f>
        <v>0.51200000000000012</v>
      </c>
      <c r="E30" s="15">
        <f t="shared" ref="E30:E35" si="12">B30^4</f>
        <v>0.40960000000000019</v>
      </c>
      <c r="F30" s="15">
        <f t="shared" ref="F30:F35" si="13">B30^5</f>
        <v>0.32768000000000019</v>
      </c>
      <c r="G30" s="116">
        <v>9</v>
      </c>
      <c r="H30" s="42">
        <f t="shared" ref="H30:H35" si="14">$G$36+$F$36*B30+$E$36*C30+$D$36*D30+$C$36*E30+$B$36*F30</f>
        <v>9.0000000001346052</v>
      </c>
      <c r="I30" s="10"/>
      <c r="J30" s="10"/>
      <c r="K30" s="10"/>
      <c r="L30" s="10"/>
      <c r="M30" s="15">
        <v>0.8</v>
      </c>
      <c r="N30" s="15">
        <f t="shared" ref="N30:N35" si="15">M30^2</f>
        <v>0.64000000000000012</v>
      </c>
      <c r="O30" s="15">
        <f t="shared" ref="O30:O35" si="16">M30^3</f>
        <v>0.51200000000000012</v>
      </c>
      <c r="P30" s="15">
        <f t="shared" ref="P30:P35" si="17">M30^4</f>
        <v>0.40960000000000019</v>
      </c>
      <c r="Q30" s="15">
        <f t="shared" ref="Q30:Q35" si="18">M30^5</f>
        <v>0.32768000000000019</v>
      </c>
      <c r="R30" s="116">
        <v>10</v>
      </c>
      <c r="S30" s="42">
        <f t="shared" ref="S30:S35" si="19">$R$36+$Q$36*M30+$P$36*N30+$O$36*O30+$N$36*P30+$M$36*Q30</f>
        <v>9.9999999999947704</v>
      </c>
    </row>
    <row r="31" spans="1:19" x14ac:dyDescent="0.2">
      <c r="A31" s="11">
        <v>1400</v>
      </c>
      <c r="B31" s="15">
        <v>0.9</v>
      </c>
      <c r="C31" s="15">
        <f t="shared" si="10"/>
        <v>0.81</v>
      </c>
      <c r="D31" s="15">
        <f t="shared" si="11"/>
        <v>0.72900000000000009</v>
      </c>
      <c r="E31" s="15">
        <f t="shared" si="12"/>
        <v>0.65610000000000013</v>
      </c>
      <c r="F31" s="15">
        <f t="shared" si="13"/>
        <v>0.59049000000000018</v>
      </c>
      <c r="G31" s="116">
        <v>9</v>
      </c>
      <c r="H31" s="42">
        <f t="shared" si="14"/>
        <v>9.0000000000727596</v>
      </c>
      <c r="I31" s="10"/>
      <c r="J31" s="10"/>
      <c r="K31" s="10"/>
      <c r="L31" s="11">
        <v>1400</v>
      </c>
      <c r="M31" s="15">
        <v>0.9</v>
      </c>
      <c r="N31" s="15">
        <f t="shared" si="15"/>
        <v>0.81</v>
      </c>
      <c r="O31" s="15">
        <f t="shared" si="16"/>
        <v>0.72900000000000009</v>
      </c>
      <c r="P31" s="15">
        <f t="shared" si="17"/>
        <v>0.65610000000000013</v>
      </c>
      <c r="Q31" s="15">
        <f t="shared" si="18"/>
        <v>0.59049000000000018</v>
      </c>
      <c r="R31" s="116">
        <v>9.5</v>
      </c>
      <c r="S31" s="42">
        <f t="shared" si="19"/>
        <v>9.4999999999995453</v>
      </c>
    </row>
    <row r="32" spans="1:19" x14ac:dyDescent="0.2">
      <c r="A32" s="10"/>
      <c r="B32" s="15">
        <v>1</v>
      </c>
      <c r="C32" s="15">
        <f t="shared" si="10"/>
        <v>1</v>
      </c>
      <c r="D32" s="15">
        <f t="shared" si="11"/>
        <v>1</v>
      </c>
      <c r="E32" s="15">
        <f t="shared" si="12"/>
        <v>1</v>
      </c>
      <c r="F32" s="15">
        <f t="shared" si="13"/>
        <v>1</v>
      </c>
      <c r="G32" s="116">
        <v>7</v>
      </c>
      <c r="H32" s="42">
        <f t="shared" si="14"/>
        <v>7.0000000000509317</v>
      </c>
      <c r="I32" s="10"/>
      <c r="J32" s="10"/>
      <c r="K32" s="10"/>
      <c r="L32" s="10"/>
      <c r="M32" s="15">
        <v>1</v>
      </c>
      <c r="N32" s="15">
        <f t="shared" si="15"/>
        <v>1</v>
      </c>
      <c r="O32" s="15">
        <f t="shared" si="16"/>
        <v>1</v>
      </c>
      <c r="P32" s="15">
        <f t="shared" si="17"/>
        <v>1</v>
      </c>
      <c r="Q32" s="15">
        <f t="shared" si="18"/>
        <v>1</v>
      </c>
      <c r="R32" s="116">
        <v>7.8</v>
      </c>
      <c r="S32" s="42">
        <f t="shared" si="19"/>
        <v>7.7999999999965439</v>
      </c>
    </row>
    <row r="33" spans="1:19" x14ac:dyDescent="0.2">
      <c r="A33" s="10"/>
      <c r="B33" s="15">
        <v>1.07</v>
      </c>
      <c r="C33" s="15">
        <f t="shared" si="10"/>
        <v>1.1449</v>
      </c>
      <c r="D33" s="15">
        <f t="shared" si="11"/>
        <v>1.2250430000000001</v>
      </c>
      <c r="E33" s="15">
        <f t="shared" si="12"/>
        <v>1.31079601</v>
      </c>
      <c r="F33" s="15">
        <f t="shared" si="13"/>
        <v>1.4025517307000002</v>
      </c>
      <c r="G33" s="116">
        <v>7</v>
      </c>
      <c r="H33" s="42">
        <f t="shared" si="14"/>
        <v>7.0000000000582077</v>
      </c>
      <c r="I33" s="10"/>
      <c r="J33" s="10"/>
      <c r="K33" s="10"/>
      <c r="L33" s="10"/>
      <c r="M33" s="15">
        <v>1.07</v>
      </c>
      <c r="N33" s="15">
        <f t="shared" si="15"/>
        <v>1.1449</v>
      </c>
      <c r="O33" s="15">
        <f t="shared" si="16"/>
        <v>1.2250430000000001</v>
      </c>
      <c r="P33" s="15">
        <f t="shared" si="17"/>
        <v>1.31079601</v>
      </c>
      <c r="Q33" s="15">
        <f t="shared" si="18"/>
        <v>1.4025517307000002</v>
      </c>
      <c r="R33" s="43">
        <v>6.5</v>
      </c>
      <c r="S33" s="42">
        <f t="shared" si="19"/>
        <v>6.499999999998181</v>
      </c>
    </row>
    <row r="34" spans="1:19" x14ac:dyDescent="0.2">
      <c r="A34" s="10"/>
      <c r="B34" s="15">
        <v>1.1499999999999999</v>
      </c>
      <c r="C34" s="15">
        <f t="shared" si="10"/>
        <v>1.3224999999999998</v>
      </c>
      <c r="D34" s="15">
        <f t="shared" si="11"/>
        <v>1.5208749999999995</v>
      </c>
      <c r="E34" s="15">
        <f t="shared" si="12"/>
        <v>1.7490062499999994</v>
      </c>
      <c r="F34" s="15">
        <f t="shared" si="13"/>
        <v>2.0113571874999994</v>
      </c>
      <c r="G34" s="116">
        <v>7</v>
      </c>
      <c r="H34" s="42">
        <f t="shared" si="14"/>
        <v>7.0000000001455192</v>
      </c>
      <c r="I34" s="10"/>
      <c r="J34" s="10"/>
      <c r="K34" s="10"/>
      <c r="L34" s="10"/>
      <c r="M34" s="15">
        <v>1.1499999999999999</v>
      </c>
      <c r="N34" s="15">
        <f t="shared" si="15"/>
        <v>1.3224999999999998</v>
      </c>
      <c r="O34" s="15">
        <f t="shared" si="16"/>
        <v>1.5208749999999995</v>
      </c>
      <c r="P34" s="15">
        <f t="shared" si="17"/>
        <v>1.7490062499999994</v>
      </c>
      <c r="Q34" s="15">
        <f t="shared" si="18"/>
        <v>2.0113571874999994</v>
      </c>
      <c r="R34" s="43">
        <v>7.5</v>
      </c>
      <c r="S34" s="42">
        <f t="shared" si="19"/>
        <v>7.4999999999972715</v>
      </c>
    </row>
    <row r="35" spans="1:19" x14ac:dyDescent="0.2">
      <c r="A35" s="10"/>
      <c r="B35" s="15">
        <v>1.2</v>
      </c>
      <c r="C35" s="15">
        <f t="shared" si="10"/>
        <v>1.44</v>
      </c>
      <c r="D35" s="15">
        <f t="shared" si="11"/>
        <v>1.728</v>
      </c>
      <c r="E35" s="15">
        <f t="shared" si="12"/>
        <v>2.0735999999999999</v>
      </c>
      <c r="F35" s="15">
        <f t="shared" si="13"/>
        <v>2.4883199999999999</v>
      </c>
      <c r="G35" s="116">
        <v>15</v>
      </c>
      <c r="H35" s="42">
        <f t="shared" si="14"/>
        <v>14.999999999941792</v>
      </c>
      <c r="I35" s="10"/>
      <c r="J35" s="10"/>
      <c r="K35" s="10"/>
      <c r="L35" s="10"/>
      <c r="M35" s="15">
        <v>1.2</v>
      </c>
      <c r="N35" s="15">
        <f t="shared" si="15"/>
        <v>1.44</v>
      </c>
      <c r="O35" s="15">
        <f t="shared" si="16"/>
        <v>1.728</v>
      </c>
      <c r="P35" s="15">
        <f t="shared" si="17"/>
        <v>2.0735999999999999</v>
      </c>
      <c r="Q35" s="15">
        <f t="shared" si="18"/>
        <v>2.4883199999999999</v>
      </c>
      <c r="R35" s="116">
        <v>11</v>
      </c>
      <c r="S35" s="42">
        <f t="shared" si="19"/>
        <v>10.999999999999091</v>
      </c>
    </row>
    <row r="36" spans="1:19" x14ac:dyDescent="0.2">
      <c r="A36" s="10"/>
      <c r="B36" s="17">
        <f t="array" ref="B36:H41">LINEST(G30:G35,B30:F35,TRUE,TRUE)</f>
        <v>64322.823141236026</v>
      </c>
      <c r="C36" s="11">
        <v>-320115.9711490263</v>
      </c>
      <c r="D36" s="11">
        <v>634919.32648236956</v>
      </c>
      <c r="E36" s="11">
        <v>-627225.30974759697</v>
      </c>
      <c r="F36" s="11">
        <v>308547.14548903878</v>
      </c>
      <c r="G36" s="11">
        <v>-60441.014216021038</v>
      </c>
      <c r="H36" s="10" t="e">
        <v>#N/A</v>
      </c>
      <c r="I36" s="10"/>
      <c r="J36" s="10"/>
      <c r="K36" s="10"/>
      <c r="L36" s="10"/>
      <c r="M36" s="17">
        <f t="array" ref="M36:R40">LINEST(R30:R35,M30:Q35,TRUE,TRUE)</f>
        <v>-2254.0640185407474</v>
      </c>
      <c r="N36" s="11">
        <v>13025.88043649131</v>
      </c>
      <c r="O36" s="11">
        <v>-28849.622325250726</v>
      </c>
      <c r="P36" s="11">
        <v>30931.502128460284</v>
      </c>
      <c r="Q36" s="11">
        <v>-16169.762801412488</v>
      </c>
      <c r="R36" s="11">
        <v>3323.8665802523642</v>
      </c>
      <c r="S36" s="10"/>
    </row>
    <row r="37" spans="1:19" x14ac:dyDescent="0.2">
      <c r="A37" s="10"/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 t="e">
        <v>#N/A</v>
      </c>
      <c r="I37" s="10"/>
      <c r="J37" s="10"/>
      <c r="K37" s="10"/>
      <c r="L37" s="10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/>
    </row>
    <row r="38" spans="1:19" x14ac:dyDescent="0.2">
      <c r="A38" s="10"/>
      <c r="B38" s="10">
        <v>1</v>
      </c>
      <c r="C38" s="10">
        <v>0</v>
      </c>
      <c r="D38" s="10" t="e">
        <v>#N/A</v>
      </c>
      <c r="E38" s="10" t="e">
        <v>#N/A</v>
      </c>
      <c r="F38" s="10" t="e">
        <v>#N/A</v>
      </c>
      <c r="G38" s="10" t="e">
        <v>#N/A</v>
      </c>
      <c r="H38" s="10" t="e">
        <v>#N/A</v>
      </c>
      <c r="I38" s="10"/>
      <c r="J38" s="10"/>
      <c r="K38" s="10"/>
      <c r="L38" s="10"/>
      <c r="M38" s="10">
        <v>1</v>
      </c>
      <c r="N38" s="10">
        <v>0</v>
      </c>
      <c r="O38" s="10" t="e">
        <v>#N/A</v>
      </c>
      <c r="P38" s="10" t="e">
        <v>#N/A</v>
      </c>
      <c r="Q38" s="10" t="e">
        <v>#N/A</v>
      </c>
      <c r="R38" s="10" t="e">
        <v>#N/A</v>
      </c>
      <c r="S38" s="10"/>
    </row>
    <row r="39" spans="1:19" x14ac:dyDescent="0.2">
      <c r="A39" s="10"/>
      <c r="B39" s="10" t="e">
        <v>#NUM!</v>
      </c>
      <c r="C39" s="10">
        <v>0</v>
      </c>
      <c r="D39" s="10" t="e">
        <v>#N/A</v>
      </c>
      <c r="E39" s="10" t="e">
        <v>#N/A</v>
      </c>
      <c r="F39" s="10" t="e">
        <v>#N/A</v>
      </c>
      <c r="G39" s="10" t="e">
        <v>#N/A</v>
      </c>
      <c r="H39" s="10" t="e">
        <v>#N/A</v>
      </c>
      <c r="I39" s="10"/>
      <c r="J39" s="10"/>
      <c r="K39" s="10"/>
      <c r="L39" s="10"/>
      <c r="M39" s="10" t="e">
        <v>#NUM!</v>
      </c>
      <c r="N39" s="10">
        <v>0</v>
      </c>
      <c r="O39" s="10" t="e">
        <v>#N/A</v>
      </c>
      <c r="P39" s="10" t="e">
        <v>#N/A</v>
      </c>
      <c r="Q39" s="10" t="e">
        <v>#N/A</v>
      </c>
      <c r="R39" s="10" t="e">
        <v>#N/A</v>
      </c>
      <c r="S39" s="10"/>
    </row>
    <row r="40" spans="1:19" x14ac:dyDescent="0.2">
      <c r="A40" s="10"/>
      <c r="B40" s="10">
        <v>48</v>
      </c>
      <c r="C40" s="10">
        <v>0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/>
      <c r="J40" s="10"/>
      <c r="K40" s="10"/>
      <c r="L40" s="10"/>
      <c r="M40" s="10">
        <v>14.708333333333332</v>
      </c>
      <c r="N40" s="10">
        <v>0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/>
    </row>
    <row r="41" spans="1:19" ht="18" x14ac:dyDescent="0.25">
      <c r="A41" s="10"/>
      <c r="B41" s="10" t="e">
        <v>#N/A</v>
      </c>
      <c r="C41" s="10" t="e">
        <v>#N/A</v>
      </c>
      <c r="D41" s="18" t="e">
        <v>#N/A</v>
      </c>
      <c r="E41" s="18" t="e">
        <v>#N/A</v>
      </c>
      <c r="F41" s="18" t="e">
        <v>#N/A</v>
      </c>
      <c r="G41" s="18" t="e">
        <v>#N/A</v>
      </c>
      <c r="H41" s="10" t="e">
        <v>#N/A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">
      <c r="M42" s="2"/>
      <c r="N42" s="2"/>
      <c r="O42" s="2"/>
      <c r="P42" s="2"/>
      <c r="Q42" s="2"/>
      <c r="R42" s="16"/>
    </row>
    <row r="43" spans="1:19" x14ac:dyDescent="0.2">
      <c r="B43" s="2"/>
      <c r="C43" s="2"/>
      <c r="D43" s="2"/>
      <c r="E43" s="2" t="s">
        <v>16</v>
      </c>
      <c r="F43" s="2" t="s">
        <v>21</v>
      </c>
      <c r="L43" s="2"/>
      <c r="M43" s="2"/>
      <c r="N43" s="2"/>
      <c r="O43" s="2"/>
      <c r="P43" s="2"/>
      <c r="Q43" s="16"/>
    </row>
    <row r="44" spans="1:19" x14ac:dyDescent="0.2">
      <c r="A44" s="6" t="s">
        <v>17</v>
      </c>
      <c r="B44" s="19">
        <v>5</v>
      </c>
      <c r="C44" s="2">
        <f>B44^2</f>
        <v>25</v>
      </c>
      <c r="D44" s="2">
        <f>B44^3</f>
        <v>125</v>
      </c>
      <c r="E44" s="9">
        <f>R20+Q20*C9+P20*C9^2+O20*C9^3+N20*C9^4+M20*C9^5</f>
        <v>9.3956413919295301</v>
      </c>
      <c r="F44" s="9">
        <f>$E$48+$D$48*B44+$C$48*C44+$B$48*D44</f>
        <v>9.3956413919295283</v>
      </c>
      <c r="L44" s="2"/>
      <c r="M44" s="2"/>
      <c r="N44" s="2"/>
      <c r="O44" s="2"/>
      <c r="P44" s="2"/>
      <c r="Q44" s="16"/>
    </row>
    <row r="45" spans="1:19" x14ac:dyDescent="0.2">
      <c r="A45" t="s">
        <v>18</v>
      </c>
      <c r="B45" s="2">
        <v>10</v>
      </c>
      <c r="C45" s="2">
        <f>B45^2</f>
        <v>100</v>
      </c>
      <c r="D45" s="2">
        <f>B45^3</f>
        <v>1000</v>
      </c>
      <c r="E45" s="9">
        <f>R36+Q36*$C$9+P36*$C$9^2+O36*$C$9^3+N36*$C$9^4+M36*$C$9^5</f>
        <v>13.18479511231908</v>
      </c>
      <c r="F45" s="9">
        <f>$E$48+$D$48*B45+$C$48*C45+$B$48*D45</f>
        <v>13.184795112319083</v>
      </c>
      <c r="L45" s="2"/>
      <c r="M45" s="2"/>
      <c r="N45" s="2"/>
      <c r="O45" s="2"/>
      <c r="P45" s="2"/>
      <c r="Q45" s="16"/>
    </row>
    <row r="46" spans="1:19" x14ac:dyDescent="0.2">
      <c r="A46" t="s">
        <v>19</v>
      </c>
      <c r="B46" s="2">
        <v>15</v>
      </c>
      <c r="C46" s="2">
        <f>B46^2</f>
        <v>225</v>
      </c>
      <c r="D46" s="2">
        <f>B46^3</f>
        <v>3375</v>
      </c>
      <c r="E46" s="9">
        <f>G20+F20*$C$9+E20*$C$9^2+D20*$C$9^3+C20*$C$9^4+B20*$C$9^5</f>
        <v>16.410942481714301</v>
      </c>
      <c r="F46" s="9">
        <f>$E$48+$D$48*B46+$C$48*C46+$B$48*D46</f>
        <v>16.410942481714304</v>
      </c>
      <c r="L46" s="2"/>
      <c r="M46" s="2"/>
      <c r="N46" s="2"/>
      <c r="O46" s="2"/>
      <c r="P46" s="2"/>
      <c r="Q46" s="16"/>
    </row>
    <row r="47" spans="1:19" x14ac:dyDescent="0.2">
      <c r="A47" t="s">
        <v>20</v>
      </c>
      <c r="B47" s="2">
        <v>20</v>
      </c>
      <c r="C47" s="2">
        <f>B47^2</f>
        <v>400</v>
      </c>
      <c r="D47" s="2">
        <f>B47^3</f>
        <v>8000</v>
      </c>
      <c r="E47" s="9">
        <f>G36+F36*$C$9+E36*$C$9^2+D36*$C$9^3+C36*$C$9^4+B36*$C$9^5</f>
        <v>22.804088241478894</v>
      </c>
      <c r="F47" s="9">
        <f>$E$48+$D$48*B47+$C$48*C47+$B$48*D47</f>
        <v>22.804088241478901</v>
      </c>
    </row>
    <row r="48" spans="1:19" x14ac:dyDescent="0.2">
      <c r="B48">
        <f t="array" ref="B48:E53">LINEST(E44:E47,B44:D47,TRUE,TRUE)</f>
        <v>4.9733396551516328E-3</v>
      </c>
      <c r="C48" s="2">
        <v>-0.16046031667443575</v>
      </c>
      <c r="D48">
        <v>2.2944010545429112</v>
      </c>
      <c r="E48">
        <v>1.3134765791819127</v>
      </c>
    </row>
    <row r="49" spans="1:19" x14ac:dyDescent="0.2">
      <c r="B49">
        <v>0</v>
      </c>
      <c r="C49">
        <v>0</v>
      </c>
      <c r="D49">
        <v>0</v>
      </c>
      <c r="E49">
        <v>0</v>
      </c>
      <c r="L49" s="13"/>
    </row>
    <row r="50" spans="1:19" x14ac:dyDescent="0.2">
      <c r="A50" s="6"/>
      <c r="B50" s="7">
        <v>1</v>
      </c>
      <c r="C50" s="6">
        <v>0</v>
      </c>
      <c r="D50" t="e">
        <v>#N/A</v>
      </c>
      <c r="E50" t="e">
        <v>#N/A</v>
      </c>
      <c r="G50" s="7"/>
      <c r="H50" s="6"/>
      <c r="J50" s="6"/>
      <c r="K50" s="7"/>
      <c r="L50" s="6"/>
      <c r="O50" s="7"/>
      <c r="P50" s="6"/>
      <c r="Q50" s="6"/>
    </row>
    <row r="51" spans="1:19" x14ac:dyDescent="0.2">
      <c r="B51" s="20" t="e">
        <v>#NUM!</v>
      </c>
      <c r="C51" s="21">
        <v>0</v>
      </c>
      <c r="D51" t="e">
        <v>#N/A</v>
      </c>
      <c r="E51" t="e">
        <v>#N/A</v>
      </c>
      <c r="G51" s="20"/>
      <c r="L51" s="21"/>
      <c r="O51" s="2"/>
      <c r="P51" s="2"/>
      <c r="Q51" s="2"/>
    </row>
    <row r="52" spans="1:19" x14ac:dyDescent="0.2">
      <c r="B52" s="20">
        <v>96.792430518405141</v>
      </c>
      <c r="C52" s="21">
        <v>0</v>
      </c>
      <c r="D52" t="e">
        <v>#N/A</v>
      </c>
      <c r="E52" t="e">
        <v>#N/A</v>
      </c>
      <c r="G52" s="20"/>
      <c r="L52" s="21"/>
      <c r="O52" s="2"/>
      <c r="P52" s="2"/>
      <c r="Q52" s="2"/>
    </row>
    <row r="53" spans="1:19" x14ac:dyDescent="0.2">
      <c r="B53" s="20" t="e">
        <v>#N/A</v>
      </c>
      <c r="C53" s="21" t="e">
        <v>#N/A</v>
      </c>
      <c r="D53" t="e">
        <v>#N/A</v>
      </c>
      <c r="E53" t="e">
        <v>#N/A</v>
      </c>
      <c r="G53" s="20"/>
      <c r="L53" s="21"/>
      <c r="O53" s="2"/>
      <c r="P53" s="2"/>
      <c r="Q53" s="2"/>
    </row>
    <row r="54" spans="1:19" x14ac:dyDescent="0.2">
      <c r="B54" s="20"/>
      <c r="C54" s="21"/>
      <c r="G54" s="2"/>
      <c r="L54" s="21"/>
      <c r="O54" s="2"/>
      <c r="P54" s="2"/>
      <c r="Q54" s="2"/>
    </row>
    <row r="55" spans="1:19" ht="18.75" x14ac:dyDescent="0.3">
      <c r="E55" s="49" t="s">
        <v>48</v>
      </c>
      <c r="F55" s="49"/>
      <c r="G55" s="50"/>
      <c r="H55" s="50">
        <v>5</v>
      </c>
      <c r="P55" s="2"/>
      <c r="Q55" s="2"/>
    </row>
    <row r="57" spans="1:1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2"/>
      <c r="N57" s="42"/>
      <c r="O57" s="42"/>
      <c r="P57" s="42"/>
      <c r="Q57" s="42"/>
      <c r="R57" s="42"/>
      <c r="S57" s="10"/>
    </row>
    <row r="58" spans="1:1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1" t="s">
        <v>1</v>
      </c>
      <c r="B59" s="10"/>
      <c r="C59" s="39" t="s">
        <v>2</v>
      </c>
      <c r="D59" s="40">
        <v>15</v>
      </c>
      <c r="E59" s="10"/>
      <c r="F59" s="10"/>
      <c r="G59" s="10"/>
      <c r="H59" s="10"/>
      <c r="I59" s="10"/>
      <c r="J59" s="10"/>
      <c r="K59" s="10"/>
      <c r="L59" s="11" t="s">
        <v>1</v>
      </c>
      <c r="M59" s="10"/>
      <c r="N59" s="39" t="s">
        <v>2</v>
      </c>
      <c r="O59" s="40">
        <v>5</v>
      </c>
      <c r="P59" s="10"/>
      <c r="Q59" s="10"/>
      <c r="R59" s="10"/>
      <c r="S59" s="10"/>
    </row>
    <row r="60" spans="1:19" x14ac:dyDescent="0.2">
      <c r="A60" s="10"/>
      <c r="B60" s="10" t="s">
        <v>3</v>
      </c>
      <c r="C60" s="10"/>
      <c r="D60" s="10"/>
      <c r="E60" s="10"/>
      <c r="F60" s="10"/>
      <c r="G60" s="10" t="s">
        <v>4</v>
      </c>
      <c r="H60" s="10" t="s">
        <v>5</v>
      </c>
      <c r="I60" s="10"/>
      <c r="J60" s="10"/>
      <c r="K60" s="10"/>
      <c r="L60" s="10"/>
      <c r="M60" s="10" t="s">
        <v>3</v>
      </c>
      <c r="N60" s="10"/>
      <c r="O60" s="10"/>
      <c r="P60" s="10"/>
      <c r="Q60" s="10"/>
      <c r="R60" s="10" t="s">
        <v>4</v>
      </c>
      <c r="S60" s="10" t="s">
        <v>5</v>
      </c>
    </row>
    <row r="61" spans="1:19" x14ac:dyDescent="0.2">
      <c r="A61" s="10"/>
      <c r="B61" s="15">
        <v>0.8</v>
      </c>
      <c r="C61" s="15">
        <f t="shared" ref="C61:C66" si="20">B61^2</f>
        <v>0.64000000000000012</v>
      </c>
      <c r="D61" s="15">
        <f t="shared" ref="D61:D66" si="21">B61^3</f>
        <v>0.51200000000000012</v>
      </c>
      <c r="E61" s="15">
        <f t="shared" ref="E61:E66" si="22">B61^4</f>
        <v>0.40960000000000019</v>
      </c>
      <c r="F61" s="15">
        <f t="shared" ref="F61:F66" si="23">B61^5</f>
        <v>0.32768000000000019</v>
      </c>
      <c r="G61" s="116">
        <v>8.3000000000000007</v>
      </c>
      <c r="H61" s="42">
        <f t="shared" ref="H61:H66" si="24">$G$67+$F$67*B61+$E$67*C61+$D$67*D61+$C$67*E61+$B$67*F61</f>
        <v>8.3000000000017735</v>
      </c>
      <c r="I61" s="10"/>
      <c r="J61" s="10"/>
      <c r="K61" s="10"/>
      <c r="L61" s="10"/>
      <c r="M61" s="15">
        <v>0.8</v>
      </c>
      <c r="N61" s="15">
        <f t="shared" ref="N61:N66" si="25">M61^2</f>
        <v>0.64000000000000012</v>
      </c>
      <c r="O61" s="15">
        <f t="shared" ref="O61:O66" si="26">M61^3</f>
        <v>0.51200000000000012</v>
      </c>
      <c r="P61" s="15">
        <f t="shared" ref="P61:P66" si="27">M61^4</f>
        <v>0.40960000000000019</v>
      </c>
      <c r="Q61" s="15">
        <f t="shared" ref="Q61:Q66" si="28">M61^5</f>
        <v>0.32768000000000019</v>
      </c>
      <c r="R61" s="116">
        <v>12.1</v>
      </c>
      <c r="S61" s="42">
        <f t="shared" ref="S61:S66" si="29">$R$67+$Q$67*M61+$P$67*N61+$O$67*O61+$N$67*P61+$M$67*Q61</f>
        <v>12.100000000031741</v>
      </c>
    </row>
    <row r="62" spans="1:19" x14ac:dyDescent="0.2">
      <c r="A62" s="11">
        <v>1400</v>
      </c>
      <c r="B62" s="15">
        <v>0.9</v>
      </c>
      <c r="C62" s="15">
        <f t="shared" si="20"/>
        <v>0.81</v>
      </c>
      <c r="D62" s="15">
        <f t="shared" si="21"/>
        <v>0.72900000000000009</v>
      </c>
      <c r="E62" s="15">
        <f t="shared" si="22"/>
        <v>0.65610000000000013</v>
      </c>
      <c r="F62" s="15">
        <f t="shared" si="23"/>
        <v>0.59049000000000018</v>
      </c>
      <c r="G62" s="116">
        <v>8.5</v>
      </c>
      <c r="H62" s="42">
        <f t="shared" si="24"/>
        <v>8.5000000000005684</v>
      </c>
      <c r="I62" s="10"/>
      <c r="J62" s="10"/>
      <c r="K62" s="10"/>
      <c r="L62" s="11">
        <v>1400</v>
      </c>
      <c r="M62" s="106">
        <v>0.9</v>
      </c>
      <c r="N62" s="106">
        <f t="shared" si="25"/>
        <v>0.81</v>
      </c>
      <c r="O62" s="106">
        <f t="shared" si="26"/>
        <v>0.72900000000000009</v>
      </c>
      <c r="P62" s="106">
        <f t="shared" si="27"/>
        <v>0.65610000000000013</v>
      </c>
      <c r="Q62" s="106">
        <f t="shared" si="28"/>
        <v>0.59049000000000018</v>
      </c>
      <c r="R62" s="116">
        <v>12</v>
      </c>
      <c r="S62" s="113">
        <f t="shared" si="29"/>
        <v>12.000000000015461</v>
      </c>
    </row>
    <row r="63" spans="1:19" x14ac:dyDescent="0.2">
      <c r="A63" s="10"/>
      <c r="B63" s="106">
        <v>1</v>
      </c>
      <c r="C63" s="106">
        <f t="shared" si="20"/>
        <v>1</v>
      </c>
      <c r="D63" s="106">
        <f t="shared" si="21"/>
        <v>1</v>
      </c>
      <c r="E63" s="106">
        <f t="shared" si="22"/>
        <v>1</v>
      </c>
      <c r="F63" s="106">
        <f t="shared" si="23"/>
        <v>1</v>
      </c>
      <c r="G63" s="116">
        <v>9.1</v>
      </c>
      <c r="H63" s="113">
        <f t="shared" si="24"/>
        <v>9.1000000000015007</v>
      </c>
      <c r="I63" s="104"/>
      <c r="J63" s="104"/>
      <c r="K63" s="104"/>
      <c r="L63" s="104"/>
      <c r="M63" s="106">
        <v>1</v>
      </c>
      <c r="N63" s="106">
        <f t="shared" si="25"/>
        <v>1</v>
      </c>
      <c r="O63" s="106">
        <f t="shared" si="26"/>
        <v>1</v>
      </c>
      <c r="P63" s="106">
        <f t="shared" si="27"/>
        <v>1</v>
      </c>
      <c r="Q63" s="106">
        <f t="shared" si="28"/>
        <v>1</v>
      </c>
      <c r="R63" s="116">
        <v>10</v>
      </c>
      <c r="S63" s="113">
        <f t="shared" si="29"/>
        <v>10.000000000020009</v>
      </c>
    </row>
    <row r="64" spans="1:19" x14ac:dyDescent="0.2">
      <c r="A64" s="10"/>
      <c r="B64" s="106">
        <v>1.07</v>
      </c>
      <c r="C64" s="106">
        <f t="shared" si="20"/>
        <v>1.1449</v>
      </c>
      <c r="D64" s="106">
        <f t="shared" si="21"/>
        <v>1.2250430000000001</v>
      </c>
      <c r="E64" s="106">
        <f t="shared" si="22"/>
        <v>1.31079601</v>
      </c>
      <c r="F64" s="106">
        <f t="shared" si="23"/>
        <v>1.4025517307000002</v>
      </c>
      <c r="G64" s="116">
        <v>9</v>
      </c>
      <c r="H64" s="113">
        <f t="shared" si="24"/>
        <v>9.0000000000013642</v>
      </c>
      <c r="I64" s="104"/>
      <c r="J64" s="104"/>
      <c r="K64" s="104"/>
      <c r="L64" s="104"/>
      <c r="M64" s="106">
        <v>1.07</v>
      </c>
      <c r="N64" s="106">
        <f t="shared" si="25"/>
        <v>1.1449</v>
      </c>
      <c r="O64" s="106">
        <f t="shared" si="26"/>
        <v>1.2250430000000001</v>
      </c>
      <c r="P64" s="106">
        <f t="shared" si="27"/>
        <v>1.31079601</v>
      </c>
      <c r="Q64" s="106">
        <f t="shared" si="28"/>
        <v>1.4025517307000002</v>
      </c>
      <c r="R64" s="116">
        <v>9.8000000000000007</v>
      </c>
      <c r="S64" s="113">
        <f t="shared" si="29"/>
        <v>9.8000000000338332</v>
      </c>
    </row>
    <row r="65" spans="1:19" x14ac:dyDescent="0.2">
      <c r="A65" s="10"/>
      <c r="B65" s="106">
        <v>1.1499999999999999</v>
      </c>
      <c r="C65" s="106">
        <f t="shared" si="20"/>
        <v>1.3224999999999998</v>
      </c>
      <c r="D65" s="106">
        <f t="shared" si="21"/>
        <v>1.5208749999999995</v>
      </c>
      <c r="E65" s="106">
        <f t="shared" si="22"/>
        <v>1.7490062499999994</v>
      </c>
      <c r="F65" s="106">
        <f t="shared" si="23"/>
        <v>2.0113571874999994</v>
      </c>
      <c r="G65" s="116">
        <v>9</v>
      </c>
      <c r="H65" s="113">
        <f t="shared" si="24"/>
        <v>9.000000000001819</v>
      </c>
      <c r="I65" s="104"/>
      <c r="J65" s="11"/>
      <c r="K65" s="104"/>
      <c r="L65" s="104"/>
      <c r="M65" s="106">
        <v>1.1499999999999999</v>
      </c>
      <c r="N65" s="106">
        <f t="shared" si="25"/>
        <v>1.3224999999999998</v>
      </c>
      <c r="O65" s="106">
        <f t="shared" si="26"/>
        <v>1.5208749999999995</v>
      </c>
      <c r="P65" s="106">
        <f t="shared" si="27"/>
        <v>1.7490062499999994</v>
      </c>
      <c r="Q65" s="106">
        <f t="shared" si="28"/>
        <v>2.0113571874999994</v>
      </c>
      <c r="R65" s="116">
        <v>9.6</v>
      </c>
      <c r="S65" s="113">
        <f t="shared" si="29"/>
        <v>9.6000000000422006</v>
      </c>
    </row>
    <row r="66" spans="1:19" x14ac:dyDescent="0.2">
      <c r="A66" s="10"/>
      <c r="B66" s="106">
        <v>1.2</v>
      </c>
      <c r="C66" s="106">
        <f t="shared" si="20"/>
        <v>1.44</v>
      </c>
      <c r="D66" s="106">
        <f t="shared" si="21"/>
        <v>1.728</v>
      </c>
      <c r="E66" s="106">
        <f t="shared" si="22"/>
        <v>2.0735999999999999</v>
      </c>
      <c r="F66" s="106">
        <f t="shared" si="23"/>
        <v>2.4883199999999999</v>
      </c>
      <c r="G66" s="116">
        <v>10</v>
      </c>
      <c r="H66" s="113">
        <f t="shared" si="24"/>
        <v>10.000000000001364</v>
      </c>
      <c r="I66" s="104"/>
      <c r="J66" s="11"/>
      <c r="K66" s="104"/>
      <c r="L66" s="104"/>
      <c r="M66" s="106">
        <v>1.2</v>
      </c>
      <c r="N66" s="106">
        <f t="shared" si="25"/>
        <v>1.44</v>
      </c>
      <c r="O66" s="106">
        <f t="shared" si="26"/>
        <v>1.728</v>
      </c>
      <c r="P66" s="106">
        <f t="shared" si="27"/>
        <v>2.0735999999999999</v>
      </c>
      <c r="Q66" s="106">
        <f t="shared" si="28"/>
        <v>2.4883199999999999</v>
      </c>
      <c r="R66" s="116">
        <v>9.3000000000000007</v>
      </c>
      <c r="S66" s="113">
        <f t="shared" si="29"/>
        <v>9.3000000000465661</v>
      </c>
    </row>
    <row r="67" spans="1:19" x14ac:dyDescent="0.2">
      <c r="A67" s="10"/>
      <c r="B67" s="11">
        <f t="array" ref="B67:H71">LINEST(G61:G66,B61:F66,TRUE,TRUE)</f>
        <v>1033.6613277370559</v>
      </c>
      <c r="C67" s="11">
        <v>-3803.3230384058179</v>
      </c>
      <c r="D67" s="11">
        <v>4898.9941698934917</v>
      </c>
      <c r="E67" s="11">
        <v>-2267.0069006273056</v>
      </c>
      <c r="F67" s="11">
        <v>-116.27966335788547</v>
      </c>
      <c r="G67" s="11">
        <v>263.05410476046268</v>
      </c>
      <c r="H67" s="104" t="e">
        <v>#N/A</v>
      </c>
      <c r="I67" s="104"/>
      <c r="J67" s="104"/>
      <c r="K67" s="104"/>
      <c r="L67" s="104"/>
      <c r="M67" s="11">
        <f t="array" ref="M67:R73">LINEST(R61:R66,M61:Q66,TRUE,TRUE)</f>
        <v>10055.064760067462</v>
      </c>
      <c r="N67" s="11">
        <v>-52668.553228829318</v>
      </c>
      <c r="O67" s="11">
        <v>109756.48913378538</v>
      </c>
      <c r="P67" s="11">
        <v>-113695.56645191494</v>
      </c>
      <c r="Q67" s="11">
        <v>58512.149561071907</v>
      </c>
      <c r="R67" s="11">
        <v>-11949.583774180461</v>
      </c>
      <c r="S67" s="104"/>
    </row>
    <row r="68" spans="1:19" x14ac:dyDescent="0.2">
      <c r="A68" s="10"/>
      <c r="B68" s="104">
        <v>0</v>
      </c>
      <c r="C68" s="104">
        <v>0</v>
      </c>
      <c r="D68" s="104">
        <v>0</v>
      </c>
      <c r="E68" s="104">
        <v>0</v>
      </c>
      <c r="F68" s="104">
        <v>0</v>
      </c>
      <c r="G68" s="104">
        <v>0</v>
      </c>
      <c r="H68" s="104" t="e">
        <v>#N/A</v>
      </c>
      <c r="I68" s="104"/>
      <c r="J68" s="104"/>
      <c r="K68" s="104"/>
      <c r="L68" s="104"/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/>
    </row>
    <row r="69" spans="1:19" x14ac:dyDescent="0.2">
      <c r="A69" s="10"/>
      <c r="B69" s="104">
        <v>1</v>
      </c>
      <c r="C69" s="104">
        <v>0</v>
      </c>
      <c r="D69" s="104" t="e">
        <v>#N/A</v>
      </c>
      <c r="E69" s="104" t="e">
        <v>#N/A</v>
      </c>
      <c r="F69" s="104" t="e">
        <v>#N/A</v>
      </c>
      <c r="G69" s="104" t="e">
        <v>#N/A</v>
      </c>
      <c r="H69" s="104" t="e">
        <v>#N/A</v>
      </c>
      <c r="I69" s="104"/>
      <c r="J69" s="104"/>
      <c r="K69" s="104"/>
      <c r="L69" s="104"/>
      <c r="M69" s="104">
        <v>1</v>
      </c>
      <c r="N69" s="104">
        <v>0</v>
      </c>
      <c r="O69" s="104" t="e">
        <v>#N/A</v>
      </c>
      <c r="P69" s="104" t="e">
        <v>#N/A</v>
      </c>
      <c r="Q69" s="104" t="e">
        <v>#N/A</v>
      </c>
      <c r="R69" s="104" t="e">
        <v>#N/A</v>
      </c>
      <c r="S69" s="104"/>
    </row>
    <row r="70" spans="1:19" x14ac:dyDescent="0.2">
      <c r="A70" s="10"/>
      <c r="B70" s="104" t="e">
        <v>#NUM!</v>
      </c>
      <c r="C70" s="104">
        <v>0</v>
      </c>
      <c r="D70" s="104" t="e">
        <v>#N/A</v>
      </c>
      <c r="E70" s="104" t="e">
        <v>#N/A</v>
      </c>
      <c r="F70" s="104" t="e">
        <v>#N/A</v>
      </c>
      <c r="G70" s="104" t="e">
        <v>#N/A</v>
      </c>
      <c r="H70" s="104" t="e">
        <v>#N/A</v>
      </c>
      <c r="I70" s="104"/>
      <c r="J70" s="104"/>
      <c r="K70" s="104"/>
      <c r="L70" s="104"/>
      <c r="M70" s="104" t="e">
        <v>#NUM!</v>
      </c>
      <c r="N70" s="104">
        <v>0</v>
      </c>
      <c r="O70" s="104" t="e">
        <v>#N/A</v>
      </c>
      <c r="P70" s="104" t="e">
        <v>#N/A</v>
      </c>
      <c r="Q70" s="104" t="e">
        <v>#N/A</v>
      </c>
      <c r="R70" s="104" t="e">
        <v>#N/A</v>
      </c>
      <c r="S70" s="104"/>
    </row>
    <row r="71" spans="1:19" x14ac:dyDescent="0.2">
      <c r="A71" s="10"/>
      <c r="B71" s="104">
        <v>1.7483333333333322</v>
      </c>
      <c r="C71" s="104">
        <v>0</v>
      </c>
      <c r="D71" s="104" t="e">
        <v>#N/A</v>
      </c>
      <c r="E71" s="104" t="e">
        <v>#N/A</v>
      </c>
      <c r="F71" s="104" t="e">
        <v>#N/A</v>
      </c>
      <c r="G71" s="104" t="e">
        <v>#N/A</v>
      </c>
      <c r="H71" s="104" t="e">
        <v>#N/A</v>
      </c>
      <c r="I71" s="104"/>
      <c r="J71" s="11"/>
      <c r="K71" s="104"/>
      <c r="L71" s="104"/>
      <c r="M71" s="104">
        <v>7.7933333333333312</v>
      </c>
      <c r="N71" s="104">
        <v>0</v>
      </c>
      <c r="O71" s="104" t="e">
        <v>#N/A</v>
      </c>
      <c r="P71" s="104" t="e">
        <v>#N/A</v>
      </c>
      <c r="Q71" s="104" t="e">
        <v>#N/A</v>
      </c>
      <c r="R71" s="104" t="e">
        <v>#N/A</v>
      </c>
      <c r="S71" s="104"/>
    </row>
    <row r="72" spans="1:19" x14ac:dyDescent="0.2">
      <c r="A72" s="10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 t="e">
        <v>#N/A</v>
      </c>
      <c r="N72" s="104" t="e">
        <v>#N/A</v>
      </c>
      <c r="O72" s="104" t="e">
        <v>#N/A</v>
      </c>
      <c r="P72" s="104" t="e">
        <v>#N/A</v>
      </c>
      <c r="Q72" s="104" t="e">
        <v>#N/A</v>
      </c>
      <c r="R72" s="104" t="e">
        <v>#N/A</v>
      </c>
      <c r="S72" s="104"/>
    </row>
    <row r="73" spans="1:19" x14ac:dyDescent="0.2">
      <c r="A73" s="10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 t="e">
        <v>#N/A</v>
      </c>
      <c r="N73" s="104" t="e">
        <v>#N/A</v>
      </c>
      <c r="O73" s="104" t="e">
        <v>#N/A</v>
      </c>
      <c r="P73" s="104" t="e">
        <v>#N/A</v>
      </c>
      <c r="Q73" s="104" t="e">
        <v>#N/A</v>
      </c>
      <c r="R73" s="104" t="e">
        <v>#N/A</v>
      </c>
      <c r="S73" s="104"/>
    </row>
    <row r="74" spans="1:19" x14ac:dyDescent="0.2">
      <c r="A74" s="11" t="s">
        <v>1</v>
      </c>
      <c r="B74" s="104"/>
      <c r="C74" s="39" t="s">
        <v>2</v>
      </c>
      <c r="D74" s="40">
        <v>20</v>
      </c>
      <c r="E74" s="104"/>
      <c r="F74" s="104"/>
      <c r="G74" s="104"/>
      <c r="H74" s="104"/>
      <c r="I74" s="104"/>
      <c r="J74" s="104"/>
      <c r="K74" s="104"/>
      <c r="L74" s="11" t="s">
        <v>1</v>
      </c>
      <c r="M74" s="104"/>
      <c r="N74" s="39" t="s">
        <v>2</v>
      </c>
      <c r="O74" s="40">
        <v>10</v>
      </c>
      <c r="P74" s="104"/>
      <c r="Q74" s="104"/>
      <c r="R74" s="104"/>
      <c r="S74" s="104"/>
    </row>
    <row r="75" spans="1:19" x14ac:dyDescent="0.2">
      <c r="A75" s="10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</row>
    <row r="76" spans="1:19" x14ac:dyDescent="0.2">
      <c r="A76" s="10"/>
      <c r="B76" s="104"/>
      <c r="C76" s="104"/>
      <c r="D76" s="104"/>
      <c r="E76" s="104"/>
      <c r="F76" s="104"/>
      <c r="G76" s="104" t="s">
        <v>4</v>
      </c>
      <c r="H76" s="104" t="s">
        <v>5</v>
      </c>
      <c r="I76" s="104"/>
      <c r="J76" s="11"/>
      <c r="K76" s="104"/>
      <c r="L76" s="104"/>
      <c r="M76" s="104"/>
      <c r="N76" s="104"/>
      <c r="O76" s="104"/>
      <c r="P76" s="104"/>
      <c r="Q76" s="104"/>
      <c r="R76" s="104" t="s">
        <v>4</v>
      </c>
      <c r="S76" s="104" t="s">
        <v>5</v>
      </c>
    </row>
    <row r="77" spans="1:19" x14ac:dyDescent="0.2">
      <c r="A77" s="10"/>
      <c r="B77" s="106">
        <v>0.8</v>
      </c>
      <c r="C77" s="106">
        <f t="shared" ref="C77:C82" si="30">B77^2</f>
        <v>0.64000000000000012</v>
      </c>
      <c r="D77" s="106">
        <f t="shared" ref="D77:D82" si="31">B77^3</f>
        <v>0.51200000000000012</v>
      </c>
      <c r="E77" s="106">
        <f t="shared" ref="E77:E82" si="32">B77^4</f>
        <v>0.40960000000000019</v>
      </c>
      <c r="F77" s="106">
        <f t="shared" ref="F77:F82" si="33">B77^5</f>
        <v>0.32768000000000019</v>
      </c>
      <c r="G77" s="116">
        <v>7.8</v>
      </c>
      <c r="H77" s="113">
        <f t="shared" ref="H77:H82" si="34">$G$83+$F$83*B77+$E$83*C77+$D$83*D77+$C$83*E77+$B$83*F77</f>
        <v>7.8000000000124601</v>
      </c>
      <c r="I77" s="104"/>
      <c r="J77" s="104"/>
      <c r="K77" s="104"/>
      <c r="L77" s="104"/>
      <c r="M77" s="106">
        <v>0.8</v>
      </c>
      <c r="N77" s="106">
        <f t="shared" ref="N77:N82" si="35">M77^2</f>
        <v>0.64000000000000012</v>
      </c>
      <c r="O77" s="106">
        <f t="shared" ref="O77:O82" si="36">M77^3</f>
        <v>0.51200000000000012</v>
      </c>
      <c r="P77" s="106">
        <f t="shared" ref="P77:P82" si="37">M77^4</f>
        <v>0.40960000000000019</v>
      </c>
      <c r="Q77" s="106">
        <f t="shared" ref="Q77:Q82" si="38">M77^5</f>
        <v>0.32768000000000019</v>
      </c>
      <c r="R77" s="116">
        <v>8.6</v>
      </c>
      <c r="S77" s="113">
        <f t="shared" ref="S77:S82" si="39">$R$83+$Q$83*M77+$P$83*N77+$O$83*O77+$N$83*P77+$M$83*Q77</f>
        <v>8.6000000000009926</v>
      </c>
    </row>
    <row r="78" spans="1:19" x14ac:dyDescent="0.2">
      <c r="A78" s="11">
        <v>1400</v>
      </c>
      <c r="B78" s="106">
        <v>0.9</v>
      </c>
      <c r="C78" s="106">
        <f t="shared" si="30"/>
        <v>0.81</v>
      </c>
      <c r="D78" s="106">
        <f t="shared" si="31"/>
        <v>0.72900000000000009</v>
      </c>
      <c r="E78" s="106">
        <f t="shared" si="32"/>
        <v>0.65610000000000013</v>
      </c>
      <c r="F78" s="106">
        <f t="shared" si="33"/>
        <v>0.59049000000000018</v>
      </c>
      <c r="G78" s="116">
        <v>8</v>
      </c>
      <c r="H78" s="113">
        <f t="shared" si="34"/>
        <v>8.0000000000081855</v>
      </c>
      <c r="I78" s="104"/>
      <c r="J78" s="104"/>
      <c r="K78" s="104"/>
      <c r="L78" s="11">
        <v>1400</v>
      </c>
      <c r="M78" s="106">
        <v>0.9</v>
      </c>
      <c r="N78" s="106">
        <f t="shared" si="35"/>
        <v>0.81</v>
      </c>
      <c r="O78" s="106">
        <f t="shared" si="36"/>
        <v>0.72900000000000009</v>
      </c>
      <c r="P78" s="106">
        <f t="shared" si="37"/>
        <v>0.65610000000000013</v>
      </c>
      <c r="Q78" s="106">
        <f t="shared" si="38"/>
        <v>0.59049000000000018</v>
      </c>
      <c r="R78" s="116">
        <v>10</v>
      </c>
      <c r="S78" s="113">
        <f t="shared" si="39"/>
        <v>10.000000000000689</v>
      </c>
    </row>
    <row r="79" spans="1:19" x14ac:dyDescent="0.2">
      <c r="A79" s="10"/>
      <c r="B79" s="106">
        <v>1</v>
      </c>
      <c r="C79" s="106">
        <f t="shared" si="30"/>
        <v>1</v>
      </c>
      <c r="D79" s="106">
        <f t="shared" si="31"/>
        <v>1</v>
      </c>
      <c r="E79" s="106">
        <f t="shared" si="32"/>
        <v>1</v>
      </c>
      <c r="F79" s="106">
        <f t="shared" si="33"/>
        <v>1</v>
      </c>
      <c r="G79" s="116">
        <v>8.5</v>
      </c>
      <c r="H79" s="113">
        <f t="shared" si="34"/>
        <v>8.5000000000109139</v>
      </c>
      <c r="I79" s="104"/>
      <c r="J79" s="104"/>
      <c r="K79" s="104"/>
      <c r="L79" s="104"/>
      <c r="M79" s="106">
        <v>1</v>
      </c>
      <c r="N79" s="106">
        <f t="shared" si="35"/>
        <v>1</v>
      </c>
      <c r="O79" s="106">
        <f t="shared" si="36"/>
        <v>1</v>
      </c>
      <c r="P79" s="106">
        <f t="shared" si="37"/>
        <v>1</v>
      </c>
      <c r="Q79" s="106">
        <f t="shared" si="38"/>
        <v>1</v>
      </c>
      <c r="R79" s="116">
        <v>9.5</v>
      </c>
      <c r="S79" s="113">
        <f t="shared" si="39"/>
        <v>9.5000000000008882</v>
      </c>
    </row>
    <row r="80" spans="1:19" x14ac:dyDescent="0.2">
      <c r="A80" s="10"/>
      <c r="B80" s="106">
        <v>1.07</v>
      </c>
      <c r="C80" s="106">
        <f t="shared" si="30"/>
        <v>1.1449</v>
      </c>
      <c r="D80" s="106">
        <f t="shared" si="31"/>
        <v>1.2250430000000001</v>
      </c>
      <c r="E80" s="106">
        <f t="shared" si="32"/>
        <v>1.31079601</v>
      </c>
      <c r="F80" s="106">
        <f t="shared" si="33"/>
        <v>1.4025517307000002</v>
      </c>
      <c r="G80" s="116">
        <v>9.1</v>
      </c>
      <c r="H80" s="113">
        <f t="shared" si="34"/>
        <v>9.1000000000003638</v>
      </c>
      <c r="I80" s="104"/>
      <c r="J80" s="104"/>
      <c r="K80" s="104"/>
      <c r="L80" s="104"/>
      <c r="M80" s="106">
        <v>1.07</v>
      </c>
      <c r="N80" s="106">
        <f t="shared" si="35"/>
        <v>1.1449</v>
      </c>
      <c r="O80" s="106">
        <f t="shared" si="36"/>
        <v>1.2250430000000001</v>
      </c>
      <c r="P80" s="106">
        <f t="shared" si="37"/>
        <v>1.31079601</v>
      </c>
      <c r="Q80" s="106">
        <f t="shared" si="38"/>
        <v>1.4025517307000002</v>
      </c>
      <c r="R80" s="116">
        <v>9.1999999999999993</v>
      </c>
      <c r="S80" s="113">
        <f t="shared" si="39"/>
        <v>9.2000000000004434</v>
      </c>
    </row>
    <row r="81" spans="1:19" x14ac:dyDescent="0.2">
      <c r="A81" s="10"/>
      <c r="B81" s="106">
        <v>1.1499999999999999</v>
      </c>
      <c r="C81" s="106">
        <f t="shared" si="30"/>
        <v>1.3224999999999998</v>
      </c>
      <c r="D81" s="106">
        <f t="shared" si="31"/>
        <v>1.5208749999999995</v>
      </c>
      <c r="E81" s="106">
        <f t="shared" si="32"/>
        <v>1.7490062499999994</v>
      </c>
      <c r="F81" s="106">
        <f t="shared" si="33"/>
        <v>2.0113571874999994</v>
      </c>
      <c r="G81" s="116">
        <v>9.3000000000000007</v>
      </c>
      <c r="H81" s="113">
        <f t="shared" si="34"/>
        <v>9.2999999999883585</v>
      </c>
      <c r="I81" s="104"/>
      <c r="J81" s="104"/>
      <c r="K81" s="104"/>
      <c r="L81" s="104"/>
      <c r="M81" s="106">
        <v>1.1499999999999999</v>
      </c>
      <c r="N81" s="106">
        <f t="shared" si="35"/>
        <v>1.3224999999999998</v>
      </c>
      <c r="O81" s="106">
        <f t="shared" si="36"/>
        <v>1.5208749999999995</v>
      </c>
      <c r="P81" s="106">
        <f t="shared" si="37"/>
        <v>1.7490062499999994</v>
      </c>
      <c r="Q81" s="106">
        <f t="shared" si="38"/>
        <v>2.0113571874999994</v>
      </c>
      <c r="R81" s="116">
        <v>9.3000000000000007</v>
      </c>
      <c r="S81" s="113">
        <f t="shared" si="39"/>
        <v>9.3000000000014182</v>
      </c>
    </row>
    <row r="82" spans="1:19" x14ac:dyDescent="0.2">
      <c r="A82" s="10"/>
      <c r="B82" s="106">
        <v>1.2</v>
      </c>
      <c r="C82" s="106">
        <f t="shared" si="30"/>
        <v>1.44</v>
      </c>
      <c r="D82" s="106">
        <f t="shared" si="31"/>
        <v>1.728</v>
      </c>
      <c r="E82" s="106">
        <f t="shared" si="32"/>
        <v>2.0735999999999999</v>
      </c>
      <c r="F82" s="106">
        <f t="shared" si="33"/>
        <v>2.4883199999999999</v>
      </c>
      <c r="G82" s="116">
        <v>10</v>
      </c>
      <c r="H82" s="113">
        <f t="shared" si="34"/>
        <v>10.00000000001819</v>
      </c>
      <c r="I82" s="104"/>
      <c r="J82" s="104"/>
      <c r="K82" s="104"/>
      <c r="L82" s="104"/>
      <c r="M82" s="106">
        <v>1.2</v>
      </c>
      <c r="N82" s="106">
        <f t="shared" si="35"/>
        <v>1.44</v>
      </c>
      <c r="O82" s="106">
        <f t="shared" si="36"/>
        <v>1.728</v>
      </c>
      <c r="P82" s="106">
        <f t="shared" si="37"/>
        <v>2.0735999999999999</v>
      </c>
      <c r="Q82" s="106">
        <f t="shared" si="38"/>
        <v>2.4883199999999999</v>
      </c>
      <c r="R82" s="116">
        <v>9.5</v>
      </c>
      <c r="S82" s="113">
        <f t="shared" si="39"/>
        <v>9.500000000000739</v>
      </c>
    </row>
    <row r="83" spans="1:19" x14ac:dyDescent="0.2">
      <c r="A83" s="10"/>
      <c r="B83" s="17">
        <f t="array" ref="B83:H88">LINEST(G77:G82,B77:F82,TRUE,TRUE)</f>
        <v>9337.5469838570389</v>
      </c>
      <c r="C83" s="11">
        <v>-46706.993220869263</v>
      </c>
      <c r="D83" s="11">
        <v>92967.033198884543</v>
      </c>
      <c r="E83" s="11">
        <v>-92023.839777944988</v>
      </c>
      <c r="F83" s="11">
        <v>45296.796642094851</v>
      </c>
      <c r="G83" s="11">
        <v>-8862.0438260221745</v>
      </c>
      <c r="H83" s="104" t="e">
        <v>#N/A</v>
      </c>
      <c r="I83" s="104"/>
      <c r="J83" s="104"/>
      <c r="K83" s="104"/>
      <c r="L83" s="104"/>
      <c r="M83" s="17">
        <f t="array" ref="M83:R87">LINEST(R77:R82,M77:Q82,TRUE,TRUE)</f>
        <v>-56.381526987738788</v>
      </c>
      <c r="N83" s="11">
        <v>-398.60662204563948</v>
      </c>
      <c r="O83" s="11">
        <v>2372.1760753775211</v>
      </c>
      <c r="P83" s="11">
        <v>-4145.1026537019598</v>
      </c>
      <c r="Q83" s="11">
        <v>3043.7940421430849</v>
      </c>
      <c r="R83" s="11">
        <v>-806.37931478526707</v>
      </c>
      <c r="S83" s="104"/>
    </row>
    <row r="84" spans="1:19" x14ac:dyDescent="0.2">
      <c r="A84" s="10"/>
      <c r="B84" s="104">
        <v>0</v>
      </c>
      <c r="C84" s="104">
        <v>0</v>
      </c>
      <c r="D84" s="104">
        <v>0</v>
      </c>
      <c r="E84" s="104">
        <v>0</v>
      </c>
      <c r="F84" s="104">
        <v>0</v>
      </c>
      <c r="G84" s="104">
        <v>0</v>
      </c>
      <c r="H84" s="104" t="e">
        <v>#N/A</v>
      </c>
      <c r="I84" s="104"/>
      <c r="J84" s="104"/>
      <c r="K84" s="104"/>
      <c r="L84" s="104"/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/>
    </row>
    <row r="85" spans="1:19" x14ac:dyDescent="0.2">
      <c r="A85" s="10"/>
      <c r="B85" s="104">
        <v>1</v>
      </c>
      <c r="C85" s="104">
        <v>0</v>
      </c>
      <c r="D85" s="104" t="e">
        <v>#N/A</v>
      </c>
      <c r="E85" s="104" t="e">
        <v>#N/A</v>
      </c>
      <c r="F85" s="104" t="e">
        <v>#N/A</v>
      </c>
      <c r="G85" s="104" t="e">
        <v>#N/A</v>
      </c>
      <c r="H85" s="104" t="e">
        <v>#N/A</v>
      </c>
      <c r="I85" s="104"/>
      <c r="J85" s="104"/>
      <c r="K85" s="104"/>
      <c r="L85" s="104"/>
      <c r="M85" s="104">
        <v>1</v>
      </c>
      <c r="N85" s="104">
        <v>0</v>
      </c>
      <c r="O85" s="104" t="e">
        <v>#N/A</v>
      </c>
      <c r="P85" s="104" t="e">
        <v>#N/A</v>
      </c>
      <c r="Q85" s="104" t="e">
        <v>#N/A</v>
      </c>
      <c r="R85" s="104" t="e">
        <v>#N/A</v>
      </c>
      <c r="S85" s="104"/>
    </row>
    <row r="86" spans="1:19" x14ac:dyDescent="0.2">
      <c r="A86" s="10"/>
      <c r="B86" s="104" t="e">
        <v>#NUM!</v>
      </c>
      <c r="C86" s="104">
        <v>0</v>
      </c>
      <c r="D86" s="104" t="e">
        <v>#N/A</v>
      </c>
      <c r="E86" s="104" t="e">
        <v>#N/A</v>
      </c>
      <c r="F86" s="104" t="e">
        <v>#N/A</v>
      </c>
      <c r="G86" s="104" t="e">
        <v>#N/A</v>
      </c>
      <c r="H86" s="104" t="e">
        <v>#N/A</v>
      </c>
      <c r="I86" s="104"/>
      <c r="J86" s="104"/>
      <c r="K86" s="104"/>
      <c r="L86" s="104"/>
      <c r="M86" s="104" t="e">
        <v>#NUM!</v>
      </c>
      <c r="N86" s="104">
        <v>0</v>
      </c>
      <c r="O86" s="104" t="e">
        <v>#N/A</v>
      </c>
      <c r="P86" s="104" t="e">
        <v>#N/A</v>
      </c>
      <c r="Q86" s="104" t="e">
        <v>#N/A</v>
      </c>
      <c r="R86" s="104" t="e">
        <v>#N/A</v>
      </c>
      <c r="S86" s="104"/>
    </row>
    <row r="87" spans="1:19" x14ac:dyDescent="0.2">
      <c r="A87" s="10"/>
      <c r="B87" s="104">
        <v>3.5083333333333346</v>
      </c>
      <c r="C87" s="104">
        <v>0</v>
      </c>
      <c r="D87" s="104" t="e">
        <v>#N/A</v>
      </c>
      <c r="E87" s="104" t="e">
        <v>#N/A</v>
      </c>
      <c r="F87" s="104" t="e">
        <v>#N/A</v>
      </c>
      <c r="G87" s="104" t="e">
        <v>#N/A</v>
      </c>
      <c r="H87" s="104" t="e">
        <v>#N/A</v>
      </c>
      <c r="I87" s="104"/>
      <c r="J87" s="104"/>
      <c r="K87" s="104"/>
      <c r="L87" s="104"/>
      <c r="M87" s="104">
        <v>1.055000000000001</v>
      </c>
      <c r="N87" s="104">
        <v>0</v>
      </c>
      <c r="O87" s="104" t="e">
        <v>#N/A</v>
      </c>
      <c r="P87" s="104" t="e">
        <v>#N/A</v>
      </c>
      <c r="Q87" s="104" t="e">
        <v>#N/A</v>
      </c>
      <c r="R87" s="104" t="e">
        <v>#N/A</v>
      </c>
      <c r="S87" s="104"/>
    </row>
    <row r="88" spans="1:19" ht="18" x14ac:dyDescent="0.25">
      <c r="A88" s="10"/>
      <c r="B88" s="104" t="e">
        <v>#N/A</v>
      </c>
      <c r="C88" s="104" t="e">
        <v>#N/A</v>
      </c>
      <c r="D88" s="18" t="e">
        <v>#N/A</v>
      </c>
      <c r="E88" s="18" t="e">
        <v>#N/A</v>
      </c>
      <c r="F88" s="18" t="e">
        <v>#N/A</v>
      </c>
      <c r="G88" s="18" t="e">
        <v>#N/A</v>
      </c>
      <c r="H88" s="104" t="e">
        <v>#N/A</v>
      </c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</row>
    <row r="89" spans="1:19" x14ac:dyDescent="0.2">
      <c r="M89" s="2"/>
      <c r="N89" s="2"/>
      <c r="O89" s="2"/>
      <c r="P89" s="2"/>
      <c r="Q89" s="2"/>
      <c r="R89" s="16"/>
    </row>
    <row r="90" spans="1:19" x14ac:dyDescent="0.2">
      <c r="B90" s="2"/>
      <c r="C90" s="2"/>
      <c r="D90" s="2"/>
      <c r="E90" s="2" t="s">
        <v>16</v>
      </c>
      <c r="F90" s="2" t="s">
        <v>21</v>
      </c>
      <c r="L90" s="2"/>
      <c r="M90" s="2"/>
      <c r="N90" s="2"/>
      <c r="O90" s="2"/>
      <c r="P90" s="2"/>
      <c r="Q90" s="16"/>
    </row>
    <row r="91" spans="1:19" x14ac:dyDescent="0.2">
      <c r="A91" s="6" t="s">
        <v>17</v>
      </c>
      <c r="B91" s="19">
        <v>5</v>
      </c>
      <c r="C91" s="2">
        <f>B91^2</f>
        <v>25</v>
      </c>
      <c r="D91" s="2">
        <f>B91^3</f>
        <v>125</v>
      </c>
      <c r="E91" s="9">
        <f>R67+Q67*$C$9+P67*$C$9^2+O67*$C$9^3+N67*$C$9^4+M67*$C$9^5</f>
        <v>9.2954496159181872</v>
      </c>
      <c r="F91" s="9">
        <f>$E$95+$D$95*B91+$C$95*C91+$B$95*D91</f>
        <v>9.2954496159181907</v>
      </c>
      <c r="L91" s="2"/>
      <c r="M91" s="2"/>
      <c r="N91" s="2"/>
      <c r="O91" s="2"/>
      <c r="P91" s="2"/>
      <c r="Q91" s="16"/>
    </row>
    <row r="92" spans="1:19" x14ac:dyDescent="0.2">
      <c r="A92" t="s">
        <v>18</v>
      </c>
      <c r="B92" s="2">
        <v>10</v>
      </c>
      <c r="C92" s="2">
        <f>B92^2</f>
        <v>100</v>
      </c>
      <c r="D92" s="2">
        <f>B92^3</f>
        <v>1000</v>
      </c>
      <c r="E92" s="9">
        <f>R83+Q83*$C$9+P83*$C$9^2+O83*$C$9^3+N83*$C$9^4+M83*$C$9^5</f>
        <v>9.5582729655986896</v>
      </c>
      <c r="F92" s="9">
        <f>$E$95+$D$95*B92+$C$95*C92+$B$95*D92</f>
        <v>9.5582729655986896</v>
      </c>
      <c r="L92" s="2"/>
      <c r="M92" s="2"/>
      <c r="N92" s="2"/>
      <c r="O92" s="2"/>
      <c r="P92" s="2"/>
      <c r="Q92" s="16"/>
    </row>
    <row r="93" spans="1:19" x14ac:dyDescent="0.2">
      <c r="A93" t="s">
        <v>19</v>
      </c>
      <c r="B93" s="2">
        <v>15</v>
      </c>
      <c r="C93" s="2">
        <f>B93^2</f>
        <v>225</v>
      </c>
      <c r="D93" s="2">
        <f>B93^3</f>
        <v>3375</v>
      </c>
      <c r="E93" s="9">
        <f>G67+F67*$C$9+E67*$C$9^2+D67*$C$9^3+C67*$C$9^4+B67*$C$9^5</f>
        <v>10.822026898635158</v>
      </c>
      <c r="F93" s="9">
        <f>$E$95+$D$95*B93+$C$95*C93+$B$95*D93</f>
        <v>10.822026898635164</v>
      </c>
      <c r="L93" s="2"/>
      <c r="M93" s="2"/>
      <c r="N93" s="2"/>
      <c r="O93" s="2"/>
      <c r="P93" s="2"/>
      <c r="Q93" s="16"/>
    </row>
    <row r="94" spans="1:19" x14ac:dyDescent="0.2">
      <c r="A94" t="s">
        <v>20</v>
      </c>
      <c r="B94" s="2">
        <v>20</v>
      </c>
      <c r="C94" s="2">
        <f>B94^2</f>
        <v>400</v>
      </c>
      <c r="D94" s="2">
        <f>B94^3</f>
        <v>8000</v>
      </c>
      <c r="E94" s="9">
        <f>G83+F83*$C$9+E83*$C$9^2+D83*$C$9^3+C83*$C$9^4+B83*$C$9^5</f>
        <v>10.77523358988401</v>
      </c>
      <c r="F94" s="9">
        <f>$E$95+$D$95*B94+$C$95*C94+$B$95*D94</f>
        <v>10.77523358988401</v>
      </c>
    </row>
    <row r="95" spans="1:19" x14ac:dyDescent="0.2">
      <c r="B95">
        <f t="array" ref="B95:E100">LINEST(E91:E94,B91:D94,TRUE,TRUE)</f>
        <v>-3.0819704335248018E-3</v>
      </c>
      <c r="C95" s="2">
        <v>0.11247772467286354</v>
      </c>
      <c r="D95">
        <v>-1.0952563742900132</v>
      </c>
      <c r="E95">
        <v>12.345034674737269</v>
      </c>
    </row>
    <row r="96" spans="1:19" x14ac:dyDescent="0.2">
      <c r="B96">
        <v>0</v>
      </c>
      <c r="C96">
        <v>0</v>
      </c>
      <c r="D96">
        <v>0</v>
      </c>
      <c r="E96">
        <v>0</v>
      </c>
      <c r="L96" s="13"/>
    </row>
    <row r="97" spans="1:19" x14ac:dyDescent="0.2">
      <c r="A97" s="6"/>
      <c r="B97" s="7">
        <v>1</v>
      </c>
      <c r="C97" s="6">
        <v>0</v>
      </c>
      <c r="D97" t="e">
        <v>#N/A</v>
      </c>
      <c r="E97" t="e">
        <v>#N/A</v>
      </c>
      <c r="G97" s="7"/>
      <c r="H97" s="6"/>
      <c r="J97" s="6"/>
      <c r="K97" s="7"/>
      <c r="L97" s="6"/>
      <c r="O97" s="7"/>
      <c r="P97" s="6"/>
      <c r="Q97" s="6"/>
    </row>
    <row r="98" spans="1:19" x14ac:dyDescent="0.2">
      <c r="B98" s="20" t="e">
        <v>#NUM!</v>
      </c>
      <c r="C98" s="21">
        <v>0</v>
      </c>
      <c r="D98" t="e">
        <v>#N/A</v>
      </c>
      <c r="E98" t="e">
        <v>#N/A</v>
      </c>
      <c r="G98" s="20"/>
      <c r="L98" s="21"/>
      <c r="O98" s="2"/>
      <c r="P98" s="2"/>
      <c r="Q98" s="2"/>
    </row>
    <row r="99" spans="1:19" x14ac:dyDescent="0.2">
      <c r="B99" s="20">
        <v>1.917382925230209</v>
      </c>
      <c r="C99" s="21">
        <v>0</v>
      </c>
      <c r="D99" t="e">
        <v>#N/A</v>
      </c>
      <c r="E99" t="e">
        <v>#N/A</v>
      </c>
      <c r="G99" s="20"/>
      <c r="L99" s="21"/>
      <c r="O99" s="2"/>
      <c r="P99" s="2"/>
      <c r="Q99" s="2"/>
    </row>
    <row r="100" spans="1:19" x14ac:dyDescent="0.2">
      <c r="B100" s="20" t="e">
        <v>#N/A</v>
      </c>
      <c r="C100" s="21" t="e">
        <v>#N/A</v>
      </c>
      <c r="D100" t="e">
        <v>#N/A</v>
      </c>
      <c r="E100" t="e">
        <v>#N/A</v>
      </c>
      <c r="G100" s="20"/>
      <c r="L100" s="21"/>
      <c r="O100" s="2"/>
      <c r="P100" s="2"/>
      <c r="Q100" s="2"/>
    </row>
    <row r="101" spans="1:19" x14ac:dyDescent="0.2">
      <c r="B101" s="20"/>
      <c r="C101" s="21"/>
      <c r="G101" s="2"/>
      <c r="L101" s="21"/>
      <c r="O101" s="2"/>
      <c r="P101" s="2"/>
      <c r="Q101" s="2"/>
    </row>
    <row r="102" spans="1:19" x14ac:dyDescent="0.2">
      <c r="P102" s="2"/>
      <c r="Q102" s="2"/>
    </row>
    <row r="103" spans="1:19" ht="18.75" x14ac:dyDescent="0.3">
      <c r="E103" s="49" t="s">
        <v>48</v>
      </c>
      <c r="F103" s="49"/>
      <c r="G103" s="50"/>
      <c r="H103" s="50">
        <v>15</v>
      </c>
      <c r="P103" s="2"/>
      <c r="Q103" s="2"/>
    </row>
    <row r="104" spans="1:19" x14ac:dyDescent="0.2">
      <c r="H104" s="36"/>
    </row>
    <row r="105" spans="1:1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42"/>
      <c r="N105" s="42"/>
      <c r="O105" s="42"/>
      <c r="P105" s="42"/>
      <c r="Q105" s="42"/>
      <c r="R105" s="42"/>
      <c r="S105" s="10"/>
    </row>
    <row r="106" spans="1:1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1" t="s">
        <v>1</v>
      </c>
      <c r="B107" s="10"/>
      <c r="C107" s="39" t="s">
        <v>2</v>
      </c>
      <c r="D107" s="40">
        <v>15</v>
      </c>
      <c r="E107" s="10"/>
      <c r="F107" s="10"/>
      <c r="G107" s="10"/>
      <c r="H107" s="10"/>
      <c r="I107" s="10"/>
      <c r="J107" s="10"/>
      <c r="K107" s="10"/>
      <c r="L107" s="11" t="s">
        <v>1</v>
      </c>
      <c r="M107" s="10"/>
      <c r="N107" s="39" t="s">
        <v>2</v>
      </c>
      <c r="O107" s="40">
        <v>5</v>
      </c>
      <c r="P107" s="10"/>
      <c r="Q107" s="10"/>
      <c r="R107" s="10"/>
      <c r="S107" s="10"/>
    </row>
    <row r="108" spans="1:19" x14ac:dyDescent="0.2">
      <c r="A108" s="10"/>
      <c r="B108" s="10" t="s">
        <v>3</v>
      </c>
      <c r="C108" s="10"/>
      <c r="D108" s="10"/>
      <c r="E108" s="10"/>
      <c r="F108" s="10"/>
      <c r="G108" s="10" t="s">
        <v>4</v>
      </c>
      <c r="H108" s="10" t="s">
        <v>5</v>
      </c>
      <c r="I108" s="10"/>
      <c r="J108" s="10"/>
      <c r="K108" s="10"/>
      <c r="L108" s="10"/>
      <c r="M108" s="10" t="s">
        <v>3</v>
      </c>
      <c r="N108" s="10"/>
      <c r="O108" s="10"/>
      <c r="P108" s="10"/>
      <c r="Q108" s="10"/>
      <c r="R108" s="10" t="s">
        <v>4</v>
      </c>
      <c r="S108" s="10" t="s">
        <v>5</v>
      </c>
    </row>
    <row r="109" spans="1:19" x14ac:dyDescent="0.2">
      <c r="A109" s="10"/>
      <c r="B109" s="15">
        <v>0.8</v>
      </c>
      <c r="C109" s="15">
        <f t="shared" ref="C109:C114" si="40">B109^2</f>
        <v>0.64000000000000012</v>
      </c>
      <c r="D109" s="15">
        <f t="shared" ref="D109:D114" si="41">B109^3</f>
        <v>0.51200000000000012</v>
      </c>
      <c r="E109" s="15">
        <f t="shared" ref="E109:E114" si="42">B109^4</f>
        <v>0.40960000000000019</v>
      </c>
      <c r="F109" s="15">
        <f t="shared" ref="F109:F114" si="43">B109^5</f>
        <v>0.32768000000000019</v>
      </c>
      <c r="G109" s="116">
        <v>9</v>
      </c>
      <c r="H109" s="42">
        <f t="shared" ref="H109:H114" si="44">$G$115+$F$115*B109+$E$115*C109+$D$115*D109+$C$115*E109+$B$115*F109</f>
        <v>8.9999999999563443</v>
      </c>
      <c r="I109" s="10"/>
      <c r="J109" s="10"/>
      <c r="K109" s="10"/>
      <c r="L109" s="10"/>
      <c r="M109" s="15">
        <v>0.8</v>
      </c>
      <c r="N109" s="15">
        <f t="shared" ref="N109:N114" si="45">M109^2</f>
        <v>0.64000000000000012</v>
      </c>
      <c r="O109" s="15">
        <f t="shared" ref="O109:O114" si="46">M109^3</f>
        <v>0.51200000000000012</v>
      </c>
      <c r="P109" s="15">
        <f t="shared" ref="P109:P114" si="47">M109^4</f>
        <v>0.40960000000000019</v>
      </c>
      <c r="Q109" s="15">
        <f t="shared" ref="Q109:Q114" si="48">M109^5</f>
        <v>0.32768000000000019</v>
      </c>
      <c r="R109" s="116">
        <v>15.1</v>
      </c>
      <c r="S109" s="42">
        <f t="shared" ref="S109:S114" si="49">$R$115+$Q$115*M109+$P$115*N109+$O$115*O109+$N$115*P109+$M$115*Q109</f>
        <v>15.099999999988086</v>
      </c>
    </row>
    <row r="110" spans="1:19" x14ac:dyDescent="0.2">
      <c r="A110" s="11">
        <v>1400</v>
      </c>
      <c r="B110" s="15">
        <v>0.9</v>
      </c>
      <c r="C110" s="15">
        <f t="shared" si="40"/>
        <v>0.81</v>
      </c>
      <c r="D110" s="15">
        <f t="shared" si="41"/>
        <v>0.72900000000000009</v>
      </c>
      <c r="E110" s="15">
        <f t="shared" si="42"/>
        <v>0.65610000000000013</v>
      </c>
      <c r="F110" s="15">
        <f t="shared" si="43"/>
        <v>0.59049000000000018</v>
      </c>
      <c r="G110" s="116">
        <v>9</v>
      </c>
      <c r="H110" s="42">
        <f t="shared" si="44"/>
        <v>8.9999999999781721</v>
      </c>
      <c r="I110" s="10"/>
      <c r="J110" s="10"/>
      <c r="K110" s="10"/>
      <c r="L110" s="11">
        <v>1400</v>
      </c>
      <c r="M110" s="15">
        <v>0.9</v>
      </c>
      <c r="N110" s="15">
        <f t="shared" si="45"/>
        <v>0.81</v>
      </c>
      <c r="O110" s="15">
        <f t="shared" si="46"/>
        <v>0.72900000000000009</v>
      </c>
      <c r="P110" s="15">
        <f t="shared" si="47"/>
        <v>0.65610000000000013</v>
      </c>
      <c r="Q110" s="15">
        <f t="shared" si="48"/>
        <v>0.59049000000000018</v>
      </c>
      <c r="R110" s="116">
        <v>13</v>
      </c>
      <c r="S110" s="42">
        <f t="shared" si="49"/>
        <v>13</v>
      </c>
    </row>
    <row r="111" spans="1:19" x14ac:dyDescent="0.2">
      <c r="A111" s="10"/>
      <c r="B111" s="15">
        <v>1</v>
      </c>
      <c r="C111" s="15">
        <f t="shared" si="40"/>
        <v>1</v>
      </c>
      <c r="D111" s="15">
        <f t="shared" si="41"/>
        <v>1</v>
      </c>
      <c r="E111" s="15">
        <f t="shared" si="42"/>
        <v>1</v>
      </c>
      <c r="F111" s="15">
        <f t="shared" si="43"/>
        <v>1</v>
      </c>
      <c r="G111" s="116">
        <v>7.5</v>
      </c>
      <c r="H111" s="42">
        <f t="shared" si="44"/>
        <v>7.4999999999690772</v>
      </c>
      <c r="I111" s="10"/>
      <c r="J111" s="10"/>
      <c r="K111" s="10"/>
      <c r="L111" s="10"/>
      <c r="M111" s="15">
        <v>1</v>
      </c>
      <c r="N111" s="15">
        <f t="shared" si="45"/>
        <v>1</v>
      </c>
      <c r="O111" s="15">
        <f t="shared" si="46"/>
        <v>1</v>
      </c>
      <c r="P111" s="15">
        <f t="shared" si="47"/>
        <v>1</v>
      </c>
      <c r="Q111" s="15">
        <f t="shared" si="48"/>
        <v>1</v>
      </c>
      <c r="R111" s="116">
        <v>12</v>
      </c>
      <c r="S111" s="42">
        <f t="shared" si="49"/>
        <v>11.999999999990905</v>
      </c>
    </row>
    <row r="112" spans="1:19" x14ac:dyDescent="0.2">
      <c r="A112" s="10"/>
      <c r="B112" s="15">
        <v>1.07</v>
      </c>
      <c r="C112" s="15">
        <f t="shared" si="40"/>
        <v>1.1449</v>
      </c>
      <c r="D112" s="15">
        <f t="shared" si="41"/>
        <v>1.2250430000000001</v>
      </c>
      <c r="E112" s="15">
        <f t="shared" si="42"/>
        <v>1.31079601</v>
      </c>
      <c r="F112" s="15">
        <f t="shared" si="43"/>
        <v>1.4025517307000002</v>
      </c>
      <c r="G112" s="116">
        <v>8</v>
      </c>
      <c r="H112" s="42">
        <f t="shared" si="44"/>
        <v>7.9999999999781721</v>
      </c>
      <c r="I112" s="10"/>
      <c r="J112" s="10"/>
      <c r="K112" s="10"/>
      <c r="L112" s="10"/>
      <c r="M112" s="15">
        <v>1.07</v>
      </c>
      <c r="N112" s="15">
        <f t="shared" si="45"/>
        <v>1.1449</v>
      </c>
      <c r="O112" s="15">
        <f t="shared" si="46"/>
        <v>1.2250430000000001</v>
      </c>
      <c r="P112" s="15">
        <f t="shared" si="47"/>
        <v>1.31079601</v>
      </c>
      <c r="Q112" s="15">
        <f t="shared" si="48"/>
        <v>1.4025517307000002</v>
      </c>
      <c r="R112" s="116">
        <v>11</v>
      </c>
      <c r="S112" s="42">
        <f t="shared" si="49"/>
        <v>10.999999999992724</v>
      </c>
    </row>
    <row r="113" spans="1:19" x14ac:dyDescent="0.2">
      <c r="A113" s="10"/>
      <c r="B113" s="15">
        <v>1.1499999999999999</v>
      </c>
      <c r="C113" s="15">
        <f t="shared" si="40"/>
        <v>1.3224999999999998</v>
      </c>
      <c r="D113" s="15">
        <f t="shared" si="41"/>
        <v>1.5208749999999995</v>
      </c>
      <c r="E113" s="15">
        <f t="shared" si="42"/>
        <v>1.7490062499999994</v>
      </c>
      <c r="F113" s="15">
        <f t="shared" si="43"/>
        <v>2.0113571874999994</v>
      </c>
      <c r="G113" s="116">
        <v>11.5</v>
      </c>
      <c r="H113" s="42">
        <f t="shared" si="44"/>
        <v>11.499999999952706</v>
      </c>
      <c r="I113" s="10"/>
      <c r="J113" s="11"/>
      <c r="K113" s="10"/>
      <c r="L113" s="10"/>
      <c r="M113" s="15">
        <v>1.1499999999999999</v>
      </c>
      <c r="N113" s="15">
        <f t="shared" si="45"/>
        <v>1.3224999999999998</v>
      </c>
      <c r="O113" s="15">
        <f t="shared" si="46"/>
        <v>1.5208749999999995</v>
      </c>
      <c r="P113" s="15">
        <f t="shared" si="47"/>
        <v>1.7490062499999994</v>
      </c>
      <c r="Q113" s="15">
        <f t="shared" si="48"/>
        <v>2.0113571874999994</v>
      </c>
      <c r="R113" s="116">
        <v>10</v>
      </c>
      <c r="S113" s="42">
        <f t="shared" si="49"/>
        <v>10.000000000001819</v>
      </c>
    </row>
    <row r="114" spans="1:19" x14ac:dyDescent="0.2">
      <c r="A114" s="10"/>
      <c r="B114" s="15">
        <v>1.2</v>
      </c>
      <c r="C114" s="15">
        <f t="shared" si="40"/>
        <v>1.44</v>
      </c>
      <c r="D114" s="15">
        <f t="shared" si="41"/>
        <v>1.728</v>
      </c>
      <c r="E114" s="15">
        <f t="shared" si="42"/>
        <v>2.0735999999999999</v>
      </c>
      <c r="F114" s="15">
        <f t="shared" si="43"/>
        <v>2.4883199999999999</v>
      </c>
      <c r="G114" s="116">
        <v>13</v>
      </c>
      <c r="H114" s="42">
        <f t="shared" si="44"/>
        <v>12.999999999970896</v>
      </c>
      <c r="I114" s="10"/>
      <c r="J114" s="11"/>
      <c r="K114" s="10"/>
      <c r="L114" s="10"/>
      <c r="M114" s="15">
        <v>1.2</v>
      </c>
      <c r="N114" s="15">
        <f t="shared" si="45"/>
        <v>1.44</v>
      </c>
      <c r="O114" s="15">
        <f t="shared" si="46"/>
        <v>1.728</v>
      </c>
      <c r="P114" s="15">
        <f t="shared" si="47"/>
        <v>2.0735999999999999</v>
      </c>
      <c r="Q114" s="15">
        <f t="shared" si="48"/>
        <v>2.4883199999999999</v>
      </c>
      <c r="R114" s="116">
        <v>9</v>
      </c>
      <c r="S114" s="42">
        <f t="shared" si="49"/>
        <v>9</v>
      </c>
    </row>
    <row r="115" spans="1:19" x14ac:dyDescent="0.2">
      <c r="A115" s="10"/>
      <c r="B115" s="11">
        <f t="array" ref="B115:H119">LINEST(G109:G114,B109:F114,TRUE,TRUE)</f>
        <v>-16190.236777243163</v>
      </c>
      <c r="C115" s="11">
        <v>78784.505248903908</v>
      </c>
      <c r="D115" s="11">
        <v>-152101.14258137936</v>
      </c>
      <c r="E115" s="11">
        <v>145672.93116863858</v>
      </c>
      <c r="F115" s="11">
        <v>-69238.747749367409</v>
      </c>
      <c r="G115" s="11">
        <v>13080.190690447413</v>
      </c>
      <c r="H115" s="10" t="e">
        <v>#N/A</v>
      </c>
      <c r="I115" s="10"/>
      <c r="J115" s="10"/>
      <c r="K115" s="10"/>
      <c r="L115" s="10"/>
      <c r="M115" s="11">
        <f t="array" ref="M115:R121">LINEST(R109:R114,M109:Q114,TRUE,TRUE)</f>
        <v>-7319.423495285615</v>
      </c>
      <c r="N115" s="11">
        <v>37284.517222629431</v>
      </c>
      <c r="O115" s="11">
        <v>-75688.289454940401</v>
      </c>
      <c r="P115" s="11">
        <v>76525.753992052676</v>
      </c>
      <c r="Q115" s="11">
        <v>-38541.351735090153</v>
      </c>
      <c r="R115" s="11">
        <v>7750.7934706340511</v>
      </c>
      <c r="S115" s="10"/>
    </row>
    <row r="116" spans="1:19" x14ac:dyDescent="0.2">
      <c r="A116" s="10"/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 t="e">
        <v>#N/A</v>
      </c>
      <c r="I116" s="10"/>
      <c r="J116" s="10"/>
      <c r="K116" s="10"/>
      <c r="L116" s="10"/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/>
    </row>
    <row r="117" spans="1:19" x14ac:dyDescent="0.2">
      <c r="A117" s="10"/>
      <c r="B117" s="10">
        <v>1</v>
      </c>
      <c r="C117" s="10">
        <v>0</v>
      </c>
      <c r="D117" s="10" t="e">
        <v>#N/A</v>
      </c>
      <c r="E117" s="10" t="e">
        <v>#N/A</v>
      </c>
      <c r="F117" s="10" t="e">
        <v>#N/A</v>
      </c>
      <c r="G117" s="10" t="e">
        <v>#N/A</v>
      </c>
      <c r="H117" s="10" t="e">
        <v>#N/A</v>
      </c>
      <c r="I117" s="10"/>
      <c r="J117" s="10"/>
      <c r="K117" s="10"/>
      <c r="L117" s="10"/>
      <c r="M117" s="10">
        <v>1</v>
      </c>
      <c r="N117" s="10">
        <v>0</v>
      </c>
      <c r="O117" s="10" t="e">
        <v>#N/A</v>
      </c>
      <c r="P117" s="10" t="e">
        <v>#N/A</v>
      </c>
      <c r="Q117" s="10" t="e">
        <v>#N/A</v>
      </c>
      <c r="R117" s="10" t="e">
        <v>#N/A</v>
      </c>
      <c r="S117" s="10"/>
    </row>
    <row r="118" spans="1:19" x14ac:dyDescent="0.2">
      <c r="A118" s="10"/>
      <c r="B118" s="10" t="e">
        <v>#NUM!</v>
      </c>
      <c r="C118" s="10">
        <v>0</v>
      </c>
      <c r="D118" s="10" t="e">
        <v>#N/A</v>
      </c>
      <c r="E118" s="10" t="e">
        <v>#N/A</v>
      </c>
      <c r="F118" s="10" t="e">
        <v>#N/A</v>
      </c>
      <c r="G118" s="10" t="e">
        <v>#N/A</v>
      </c>
      <c r="H118" s="10" t="e">
        <v>#N/A</v>
      </c>
      <c r="I118" s="10"/>
      <c r="J118" s="10"/>
      <c r="K118" s="10"/>
      <c r="L118" s="10"/>
      <c r="M118" s="10" t="e">
        <v>#NUM!</v>
      </c>
      <c r="N118" s="10">
        <v>0</v>
      </c>
      <c r="O118" s="10" t="e">
        <v>#N/A</v>
      </c>
      <c r="P118" s="10" t="e">
        <v>#N/A</v>
      </c>
      <c r="Q118" s="10" t="e">
        <v>#N/A</v>
      </c>
      <c r="R118" s="10" t="e">
        <v>#N/A</v>
      </c>
      <c r="S118" s="10"/>
    </row>
    <row r="119" spans="1:19" x14ac:dyDescent="0.2">
      <c r="A119" s="10"/>
      <c r="B119" s="10">
        <v>22.833333333333332</v>
      </c>
      <c r="C119" s="10">
        <v>0</v>
      </c>
      <c r="D119" s="10" t="e">
        <v>#N/A</v>
      </c>
      <c r="E119" s="10" t="e">
        <v>#N/A</v>
      </c>
      <c r="F119" s="10" t="e">
        <v>#N/A</v>
      </c>
      <c r="G119" s="10" t="e">
        <v>#N/A</v>
      </c>
      <c r="H119" s="10" t="e">
        <v>#N/A</v>
      </c>
      <c r="I119" s="10"/>
      <c r="J119" s="11"/>
      <c r="K119" s="10"/>
      <c r="L119" s="10"/>
      <c r="M119" s="10">
        <v>24.008333333333333</v>
      </c>
      <c r="N119" s="10">
        <v>0</v>
      </c>
      <c r="O119" s="10" t="e">
        <v>#N/A</v>
      </c>
      <c r="P119" s="10" t="e">
        <v>#N/A</v>
      </c>
      <c r="Q119" s="10" t="e">
        <v>#N/A</v>
      </c>
      <c r="R119" s="10" t="e">
        <v>#N/A</v>
      </c>
      <c r="S119" s="10"/>
    </row>
    <row r="120" spans="1:19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 t="e">
        <v>#N/A</v>
      </c>
      <c r="N120" s="10" t="e">
        <v>#N/A</v>
      </c>
      <c r="O120" s="10" t="e">
        <v>#N/A</v>
      </c>
      <c r="P120" s="10" t="e">
        <v>#N/A</v>
      </c>
      <c r="Q120" s="10" t="e">
        <v>#N/A</v>
      </c>
      <c r="R120" s="10" t="e">
        <v>#N/A</v>
      </c>
      <c r="S120" s="10"/>
    </row>
    <row r="121" spans="1:19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 t="e">
        <v>#N/A</v>
      </c>
      <c r="N121" s="10" t="e">
        <v>#N/A</v>
      </c>
      <c r="O121" s="10" t="e">
        <v>#N/A</v>
      </c>
      <c r="P121" s="10" t="e">
        <v>#N/A</v>
      </c>
      <c r="Q121" s="10" t="e">
        <v>#N/A</v>
      </c>
      <c r="R121" s="10" t="e">
        <v>#N/A</v>
      </c>
      <c r="S121" s="10"/>
    </row>
    <row r="122" spans="1:19" x14ac:dyDescent="0.2">
      <c r="A122" s="11" t="s">
        <v>1</v>
      </c>
      <c r="B122" s="10"/>
      <c r="C122" s="39" t="s">
        <v>2</v>
      </c>
      <c r="D122" s="40">
        <v>20</v>
      </c>
      <c r="E122" s="10"/>
      <c r="F122" s="10"/>
      <c r="G122" s="10"/>
      <c r="H122" s="10"/>
      <c r="I122" s="10"/>
      <c r="J122" s="10"/>
      <c r="K122" s="10"/>
      <c r="L122" s="11" t="s">
        <v>1</v>
      </c>
      <c r="M122" s="10"/>
      <c r="N122" s="39" t="s">
        <v>2</v>
      </c>
      <c r="O122" s="40">
        <v>10</v>
      </c>
      <c r="P122" s="10"/>
      <c r="Q122" s="10"/>
      <c r="R122" s="10"/>
      <c r="S122" s="10"/>
    </row>
    <row r="123" spans="1:19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2">
      <c r="A124" s="10"/>
      <c r="B124" s="10"/>
      <c r="C124" s="10"/>
      <c r="D124" s="10"/>
      <c r="E124" s="10"/>
      <c r="F124" s="10"/>
      <c r="G124" s="10" t="s">
        <v>4</v>
      </c>
      <c r="H124" s="10" t="s">
        <v>5</v>
      </c>
      <c r="I124" s="10"/>
      <c r="J124" s="11"/>
      <c r="K124" s="10"/>
      <c r="L124" s="10"/>
      <c r="M124" s="10"/>
      <c r="N124" s="10"/>
      <c r="O124" s="10"/>
      <c r="P124" s="10"/>
      <c r="Q124" s="10"/>
      <c r="R124" s="10" t="s">
        <v>4</v>
      </c>
      <c r="S124" s="10" t="s">
        <v>5</v>
      </c>
    </row>
    <row r="125" spans="1:19" x14ac:dyDescent="0.2">
      <c r="A125" s="10"/>
      <c r="B125" s="15">
        <v>0.8</v>
      </c>
      <c r="C125" s="15">
        <f t="shared" ref="C125:C130" si="50">B125^2</f>
        <v>0.64000000000000012</v>
      </c>
      <c r="D125" s="15">
        <f t="shared" ref="D125:D130" si="51">B125^3</f>
        <v>0.51200000000000012</v>
      </c>
      <c r="E125" s="15">
        <f t="shared" ref="E125:E130" si="52">B125^4</f>
        <v>0.40960000000000019</v>
      </c>
      <c r="F125" s="15">
        <f t="shared" ref="F125:F130" si="53">B125^5</f>
        <v>0.32768000000000019</v>
      </c>
      <c r="G125" s="116">
        <v>8</v>
      </c>
      <c r="H125" s="42">
        <f t="shared" ref="H125:H130" si="54">$G$131+$F$131*B125+$E$131*C125+$D$131*D125+$C$131*E125+$B$131*F125</f>
        <v>8.0000000001382432</v>
      </c>
      <c r="I125" s="10"/>
      <c r="J125" s="10"/>
      <c r="K125" s="10"/>
      <c r="L125" s="10"/>
      <c r="M125" s="15">
        <v>0.8</v>
      </c>
      <c r="N125" s="15">
        <f t="shared" ref="N125:N130" si="55">M125^2</f>
        <v>0.64000000000000012</v>
      </c>
      <c r="O125" s="15">
        <f t="shared" ref="O125:O130" si="56">M125^3</f>
        <v>0.51200000000000012</v>
      </c>
      <c r="P125" s="15">
        <f t="shared" ref="P125:P130" si="57">M125^4</f>
        <v>0.40960000000000019</v>
      </c>
      <c r="Q125" s="15">
        <f t="shared" ref="Q125:Q130" si="58">M125^5</f>
        <v>0.32768000000000019</v>
      </c>
      <c r="R125" s="116">
        <v>10</v>
      </c>
      <c r="S125" s="42">
        <f t="shared" ref="S125:S130" si="59">$R$131+$Q$131*M125+$P$131*N125+$O$131*O125+$N$131*P125+$M$131*Q125</f>
        <v>9.9999999999372449</v>
      </c>
    </row>
    <row r="126" spans="1:19" x14ac:dyDescent="0.2">
      <c r="A126" s="11">
        <v>1400</v>
      </c>
      <c r="B126" s="15">
        <v>0.9</v>
      </c>
      <c r="C126" s="15">
        <f t="shared" si="50"/>
        <v>0.81</v>
      </c>
      <c r="D126" s="15">
        <f t="shared" si="51"/>
        <v>0.72900000000000009</v>
      </c>
      <c r="E126" s="15">
        <f t="shared" si="52"/>
        <v>0.65610000000000013</v>
      </c>
      <c r="F126" s="15">
        <f t="shared" si="53"/>
        <v>0.59049000000000018</v>
      </c>
      <c r="G126" s="116">
        <v>7</v>
      </c>
      <c r="H126" s="42">
        <f t="shared" si="54"/>
        <v>7.0000000000873115</v>
      </c>
      <c r="I126" s="10"/>
      <c r="J126" s="10"/>
      <c r="K126" s="10"/>
      <c r="L126" s="11">
        <v>1400</v>
      </c>
      <c r="M126" s="15">
        <v>0.9</v>
      </c>
      <c r="N126" s="15">
        <f t="shared" si="55"/>
        <v>0.81</v>
      </c>
      <c r="O126" s="15">
        <f t="shared" si="56"/>
        <v>0.72900000000000009</v>
      </c>
      <c r="P126" s="15">
        <f t="shared" si="57"/>
        <v>0.65610000000000013</v>
      </c>
      <c r="Q126" s="15">
        <f t="shared" si="58"/>
        <v>0.59049000000000018</v>
      </c>
      <c r="R126" s="116">
        <v>10</v>
      </c>
      <c r="S126" s="42">
        <f t="shared" si="59"/>
        <v>9.9999999999836291</v>
      </c>
    </row>
    <row r="127" spans="1:19" x14ac:dyDescent="0.2">
      <c r="A127" s="10"/>
      <c r="B127" s="15">
        <v>1</v>
      </c>
      <c r="C127" s="15">
        <f t="shared" si="50"/>
        <v>1</v>
      </c>
      <c r="D127" s="15">
        <f t="shared" si="51"/>
        <v>1</v>
      </c>
      <c r="E127" s="15">
        <f t="shared" si="52"/>
        <v>1</v>
      </c>
      <c r="F127" s="15">
        <f t="shared" si="53"/>
        <v>1</v>
      </c>
      <c r="G127" s="116">
        <v>6</v>
      </c>
      <c r="H127" s="42">
        <f t="shared" si="54"/>
        <v>6.0000000000800355</v>
      </c>
      <c r="I127" s="10"/>
      <c r="J127" s="10"/>
      <c r="K127" s="10"/>
      <c r="L127" s="10"/>
      <c r="M127" s="15">
        <v>1</v>
      </c>
      <c r="N127" s="15">
        <f t="shared" si="55"/>
        <v>1</v>
      </c>
      <c r="O127" s="15">
        <f t="shared" si="56"/>
        <v>1</v>
      </c>
      <c r="P127" s="15">
        <f t="shared" si="57"/>
        <v>1</v>
      </c>
      <c r="Q127" s="15">
        <f t="shared" si="58"/>
        <v>1</v>
      </c>
      <c r="R127" s="116">
        <v>9.3000000000000007</v>
      </c>
      <c r="S127" s="42">
        <f t="shared" si="59"/>
        <v>9.2999999999665306</v>
      </c>
    </row>
    <row r="128" spans="1:19" x14ac:dyDescent="0.2">
      <c r="A128" s="10"/>
      <c r="B128" s="15">
        <v>1.07</v>
      </c>
      <c r="C128" s="15">
        <f t="shared" si="50"/>
        <v>1.1449</v>
      </c>
      <c r="D128" s="15">
        <f t="shared" si="51"/>
        <v>1.2250430000000001</v>
      </c>
      <c r="E128" s="15">
        <f t="shared" si="52"/>
        <v>1.31079601</v>
      </c>
      <c r="F128" s="15">
        <f t="shared" si="53"/>
        <v>1.4025517307000002</v>
      </c>
      <c r="G128" s="116">
        <v>8</v>
      </c>
      <c r="H128" s="42">
        <f t="shared" si="54"/>
        <v>8.000000000007276</v>
      </c>
      <c r="I128" s="10"/>
      <c r="J128" s="10"/>
      <c r="K128" s="10"/>
      <c r="L128" s="10"/>
      <c r="M128" s="15">
        <v>1.07</v>
      </c>
      <c r="N128" s="15">
        <f t="shared" si="55"/>
        <v>1.1449</v>
      </c>
      <c r="O128" s="15">
        <f t="shared" si="56"/>
        <v>1.2250430000000001</v>
      </c>
      <c r="P128" s="15">
        <f t="shared" si="57"/>
        <v>1.31079601</v>
      </c>
      <c r="Q128" s="15">
        <f t="shared" si="58"/>
        <v>1.4025517307000002</v>
      </c>
      <c r="R128" s="116">
        <v>9</v>
      </c>
      <c r="S128" s="42">
        <f t="shared" si="59"/>
        <v>8.9999999999599822</v>
      </c>
    </row>
    <row r="129" spans="1:19" x14ac:dyDescent="0.2">
      <c r="A129" s="10"/>
      <c r="B129" s="15">
        <v>1.1499999999999999</v>
      </c>
      <c r="C129" s="15">
        <f t="shared" si="50"/>
        <v>1.3224999999999998</v>
      </c>
      <c r="D129" s="15">
        <f t="shared" si="51"/>
        <v>1.5208749999999995</v>
      </c>
      <c r="E129" s="15">
        <f t="shared" si="52"/>
        <v>1.7490062499999994</v>
      </c>
      <c r="F129" s="15">
        <f t="shared" si="53"/>
        <v>2.0113571874999994</v>
      </c>
      <c r="G129" s="116">
        <v>12</v>
      </c>
      <c r="H129" s="42">
        <f t="shared" si="54"/>
        <v>12.000000000087311</v>
      </c>
      <c r="I129" s="10"/>
      <c r="J129" s="10"/>
      <c r="K129" s="10"/>
      <c r="L129" s="10"/>
      <c r="M129" s="15">
        <v>1.1499999999999999</v>
      </c>
      <c r="N129" s="15">
        <f t="shared" si="55"/>
        <v>1.3224999999999998</v>
      </c>
      <c r="O129" s="15">
        <f t="shared" si="56"/>
        <v>1.5208749999999995</v>
      </c>
      <c r="P129" s="15">
        <f t="shared" si="57"/>
        <v>1.7490062499999994</v>
      </c>
      <c r="Q129" s="15">
        <f t="shared" si="58"/>
        <v>2.0113571874999994</v>
      </c>
      <c r="R129" s="116">
        <v>11</v>
      </c>
      <c r="S129" s="42">
        <f t="shared" si="59"/>
        <v>10.99999999996362</v>
      </c>
    </row>
    <row r="130" spans="1:19" x14ac:dyDescent="0.2">
      <c r="A130" s="10"/>
      <c r="B130" s="15">
        <v>1.2</v>
      </c>
      <c r="C130" s="15">
        <f t="shared" si="50"/>
        <v>1.44</v>
      </c>
      <c r="D130" s="15">
        <f t="shared" si="51"/>
        <v>1.728</v>
      </c>
      <c r="E130" s="15">
        <f t="shared" si="52"/>
        <v>2.0735999999999999</v>
      </c>
      <c r="F130" s="15">
        <f t="shared" si="53"/>
        <v>2.4883199999999999</v>
      </c>
      <c r="G130" s="116">
        <v>20</v>
      </c>
      <c r="H130" s="42">
        <f t="shared" si="54"/>
        <v>20.000000000101863</v>
      </c>
      <c r="I130" s="10"/>
      <c r="J130" s="10"/>
      <c r="K130" s="10"/>
      <c r="L130" s="10"/>
      <c r="M130" s="15">
        <v>1.2</v>
      </c>
      <c r="N130" s="15">
        <f t="shared" si="55"/>
        <v>1.44</v>
      </c>
      <c r="O130" s="15">
        <f t="shared" si="56"/>
        <v>1.728</v>
      </c>
      <c r="P130" s="15">
        <f t="shared" si="57"/>
        <v>2.0735999999999999</v>
      </c>
      <c r="Q130" s="15">
        <f t="shared" si="58"/>
        <v>2.4883199999999999</v>
      </c>
      <c r="R130" s="116">
        <v>12</v>
      </c>
      <c r="S130" s="42">
        <f t="shared" si="59"/>
        <v>11.99999999996362</v>
      </c>
    </row>
    <row r="131" spans="1:19" x14ac:dyDescent="0.2">
      <c r="A131" s="10"/>
      <c r="B131" s="17">
        <f t="array" ref="B131:H136">LINEST(G125:G130,B125:F130,TRUE,TRUE)</f>
        <v>40508.51109349107</v>
      </c>
      <c r="C131" s="11">
        <v>-202663.2191174129</v>
      </c>
      <c r="D131" s="11">
        <v>404196.94028171874</v>
      </c>
      <c r="E131" s="11">
        <v>-401491.79052959109</v>
      </c>
      <c r="F131" s="11">
        <v>198523.10060859317</v>
      </c>
      <c r="G131" s="11">
        <v>-39067.542336798906</v>
      </c>
      <c r="H131" s="10" t="e">
        <v>#N/A</v>
      </c>
      <c r="I131" s="10"/>
      <c r="J131" s="10"/>
      <c r="K131" s="10"/>
      <c r="L131" s="10"/>
      <c r="M131" s="117">
        <f t="array" ref="M131:R135">LINEST(R125:R130,M125:Q130,TRUE,TRUE)</f>
        <v>-19486.94007361729</v>
      </c>
      <c r="N131" s="11">
        <v>97385.237847979151</v>
      </c>
      <c r="O131" s="11">
        <v>-193443.81657073143</v>
      </c>
      <c r="P131" s="11">
        <v>190933.90186129641</v>
      </c>
      <c r="Q131" s="11">
        <v>-93655.535293511304</v>
      </c>
      <c r="R131" s="11">
        <v>18276.452228584421</v>
      </c>
      <c r="S131" s="10"/>
    </row>
    <row r="132" spans="1:19" x14ac:dyDescent="0.2">
      <c r="A132" s="10"/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 t="e">
        <v>#N/A</v>
      </c>
      <c r="I132" s="10"/>
      <c r="J132" s="10"/>
      <c r="K132" s="10"/>
      <c r="L132" s="10"/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/>
    </row>
    <row r="133" spans="1:19" x14ac:dyDescent="0.2">
      <c r="A133" s="10"/>
      <c r="B133" s="10">
        <v>1</v>
      </c>
      <c r="C133" s="10">
        <v>0</v>
      </c>
      <c r="D133" s="10" t="e">
        <v>#N/A</v>
      </c>
      <c r="E133" s="10" t="e">
        <v>#N/A</v>
      </c>
      <c r="F133" s="10" t="e">
        <v>#N/A</v>
      </c>
      <c r="G133" s="10" t="e">
        <v>#N/A</v>
      </c>
      <c r="H133" s="10" t="e">
        <v>#N/A</v>
      </c>
      <c r="I133" s="10"/>
      <c r="J133" s="10"/>
      <c r="K133" s="10"/>
      <c r="L133" s="10"/>
      <c r="M133" s="10">
        <v>1</v>
      </c>
      <c r="N133" s="10">
        <v>0</v>
      </c>
      <c r="O133" s="10" t="e">
        <v>#N/A</v>
      </c>
      <c r="P133" s="10" t="e">
        <v>#N/A</v>
      </c>
      <c r="Q133" s="10" t="e">
        <v>#N/A</v>
      </c>
      <c r="R133" s="10" t="e">
        <v>#N/A</v>
      </c>
      <c r="S133" s="10"/>
    </row>
    <row r="134" spans="1:19" x14ac:dyDescent="0.2">
      <c r="A134" s="10"/>
      <c r="B134" s="10" t="e">
        <v>#NUM!</v>
      </c>
      <c r="C134" s="10">
        <v>0</v>
      </c>
      <c r="D134" s="10" t="e">
        <v>#N/A</v>
      </c>
      <c r="E134" s="10" t="e">
        <v>#N/A</v>
      </c>
      <c r="F134" s="10" t="e">
        <v>#N/A</v>
      </c>
      <c r="G134" s="10" t="e">
        <v>#N/A</v>
      </c>
      <c r="H134" s="10" t="e">
        <v>#N/A</v>
      </c>
      <c r="I134" s="10"/>
      <c r="J134" s="10"/>
      <c r="K134" s="10"/>
      <c r="L134" s="10"/>
      <c r="M134" s="10" t="e">
        <v>#NUM!</v>
      </c>
      <c r="N134" s="10">
        <v>0</v>
      </c>
      <c r="O134" s="10" t="e">
        <v>#N/A</v>
      </c>
      <c r="P134" s="10" t="e">
        <v>#N/A</v>
      </c>
      <c r="Q134" s="10" t="e">
        <v>#N/A</v>
      </c>
      <c r="R134" s="10" t="e">
        <v>#N/A</v>
      </c>
      <c r="S134" s="10"/>
    </row>
    <row r="135" spans="1:19" x14ac:dyDescent="0.2">
      <c r="A135" s="10"/>
      <c r="B135" s="10">
        <v>136.83333333333334</v>
      </c>
      <c r="C135" s="10">
        <v>0</v>
      </c>
      <c r="D135" s="10" t="e">
        <v>#N/A</v>
      </c>
      <c r="E135" s="10" t="e">
        <v>#N/A</v>
      </c>
      <c r="F135" s="10" t="e">
        <v>#N/A</v>
      </c>
      <c r="G135" s="10" t="e">
        <v>#N/A</v>
      </c>
      <c r="H135" s="10" t="e">
        <v>#N/A</v>
      </c>
      <c r="I135" s="10"/>
      <c r="J135" s="10"/>
      <c r="K135" s="10"/>
      <c r="L135" s="10"/>
      <c r="M135" s="10">
        <v>6.2083333333333321</v>
      </c>
      <c r="N135" s="10">
        <v>0</v>
      </c>
      <c r="O135" s="10" t="e">
        <v>#N/A</v>
      </c>
      <c r="P135" s="10" t="e">
        <v>#N/A</v>
      </c>
      <c r="Q135" s="10" t="e">
        <v>#N/A</v>
      </c>
      <c r="R135" s="10" t="e">
        <v>#N/A</v>
      </c>
      <c r="S135" s="10"/>
    </row>
    <row r="136" spans="1:19" ht="18" x14ac:dyDescent="0.25">
      <c r="A136" s="10"/>
      <c r="B136" s="10" t="e">
        <v>#N/A</v>
      </c>
      <c r="C136" s="10" t="e">
        <v>#N/A</v>
      </c>
      <c r="D136" s="18" t="e">
        <v>#N/A</v>
      </c>
      <c r="E136" s="18" t="e">
        <v>#N/A</v>
      </c>
      <c r="F136" s="18" t="e">
        <v>#N/A</v>
      </c>
      <c r="G136" s="18" t="e">
        <v>#N/A</v>
      </c>
      <c r="H136" s="10" t="e">
        <v>#N/A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2">
      <c r="M137" s="2"/>
      <c r="N137" s="2"/>
      <c r="O137" s="2"/>
      <c r="P137" s="2"/>
      <c r="Q137" s="2"/>
      <c r="R137" s="16"/>
    </row>
    <row r="138" spans="1:19" x14ac:dyDescent="0.2">
      <c r="B138" s="2"/>
      <c r="C138" s="2"/>
      <c r="D138" s="2"/>
      <c r="E138" s="2" t="s">
        <v>16</v>
      </c>
      <c r="F138" s="2" t="s">
        <v>21</v>
      </c>
      <c r="L138" s="2"/>
      <c r="M138" s="2"/>
      <c r="N138" s="2"/>
      <c r="O138" s="2"/>
      <c r="P138" s="2"/>
      <c r="Q138" s="16"/>
    </row>
    <row r="139" spans="1:19" x14ac:dyDescent="0.2">
      <c r="A139" s="6" t="s">
        <v>17</v>
      </c>
      <c r="B139" s="19">
        <v>5</v>
      </c>
      <c r="C139" s="2">
        <f>B139^2</f>
        <v>25</v>
      </c>
      <c r="D139" s="2">
        <f>B139^3</f>
        <v>125</v>
      </c>
      <c r="E139" s="9">
        <f>R115+Q115*$C$9+P115*$C$9^2+O115*$C$9^3+N115*$C$9^4+M115*$C$9^5</f>
        <v>8.2947374900868454</v>
      </c>
      <c r="F139" s="9">
        <f>$E$143+$D$143*B139+$C$143*C139+$B$143*D139</f>
        <v>8.2947374900868454</v>
      </c>
      <c r="L139" s="2"/>
      <c r="M139" s="2"/>
      <c r="N139" s="2"/>
      <c r="O139" s="2"/>
      <c r="P139" s="2"/>
      <c r="Q139" s="16"/>
    </row>
    <row r="140" spans="1:19" x14ac:dyDescent="0.2">
      <c r="A140" t="s">
        <v>18</v>
      </c>
      <c r="B140" s="2">
        <v>10</v>
      </c>
      <c r="C140" s="2">
        <f>B140^2</f>
        <v>100</v>
      </c>
      <c r="D140" s="2">
        <f>B140^3</f>
        <v>1000</v>
      </c>
      <c r="E140" s="9">
        <f>R131+Q131*$C$9+P131*$C$9^2+O131*$C$9^3+N131*$C$9^4+M131*$C$9^5</f>
        <v>11.555686365391011</v>
      </c>
      <c r="F140" s="9">
        <f>$E$143+$D$143*B140+$C$143*C140+$B$143*D140</f>
        <v>11.555686365391026</v>
      </c>
      <c r="L140" s="2"/>
      <c r="M140" s="2"/>
      <c r="N140" s="2"/>
      <c r="O140" s="2"/>
      <c r="P140" s="2"/>
      <c r="Q140" s="16"/>
    </row>
    <row r="141" spans="1:19" x14ac:dyDescent="0.2">
      <c r="A141" t="s">
        <v>19</v>
      </c>
      <c r="B141" s="2">
        <v>15</v>
      </c>
      <c r="C141" s="2">
        <f>B141^2</f>
        <v>225</v>
      </c>
      <c r="D141" s="2">
        <f>B141^3</f>
        <v>3375</v>
      </c>
      <c r="E141" s="9">
        <f>G115+F115*$C$9+E115*$C$9^2+D115*$C$9^3+C115*$C$9^4+B115*$C$9^5</f>
        <v>12.542520270653768</v>
      </c>
      <c r="F141" s="9">
        <f>$E$143+$D$143*B141+$C$143*C141+$B$143*D141</f>
        <v>12.542520270653768</v>
      </c>
      <c r="L141" s="2"/>
      <c r="M141" s="2"/>
      <c r="N141" s="2"/>
      <c r="O141" s="2"/>
      <c r="P141" s="2"/>
      <c r="Q141" s="16"/>
    </row>
    <row r="142" spans="1:19" x14ac:dyDescent="0.2">
      <c r="A142" t="s">
        <v>20</v>
      </c>
      <c r="B142" s="2">
        <v>20</v>
      </c>
      <c r="C142" s="2">
        <f>B142^2</f>
        <v>400</v>
      </c>
      <c r="D142" s="2">
        <f>B142^3</f>
        <v>8000</v>
      </c>
      <c r="E142" s="9">
        <f>G131+F131*$C$9+E131*$C$9^2+D131*$C$9^3+C131*$C$9^4+B131*$C$9^5</f>
        <v>26.031954515972757</v>
      </c>
      <c r="F142" s="9">
        <f>$E$143+$D$143*B142+$C$143*C142+$B$143*D142</f>
        <v>26.031954515972757</v>
      </c>
    </row>
    <row r="143" spans="1:19" x14ac:dyDescent="0.2">
      <c r="B143">
        <f t="array" ref="B143:E148">LINEST(E139:E142,B139:D142,TRUE,TRUE)</f>
        <v>1.9702287080130325E-2</v>
      </c>
      <c r="C143" s="2">
        <v>-0.63655091180473888</v>
      </c>
      <c r="D143">
        <v>6.7525532131091133</v>
      </c>
      <c r="E143">
        <v>-12.017041665356537</v>
      </c>
    </row>
    <row r="144" spans="1:19" x14ac:dyDescent="0.2">
      <c r="B144">
        <v>0</v>
      </c>
      <c r="C144">
        <v>0</v>
      </c>
      <c r="D144">
        <v>0</v>
      </c>
      <c r="E144">
        <v>0</v>
      </c>
      <c r="L144" s="13"/>
    </row>
    <row r="145" spans="1:17" x14ac:dyDescent="0.2">
      <c r="A145" s="6"/>
      <c r="B145" s="7">
        <v>1</v>
      </c>
      <c r="C145" s="6">
        <v>0</v>
      </c>
      <c r="D145" t="e">
        <v>#N/A</v>
      </c>
      <c r="E145" t="e">
        <v>#N/A</v>
      </c>
      <c r="G145" s="7"/>
      <c r="H145" s="6"/>
      <c r="J145" s="6"/>
      <c r="K145" s="7"/>
      <c r="L145" s="6"/>
      <c r="O145" s="7"/>
      <c r="P145" s="6"/>
      <c r="Q145" s="6"/>
    </row>
    <row r="146" spans="1:17" x14ac:dyDescent="0.2">
      <c r="B146" s="20" t="e">
        <v>#NUM!</v>
      </c>
      <c r="C146" s="21">
        <v>0</v>
      </c>
      <c r="D146" t="e">
        <v>#N/A</v>
      </c>
      <c r="E146" t="e">
        <v>#N/A</v>
      </c>
      <c r="G146" s="20"/>
      <c r="L146" s="21"/>
      <c r="O146" s="2"/>
      <c r="P146" s="2"/>
      <c r="Q146" s="2"/>
    </row>
    <row r="147" spans="1:17" x14ac:dyDescent="0.2">
      <c r="B147" s="20">
        <v>183.94683273112844</v>
      </c>
      <c r="C147" s="21">
        <v>0</v>
      </c>
      <c r="D147" t="e">
        <v>#N/A</v>
      </c>
      <c r="E147" t="e">
        <v>#N/A</v>
      </c>
      <c r="G147" s="20"/>
      <c r="L147" s="21"/>
      <c r="O147" s="2"/>
      <c r="P147" s="2"/>
      <c r="Q147" s="2"/>
    </row>
    <row r="148" spans="1:17" x14ac:dyDescent="0.2">
      <c r="B148" s="20" t="e">
        <v>#N/A</v>
      </c>
      <c r="C148" s="21" t="e">
        <v>#N/A</v>
      </c>
      <c r="D148" t="e">
        <v>#N/A</v>
      </c>
      <c r="E148" t="e">
        <v>#N/A</v>
      </c>
      <c r="G148" s="20"/>
      <c r="L148" s="21"/>
      <c r="O148" s="2"/>
      <c r="P148" s="2"/>
      <c r="Q148" s="2"/>
    </row>
    <row r="149" spans="1:17" x14ac:dyDescent="0.2">
      <c r="B149" s="20"/>
      <c r="C149" s="21"/>
      <c r="G149" s="2"/>
      <c r="L149" s="21"/>
      <c r="O149" s="2"/>
      <c r="P149" s="2"/>
      <c r="Q149" s="2"/>
    </row>
    <row r="150" spans="1:17" ht="18" x14ac:dyDescent="0.25">
      <c r="F150" s="56" t="s">
        <v>22</v>
      </c>
      <c r="G150" s="6"/>
      <c r="H150" s="6"/>
      <c r="I150" s="6"/>
      <c r="P150" s="2"/>
      <c r="Q150" s="2"/>
    </row>
    <row r="153" spans="1:17" ht="15.75" x14ac:dyDescent="0.25">
      <c r="D153" t="s">
        <v>16</v>
      </c>
      <c r="E153" t="s">
        <v>21</v>
      </c>
      <c r="N153" s="22" t="s">
        <v>55</v>
      </c>
    </row>
    <row r="154" spans="1:17" ht="18.75" x14ac:dyDescent="0.3">
      <c r="A154" t="s">
        <v>51</v>
      </c>
      <c r="B154">
        <v>5</v>
      </c>
      <c r="C154">
        <f>B154^2</f>
        <v>25</v>
      </c>
      <c r="D154" s="9">
        <f>E95+D95*$C$6+C95*$C$6^2+B95*$C$6^3</f>
        <v>9.2782813388584007</v>
      </c>
      <c r="E154" s="9">
        <f>$D$157+$C$157*B154+$B$157*C154</f>
        <v>9.2782813388584007</v>
      </c>
      <c r="H154" s="58" t="s">
        <v>54</v>
      </c>
      <c r="I154" s="58"/>
      <c r="J154" s="58"/>
      <c r="K154" s="3"/>
      <c r="L154" s="58" t="s">
        <v>23</v>
      </c>
      <c r="N154" s="46" t="s">
        <v>12</v>
      </c>
      <c r="O154" s="2">
        <f>C4</f>
        <v>40</v>
      </c>
    </row>
    <row r="155" spans="1:17" ht="18.75" x14ac:dyDescent="0.3">
      <c r="A155" t="s">
        <v>52</v>
      </c>
      <c r="B155">
        <v>12</v>
      </c>
      <c r="C155">
        <f>B155^2</f>
        <v>144</v>
      </c>
      <c r="D155" s="9">
        <f>E48+D48*$C$6+C48*$C$6^2+B48*$C$6^3</f>
        <v>12.315739042604827</v>
      </c>
      <c r="E155" s="9">
        <f>$D$157+$C$157*B155+$B$157*C155</f>
        <v>12.315739042604831</v>
      </c>
      <c r="H155" s="59">
        <f>$D$157+$C$157*C7+$B$157*C7^2</f>
        <v>12.153651529371338</v>
      </c>
      <c r="I155" s="57"/>
      <c r="J155" s="57"/>
      <c r="K155" s="57"/>
      <c r="N155" s="46" t="s">
        <v>13</v>
      </c>
      <c r="O155" s="2">
        <f>C5</f>
        <v>32.807052626247973</v>
      </c>
    </row>
    <row r="156" spans="1:17" ht="15.75" x14ac:dyDescent="0.25">
      <c r="A156" t="s">
        <v>53</v>
      </c>
      <c r="B156">
        <v>15</v>
      </c>
      <c r="C156">
        <f>B156^2</f>
        <v>225</v>
      </c>
      <c r="D156" s="9">
        <f>E143+D143*$C$6+C143*$C$6^2+B143*$C$6^3</f>
        <v>11.50023399498542</v>
      </c>
      <c r="E156" s="9">
        <f>$D$157+$C$157*B156+$B$157*C156</f>
        <v>11.500233994985422</v>
      </c>
      <c r="N156" s="46" t="s">
        <v>14</v>
      </c>
      <c r="O156" s="2">
        <f>C6</f>
        <v>8.5604782959645132</v>
      </c>
    </row>
    <row r="157" spans="1:17" ht="15.75" x14ac:dyDescent="0.25">
      <c r="B157">
        <f t="array" ref="B157:D160">LINEST(D154:D156,B154:C156,TRUE,TRUE)</f>
        <v>-7.0575754497977025E-2</v>
      </c>
      <c r="C157">
        <v>1.6337103555722425</v>
      </c>
      <c r="D157">
        <v>2.8741234234466138</v>
      </c>
      <c r="N157" s="46" t="s">
        <v>15</v>
      </c>
      <c r="O157" s="2">
        <f>C7</f>
        <v>10</v>
      </c>
    </row>
    <row r="158" spans="1:17" ht="15" x14ac:dyDescent="0.2">
      <c r="B158">
        <v>0</v>
      </c>
      <c r="C158">
        <v>0</v>
      </c>
      <c r="D158">
        <v>0</v>
      </c>
      <c r="N158" s="44"/>
    </row>
    <row r="159" spans="1:17" ht="15.75" x14ac:dyDescent="0.25">
      <c r="B159">
        <v>1</v>
      </c>
      <c r="C159">
        <v>0</v>
      </c>
      <c r="D159" t="e">
        <v>#N/A</v>
      </c>
      <c r="N159" s="46" t="s">
        <v>3</v>
      </c>
      <c r="O159" s="9">
        <f>C9</f>
        <v>1.2192500330857872</v>
      </c>
    </row>
    <row r="160" spans="1:17" x14ac:dyDescent="0.2">
      <c r="B160" t="e">
        <v>#NUM!</v>
      </c>
      <c r="C160">
        <v>0</v>
      </c>
      <c r="D160" t="e">
        <v>#N/A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AI160"/>
  <sheetViews>
    <sheetView topLeftCell="A123" zoomScale="75" workbookViewId="0">
      <selection activeCell="H156" sqref="H156"/>
    </sheetView>
  </sheetViews>
  <sheetFormatPr defaultRowHeight="12.75" x14ac:dyDescent="0.2"/>
  <cols>
    <col min="1" max="1" width="10" customWidth="1"/>
    <col min="2" max="2" width="12.5703125" bestFit="1" customWidth="1"/>
    <col min="3" max="3" width="10" customWidth="1"/>
    <col min="4" max="5" width="10.5703125" bestFit="1" customWidth="1"/>
    <col min="6" max="6" width="9.42578125" customWidth="1"/>
    <col min="7" max="7" width="11" customWidth="1"/>
    <col min="8" max="8" width="13.28515625" customWidth="1"/>
    <col min="12" max="12" width="9.28515625" bestFit="1" customWidth="1"/>
    <col min="13" max="13" width="9.42578125" customWidth="1"/>
    <col min="14" max="14" width="9.85546875" customWidth="1"/>
    <col min="15" max="15" width="8.85546875" customWidth="1"/>
    <col min="16" max="18" width="8.5703125" customWidth="1"/>
    <col min="19" max="19" width="9.28515625" bestFit="1" customWidth="1"/>
    <col min="21" max="22" width="9.28515625" bestFit="1" customWidth="1"/>
  </cols>
  <sheetData>
    <row r="1" spans="1:35" ht="19.5" customHeight="1" x14ac:dyDescent="0.35">
      <c r="C1" s="1"/>
      <c r="M1" s="2"/>
      <c r="N1" s="2"/>
      <c r="O1" s="2"/>
      <c r="P1" s="2"/>
      <c r="Q1" s="2"/>
      <c r="R1" s="2"/>
    </row>
    <row r="2" spans="1:35" ht="9.75" customHeight="1" x14ac:dyDescent="0.35">
      <c r="C2" s="1"/>
      <c r="M2" s="2"/>
      <c r="N2" s="2"/>
      <c r="O2" s="2"/>
      <c r="P2" s="2"/>
      <c r="Q2" s="2"/>
      <c r="R2" s="2"/>
    </row>
    <row r="3" spans="1:35" ht="19.5" customHeight="1" x14ac:dyDescent="0.3">
      <c r="B3" s="23" t="s">
        <v>11</v>
      </c>
      <c r="C3" s="46"/>
      <c r="H3" s="49" t="s">
        <v>49</v>
      </c>
      <c r="I3" s="55"/>
      <c r="J3" s="55"/>
      <c r="K3" s="49">
        <v>1500</v>
      </c>
      <c r="O3" s="2"/>
      <c r="P3" s="2"/>
      <c r="Q3" s="2"/>
      <c r="R3" s="2"/>
    </row>
    <row r="4" spans="1:35" ht="18.75" x14ac:dyDescent="0.3">
      <c r="B4" s="46" t="s">
        <v>12</v>
      </c>
      <c r="C4" s="47">
        <f>'Расчет при 1400 С'!C4</f>
        <v>40</v>
      </c>
      <c r="I4" s="54" t="s">
        <v>50</v>
      </c>
      <c r="K4" s="24"/>
      <c r="M4" s="2"/>
      <c r="N4" s="2"/>
      <c r="O4" s="2"/>
      <c r="P4" s="2"/>
      <c r="Q4" s="2"/>
      <c r="R4" s="2"/>
      <c r="W4" s="4" t="s">
        <v>0</v>
      </c>
      <c r="X4" s="5"/>
      <c r="Y4" s="5"/>
      <c r="Z4" s="5"/>
    </row>
    <row r="5" spans="1:35" ht="18.75" x14ac:dyDescent="0.3">
      <c r="B5" s="46" t="s">
        <v>13</v>
      </c>
      <c r="C5" s="47">
        <f>'Расчет при 1400 С'!C5</f>
        <v>32.807052626247973</v>
      </c>
      <c r="G5" s="24"/>
      <c r="H5" s="49" t="s">
        <v>48</v>
      </c>
      <c r="I5" s="49"/>
      <c r="J5" s="50"/>
      <c r="K5" s="50">
        <v>12</v>
      </c>
      <c r="L5" s="7"/>
      <c r="M5" s="8"/>
      <c r="N5" s="8"/>
      <c r="O5" s="8"/>
      <c r="P5" s="8"/>
      <c r="Q5" s="8"/>
      <c r="R5" s="8"/>
    </row>
    <row r="6" spans="1:35" ht="18.75" x14ac:dyDescent="0.3">
      <c r="B6" s="46" t="s">
        <v>14</v>
      </c>
      <c r="C6" s="47">
        <f>'Расчет при 1400 С'!C6</f>
        <v>8.5604782959645132</v>
      </c>
      <c r="G6" s="24"/>
      <c r="H6" s="51"/>
      <c r="I6" s="51"/>
      <c r="J6" s="52"/>
      <c r="K6" s="52"/>
      <c r="L6" s="53"/>
      <c r="M6" s="8"/>
      <c r="N6" s="8"/>
      <c r="O6" s="8"/>
      <c r="P6" s="8"/>
      <c r="Q6" s="8"/>
      <c r="R6" s="8"/>
    </row>
    <row r="7" spans="1:35" ht="15.75" x14ac:dyDescent="0.25">
      <c r="B7" s="46" t="s">
        <v>15</v>
      </c>
      <c r="C7" s="47">
        <f>'Расчет при 1400 С'!C7</f>
        <v>10</v>
      </c>
      <c r="M7" s="9"/>
      <c r="N7" s="9"/>
      <c r="O7" s="9"/>
      <c r="P7" s="9"/>
      <c r="Q7" s="9"/>
      <c r="R7" s="9"/>
    </row>
    <row r="8" spans="1:35" ht="15" x14ac:dyDescent="0.2">
      <c r="B8" s="44"/>
      <c r="C8" s="45"/>
      <c r="M8" s="9"/>
      <c r="N8" s="9"/>
      <c r="O8" s="9"/>
      <c r="P8" s="9"/>
      <c r="Q8" s="9"/>
      <c r="R8" s="9"/>
    </row>
    <row r="9" spans="1:35" ht="15.75" x14ac:dyDescent="0.25">
      <c r="B9" s="46" t="s">
        <v>3</v>
      </c>
      <c r="C9" s="48">
        <f>'Расчет при 1400 С'!C9</f>
        <v>1.2192500330857872</v>
      </c>
      <c r="M9" s="9"/>
      <c r="N9" s="9"/>
      <c r="O9" s="9"/>
      <c r="P9" s="9"/>
      <c r="Q9" s="9"/>
      <c r="R9" s="9"/>
    </row>
    <row r="10" spans="1:3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2"/>
      <c r="N10" s="42"/>
      <c r="O10" s="42"/>
      <c r="P10" s="42"/>
      <c r="Q10" s="42"/>
      <c r="R10" s="42"/>
      <c r="S10" s="10"/>
    </row>
    <row r="11" spans="1:3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35" x14ac:dyDescent="0.2">
      <c r="A12" s="11" t="s">
        <v>1</v>
      </c>
      <c r="B12" s="10"/>
      <c r="C12" s="39" t="s">
        <v>2</v>
      </c>
      <c r="D12" s="40">
        <v>15</v>
      </c>
      <c r="E12" s="10"/>
      <c r="F12" s="10"/>
      <c r="G12" s="10"/>
      <c r="H12" s="10"/>
      <c r="I12" s="10"/>
      <c r="J12" s="10"/>
      <c r="K12" s="10"/>
      <c r="L12" s="11" t="s">
        <v>1</v>
      </c>
      <c r="M12" s="10"/>
      <c r="N12" s="39" t="s">
        <v>2</v>
      </c>
      <c r="O12" s="40">
        <v>5</v>
      </c>
      <c r="P12" s="10"/>
      <c r="Q12" s="10"/>
      <c r="R12" s="10"/>
      <c r="S12" s="10"/>
      <c r="U12" s="6" t="s">
        <v>1</v>
      </c>
      <c r="V12" s="12"/>
      <c r="W12" s="13" t="s">
        <v>2</v>
      </c>
      <c r="X12" s="14">
        <v>5</v>
      </c>
      <c r="AC12" s="6" t="s">
        <v>1</v>
      </c>
      <c r="AD12" s="12"/>
      <c r="AE12" s="13" t="s">
        <v>2</v>
      </c>
      <c r="AF12" s="14">
        <v>15</v>
      </c>
    </row>
    <row r="13" spans="1:35" x14ac:dyDescent="0.2">
      <c r="A13" s="10"/>
      <c r="B13" s="10" t="s">
        <v>3</v>
      </c>
      <c r="C13" s="10"/>
      <c r="D13" s="10"/>
      <c r="E13" s="10"/>
      <c r="F13" s="10"/>
      <c r="G13" s="118" t="s">
        <v>4</v>
      </c>
      <c r="H13" s="10" t="s">
        <v>5</v>
      </c>
      <c r="I13" s="10"/>
      <c r="J13" s="10"/>
      <c r="K13" s="10"/>
      <c r="L13" s="10"/>
      <c r="M13" s="10" t="s">
        <v>3</v>
      </c>
      <c r="N13" s="10"/>
      <c r="O13" s="10"/>
      <c r="P13" s="10"/>
      <c r="Q13" s="10"/>
      <c r="R13" s="10" t="s">
        <v>4</v>
      </c>
      <c r="S13" s="10" t="s">
        <v>5</v>
      </c>
      <c r="Z13" t="s">
        <v>4</v>
      </c>
      <c r="AA13" t="s">
        <v>5</v>
      </c>
      <c r="AH13" t="s">
        <v>4</v>
      </c>
      <c r="AI13" t="s">
        <v>5</v>
      </c>
    </row>
    <row r="14" spans="1:35" x14ac:dyDescent="0.2">
      <c r="A14" s="10"/>
      <c r="B14" s="15">
        <v>0.8</v>
      </c>
      <c r="C14" s="15">
        <f t="shared" ref="C14:C19" si="0">B14^2</f>
        <v>0.64000000000000012</v>
      </c>
      <c r="D14" s="15">
        <f t="shared" ref="D14:D19" si="1">B14^3</f>
        <v>0.51200000000000012</v>
      </c>
      <c r="E14" s="15">
        <f t="shared" ref="E14:E19" si="2">B14^4</f>
        <v>0.40960000000000019</v>
      </c>
      <c r="F14" s="15">
        <f t="shared" ref="F14:F19" si="3">B14^5</f>
        <v>0.32768000000000019</v>
      </c>
      <c r="G14" s="116">
        <v>2.5</v>
      </c>
      <c r="H14" s="42">
        <f t="shared" ref="H14:H19" si="4">$G$20+$F$20*B14+$E$20*C14+$D$20*D14+$C$20*E14+$B$20*F14</f>
        <v>2.4999999999983089</v>
      </c>
      <c r="I14" s="10"/>
      <c r="J14" s="10"/>
      <c r="K14" s="10"/>
      <c r="L14" s="10"/>
      <c r="M14" s="15">
        <v>0.8</v>
      </c>
      <c r="N14" s="15">
        <f t="shared" ref="N14:N19" si="5">M14^2</f>
        <v>0.64000000000000012</v>
      </c>
      <c r="O14" s="15">
        <f t="shared" ref="O14:O19" si="6">M14^3</f>
        <v>0.51200000000000012</v>
      </c>
      <c r="P14" s="15">
        <f t="shared" ref="P14:P19" si="7">M14^4</f>
        <v>0.40960000000000019</v>
      </c>
      <c r="Q14" s="15">
        <f t="shared" ref="Q14:Q19" si="8">M14^5</f>
        <v>0.32768000000000019</v>
      </c>
      <c r="R14" s="116">
        <v>6</v>
      </c>
      <c r="S14" s="42">
        <f t="shared" ref="S14:S19" si="9">$R$20+$Q$20*M14+$P$20*N14+$O$20*O14+$N$20*P14+$M$20*Q14</f>
        <v>5.9999999999363354</v>
      </c>
      <c r="V14" s="2">
        <v>0.8</v>
      </c>
      <c r="W14" s="2">
        <f>V14^2</f>
        <v>0.64000000000000012</v>
      </c>
      <c r="X14" s="2">
        <f>V14^3</f>
        <v>0.51200000000000012</v>
      </c>
      <c r="Y14" s="2">
        <f>V14^4</f>
        <v>0.40960000000000019</v>
      </c>
      <c r="Z14" s="16">
        <v>6</v>
      </c>
      <c r="AA14" s="16">
        <f>$Z$20+$Y$20*V14+$X$20*W14+$W$20*X14+$V$20*Y14</f>
        <v>5.9999999999936335</v>
      </c>
      <c r="AD14" s="2">
        <v>0.8</v>
      </c>
      <c r="AE14" s="2">
        <f>AD14^2</f>
        <v>0.64000000000000012</v>
      </c>
      <c r="AF14" s="2">
        <f>AD14^3</f>
        <v>0.51200000000000012</v>
      </c>
      <c r="AG14" s="2">
        <f>AD14^4</f>
        <v>0.40960000000000019</v>
      </c>
      <c r="AH14" s="16">
        <v>2.5</v>
      </c>
      <c r="AI14" s="16">
        <f>$AH$20+$AG$20*AD14+$AF$20*AE14+$AE$20*AF14+$AD$20*AG14</f>
        <v>2.5</v>
      </c>
    </row>
    <row r="15" spans="1:35" x14ac:dyDescent="0.2">
      <c r="A15" s="11">
        <v>1500</v>
      </c>
      <c r="B15" s="15">
        <v>0.9</v>
      </c>
      <c r="C15" s="15">
        <f t="shared" si="0"/>
        <v>0.81</v>
      </c>
      <c r="D15" s="15">
        <f t="shared" si="1"/>
        <v>0.72900000000000009</v>
      </c>
      <c r="E15" s="15">
        <f t="shared" si="2"/>
        <v>0.65610000000000013</v>
      </c>
      <c r="F15" s="15">
        <f t="shared" si="3"/>
        <v>0.59049000000000018</v>
      </c>
      <c r="G15" s="116">
        <v>2.5</v>
      </c>
      <c r="H15" s="42">
        <f t="shared" si="4"/>
        <v>2.4999999999990337</v>
      </c>
      <c r="I15" s="10"/>
      <c r="J15" s="10"/>
      <c r="K15" s="10"/>
      <c r="L15" s="11">
        <v>1500</v>
      </c>
      <c r="M15" s="106">
        <v>0.9</v>
      </c>
      <c r="N15" s="106">
        <f t="shared" si="5"/>
        <v>0.81</v>
      </c>
      <c r="O15" s="106">
        <f t="shared" si="6"/>
        <v>0.72900000000000009</v>
      </c>
      <c r="P15" s="106">
        <f t="shared" si="7"/>
        <v>0.65610000000000013</v>
      </c>
      <c r="Q15" s="106">
        <f t="shared" si="8"/>
        <v>0.59049000000000018</v>
      </c>
      <c r="R15" s="116">
        <v>6</v>
      </c>
      <c r="S15" s="113">
        <f t="shared" si="9"/>
        <v>5.9999999999272404</v>
      </c>
      <c r="U15" s="6">
        <v>1500</v>
      </c>
      <c r="V15" s="2">
        <v>0.9</v>
      </c>
      <c r="W15" s="2">
        <f>V15^2</f>
        <v>0.81</v>
      </c>
      <c r="X15" s="2">
        <f>V15^3</f>
        <v>0.72900000000000009</v>
      </c>
      <c r="Y15" s="2">
        <f>V15^4</f>
        <v>0.65610000000000013</v>
      </c>
      <c r="Z15" s="16">
        <v>6</v>
      </c>
      <c r="AA15" s="16">
        <f>$Z$20+$Y$20*V15+$X$20*W15+$W$20*X15+$V$20*Y15</f>
        <v>5.9999999999918145</v>
      </c>
      <c r="AC15" s="6">
        <v>1500</v>
      </c>
      <c r="AD15" s="2">
        <v>0.9</v>
      </c>
      <c r="AE15" s="2">
        <f>AD15^2</f>
        <v>0.81</v>
      </c>
      <c r="AF15" s="2">
        <f>AD15^3</f>
        <v>0.72900000000000009</v>
      </c>
      <c r="AG15" s="2">
        <f>AD15^4</f>
        <v>0.65610000000000013</v>
      </c>
      <c r="AH15" s="16">
        <v>2.5</v>
      </c>
      <c r="AI15" s="16">
        <f>$AH$20+$AG$20*AD15+$AF$20*AE15+$AE$20*AF15+$AD$20*AG15</f>
        <v>2.4999999999997158</v>
      </c>
    </row>
    <row r="16" spans="1:35" x14ac:dyDescent="0.2">
      <c r="A16" s="10"/>
      <c r="B16" s="106">
        <v>1</v>
      </c>
      <c r="C16" s="106">
        <f t="shared" si="0"/>
        <v>1</v>
      </c>
      <c r="D16" s="106">
        <f t="shared" si="1"/>
        <v>1</v>
      </c>
      <c r="E16" s="106">
        <f t="shared" si="2"/>
        <v>1</v>
      </c>
      <c r="F16" s="106">
        <f t="shared" si="3"/>
        <v>1</v>
      </c>
      <c r="G16" s="116">
        <v>2.5</v>
      </c>
      <c r="H16" s="113">
        <f t="shared" si="4"/>
        <v>2.4999999999990337</v>
      </c>
      <c r="I16" s="104"/>
      <c r="J16" s="104"/>
      <c r="K16" s="104"/>
      <c r="L16" s="104"/>
      <c r="M16" s="106">
        <v>1</v>
      </c>
      <c r="N16" s="106">
        <f t="shared" si="5"/>
        <v>1</v>
      </c>
      <c r="O16" s="106">
        <f t="shared" si="6"/>
        <v>1</v>
      </c>
      <c r="P16" s="106">
        <f t="shared" si="7"/>
        <v>1</v>
      </c>
      <c r="Q16" s="106">
        <f t="shared" si="8"/>
        <v>1</v>
      </c>
      <c r="R16" s="116">
        <v>6</v>
      </c>
      <c r="S16" s="113">
        <f t="shared" si="9"/>
        <v>5.9999999999199645</v>
      </c>
      <c r="V16" s="2">
        <v>1</v>
      </c>
      <c r="W16" s="2">
        <f>V16^2</f>
        <v>1</v>
      </c>
      <c r="X16" s="2">
        <f>V16^3</f>
        <v>1</v>
      </c>
      <c r="Y16" s="2">
        <f>V16^4</f>
        <v>1</v>
      </c>
      <c r="Z16" s="16">
        <v>6</v>
      </c>
      <c r="AA16" s="16">
        <f>$Z$20+$Y$20*V16+$X$20*W16+$W$20*X16+$V$20*Y16</f>
        <v>5.999999999992724</v>
      </c>
      <c r="AD16" s="2">
        <v>1</v>
      </c>
      <c r="AE16" s="2">
        <f>AD16^2</f>
        <v>1</v>
      </c>
      <c r="AF16" s="2">
        <f>AD16^3</f>
        <v>1</v>
      </c>
      <c r="AG16" s="2">
        <f>AD16^4</f>
        <v>1</v>
      </c>
      <c r="AH16" s="16">
        <v>2.5</v>
      </c>
      <c r="AI16" s="16">
        <f>$AH$20+$AG$20*AD16+$AF$20*AE16+$AE$20*AF16+$AD$20*AG16</f>
        <v>2.4999999999998295</v>
      </c>
    </row>
    <row r="17" spans="1:35" x14ac:dyDescent="0.2">
      <c r="A17" s="10"/>
      <c r="B17" s="106">
        <v>1.07</v>
      </c>
      <c r="C17" s="106">
        <f t="shared" si="0"/>
        <v>1.1449</v>
      </c>
      <c r="D17" s="106">
        <f t="shared" si="1"/>
        <v>1.2250430000000001</v>
      </c>
      <c r="E17" s="106">
        <f t="shared" si="2"/>
        <v>1.31079601</v>
      </c>
      <c r="F17" s="106">
        <f t="shared" si="3"/>
        <v>1.4025517307000002</v>
      </c>
      <c r="G17" s="116">
        <v>2.2999999999999998</v>
      </c>
      <c r="H17" s="113">
        <f t="shared" si="4"/>
        <v>2.2999999999984766</v>
      </c>
      <c r="I17" s="104"/>
      <c r="J17" s="104"/>
      <c r="K17" s="104"/>
      <c r="L17" s="104"/>
      <c r="M17" s="106">
        <v>1.07</v>
      </c>
      <c r="N17" s="106">
        <f t="shared" si="5"/>
        <v>1.1449</v>
      </c>
      <c r="O17" s="106">
        <f t="shared" si="6"/>
        <v>1.2250430000000001</v>
      </c>
      <c r="P17" s="106">
        <f t="shared" si="7"/>
        <v>1.31079601</v>
      </c>
      <c r="Q17" s="106">
        <f t="shared" si="8"/>
        <v>1.4025517307000002</v>
      </c>
      <c r="R17" s="116">
        <v>4</v>
      </c>
      <c r="S17" s="113">
        <f t="shared" si="9"/>
        <v>3.9999999999199645</v>
      </c>
      <c r="V17" s="2">
        <v>1.07</v>
      </c>
      <c r="W17" s="2">
        <f>V17^2</f>
        <v>1.1449</v>
      </c>
      <c r="X17" s="2">
        <f>V17^3</f>
        <v>1.2250430000000001</v>
      </c>
      <c r="Y17" s="2">
        <f>V17^4</f>
        <v>1.31079601</v>
      </c>
      <c r="Z17" s="16">
        <v>4</v>
      </c>
      <c r="AA17" s="16">
        <f>$Z$20+$Y$20*V17+$X$20*W17+$W$20*X17+$V$20*Y17</f>
        <v>3.999999999992724</v>
      </c>
      <c r="AD17" s="2">
        <v>1.07</v>
      </c>
      <c r="AE17" s="2">
        <f>AD17^2</f>
        <v>1.1449</v>
      </c>
      <c r="AF17" s="2">
        <f>AD17^3</f>
        <v>1.2250430000000001</v>
      </c>
      <c r="AG17" s="2">
        <f>AD17^4</f>
        <v>1.31079601</v>
      </c>
      <c r="AH17" s="16">
        <v>2.2999999999999998</v>
      </c>
      <c r="AI17" s="16">
        <f>$AH$20+$AG$20*AD17+$AF$20*AE17+$AE$20*AF17+$AD$20*AG17</f>
        <v>2.2999999999997272</v>
      </c>
    </row>
    <row r="18" spans="1:35" x14ac:dyDescent="0.2">
      <c r="A18" s="10"/>
      <c r="B18" s="106">
        <v>1.1499999999999999</v>
      </c>
      <c r="C18" s="106">
        <f t="shared" si="0"/>
        <v>1.3224999999999998</v>
      </c>
      <c r="D18" s="106">
        <f t="shared" si="1"/>
        <v>1.5208749999999995</v>
      </c>
      <c r="E18" s="106">
        <f t="shared" si="2"/>
        <v>1.7490062499999994</v>
      </c>
      <c r="F18" s="106">
        <f t="shared" si="3"/>
        <v>2.0113571874999994</v>
      </c>
      <c r="G18" s="116">
        <v>2</v>
      </c>
      <c r="H18" s="113">
        <f t="shared" si="4"/>
        <v>1.9999999999985221</v>
      </c>
      <c r="I18" s="104"/>
      <c r="J18" s="11"/>
      <c r="K18" s="104"/>
      <c r="L18" s="104"/>
      <c r="M18" s="106">
        <v>1.1499999999999999</v>
      </c>
      <c r="N18" s="106">
        <f t="shared" si="5"/>
        <v>1.3224999999999998</v>
      </c>
      <c r="O18" s="106">
        <f t="shared" si="6"/>
        <v>1.5208749999999995</v>
      </c>
      <c r="P18" s="106">
        <f t="shared" si="7"/>
        <v>1.7490062499999994</v>
      </c>
      <c r="Q18" s="106">
        <f t="shared" si="8"/>
        <v>2.0113571874999994</v>
      </c>
      <c r="R18" s="116">
        <v>3.5</v>
      </c>
      <c r="S18" s="113">
        <f t="shared" si="9"/>
        <v>3.4999999998763087</v>
      </c>
      <c r="V18" s="2">
        <v>1.1499999999999999</v>
      </c>
      <c r="W18" s="2">
        <f>V18^2</f>
        <v>1.3224999999999998</v>
      </c>
      <c r="X18" s="2">
        <f>V18^3</f>
        <v>1.5208749999999995</v>
      </c>
      <c r="Y18" s="2">
        <f>V18^4</f>
        <v>1.7490062499999994</v>
      </c>
      <c r="Z18" s="16">
        <v>3.5</v>
      </c>
      <c r="AA18" s="16">
        <f>$Z$20+$Y$20*V18+$X$20*W18+$W$20*X18+$V$20*Y18</f>
        <v>3.499999999996362</v>
      </c>
      <c r="AD18" s="2">
        <v>1.1499999999999999</v>
      </c>
      <c r="AE18" s="2">
        <f>AD18^2</f>
        <v>1.3224999999999998</v>
      </c>
      <c r="AF18" s="2">
        <f>AD18^3</f>
        <v>1.5208749999999995</v>
      </c>
      <c r="AG18" s="2">
        <f>AD18^4</f>
        <v>1.7490062499999994</v>
      </c>
      <c r="AH18" s="16">
        <v>2</v>
      </c>
      <c r="AI18" s="16">
        <f>$AH$20+$AG$20*AD18+$AF$20*AE18+$AE$20*AF18+$AD$20*AG18</f>
        <v>1.9999999999998863</v>
      </c>
    </row>
    <row r="19" spans="1:35" x14ac:dyDescent="0.2">
      <c r="A19" s="10"/>
      <c r="B19" s="106">
        <v>1.2</v>
      </c>
      <c r="C19" s="106">
        <f t="shared" si="0"/>
        <v>1.44</v>
      </c>
      <c r="D19" s="106">
        <f t="shared" si="1"/>
        <v>1.728</v>
      </c>
      <c r="E19" s="106">
        <f t="shared" si="2"/>
        <v>2.0735999999999999</v>
      </c>
      <c r="F19" s="106">
        <f t="shared" si="3"/>
        <v>2.4883199999999999</v>
      </c>
      <c r="G19" s="116">
        <v>1.9</v>
      </c>
      <c r="H19" s="113">
        <f t="shared" si="4"/>
        <v>1.8999999999983856</v>
      </c>
      <c r="I19" s="104"/>
      <c r="J19" s="11"/>
      <c r="K19" s="104"/>
      <c r="L19" s="104"/>
      <c r="M19" s="106">
        <v>1.2</v>
      </c>
      <c r="N19" s="106">
        <f t="shared" si="5"/>
        <v>1.44</v>
      </c>
      <c r="O19" s="106">
        <f t="shared" si="6"/>
        <v>1.728</v>
      </c>
      <c r="P19" s="106">
        <f t="shared" si="7"/>
        <v>2.0735999999999999</v>
      </c>
      <c r="Q19" s="106">
        <f t="shared" si="8"/>
        <v>2.4883199999999999</v>
      </c>
      <c r="R19" s="116">
        <v>3</v>
      </c>
      <c r="S19" s="113">
        <f t="shared" si="9"/>
        <v>2.9999999999126885</v>
      </c>
      <c r="V19" s="2"/>
      <c r="W19" s="2"/>
      <c r="X19" s="2"/>
      <c r="Y19" s="2"/>
      <c r="Z19" s="16"/>
      <c r="AA19" s="16"/>
      <c r="AD19" s="2"/>
      <c r="AE19" s="2"/>
      <c r="AF19" s="2"/>
      <c r="AG19" s="2"/>
      <c r="AH19" s="16"/>
      <c r="AI19" s="16"/>
    </row>
    <row r="20" spans="1:35" x14ac:dyDescent="0.2">
      <c r="A20" s="10"/>
      <c r="B20" s="11">
        <f t="array" ref="B20:H24">LINEST(G14:G19,B14:F19,TRUE,TRUE)</f>
        <v>-307.64442525842338</v>
      </c>
      <c r="C20" s="11">
        <v>1815.5091094602994</v>
      </c>
      <c r="D20" s="11">
        <v>-4167.4812656770555</v>
      </c>
      <c r="E20" s="11">
        <v>4667.241913526871</v>
      </c>
      <c r="F20" s="11">
        <v>-2557.5865472744381</v>
      </c>
      <c r="G20" s="11">
        <v>552.46121522274541</v>
      </c>
      <c r="H20" s="104" t="e">
        <v>#N/A</v>
      </c>
      <c r="I20" s="104"/>
      <c r="J20" s="104"/>
      <c r="K20" s="104"/>
      <c r="L20" s="104"/>
      <c r="M20" s="11">
        <f t="array" ref="M20:R26">LINEST(R14:R19,M14:Q19,TRUE,TRUE)</f>
        <v>-31464.722638585306</v>
      </c>
      <c r="N20" s="11">
        <v>160206.37313441589</v>
      </c>
      <c r="O20" s="11">
        <v>-324441.75402571779</v>
      </c>
      <c r="P20" s="11">
        <v>326581.43925885117</v>
      </c>
      <c r="Q20" s="11">
        <v>-163366.11271410785</v>
      </c>
      <c r="R20" s="11">
        <v>32490.776985143813</v>
      </c>
      <c r="S20" s="104"/>
      <c r="V20" s="11">
        <f t="array" ref="V20:Z24">LINEST(Z14:Z18,V14:Y18,TRUE,TRUE)</f>
        <v>5399.9377528698788</v>
      </c>
      <c r="W20" s="11">
        <v>-20980.2365390259</v>
      </c>
      <c r="X20" s="11">
        <v>30348.9417988938</v>
      </c>
      <c r="Y20" s="11">
        <v>-19376.934329257536</v>
      </c>
      <c r="Z20" s="11">
        <v>4614.2913165197506</v>
      </c>
      <c r="AD20" s="11">
        <f t="array" ref="AD20:AH24">LINEST(AH14:AH18,AD14:AG18,TRUE,TRUE)</f>
        <v>301.89853719212914</v>
      </c>
      <c r="AE20" s="11">
        <v>-1200.4046062849736</v>
      </c>
      <c r="AF20" s="11">
        <v>1770.8465608437702</v>
      </c>
      <c r="AG20" s="11">
        <v>-1149.7410519746163</v>
      </c>
      <c r="AH20" s="11">
        <v>279.90056022369038</v>
      </c>
    </row>
    <row r="21" spans="1:35" x14ac:dyDescent="0.2">
      <c r="A21" s="10"/>
      <c r="B21" s="104">
        <v>0</v>
      </c>
      <c r="C21" s="104">
        <v>0</v>
      </c>
      <c r="D21" s="104">
        <v>0</v>
      </c>
      <c r="E21" s="104">
        <v>0</v>
      </c>
      <c r="F21" s="104">
        <v>0</v>
      </c>
      <c r="G21" s="104">
        <v>0</v>
      </c>
      <c r="H21" s="104" t="e">
        <v>#N/A</v>
      </c>
      <c r="I21" s="104"/>
      <c r="J21" s="104"/>
      <c r="K21" s="104"/>
      <c r="L21" s="104"/>
      <c r="M21" s="104">
        <v>0</v>
      </c>
      <c r="N21" s="104">
        <v>0</v>
      </c>
      <c r="O21" s="104">
        <v>0</v>
      </c>
      <c r="P21" s="104">
        <v>0</v>
      </c>
      <c r="Q21" s="104">
        <v>0</v>
      </c>
      <c r="R21" s="104">
        <v>0</v>
      </c>
      <c r="S21" s="104"/>
      <c r="V21">
        <v>0</v>
      </c>
      <c r="W21">
        <v>0</v>
      </c>
      <c r="X21">
        <v>0</v>
      </c>
      <c r="Y21">
        <v>0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5" x14ac:dyDescent="0.2">
      <c r="A22" s="10"/>
      <c r="B22" s="104">
        <v>1</v>
      </c>
      <c r="C22" s="104">
        <v>0</v>
      </c>
      <c r="D22" s="104" t="e">
        <v>#N/A</v>
      </c>
      <c r="E22" s="104" t="e">
        <v>#N/A</v>
      </c>
      <c r="F22" s="104" t="e">
        <v>#N/A</v>
      </c>
      <c r="G22" s="104" t="e">
        <v>#N/A</v>
      </c>
      <c r="H22" s="104" t="e">
        <v>#N/A</v>
      </c>
      <c r="I22" s="104"/>
      <c r="J22" s="104"/>
      <c r="K22" s="104"/>
      <c r="L22" s="104"/>
      <c r="M22" s="104">
        <v>1</v>
      </c>
      <c r="N22" s="104">
        <v>0</v>
      </c>
      <c r="O22" s="104" t="e">
        <v>#N/A</v>
      </c>
      <c r="P22" s="104" t="e">
        <v>#N/A</v>
      </c>
      <c r="Q22" s="104" t="e">
        <v>#N/A</v>
      </c>
      <c r="R22" s="104" t="e">
        <v>#N/A</v>
      </c>
      <c r="S22" s="104"/>
      <c r="V22">
        <v>1</v>
      </c>
      <c r="W22">
        <v>0</v>
      </c>
      <c r="X22" t="e">
        <v>#N/A</v>
      </c>
      <c r="Y22" t="e">
        <v>#N/A</v>
      </c>
      <c r="Z22" t="e">
        <v>#N/A</v>
      </c>
      <c r="AD22">
        <v>1</v>
      </c>
      <c r="AE22">
        <v>0</v>
      </c>
      <c r="AF22" t="e">
        <v>#N/A</v>
      </c>
      <c r="AG22" t="e">
        <v>#N/A</v>
      </c>
      <c r="AH22" t="e">
        <v>#N/A</v>
      </c>
    </row>
    <row r="23" spans="1:35" x14ac:dyDescent="0.2">
      <c r="A23" s="10"/>
      <c r="B23" s="104" t="e">
        <v>#NUM!</v>
      </c>
      <c r="C23" s="104">
        <v>0</v>
      </c>
      <c r="D23" s="104" t="e">
        <v>#N/A</v>
      </c>
      <c r="E23" s="104" t="e">
        <v>#N/A</v>
      </c>
      <c r="F23" s="104" t="e">
        <v>#N/A</v>
      </c>
      <c r="G23" s="104" t="e">
        <v>#N/A</v>
      </c>
      <c r="H23" s="104" t="e">
        <v>#N/A</v>
      </c>
      <c r="I23" s="104"/>
      <c r="J23" s="104"/>
      <c r="K23" s="104"/>
      <c r="L23" s="104"/>
      <c r="M23" s="104" t="e">
        <v>#NUM!</v>
      </c>
      <c r="N23" s="104">
        <v>0</v>
      </c>
      <c r="O23" s="104" t="e">
        <v>#N/A</v>
      </c>
      <c r="P23" s="104" t="e">
        <v>#N/A</v>
      </c>
      <c r="Q23" s="104" t="e">
        <v>#N/A</v>
      </c>
      <c r="R23" s="104" t="e">
        <v>#N/A</v>
      </c>
      <c r="S23" s="104"/>
      <c r="V23" t="e">
        <v>#NUM!</v>
      </c>
      <c r="W23">
        <v>0</v>
      </c>
      <c r="X23" t="e">
        <v>#N/A</v>
      </c>
      <c r="Y23" t="e">
        <v>#N/A</v>
      </c>
      <c r="Z23" t="e">
        <v>#N/A</v>
      </c>
      <c r="AD23" t="e">
        <v>#NUM!</v>
      </c>
      <c r="AE23">
        <v>0</v>
      </c>
      <c r="AF23" t="e">
        <v>#N/A</v>
      </c>
      <c r="AG23" t="e">
        <v>#N/A</v>
      </c>
      <c r="AH23" t="e">
        <v>#N/A</v>
      </c>
    </row>
    <row r="24" spans="1:35" x14ac:dyDescent="0.2">
      <c r="A24" s="10"/>
      <c r="B24" s="104">
        <v>0.3683333333333334</v>
      </c>
      <c r="C24" s="104">
        <v>0</v>
      </c>
      <c r="D24" s="104" t="e">
        <v>#N/A</v>
      </c>
      <c r="E24" s="104" t="e">
        <v>#N/A</v>
      </c>
      <c r="F24" s="104" t="e">
        <v>#N/A</v>
      </c>
      <c r="G24" s="104" t="e">
        <v>#N/A</v>
      </c>
      <c r="H24" s="104" t="e">
        <v>#N/A</v>
      </c>
      <c r="I24" s="104"/>
      <c r="J24" s="11"/>
      <c r="K24" s="104"/>
      <c r="L24" s="104"/>
      <c r="M24" s="104">
        <v>9.875</v>
      </c>
      <c r="N24" s="104">
        <v>0</v>
      </c>
      <c r="O24" s="104" t="e">
        <v>#N/A</v>
      </c>
      <c r="P24" s="104" t="e">
        <v>#N/A</v>
      </c>
      <c r="Q24" s="104" t="e">
        <v>#N/A</v>
      </c>
      <c r="R24" s="104" t="e">
        <v>#N/A</v>
      </c>
      <c r="S24" s="104"/>
      <c r="V24">
        <v>6.2</v>
      </c>
      <c r="W24">
        <v>0</v>
      </c>
      <c r="X24" t="e">
        <v>#N/A</v>
      </c>
      <c r="Y24" t="e">
        <v>#N/A</v>
      </c>
      <c r="Z24" t="e">
        <v>#N/A</v>
      </c>
      <c r="AD24">
        <v>0.19200000000000003</v>
      </c>
      <c r="AE24">
        <v>0</v>
      </c>
      <c r="AF24" t="e">
        <v>#N/A</v>
      </c>
      <c r="AG24" t="e">
        <v>#N/A</v>
      </c>
      <c r="AH24" t="e">
        <v>#N/A</v>
      </c>
    </row>
    <row r="25" spans="1:35" x14ac:dyDescent="0.2">
      <c r="A25" s="10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 t="e">
        <v>#N/A</v>
      </c>
      <c r="N25" s="104" t="e">
        <v>#N/A</v>
      </c>
      <c r="O25" s="104" t="e">
        <v>#N/A</v>
      </c>
      <c r="P25" s="104" t="e">
        <v>#N/A</v>
      </c>
      <c r="Q25" s="104" t="e">
        <v>#N/A</v>
      </c>
      <c r="R25" s="104" t="e">
        <v>#N/A</v>
      </c>
      <c r="S25" s="104"/>
      <c r="V25" t="s">
        <v>6</v>
      </c>
      <c r="W25" t="s">
        <v>7</v>
      </c>
      <c r="X25" t="s">
        <v>8</v>
      </c>
      <c r="Y25" t="s">
        <v>9</v>
      </c>
      <c r="Z25" t="s">
        <v>10</v>
      </c>
      <c r="AD25" t="s">
        <v>6</v>
      </c>
      <c r="AE25" t="s">
        <v>7</v>
      </c>
      <c r="AF25" t="s">
        <v>8</v>
      </c>
      <c r="AG25" t="s">
        <v>9</v>
      </c>
      <c r="AH25" t="s">
        <v>10</v>
      </c>
    </row>
    <row r="26" spans="1:35" x14ac:dyDescent="0.2">
      <c r="A26" s="10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 t="e">
        <v>#N/A</v>
      </c>
      <c r="N26" s="104" t="e">
        <v>#N/A</v>
      </c>
      <c r="O26" s="104" t="e">
        <v>#N/A</v>
      </c>
      <c r="P26" s="104" t="e">
        <v>#N/A</v>
      </c>
      <c r="Q26" s="104" t="e">
        <v>#N/A</v>
      </c>
      <c r="R26" s="104" t="e">
        <v>#N/A</v>
      </c>
      <c r="S26" s="104"/>
    </row>
    <row r="27" spans="1:35" x14ac:dyDescent="0.2">
      <c r="A27" s="11" t="s">
        <v>1</v>
      </c>
      <c r="B27" s="104"/>
      <c r="C27" s="39" t="s">
        <v>2</v>
      </c>
      <c r="D27" s="40">
        <v>20</v>
      </c>
      <c r="E27" s="104"/>
      <c r="F27" s="104"/>
      <c r="G27" s="104"/>
      <c r="H27" s="104"/>
      <c r="I27" s="104"/>
      <c r="J27" s="104"/>
      <c r="K27" s="104"/>
      <c r="L27" s="11" t="s">
        <v>1</v>
      </c>
      <c r="M27" s="104"/>
      <c r="N27" s="39" t="s">
        <v>2</v>
      </c>
      <c r="O27" s="40">
        <v>10</v>
      </c>
      <c r="P27" s="104"/>
      <c r="Q27" s="104"/>
      <c r="R27" s="104"/>
      <c r="S27" s="104"/>
      <c r="U27" s="6" t="s">
        <v>1</v>
      </c>
      <c r="V27" s="12"/>
      <c r="W27" s="13" t="s">
        <v>2</v>
      </c>
      <c r="X27" s="14">
        <v>10</v>
      </c>
      <c r="AC27" s="6" t="s">
        <v>1</v>
      </c>
      <c r="AD27" s="12"/>
      <c r="AE27" s="13" t="s">
        <v>2</v>
      </c>
      <c r="AF27" s="14">
        <v>20</v>
      </c>
    </row>
    <row r="28" spans="1:35" x14ac:dyDescent="0.2">
      <c r="A28" s="10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</row>
    <row r="29" spans="1:35" x14ac:dyDescent="0.2">
      <c r="A29" s="10"/>
      <c r="B29" s="104"/>
      <c r="C29" s="104"/>
      <c r="D29" s="104"/>
      <c r="E29" s="104"/>
      <c r="F29" s="104"/>
      <c r="G29" s="104" t="s">
        <v>4</v>
      </c>
      <c r="H29" s="104" t="s">
        <v>5</v>
      </c>
      <c r="I29" s="104"/>
      <c r="J29" s="11"/>
      <c r="K29" s="104"/>
      <c r="L29" s="104"/>
      <c r="M29" s="104"/>
      <c r="N29" s="104"/>
      <c r="O29" s="104"/>
      <c r="P29" s="104"/>
      <c r="Q29" s="104"/>
      <c r="R29" s="104" t="s">
        <v>4</v>
      </c>
      <c r="S29" s="104" t="s">
        <v>5</v>
      </c>
      <c r="Z29" t="s">
        <v>4</v>
      </c>
      <c r="AA29" t="s">
        <v>5</v>
      </c>
      <c r="AH29" t="s">
        <v>4</v>
      </c>
      <c r="AI29" t="s">
        <v>5</v>
      </c>
    </row>
    <row r="30" spans="1:35" x14ac:dyDescent="0.2">
      <c r="A30" s="10"/>
      <c r="B30" s="106">
        <v>0.8</v>
      </c>
      <c r="C30" s="106">
        <f t="shared" ref="C30:C35" si="10">B30^2</f>
        <v>0.64000000000000012</v>
      </c>
      <c r="D30" s="106">
        <f t="shared" ref="D30:D35" si="11">B30^3</f>
        <v>0.51200000000000012</v>
      </c>
      <c r="E30" s="106">
        <f t="shared" ref="E30:E35" si="12">B30^4</f>
        <v>0.40960000000000019</v>
      </c>
      <c r="F30" s="106">
        <f t="shared" ref="F30:F35" si="13">B30^5</f>
        <v>0.32768000000000019</v>
      </c>
      <c r="G30" s="116">
        <v>2.5</v>
      </c>
      <c r="H30" s="113">
        <f t="shared" ref="H30:H35" si="14">$G$36+$F$36*B30+$E$36*C30+$D$36*D30+$C$36*E30+$B$36*F30</f>
        <v>2.4999999999834017</v>
      </c>
      <c r="I30" s="104"/>
      <c r="J30" s="104"/>
      <c r="K30" s="104"/>
      <c r="L30" s="104"/>
      <c r="M30" s="106">
        <v>0.8</v>
      </c>
      <c r="N30" s="106">
        <f t="shared" ref="N30:N35" si="15">M30^2</f>
        <v>0.64000000000000012</v>
      </c>
      <c r="O30" s="106">
        <f t="shared" ref="O30:O35" si="16">M30^3</f>
        <v>0.51200000000000012</v>
      </c>
      <c r="P30" s="106">
        <f t="shared" ref="P30:P35" si="17">M30^4</f>
        <v>0.40960000000000019</v>
      </c>
      <c r="Q30" s="106">
        <f t="shared" ref="Q30:Q35" si="18">M30^5</f>
        <v>0.32768000000000019</v>
      </c>
      <c r="R30" s="116">
        <v>3.2</v>
      </c>
      <c r="S30" s="113">
        <f t="shared" ref="S30:S35" si="19">$R$36+$Q$36*M30+$P$36*N30+$O$36*O30+$N$36*P30+$M$36*Q30</f>
        <v>3.1999999999911779</v>
      </c>
      <c r="V30" s="2">
        <v>0.8</v>
      </c>
      <c r="W30" s="2">
        <f>V30^2</f>
        <v>0.64000000000000012</v>
      </c>
      <c r="X30" s="2">
        <f>V30^3</f>
        <v>0.51200000000000012</v>
      </c>
      <c r="Y30" s="2">
        <f>V30^4</f>
        <v>0.40960000000000019</v>
      </c>
      <c r="Z30" s="16">
        <v>3.5</v>
      </c>
      <c r="AA30" s="16">
        <f>$Z$36+$Y$36*V30+$X$36*W30+$W$36*X30+$V$36*Y30</f>
        <v>3.5</v>
      </c>
      <c r="AD30" s="2">
        <v>0.8</v>
      </c>
      <c r="AE30" s="2">
        <f>AD30^2</f>
        <v>0.64000000000000012</v>
      </c>
      <c r="AF30" s="2">
        <f>AD30^3</f>
        <v>0.51200000000000012</v>
      </c>
      <c r="AG30" s="2">
        <f>AD30^4</f>
        <v>0.40960000000000019</v>
      </c>
      <c r="AH30" s="16">
        <v>2.5</v>
      </c>
      <c r="AI30" s="16">
        <f>$AH$36+$AG$36*AD30+$AF$36*AE30+$AE$36*AF30+$AD$36*AG30</f>
        <v>2.5000000000014211</v>
      </c>
    </row>
    <row r="31" spans="1:35" x14ac:dyDescent="0.2">
      <c r="A31" s="11">
        <v>1500</v>
      </c>
      <c r="B31" s="106">
        <v>0.9</v>
      </c>
      <c r="C31" s="106">
        <f t="shared" si="10"/>
        <v>0.81</v>
      </c>
      <c r="D31" s="106">
        <f t="shared" si="11"/>
        <v>0.72900000000000009</v>
      </c>
      <c r="E31" s="106">
        <f t="shared" si="12"/>
        <v>0.65610000000000013</v>
      </c>
      <c r="F31" s="106">
        <f t="shared" si="13"/>
        <v>0.59049000000000018</v>
      </c>
      <c r="G31" s="116">
        <v>2.5</v>
      </c>
      <c r="H31" s="113">
        <f t="shared" si="14"/>
        <v>2.4999999999895408</v>
      </c>
      <c r="I31" s="104"/>
      <c r="J31" s="104"/>
      <c r="K31" s="104"/>
      <c r="L31" s="11">
        <v>1500</v>
      </c>
      <c r="M31" s="106">
        <v>0.9</v>
      </c>
      <c r="N31" s="106">
        <f t="shared" si="15"/>
        <v>0.81</v>
      </c>
      <c r="O31" s="106">
        <f t="shared" si="16"/>
        <v>0.72900000000000009</v>
      </c>
      <c r="P31" s="106">
        <f t="shared" si="17"/>
        <v>0.65610000000000013</v>
      </c>
      <c r="Q31" s="106">
        <f t="shared" si="18"/>
        <v>0.59049000000000018</v>
      </c>
      <c r="R31" s="116">
        <v>3.5</v>
      </c>
      <c r="S31" s="113">
        <f t="shared" si="19"/>
        <v>3.5000000000045475</v>
      </c>
      <c r="U31" s="6">
        <v>1500</v>
      </c>
      <c r="V31" s="2">
        <v>0.9</v>
      </c>
      <c r="W31" s="2">
        <f>V31^2</f>
        <v>0.81</v>
      </c>
      <c r="X31" s="2">
        <f>V31^3</f>
        <v>0.72900000000000009</v>
      </c>
      <c r="Y31" s="2">
        <f>V31^4</f>
        <v>0.65610000000000013</v>
      </c>
      <c r="Z31" s="16">
        <v>3.5</v>
      </c>
      <c r="AA31" s="16">
        <f>$Z$36+$Y$36*V31+$X$36*W31+$W$36*X31+$V$36*Y31</f>
        <v>3.4999999999996021</v>
      </c>
      <c r="AC31" s="6">
        <v>1500</v>
      </c>
      <c r="AD31" s="2">
        <v>0.9</v>
      </c>
      <c r="AE31" s="2">
        <f>AD31^2</f>
        <v>0.81</v>
      </c>
      <c r="AF31" s="2">
        <f>AD31^3</f>
        <v>0.72900000000000009</v>
      </c>
      <c r="AG31" s="2">
        <f>AD31^4</f>
        <v>0.65610000000000013</v>
      </c>
      <c r="AH31" s="16">
        <v>2.5</v>
      </c>
      <c r="AI31" s="16">
        <f>$AH$36+$AG$36*AD31+$AF$36*AE31+$AE$36*AF31+$AD$36*AG31</f>
        <v>2.5000000000010232</v>
      </c>
    </row>
    <row r="32" spans="1:35" x14ac:dyDescent="0.2">
      <c r="A32" s="10"/>
      <c r="B32" s="106">
        <v>1</v>
      </c>
      <c r="C32" s="106">
        <f t="shared" si="10"/>
        <v>1</v>
      </c>
      <c r="D32" s="106">
        <f t="shared" si="11"/>
        <v>1</v>
      </c>
      <c r="E32" s="106">
        <f t="shared" si="12"/>
        <v>1</v>
      </c>
      <c r="F32" s="106">
        <f t="shared" si="13"/>
        <v>1</v>
      </c>
      <c r="G32" s="116">
        <v>2.2999999999999998</v>
      </c>
      <c r="H32" s="113">
        <f t="shared" si="14"/>
        <v>2.2999999999879037</v>
      </c>
      <c r="I32" s="104"/>
      <c r="J32" s="104"/>
      <c r="K32" s="104"/>
      <c r="L32" s="104"/>
      <c r="M32" s="106">
        <v>1</v>
      </c>
      <c r="N32" s="106">
        <f t="shared" si="15"/>
        <v>1</v>
      </c>
      <c r="O32" s="106">
        <f t="shared" si="16"/>
        <v>1</v>
      </c>
      <c r="P32" s="106">
        <f t="shared" si="17"/>
        <v>1</v>
      </c>
      <c r="Q32" s="106">
        <f t="shared" si="18"/>
        <v>1</v>
      </c>
      <c r="R32" s="116">
        <v>3</v>
      </c>
      <c r="S32" s="113">
        <f t="shared" si="19"/>
        <v>2.999999999994543</v>
      </c>
      <c r="V32" s="2">
        <v>1</v>
      </c>
      <c r="W32" s="2">
        <f>V32^2</f>
        <v>1</v>
      </c>
      <c r="X32" s="2">
        <f>V32^3</f>
        <v>1</v>
      </c>
      <c r="Y32" s="2">
        <f>V32^4</f>
        <v>1</v>
      </c>
      <c r="Z32" s="16">
        <v>3</v>
      </c>
      <c r="AA32" s="16">
        <f>$Z$36+$Y$36*V32+$X$36*W32+$W$36*X32+$V$36*Y32</f>
        <v>2.9999999999998863</v>
      </c>
      <c r="AD32" s="2">
        <v>1</v>
      </c>
      <c r="AE32" s="2">
        <f>AD32^2</f>
        <v>1</v>
      </c>
      <c r="AF32" s="2">
        <f>AD32^3</f>
        <v>1</v>
      </c>
      <c r="AG32" s="2">
        <f>AD32^4</f>
        <v>1</v>
      </c>
      <c r="AH32" s="16">
        <v>2.2999999999999998</v>
      </c>
      <c r="AI32" s="16">
        <f>$AH$36+$AG$36*AD32+$AF$36*AE32+$AE$36*AF32+$AD$36*AG32</f>
        <v>2.3000000000006366</v>
      </c>
    </row>
    <row r="33" spans="1:35" x14ac:dyDescent="0.2">
      <c r="A33" s="10"/>
      <c r="B33" s="106">
        <v>1.07</v>
      </c>
      <c r="C33" s="106">
        <f t="shared" si="10"/>
        <v>1.1449</v>
      </c>
      <c r="D33" s="106">
        <f t="shared" si="11"/>
        <v>1.2250430000000001</v>
      </c>
      <c r="E33" s="106">
        <f t="shared" si="12"/>
        <v>1.31079601</v>
      </c>
      <c r="F33" s="106">
        <f t="shared" si="13"/>
        <v>1.4025517307000002</v>
      </c>
      <c r="G33" s="116">
        <v>2</v>
      </c>
      <c r="H33" s="113">
        <f t="shared" si="14"/>
        <v>1.9999999999809006</v>
      </c>
      <c r="I33" s="104"/>
      <c r="J33" s="104"/>
      <c r="K33" s="104"/>
      <c r="L33" s="104"/>
      <c r="M33" s="106">
        <v>1.07</v>
      </c>
      <c r="N33" s="106">
        <f t="shared" si="15"/>
        <v>1.1449</v>
      </c>
      <c r="O33" s="106">
        <f t="shared" si="16"/>
        <v>1.2250430000000001</v>
      </c>
      <c r="P33" s="106">
        <f t="shared" si="17"/>
        <v>1.31079601</v>
      </c>
      <c r="Q33" s="106">
        <f t="shared" si="18"/>
        <v>1.4025517307000002</v>
      </c>
      <c r="R33" s="116">
        <v>2.5</v>
      </c>
      <c r="S33" s="113">
        <f t="shared" si="19"/>
        <v>2.499999999998181</v>
      </c>
      <c r="V33" s="2">
        <v>1.07</v>
      </c>
      <c r="W33" s="2">
        <f>V33^2</f>
        <v>1.1449</v>
      </c>
      <c r="X33" s="2">
        <f>V33^3</f>
        <v>1.2250430000000001</v>
      </c>
      <c r="Y33" s="2">
        <f>V33^4</f>
        <v>1.31079601</v>
      </c>
      <c r="Z33" s="16">
        <v>2.5</v>
      </c>
      <c r="AA33" s="16">
        <f>$Z$36+$Y$36*V33+$X$36*W33+$W$36*X33+$V$36*Y33</f>
        <v>2.5000000000002274</v>
      </c>
      <c r="AD33" s="2">
        <v>1.07</v>
      </c>
      <c r="AE33" s="2">
        <f>AD33^2</f>
        <v>1.1449</v>
      </c>
      <c r="AF33" s="2">
        <f>AD33^3</f>
        <v>1.2250430000000001</v>
      </c>
      <c r="AG33" s="2">
        <f>AD33^4</f>
        <v>1.31079601</v>
      </c>
      <c r="AH33" s="16">
        <v>2</v>
      </c>
      <c r="AI33" s="16">
        <f>$AH$36+$AG$36*AD33+$AF$36*AE33+$AE$36*AF33+$AD$36*AG33</f>
        <v>2.0000000000006821</v>
      </c>
    </row>
    <row r="34" spans="1:35" x14ac:dyDescent="0.2">
      <c r="A34" s="10"/>
      <c r="B34" s="106">
        <v>1.1499999999999999</v>
      </c>
      <c r="C34" s="106">
        <f t="shared" si="10"/>
        <v>1.3224999999999998</v>
      </c>
      <c r="D34" s="106">
        <f t="shared" si="11"/>
        <v>1.5208749999999995</v>
      </c>
      <c r="E34" s="106">
        <f t="shared" si="12"/>
        <v>1.7490062499999994</v>
      </c>
      <c r="F34" s="106">
        <f t="shared" si="13"/>
        <v>2.0113571874999994</v>
      </c>
      <c r="G34" s="116">
        <v>2</v>
      </c>
      <c r="H34" s="113">
        <f t="shared" si="14"/>
        <v>1.9999999999836291</v>
      </c>
      <c r="I34" s="104"/>
      <c r="J34" s="104"/>
      <c r="K34" s="104"/>
      <c r="L34" s="104"/>
      <c r="M34" s="106">
        <v>1.1499999999999999</v>
      </c>
      <c r="N34" s="106">
        <f t="shared" si="15"/>
        <v>1.3224999999999998</v>
      </c>
      <c r="O34" s="106">
        <f t="shared" si="16"/>
        <v>1.5208749999999995</v>
      </c>
      <c r="P34" s="106">
        <f t="shared" si="17"/>
        <v>1.7490062499999994</v>
      </c>
      <c r="Q34" s="106">
        <f t="shared" si="18"/>
        <v>2.0113571874999994</v>
      </c>
      <c r="R34" s="116">
        <v>2.5</v>
      </c>
      <c r="S34" s="113">
        <f t="shared" si="19"/>
        <v>2.4999999999890861</v>
      </c>
      <c r="V34" s="2">
        <v>1.1499999999999999</v>
      </c>
      <c r="W34" s="2">
        <f>V34^2</f>
        <v>1.3224999999999998</v>
      </c>
      <c r="X34" s="2">
        <f>V34^3</f>
        <v>1.5208749999999995</v>
      </c>
      <c r="Y34" s="2">
        <f>V34^4</f>
        <v>1.7490062499999994</v>
      </c>
      <c r="Z34" s="16">
        <v>2.5</v>
      </c>
      <c r="AA34" s="16">
        <f>$Z$36+$Y$36*V34+$X$36*W34+$W$36*X34+$V$36*Y34</f>
        <v>2.4999999999996589</v>
      </c>
      <c r="AD34" s="2">
        <v>1.1499999999999999</v>
      </c>
      <c r="AE34" s="2">
        <f>AD34^2</f>
        <v>1.3224999999999998</v>
      </c>
      <c r="AF34" s="2">
        <f>AD34^3</f>
        <v>1.5208749999999995</v>
      </c>
      <c r="AG34" s="2">
        <f>AD34^4</f>
        <v>1.7490062499999994</v>
      </c>
      <c r="AH34" s="16">
        <v>2.5</v>
      </c>
      <c r="AI34" s="16">
        <f>$AH$36+$AG$36*AD34+$AF$36*AE34+$AE$36*AF34+$AD$36*AG34</f>
        <v>2.5000000000009095</v>
      </c>
    </row>
    <row r="35" spans="1:35" x14ac:dyDescent="0.2">
      <c r="A35" s="10"/>
      <c r="B35" s="106">
        <v>1.2</v>
      </c>
      <c r="C35" s="106">
        <f t="shared" si="10"/>
        <v>1.44</v>
      </c>
      <c r="D35" s="106">
        <f t="shared" si="11"/>
        <v>1.728</v>
      </c>
      <c r="E35" s="106">
        <f t="shared" si="12"/>
        <v>2.0735999999999999</v>
      </c>
      <c r="F35" s="106">
        <f t="shared" si="13"/>
        <v>2.4883199999999999</v>
      </c>
      <c r="G35" s="116">
        <v>2</v>
      </c>
      <c r="H35" s="113">
        <f t="shared" si="14"/>
        <v>1.9999999999854481</v>
      </c>
      <c r="I35" s="104"/>
      <c r="J35" s="104"/>
      <c r="K35" s="104"/>
      <c r="L35" s="104"/>
      <c r="M35" s="106">
        <v>1.2</v>
      </c>
      <c r="N35" s="106">
        <f t="shared" si="15"/>
        <v>1.44</v>
      </c>
      <c r="O35" s="106">
        <f t="shared" si="16"/>
        <v>1.728</v>
      </c>
      <c r="P35" s="106">
        <f t="shared" si="17"/>
        <v>2.0735999999999999</v>
      </c>
      <c r="Q35" s="106">
        <f t="shared" si="18"/>
        <v>2.4883199999999999</v>
      </c>
      <c r="R35" s="116">
        <v>2</v>
      </c>
      <c r="S35" s="113">
        <f t="shared" si="19"/>
        <v>1.9999999999890861</v>
      </c>
      <c r="V35" s="2"/>
      <c r="W35" s="2"/>
      <c r="X35" s="2"/>
      <c r="Y35" s="2"/>
      <c r="Z35" s="16"/>
      <c r="AA35" s="16"/>
      <c r="AD35" s="2"/>
      <c r="AE35" s="2"/>
      <c r="AF35" s="2"/>
      <c r="AG35" s="2"/>
      <c r="AH35" s="16"/>
      <c r="AI35" s="16"/>
    </row>
    <row r="36" spans="1:35" x14ac:dyDescent="0.2">
      <c r="A36" s="10"/>
      <c r="B36" s="17">
        <f t="array" ref="B36:H41">LINEST(G30:G35,B30:F35,TRUE,TRUE)</f>
        <v>-3882.6641764648016</v>
      </c>
      <c r="C36" s="11">
        <v>19619.358853056397</v>
      </c>
      <c r="D36" s="11">
        <v>-39406.889975012637</v>
      </c>
      <c r="E36" s="11">
        <v>39321.667052518227</v>
      </c>
      <c r="F36" s="11">
        <v>-19491.572594120353</v>
      </c>
      <c r="G36" s="11">
        <v>3842.4008400231542</v>
      </c>
      <c r="H36" s="104" t="e">
        <v>#N/A</v>
      </c>
      <c r="I36" s="104"/>
      <c r="J36" s="104"/>
      <c r="K36" s="104"/>
      <c r="L36" s="104"/>
      <c r="M36" s="17">
        <f t="array" ref="M36:R40">LINEST(R30:R35,M30:Q35,TRUE,TRUE)</f>
        <v>-8192.678780265951</v>
      </c>
      <c r="N36" s="11">
        <v>40706.361173685218</v>
      </c>
      <c r="O36" s="11">
        <v>-80414.726225828868</v>
      </c>
      <c r="P36" s="11">
        <v>78933.080747140499</v>
      </c>
      <c r="Q36" s="11">
        <v>-38493.282550807147</v>
      </c>
      <c r="R36" s="11">
        <v>7464.2456360762462</v>
      </c>
      <c r="S36" s="104"/>
      <c r="V36" s="17">
        <f t="array" ref="V36:Z39">LINEST(Z30:Z34,V30:Y34,TRUE,TRUE)</f>
        <v>557.11173358147437</v>
      </c>
      <c r="W36" s="11">
        <v>-2054.4039838125527</v>
      </c>
      <c r="X36" s="11">
        <v>2808.7566137521303</v>
      </c>
      <c r="Y36" s="11">
        <v>-1690.1100217837193</v>
      </c>
      <c r="Z36" s="11">
        <v>381.64565826266721</v>
      </c>
      <c r="AD36" s="17">
        <f t="array" ref="AD36:AH39">LINEST(AH30:AH34,AD30:AG34,TRUE,TRUE)</f>
        <v>992.84158107528629</v>
      </c>
      <c r="AE36" s="11">
        <v>-3755.7734204733092</v>
      </c>
      <c r="AF36" s="11">
        <v>5295.4497354413215</v>
      </c>
      <c r="AG36" s="11">
        <v>-3299.5907251737513</v>
      </c>
      <c r="AH36" s="11">
        <v>769.37282913045317</v>
      </c>
    </row>
    <row r="37" spans="1:35" x14ac:dyDescent="0.2">
      <c r="A37" s="10"/>
      <c r="B37" s="104">
        <v>0</v>
      </c>
      <c r="C37" s="104">
        <v>0</v>
      </c>
      <c r="D37" s="104">
        <v>0</v>
      </c>
      <c r="E37" s="104">
        <v>0</v>
      </c>
      <c r="F37" s="104">
        <v>0</v>
      </c>
      <c r="G37" s="104">
        <v>0</v>
      </c>
      <c r="H37" s="104" t="e">
        <v>#N/A</v>
      </c>
      <c r="I37" s="104"/>
      <c r="J37" s="104"/>
      <c r="K37" s="104"/>
      <c r="L37" s="104"/>
      <c r="M37" s="104">
        <v>0</v>
      </c>
      <c r="N37" s="104">
        <v>0</v>
      </c>
      <c r="O37" s="104">
        <v>0</v>
      </c>
      <c r="P37" s="104">
        <v>0</v>
      </c>
      <c r="Q37" s="104">
        <v>0</v>
      </c>
      <c r="R37" s="104">
        <v>0</v>
      </c>
      <c r="S37" s="104"/>
      <c r="V37">
        <v>0</v>
      </c>
      <c r="W37">
        <v>0</v>
      </c>
      <c r="X37">
        <v>0</v>
      </c>
      <c r="Y37">
        <v>0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5" x14ac:dyDescent="0.2">
      <c r="A38" s="10"/>
      <c r="B38" s="104">
        <v>1</v>
      </c>
      <c r="C38" s="104">
        <v>0</v>
      </c>
      <c r="D38" s="104" t="e">
        <v>#N/A</v>
      </c>
      <c r="E38" s="104" t="e">
        <v>#N/A</v>
      </c>
      <c r="F38" s="104" t="e">
        <v>#N/A</v>
      </c>
      <c r="G38" s="104" t="e">
        <v>#N/A</v>
      </c>
      <c r="H38" s="104" t="e">
        <v>#N/A</v>
      </c>
      <c r="I38" s="104"/>
      <c r="J38" s="104"/>
      <c r="K38" s="104"/>
      <c r="L38" s="104"/>
      <c r="M38" s="104">
        <v>1</v>
      </c>
      <c r="N38" s="104">
        <v>0</v>
      </c>
      <c r="O38" s="104" t="e">
        <v>#N/A</v>
      </c>
      <c r="P38" s="104" t="e">
        <v>#N/A</v>
      </c>
      <c r="Q38" s="104" t="e">
        <v>#N/A</v>
      </c>
      <c r="R38" s="104" t="e">
        <v>#N/A</v>
      </c>
      <c r="S38" s="104"/>
      <c r="V38">
        <v>1</v>
      </c>
      <c r="W38">
        <v>0</v>
      </c>
      <c r="X38" t="e">
        <v>#N/A</v>
      </c>
      <c r="Y38" t="e">
        <v>#N/A</v>
      </c>
      <c r="Z38" t="e">
        <v>#N/A</v>
      </c>
      <c r="AD38">
        <v>1</v>
      </c>
      <c r="AE38">
        <v>0</v>
      </c>
      <c r="AF38" t="e">
        <v>#N/A</v>
      </c>
      <c r="AG38" t="e">
        <v>#N/A</v>
      </c>
      <c r="AH38" t="e">
        <v>#N/A</v>
      </c>
    </row>
    <row r="39" spans="1:35" x14ac:dyDescent="0.2">
      <c r="A39" s="10"/>
      <c r="B39" s="104" t="e">
        <v>#NUM!</v>
      </c>
      <c r="C39" s="104">
        <v>0</v>
      </c>
      <c r="D39" s="104" t="e">
        <v>#N/A</v>
      </c>
      <c r="E39" s="104" t="e">
        <v>#N/A</v>
      </c>
      <c r="F39" s="104" t="e">
        <v>#N/A</v>
      </c>
      <c r="G39" s="104" t="e">
        <v>#N/A</v>
      </c>
      <c r="H39" s="104" t="e">
        <v>#N/A</v>
      </c>
      <c r="I39" s="104"/>
      <c r="J39" s="104"/>
      <c r="K39" s="104"/>
      <c r="L39" s="104"/>
      <c r="M39" s="104" t="e">
        <v>#NUM!</v>
      </c>
      <c r="N39" s="104">
        <v>0</v>
      </c>
      <c r="O39" s="104" t="e">
        <v>#N/A</v>
      </c>
      <c r="P39" s="104" t="e">
        <v>#N/A</v>
      </c>
      <c r="Q39" s="104" t="e">
        <v>#N/A</v>
      </c>
      <c r="R39" s="104" t="e">
        <v>#N/A</v>
      </c>
      <c r="S39" s="104"/>
      <c r="V39" t="e">
        <v>#NUM!</v>
      </c>
      <c r="W39">
        <v>0</v>
      </c>
      <c r="X39" t="e">
        <v>#N/A</v>
      </c>
      <c r="Y39" t="e">
        <v>#N/A</v>
      </c>
      <c r="Z39" t="e">
        <v>#N/A</v>
      </c>
      <c r="AD39" t="e">
        <v>#NUM!</v>
      </c>
      <c r="AE39">
        <v>0</v>
      </c>
      <c r="AF39" t="e">
        <v>#N/A</v>
      </c>
      <c r="AG39" t="e">
        <v>#N/A</v>
      </c>
      <c r="AH39" t="e">
        <v>#N/A</v>
      </c>
    </row>
    <row r="40" spans="1:35" x14ac:dyDescent="0.2">
      <c r="A40" s="10"/>
      <c r="B40" s="104">
        <v>0.30833333333333335</v>
      </c>
      <c r="C40" s="104">
        <v>0</v>
      </c>
      <c r="D40" s="104" t="e">
        <v>#N/A</v>
      </c>
      <c r="E40" s="104" t="e">
        <v>#N/A</v>
      </c>
      <c r="F40" s="104" t="e">
        <v>#N/A</v>
      </c>
      <c r="G40" s="104" t="e">
        <v>#N/A</v>
      </c>
      <c r="H40" s="104" t="e">
        <v>#N/A</v>
      </c>
      <c r="I40" s="104"/>
      <c r="J40" s="104"/>
      <c r="K40" s="104"/>
      <c r="L40" s="104"/>
      <c r="M40" s="104">
        <v>1.5083333333333333</v>
      </c>
      <c r="N40" s="104">
        <v>0</v>
      </c>
      <c r="O40" s="104" t="e">
        <v>#N/A</v>
      </c>
      <c r="P40" s="104" t="e">
        <v>#N/A</v>
      </c>
      <c r="Q40" s="104" t="e">
        <v>#N/A</v>
      </c>
      <c r="R40" s="104" t="e">
        <v>#N/A</v>
      </c>
      <c r="S40" s="104"/>
      <c r="V40" t="s">
        <v>6</v>
      </c>
      <c r="W40" t="s">
        <v>7</v>
      </c>
      <c r="X40" t="s">
        <v>8</v>
      </c>
      <c r="Y40" t="s">
        <v>9</v>
      </c>
      <c r="Z40" t="s">
        <v>10</v>
      </c>
      <c r="AD40" t="s">
        <v>6</v>
      </c>
      <c r="AE40" t="s">
        <v>7</v>
      </c>
      <c r="AF40" t="s">
        <v>8</v>
      </c>
      <c r="AG40" t="s">
        <v>9</v>
      </c>
      <c r="AH40" t="s">
        <v>10</v>
      </c>
    </row>
    <row r="41" spans="1:35" ht="18" x14ac:dyDescent="0.25">
      <c r="A41" s="10"/>
      <c r="B41" s="104" t="e">
        <v>#N/A</v>
      </c>
      <c r="C41" s="104" t="e">
        <v>#N/A</v>
      </c>
      <c r="D41" s="18" t="e">
        <v>#N/A</v>
      </c>
      <c r="E41" s="18" t="e">
        <v>#N/A</v>
      </c>
      <c r="F41" s="18" t="e">
        <v>#N/A</v>
      </c>
      <c r="G41" s="18" t="e">
        <v>#N/A</v>
      </c>
      <c r="H41" s="104" t="e">
        <v>#N/A</v>
      </c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</row>
    <row r="42" spans="1:35" x14ac:dyDescent="0.2">
      <c r="M42" s="2"/>
      <c r="N42" s="2"/>
      <c r="O42" s="2"/>
      <c r="P42" s="2"/>
      <c r="Q42" s="2"/>
      <c r="R42" s="16"/>
    </row>
    <row r="43" spans="1:35" x14ac:dyDescent="0.2">
      <c r="B43" s="2"/>
      <c r="C43" s="2"/>
      <c r="D43" s="2"/>
      <c r="E43" s="2" t="s">
        <v>16</v>
      </c>
      <c r="F43" s="2" t="s">
        <v>21</v>
      </c>
      <c r="L43" s="2"/>
      <c r="M43" s="2"/>
      <c r="N43" s="2"/>
      <c r="O43" s="2"/>
      <c r="P43" s="2"/>
      <c r="Q43" s="16"/>
    </row>
    <row r="44" spans="1:35" x14ac:dyDescent="0.2">
      <c r="A44" s="6" t="s">
        <v>17</v>
      </c>
      <c r="B44" s="19">
        <v>5</v>
      </c>
      <c r="C44" s="2">
        <f>B44^2</f>
        <v>25</v>
      </c>
      <c r="D44" s="2">
        <f>B44^3</f>
        <v>125</v>
      </c>
      <c r="E44" s="9">
        <f>R20+Q20*C9+P20*C9^2+O20*C9^3+N20*C9^4+M20*C9^5</f>
        <v>1.8406604258780135</v>
      </c>
      <c r="F44" s="9">
        <f>$E$48+$D$48*B44+$C$48*C44+$B$48*D44</f>
        <v>1.8406604258780146</v>
      </c>
      <c r="L44" s="2"/>
      <c r="M44" s="2"/>
      <c r="N44" s="2"/>
      <c r="O44" s="2"/>
      <c r="P44" s="2"/>
      <c r="Q44" s="16"/>
    </row>
    <row r="45" spans="1:35" x14ac:dyDescent="0.2">
      <c r="A45" t="s">
        <v>18</v>
      </c>
      <c r="B45" s="2">
        <v>10</v>
      </c>
      <c r="C45" s="2">
        <f>B45^2</f>
        <v>100</v>
      </c>
      <c r="D45" s="2">
        <f>B45^3</f>
        <v>1000</v>
      </c>
      <c r="E45" s="9">
        <f>R36+Q36*$C$9+P36*$C$9^2+O36*$C$9^3+N36*$C$9^4+M36*$C$9^5</f>
        <v>1.3413935153439525</v>
      </c>
      <c r="F45" s="9">
        <f>$E$48+$D$48*B45+$C$48*C45+$B$48*D45</f>
        <v>1.3413935153439511</v>
      </c>
      <c r="L45" s="2"/>
      <c r="M45" s="2"/>
      <c r="N45" s="2"/>
      <c r="O45" s="2"/>
      <c r="P45" s="2"/>
      <c r="Q45" s="16"/>
    </row>
    <row r="46" spans="1:35" x14ac:dyDescent="0.2">
      <c r="A46" t="s">
        <v>19</v>
      </c>
      <c r="B46" s="2">
        <v>15</v>
      </c>
      <c r="C46" s="2">
        <f>B46^2</f>
        <v>225</v>
      </c>
      <c r="D46" s="2">
        <f>B46^3</f>
        <v>3375</v>
      </c>
      <c r="E46" s="9">
        <f>G20+F20*$C$9+E20*$C$9^2+D20*$C$9^3+C20*$C$9^4+B20*$C$9^5</f>
        <v>1.9022750538197215</v>
      </c>
      <c r="F46" s="9">
        <f>$E$48+$D$48*B46+$C$48*C46+$B$48*D46</f>
        <v>1.9022750538197224</v>
      </c>
      <c r="L46" s="2"/>
      <c r="M46" s="2"/>
      <c r="N46" s="2"/>
      <c r="O46" s="2"/>
      <c r="P46" s="2"/>
      <c r="Q46" s="16"/>
    </row>
    <row r="47" spans="1:35" x14ac:dyDescent="0.2">
      <c r="A47" t="s">
        <v>20</v>
      </c>
      <c r="B47" s="2">
        <v>20</v>
      </c>
      <c r="C47" s="2">
        <f>B47^2</f>
        <v>400</v>
      </c>
      <c r="D47" s="2">
        <f>B47^3</f>
        <v>8000</v>
      </c>
      <c r="E47" s="9">
        <f>G36+F36*$C$9+E36*$C$9^2+D36*$C$9^3+C36*$C$9^4+B36*$C$9^5</f>
        <v>1.8722954162112728</v>
      </c>
      <c r="F47" s="9">
        <f>$E$48+$D$48*B47+$C$48*C47+$B$48*D47</f>
        <v>1.8722954162112728</v>
      </c>
    </row>
    <row r="48" spans="1:35" x14ac:dyDescent="0.2">
      <c r="B48">
        <f t="array" ref="B48:E53">LINEST(E44:E47,B44:D47,TRUE,TRUE)</f>
        <v>-2.201346166792083E-3</v>
      </c>
      <c r="C48" s="2">
        <v>8.7243353983959229E-2</v>
      </c>
      <c r="D48">
        <v>-1.0232681126775867</v>
      </c>
      <c r="E48">
        <v>5.0510854105159773</v>
      </c>
    </row>
    <row r="49" spans="1:19" x14ac:dyDescent="0.2">
      <c r="B49">
        <v>0</v>
      </c>
      <c r="C49">
        <v>0</v>
      </c>
      <c r="D49">
        <v>0</v>
      </c>
      <c r="E49">
        <v>0</v>
      </c>
      <c r="L49" s="13"/>
    </row>
    <row r="50" spans="1:19" x14ac:dyDescent="0.2">
      <c r="A50" s="6"/>
      <c r="B50" s="7">
        <v>1</v>
      </c>
      <c r="C50" s="6">
        <v>0</v>
      </c>
      <c r="D50" t="e">
        <v>#N/A</v>
      </c>
      <c r="E50" t="e">
        <v>#N/A</v>
      </c>
      <c r="G50" s="7"/>
      <c r="H50" s="6"/>
      <c r="J50" s="6"/>
      <c r="K50" s="7"/>
      <c r="L50" s="6"/>
      <c r="O50" s="7"/>
      <c r="P50" s="6"/>
      <c r="Q50" s="6"/>
    </row>
    <row r="51" spans="1:19" x14ac:dyDescent="0.2">
      <c r="B51" s="20" t="e">
        <v>#NUM!</v>
      </c>
      <c r="C51" s="21">
        <v>0</v>
      </c>
      <c r="D51" t="e">
        <v>#N/A</v>
      </c>
      <c r="E51" t="e">
        <v>#N/A</v>
      </c>
      <c r="G51" s="20"/>
      <c r="L51" s="21"/>
      <c r="O51" s="2"/>
      <c r="P51" s="2"/>
      <c r="Q51" s="2"/>
    </row>
    <row r="52" spans="1:19" x14ac:dyDescent="0.2">
      <c r="B52" s="20">
        <v>0.21285207254065508</v>
      </c>
      <c r="C52" s="21">
        <v>0</v>
      </c>
      <c r="D52" t="e">
        <v>#N/A</v>
      </c>
      <c r="E52" t="e">
        <v>#N/A</v>
      </c>
      <c r="G52" s="20"/>
      <c r="L52" s="21"/>
      <c r="O52" s="2"/>
      <c r="P52" s="2"/>
      <c r="Q52" s="2"/>
    </row>
    <row r="53" spans="1:19" x14ac:dyDescent="0.2">
      <c r="B53" s="20" t="e">
        <v>#N/A</v>
      </c>
      <c r="C53" s="21" t="e">
        <v>#N/A</v>
      </c>
      <c r="D53" t="e">
        <v>#N/A</v>
      </c>
      <c r="E53" t="e">
        <v>#N/A</v>
      </c>
      <c r="G53" s="20"/>
      <c r="L53" s="21"/>
      <c r="O53" s="2"/>
      <c r="P53" s="2"/>
      <c r="Q53" s="2"/>
    </row>
    <row r="54" spans="1:19" x14ac:dyDescent="0.2">
      <c r="B54" s="20"/>
      <c r="C54" s="21"/>
      <c r="G54" s="2"/>
      <c r="L54" s="21"/>
      <c r="O54" s="2"/>
      <c r="P54" s="2"/>
      <c r="Q54" s="2"/>
      <c r="R54" s="3"/>
    </row>
    <row r="55" spans="1:19" ht="18.75" x14ac:dyDescent="0.3">
      <c r="E55" s="49" t="s">
        <v>48</v>
      </c>
      <c r="F55" s="49"/>
      <c r="G55" s="50"/>
      <c r="H55" s="50">
        <v>5</v>
      </c>
      <c r="P55" s="2"/>
      <c r="Q55" s="2"/>
    </row>
    <row r="57" spans="1:1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2"/>
      <c r="N57" s="42"/>
      <c r="O57" s="42"/>
      <c r="P57" s="42"/>
      <c r="Q57" s="42"/>
      <c r="R57" s="42"/>
      <c r="S57" s="10"/>
    </row>
    <row r="58" spans="1:1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1" t="s">
        <v>1</v>
      </c>
      <c r="B59" s="104"/>
      <c r="C59" s="39" t="s">
        <v>2</v>
      </c>
      <c r="D59" s="40">
        <v>15</v>
      </c>
      <c r="E59" s="104"/>
      <c r="F59" s="104"/>
      <c r="G59" s="104"/>
      <c r="H59" s="104"/>
      <c r="I59" s="104"/>
      <c r="J59" s="104"/>
      <c r="K59" s="104"/>
      <c r="L59" s="11" t="s">
        <v>1</v>
      </c>
      <c r="M59" s="104"/>
      <c r="N59" s="39" t="s">
        <v>2</v>
      </c>
      <c r="O59" s="40">
        <v>5</v>
      </c>
      <c r="P59" s="104"/>
      <c r="Q59" s="104"/>
      <c r="R59" s="104"/>
      <c r="S59" s="104"/>
    </row>
    <row r="60" spans="1:19" x14ac:dyDescent="0.2">
      <c r="A60" s="104"/>
      <c r="B60" s="104" t="s">
        <v>3</v>
      </c>
      <c r="C60" s="104"/>
      <c r="D60" s="104"/>
      <c r="E60" s="104"/>
      <c r="F60" s="104"/>
      <c r="G60" s="104" t="s">
        <v>4</v>
      </c>
      <c r="H60" s="104" t="s">
        <v>5</v>
      </c>
      <c r="I60" s="104"/>
      <c r="J60" s="104"/>
      <c r="K60" s="104"/>
      <c r="L60" s="104"/>
      <c r="M60" s="104" t="s">
        <v>3</v>
      </c>
      <c r="N60" s="104"/>
      <c r="O60" s="104"/>
      <c r="P60" s="104"/>
      <c r="Q60" s="104"/>
      <c r="R60" s="104" t="s">
        <v>4</v>
      </c>
      <c r="S60" s="104" t="s">
        <v>5</v>
      </c>
    </row>
    <row r="61" spans="1:19" x14ac:dyDescent="0.2">
      <c r="A61" s="104"/>
      <c r="B61" s="106">
        <v>0.8</v>
      </c>
      <c r="C61" s="106">
        <f t="shared" ref="C61:C66" si="20">B61^2</f>
        <v>0.64000000000000012</v>
      </c>
      <c r="D61" s="106">
        <f t="shared" ref="D61:D66" si="21">B61^3</f>
        <v>0.51200000000000012</v>
      </c>
      <c r="E61" s="106">
        <f t="shared" ref="E61:E66" si="22">B61^4</f>
        <v>0.40960000000000019</v>
      </c>
      <c r="F61" s="106">
        <f t="shared" ref="F61:F66" si="23">B61^5</f>
        <v>0.32768000000000019</v>
      </c>
      <c r="G61" s="116">
        <v>3.3</v>
      </c>
      <c r="H61" s="113">
        <f t="shared" ref="H61:H66" si="24">$G$67+$F$67*B61+$E$67*C61+$D$67*D61+$C$67*E61+$B$67*F61</f>
        <v>3.300000000006662</v>
      </c>
      <c r="I61" s="104"/>
      <c r="J61" s="104"/>
      <c r="K61" s="104"/>
      <c r="L61" s="104"/>
      <c r="M61" s="106">
        <v>0.8</v>
      </c>
      <c r="N61" s="106">
        <f t="shared" ref="N61:N66" si="25">M61^2</f>
        <v>0.64000000000000012</v>
      </c>
      <c r="O61" s="106">
        <f t="shared" ref="O61:O66" si="26">M61^3</f>
        <v>0.51200000000000012</v>
      </c>
      <c r="P61" s="106">
        <f t="shared" ref="P61:P66" si="27">M61^4</f>
        <v>0.40960000000000019</v>
      </c>
      <c r="Q61" s="106">
        <f t="shared" ref="Q61:Q66" si="28">M61^5</f>
        <v>0.32768000000000019</v>
      </c>
      <c r="R61" s="116">
        <v>4.8</v>
      </c>
      <c r="S61" s="113">
        <f t="shared" ref="S61:S66" si="29">$R$67+$Q$67*M61+$P$67*N61+$O$67*O61+$N$67*P61+$M$67*Q61</f>
        <v>4.8000000000674845</v>
      </c>
    </row>
    <row r="62" spans="1:19" x14ac:dyDescent="0.2">
      <c r="A62" s="11">
        <v>1500</v>
      </c>
      <c r="B62" s="106">
        <v>0.9</v>
      </c>
      <c r="C62" s="106">
        <f t="shared" si="20"/>
        <v>0.81</v>
      </c>
      <c r="D62" s="106">
        <f t="shared" si="21"/>
        <v>0.72900000000000009</v>
      </c>
      <c r="E62" s="106">
        <f t="shared" si="22"/>
        <v>0.65610000000000013</v>
      </c>
      <c r="F62" s="106">
        <f t="shared" si="23"/>
        <v>0.59049000000000018</v>
      </c>
      <c r="G62" s="116">
        <v>2.5</v>
      </c>
      <c r="H62" s="113">
        <f t="shared" si="24"/>
        <v>2.5000000000045475</v>
      </c>
      <c r="I62" s="104"/>
      <c r="J62" s="104"/>
      <c r="K62" s="104"/>
      <c r="L62" s="11">
        <v>1500</v>
      </c>
      <c r="M62" s="106">
        <v>0.9</v>
      </c>
      <c r="N62" s="106">
        <f t="shared" si="25"/>
        <v>0.81</v>
      </c>
      <c r="O62" s="106">
        <f t="shared" si="26"/>
        <v>0.72900000000000009</v>
      </c>
      <c r="P62" s="106">
        <f t="shared" si="27"/>
        <v>0.65610000000000013</v>
      </c>
      <c r="Q62" s="106">
        <f t="shared" si="28"/>
        <v>0.59049000000000018</v>
      </c>
      <c r="R62" s="116">
        <v>4.5</v>
      </c>
      <c r="S62" s="113">
        <f t="shared" si="29"/>
        <v>4.5000000000418368</v>
      </c>
    </row>
    <row r="63" spans="1:19" x14ac:dyDescent="0.2">
      <c r="A63" s="104"/>
      <c r="B63" s="106">
        <v>1</v>
      </c>
      <c r="C63" s="106">
        <f t="shared" si="20"/>
        <v>1</v>
      </c>
      <c r="D63" s="106">
        <f t="shared" si="21"/>
        <v>1</v>
      </c>
      <c r="E63" s="106">
        <f t="shared" si="22"/>
        <v>1</v>
      </c>
      <c r="F63" s="106">
        <f t="shared" si="23"/>
        <v>1</v>
      </c>
      <c r="G63" s="116">
        <v>2.2999999999999998</v>
      </c>
      <c r="H63" s="113">
        <f t="shared" si="24"/>
        <v>2.3000000000070031</v>
      </c>
      <c r="I63" s="104"/>
      <c r="J63" s="104"/>
      <c r="K63" s="104"/>
      <c r="L63" s="104"/>
      <c r="M63" s="106">
        <v>1</v>
      </c>
      <c r="N63" s="106">
        <f t="shared" si="25"/>
        <v>1</v>
      </c>
      <c r="O63" s="106">
        <f t="shared" si="26"/>
        <v>1</v>
      </c>
      <c r="P63" s="106">
        <f t="shared" si="27"/>
        <v>1</v>
      </c>
      <c r="Q63" s="106">
        <f t="shared" si="28"/>
        <v>1</v>
      </c>
      <c r="R63" s="116">
        <v>3</v>
      </c>
      <c r="S63" s="113">
        <f t="shared" si="29"/>
        <v>3.0000000000418368</v>
      </c>
    </row>
    <row r="64" spans="1:19" x14ac:dyDescent="0.2">
      <c r="A64" s="104"/>
      <c r="B64" s="106">
        <v>1.07</v>
      </c>
      <c r="C64" s="106">
        <f t="shared" si="20"/>
        <v>1.1449</v>
      </c>
      <c r="D64" s="106">
        <f t="shared" si="21"/>
        <v>1.2250430000000001</v>
      </c>
      <c r="E64" s="106">
        <f t="shared" si="22"/>
        <v>1.31079601</v>
      </c>
      <c r="F64" s="106">
        <f t="shared" si="23"/>
        <v>1.4025517307000002</v>
      </c>
      <c r="G64" s="116">
        <v>2.2000000000000002</v>
      </c>
      <c r="H64" s="113">
        <f t="shared" si="24"/>
        <v>2.200000000012551</v>
      </c>
      <c r="I64" s="104"/>
      <c r="J64" s="104"/>
      <c r="K64" s="104"/>
      <c r="L64" s="104"/>
      <c r="M64" s="106">
        <v>1.07</v>
      </c>
      <c r="N64" s="106">
        <f t="shared" si="25"/>
        <v>1.1449</v>
      </c>
      <c r="O64" s="106">
        <f t="shared" si="26"/>
        <v>1.2250430000000001</v>
      </c>
      <c r="P64" s="106">
        <f t="shared" si="27"/>
        <v>1.31079601</v>
      </c>
      <c r="Q64" s="106">
        <f t="shared" si="28"/>
        <v>1.4025517307000002</v>
      </c>
      <c r="R64" s="116">
        <v>2.7</v>
      </c>
      <c r="S64" s="113">
        <f t="shared" si="29"/>
        <v>2.7000000000189175</v>
      </c>
    </row>
    <row r="65" spans="1:19" x14ac:dyDescent="0.2">
      <c r="A65" s="104"/>
      <c r="B65" s="106">
        <v>1.1499999999999999</v>
      </c>
      <c r="C65" s="106">
        <f t="shared" si="20"/>
        <v>1.3224999999999998</v>
      </c>
      <c r="D65" s="106">
        <f t="shared" si="21"/>
        <v>1.5208749999999995</v>
      </c>
      <c r="E65" s="106">
        <f t="shared" si="22"/>
        <v>1.7490062499999994</v>
      </c>
      <c r="F65" s="106">
        <f t="shared" si="23"/>
        <v>2.0113571874999994</v>
      </c>
      <c r="G65" s="116">
        <v>2.1</v>
      </c>
      <c r="H65" s="113">
        <f t="shared" si="24"/>
        <v>2.1000000000121872</v>
      </c>
      <c r="I65" s="104"/>
      <c r="J65" s="11"/>
      <c r="K65" s="104"/>
      <c r="L65" s="104"/>
      <c r="M65" s="106">
        <v>1.1499999999999999</v>
      </c>
      <c r="N65" s="106">
        <f t="shared" si="25"/>
        <v>1.3224999999999998</v>
      </c>
      <c r="O65" s="106">
        <f t="shared" si="26"/>
        <v>1.5208749999999995</v>
      </c>
      <c r="P65" s="106">
        <f t="shared" si="27"/>
        <v>1.7490062499999994</v>
      </c>
      <c r="Q65" s="106">
        <f t="shared" si="28"/>
        <v>2.0113571874999994</v>
      </c>
      <c r="R65" s="116">
        <v>2.2999999999999998</v>
      </c>
      <c r="S65" s="113">
        <f t="shared" si="29"/>
        <v>2.3000000000465661</v>
      </c>
    </row>
    <row r="66" spans="1:19" x14ac:dyDescent="0.2">
      <c r="A66" s="104"/>
      <c r="B66" s="106">
        <v>1.2</v>
      </c>
      <c r="C66" s="106">
        <f t="shared" si="20"/>
        <v>1.44</v>
      </c>
      <c r="D66" s="106">
        <f t="shared" si="21"/>
        <v>1.728</v>
      </c>
      <c r="E66" s="106">
        <f t="shared" si="22"/>
        <v>2.0735999999999999</v>
      </c>
      <c r="F66" s="106">
        <f t="shared" si="23"/>
        <v>2.4883199999999999</v>
      </c>
      <c r="G66" s="116">
        <v>2.6</v>
      </c>
      <c r="H66" s="113">
        <f t="shared" si="24"/>
        <v>2.6000000000176442</v>
      </c>
      <c r="I66" s="104"/>
      <c r="J66" s="11"/>
      <c r="K66" s="104"/>
      <c r="L66" s="104"/>
      <c r="M66" s="106">
        <v>1.2</v>
      </c>
      <c r="N66" s="106">
        <f t="shared" si="25"/>
        <v>1.44</v>
      </c>
      <c r="O66" s="106">
        <f t="shared" si="26"/>
        <v>1.728</v>
      </c>
      <c r="P66" s="106">
        <f t="shared" si="27"/>
        <v>2.0735999999999999</v>
      </c>
      <c r="Q66" s="106">
        <f t="shared" si="28"/>
        <v>2.4883199999999999</v>
      </c>
      <c r="R66" s="116">
        <v>2.8</v>
      </c>
      <c r="S66" s="113">
        <f t="shared" si="29"/>
        <v>2.8000000000502041</v>
      </c>
    </row>
    <row r="67" spans="1:19" x14ac:dyDescent="0.2">
      <c r="A67" s="104"/>
      <c r="B67" s="11">
        <f t="array" ref="B67:H71">LINEST(G61:G66,B61:F66,TRUE,TRUE)</f>
        <v>2985.8268091320265</v>
      </c>
      <c r="C67" s="11">
        <v>-14433.18729088162</v>
      </c>
      <c r="D67" s="11">
        <v>27728.951073892858</v>
      </c>
      <c r="E67" s="11">
        <v>-26449.585437900212</v>
      </c>
      <c r="F67" s="11">
        <v>12515.226649026126</v>
      </c>
      <c r="G67" s="11">
        <v>-2344.9318032691708</v>
      </c>
      <c r="H67" s="104" t="e">
        <v>#N/A</v>
      </c>
      <c r="I67" s="104"/>
      <c r="J67" s="104"/>
      <c r="K67" s="104"/>
      <c r="L67" s="104"/>
      <c r="M67" s="11">
        <f t="array" ref="M67:R73">LINEST(R61:R66,M61:Q66,TRUE,TRUE)</f>
        <v>12457.085397229441</v>
      </c>
      <c r="N67" s="11">
        <v>-63365.424113165922</v>
      </c>
      <c r="O67" s="11">
        <v>128426.65516446682</v>
      </c>
      <c r="P67" s="11">
        <v>-129595.07490161849</v>
      </c>
      <c r="Q67" s="11">
        <v>65080.089932353498</v>
      </c>
      <c r="R67" s="11">
        <v>-13000.331479265305</v>
      </c>
      <c r="S67" s="104"/>
    </row>
    <row r="68" spans="1:19" x14ac:dyDescent="0.2">
      <c r="A68" s="104"/>
      <c r="B68" s="104">
        <v>0</v>
      </c>
      <c r="C68" s="104">
        <v>0</v>
      </c>
      <c r="D68" s="104">
        <v>0</v>
      </c>
      <c r="E68" s="104">
        <v>0</v>
      </c>
      <c r="F68" s="104">
        <v>0</v>
      </c>
      <c r="G68" s="104">
        <v>0</v>
      </c>
      <c r="H68" s="104" t="e">
        <v>#N/A</v>
      </c>
      <c r="I68" s="104"/>
      <c r="J68" s="104"/>
      <c r="K68" s="104"/>
      <c r="L68" s="104"/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/>
    </row>
    <row r="69" spans="1:19" x14ac:dyDescent="0.2">
      <c r="A69" s="104"/>
      <c r="B69" s="104">
        <v>1</v>
      </c>
      <c r="C69" s="104">
        <v>0</v>
      </c>
      <c r="D69" s="104" t="e">
        <v>#N/A</v>
      </c>
      <c r="E69" s="104" t="e">
        <v>#N/A</v>
      </c>
      <c r="F69" s="104" t="e">
        <v>#N/A</v>
      </c>
      <c r="G69" s="104" t="e">
        <v>#N/A</v>
      </c>
      <c r="H69" s="104" t="e">
        <v>#N/A</v>
      </c>
      <c r="I69" s="104"/>
      <c r="J69" s="104"/>
      <c r="K69" s="104"/>
      <c r="L69" s="104"/>
      <c r="M69" s="104">
        <v>1</v>
      </c>
      <c r="N69" s="104">
        <v>0</v>
      </c>
      <c r="O69" s="104" t="e">
        <v>#N/A</v>
      </c>
      <c r="P69" s="104" t="e">
        <v>#N/A</v>
      </c>
      <c r="Q69" s="104" t="e">
        <v>#N/A</v>
      </c>
      <c r="R69" s="104" t="e">
        <v>#N/A</v>
      </c>
      <c r="S69" s="104"/>
    </row>
    <row r="70" spans="1:19" x14ac:dyDescent="0.2">
      <c r="A70" s="104"/>
      <c r="B70" s="104" t="e">
        <v>#NUM!</v>
      </c>
      <c r="C70" s="104">
        <v>0</v>
      </c>
      <c r="D70" s="104" t="e">
        <v>#N/A</v>
      </c>
      <c r="E70" s="104" t="e">
        <v>#N/A</v>
      </c>
      <c r="F70" s="104" t="e">
        <v>#N/A</v>
      </c>
      <c r="G70" s="104" t="e">
        <v>#N/A</v>
      </c>
      <c r="H70" s="104" t="e">
        <v>#N/A</v>
      </c>
      <c r="I70" s="104"/>
      <c r="J70" s="104"/>
      <c r="K70" s="104"/>
      <c r="L70" s="104"/>
      <c r="M70" s="104" t="e">
        <v>#NUM!</v>
      </c>
      <c r="N70" s="104">
        <v>0</v>
      </c>
      <c r="O70" s="104" t="e">
        <v>#N/A</v>
      </c>
      <c r="P70" s="104" t="e">
        <v>#N/A</v>
      </c>
      <c r="Q70" s="104" t="e">
        <v>#N/A</v>
      </c>
      <c r="R70" s="104" t="e">
        <v>#N/A</v>
      </c>
      <c r="S70" s="104"/>
    </row>
    <row r="71" spans="1:19" x14ac:dyDescent="0.2">
      <c r="A71" s="104"/>
      <c r="B71" s="104">
        <v>0.9399999999999995</v>
      </c>
      <c r="C71" s="104">
        <v>0</v>
      </c>
      <c r="D71" s="104" t="e">
        <v>#N/A</v>
      </c>
      <c r="E71" s="104" t="e">
        <v>#N/A</v>
      </c>
      <c r="F71" s="104" t="e">
        <v>#N/A</v>
      </c>
      <c r="G71" s="104" t="e">
        <v>#N/A</v>
      </c>
      <c r="H71" s="104" t="e">
        <v>#N/A</v>
      </c>
      <c r="I71" s="104"/>
      <c r="J71" s="11"/>
      <c r="K71" s="104"/>
      <c r="L71" s="104"/>
      <c r="M71" s="104">
        <v>5.375</v>
      </c>
      <c r="N71" s="104">
        <v>0</v>
      </c>
      <c r="O71" s="104" t="e">
        <v>#N/A</v>
      </c>
      <c r="P71" s="104" t="e">
        <v>#N/A</v>
      </c>
      <c r="Q71" s="104" t="e">
        <v>#N/A</v>
      </c>
      <c r="R71" s="104" t="e">
        <v>#N/A</v>
      </c>
      <c r="S71" s="104"/>
    </row>
    <row r="72" spans="1:19" x14ac:dyDescent="0.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 t="e">
        <v>#N/A</v>
      </c>
      <c r="N72" s="104" t="e">
        <v>#N/A</v>
      </c>
      <c r="O72" s="104" t="e">
        <v>#N/A</v>
      </c>
      <c r="P72" s="104" t="e">
        <v>#N/A</v>
      </c>
      <c r="Q72" s="104" t="e">
        <v>#N/A</v>
      </c>
      <c r="R72" s="104" t="e">
        <v>#N/A</v>
      </c>
      <c r="S72" s="104"/>
    </row>
    <row r="73" spans="1:19" x14ac:dyDescent="0.2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 t="e">
        <v>#N/A</v>
      </c>
      <c r="N73" s="104" t="e">
        <v>#N/A</v>
      </c>
      <c r="O73" s="104" t="e">
        <v>#N/A</v>
      </c>
      <c r="P73" s="104" t="e">
        <v>#N/A</v>
      </c>
      <c r="Q73" s="104" t="e">
        <v>#N/A</v>
      </c>
      <c r="R73" s="104" t="e">
        <v>#N/A</v>
      </c>
      <c r="S73" s="104"/>
    </row>
    <row r="74" spans="1:19" x14ac:dyDescent="0.2">
      <c r="A74" s="11" t="s">
        <v>1</v>
      </c>
      <c r="B74" s="104"/>
      <c r="C74" s="39" t="s">
        <v>2</v>
      </c>
      <c r="D74" s="40">
        <v>20</v>
      </c>
      <c r="E74" s="104"/>
      <c r="F74" s="104"/>
      <c r="G74" s="104"/>
      <c r="H74" s="104"/>
      <c r="I74" s="104"/>
      <c r="J74" s="104"/>
      <c r="K74" s="104"/>
      <c r="L74" s="11" t="s">
        <v>1</v>
      </c>
      <c r="M74" s="104"/>
      <c r="N74" s="39" t="s">
        <v>2</v>
      </c>
      <c r="O74" s="40">
        <v>10</v>
      </c>
      <c r="P74" s="104"/>
      <c r="Q74" s="104"/>
      <c r="R74" s="104"/>
      <c r="S74" s="104"/>
    </row>
    <row r="75" spans="1:19" x14ac:dyDescent="0.2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</row>
    <row r="76" spans="1:19" x14ac:dyDescent="0.2">
      <c r="A76" s="104"/>
      <c r="B76" s="104"/>
      <c r="C76" s="104"/>
      <c r="D76" s="104"/>
      <c r="E76" s="104"/>
      <c r="F76" s="104"/>
      <c r="G76" s="104" t="s">
        <v>4</v>
      </c>
      <c r="H76" s="104" t="s">
        <v>5</v>
      </c>
      <c r="I76" s="104"/>
      <c r="J76" s="11"/>
      <c r="K76" s="104"/>
      <c r="L76" s="104"/>
      <c r="M76" s="104"/>
      <c r="N76" s="104"/>
      <c r="O76" s="104"/>
      <c r="P76" s="104"/>
      <c r="Q76" s="104"/>
      <c r="R76" s="104" t="s">
        <v>4</v>
      </c>
      <c r="S76" s="104" t="s">
        <v>5</v>
      </c>
    </row>
    <row r="77" spans="1:19" x14ac:dyDescent="0.2">
      <c r="A77" s="104"/>
      <c r="B77" s="106">
        <v>0.8</v>
      </c>
      <c r="C77" s="106">
        <f t="shared" ref="C77:C82" si="30">B77^2</f>
        <v>0.64000000000000012</v>
      </c>
      <c r="D77" s="106">
        <f t="shared" ref="D77:D82" si="31">B77^3</f>
        <v>0.51200000000000012</v>
      </c>
      <c r="E77" s="106">
        <f t="shared" ref="E77:E82" si="32">B77^4</f>
        <v>0.40960000000000019</v>
      </c>
      <c r="F77" s="106">
        <f t="shared" ref="F77:F82" si="33">B77^5</f>
        <v>0.32768000000000019</v>
      </c>
      <c r="G77" s="116">
        <v>3</v>
      </c>
      <c r="H77" s="113">
        <f t="shared" ref="H77:H82" si="34">$G$83+$F$83*B77+$E$83*C77+$D$83*D77+$C$83*E77+$B$83*F77</f>
        <v>2.9999999999924967</v>
      </c>
      <c r="I77" s="104"/>
      <c r="J77" s="104"/>
      <c r="K77" s="104"/>
      <c r="L77" s="104"/>
      <c r="M77" s="106">
        <v>0.8</v>
      </c>
      <c r="N77" s="106">
        <f t="shared" ref="N77:N82" si="35">M77^2</f>
        <v>0.64000000000000012</v>
      </c>
      <c r="O77" s="106">
        <f t="shared" ref="O77:O82" si="36">M77^3</f>
        <v>0.51200000000000012</v>
      </c>
      <c r="P77" s="106">
        <f t="shared" ref="P77:P82" si="37">M77^4</f>
        <v>0.40960000000000019</v>
      </c>
      <c r="Q77" s="106">
        <f t="shared" ref="Q77:Q82" si="38">M77^5</f>
        <v>0.32768000000000019</v>
      </c>
      <c r="R77" s="116">
        <v>3.8</v>
      </c>
      <c r="S77" s="113">
        <f t="shared" ref="S77:S82" si="39">$R$83+$Q$83*M77+$P$83*N77+$O$83*O77+$N$83*P77+$M$83*Q77</f>
        <v>3.8000000000113232</v>
      </c>
    </row>
    <row r="78" spans="1:19" x14ac:dyDescent="0.2">
      <c r="A78" s="11">
        <v>1500</v>
      </c>
      <c r="B78" s="106">
        <v>0.9</v>
      </c>
      <c r="C78" s="106">
        <f t="shared" si="30"/>
        <v>0.81</v>
      </c>
      <c r="D78" s="106">
        <f t="shared" si="31"/>
        <v>0.72900000000000009</v>
      </c>
      <c r="E78" s="106">
        <f t="shared" si="32"/>
        <v>0.65610000000000013</v>
      </c>
      <c r="F78" s="106">
        <f t="shared" si="33"/>
        <v>0.59049000000000018</v>
      </c>
      <c r="G78" s="116">
        <v>2.2999999999999998</v>
      </c>
      <c r="H78" s="113">
        <f t="shared" si="34"/>
        <v>2.3000000000029104</v>
      </c>
      <c r="I78" s="104"/>
      <c r="J78" s="104"/>
      <c r="K78" s="104"/>
      <c r="L78" s="11">
        <v>1500</v>
      </c>
      <c r="M78" s="106">
        <v>0.9</v>
      </c>
      <c r="N78" s="106">
        <f t="shared" si="35"/>
        <v>0.81</v>
      </c>
      <c r="O78" s="106">
        <f t="shared" si="36"/>
        <v>0.72900000000000009</v>
      </c>
      <c r="P78" s="106">
        <f t="shared" si="37"/>
        <v>0.65610000000000013</v>
      </c>
      <c r="Q78" s="106">
        <f t="shared" si="38"/>
        <v>0.59049000000000018</v>
      </c>
      <c r="R78" s="116">
        <v>3</v>
      </c>
      <c r="S78" s="113">
        <f t="shared" si="39"/>
        <v>3.0000000000027285</v>
      </c>
    </row>
    <row r="79" spans="1:19" x14ac:dyDescent="0.2">
      <c r="A79" s="104"/>
      <c r="B79" s="106">
        <v>1</v>
      </c>
      <c r="C79" s="106">
        <f t="shared" si="30"/>
        <v>1</v>
      </c>
      <c r="D79" s="106">
        <f t="shared" si="31"/>
        <v>1</v>
      </c>
      <c r="E79" s="106">
        <f t="shared" si="32"/>
        <v>1</v>
      </c>
      <c r="F79" s="106">
        <f t="shared" si="33"/>
        <v>1</v>
      </c>
      <c r="G79" s="116">
        <v>2.2000000000000002</v>
      </c>
      <c r="H79" s="113">
        <f t="shared" si="34"/>
        <v>2.1999999999979991</v>
      </c>
      <c r="I79" s="104"/>
      <c r="J79" s="104"/>
      <c r="K79" s="104"/>
      <c r="L79" s="104"/>
      <c r="M79" s="106">
        <v>1</v>
      </c>
      <c r="N79" s="106">
        <f t="shared" si="35"/>
        <v>1</v>
      </c>
      <c r="O79" s="106">
        <f t="shared" si="36"/>
        <v>1</v>
      </c>
      <c r="P79" s="106">
        <f t="shared" si="37"/>
        <v>1</v>
      </c>
      <c r="Q79" s="106">
        <f t="shared" si="38"/>
        <v>1</v>
      </c>
      <c r="R79" s="116">
        <v>2.8</v>
      </c>
      <c r="S79" s="113">
        <f t="shared" si="39"/>
        <v>2.8000000000101863</v>
      </c>
    </row>
    <row r="80" spans="1:19" x14ac:dyDescent="0.2">
      <c r="A80" s="104"/>
      <c r="B80" s="106">
        <v>1.07</v>
      </c>
      <c r="C80" s="106">
        <f t="shared" si="30"/>
        <v>1.1449</v>
      </c>
      <c r="D80" s="106">
        <f t="shared" si="31"/>
        <v>1.2250430000000001</v>
      </c>
      <c r="E80" s="106">
        <f t="shared" si="32"/>
        <v>1.31079601</v>
      </c>
      <c r="F80" s="106">
        <f t="shared" si="33"/>
        <v>1.4025517307000002</v>
      </c>
      <c r="G80" s="116">
        <v>2</v>
      </c>
      <c r="H80" s="113">
        <f t="shared" si="34"/>
        <v>2.0000000000045475</v>
      </c>
      <c r="I80" s="104"/>
      <c r="J80" s="104"/>
      <c r="K80" s="104"/>
      <c r="L80" s="104"/>
      <c r="M80" s="106">
        <v>1.07</v>
      </c>
      <c r="N80" s="106">
        <f t="shared" si="35"/>
        <v>1.1449</v>
      </c>
      <c r="O80" s="106">
        <f t="shared" si="36"/>
        <v>1.2250430000000001</v>
      </c>
      <c r="P80" s="106">
        <f t="shared" si="37"/>
        <v>1.31079601</v>
      </c>
      <c r="Q80" s="106">
        <f t="shared" si="38"/>
        <v>1.4025517307000002</v>
      </c>
      <c r="R80" s="116">
        <v>2.5</v>
      </c>
      <c r="S80" s="113">
        <f t="shared" si="39"/>
        <v>2.500000000007276</v>
      </c>
    </row>
    <row r="81" spans="1:19" x14ac:dyDescent="0.2">
      <c r="A81" s="104"/>
      <c r="B81" s="106">
        <v>1.1499999999999999</v>
      </c>
      <c r="C81" s="106">
        <f t="shared" si="30"/>
        <v>1.3224999999999998</v>
      </c>
      <c r="D81" s="106">
        <f t="shared" si="31"/>
        <v>1.5208749999999995</v>
      </c>
      <c r="E81" s="106">
        <f t="shared" si="32"/>
        <v>1.7490062499999994</v>
      </c>
      <c r="F81" s="106">
        <f t="shared" si="33"/>
        <v>2.0113571874999994</v>
      </c>
      <c r="G81" s="116">
        <v>2.2000000000000002</v>
      </c>
      <c r="H81" s="113">
        <f t="shared" si="34"/>
        <v>2.1999999999861757</v>
      </c>
      <c r="I81" s="104"/>
      <c r="J81" s="104"/>
      <c r="K81" s="104"/>
      <c r="L81" s="104"/>
      <c r="M81" s="106">
        <v>1.1499999999999999</v>
      </c>
      <c r="N81" s="106">
        <f t="shared" si="35"/>
        <v>1.3224999999999998</v>
      </c>
      <c r="O81" s="106">
        <f t="shared" si="36"/>
        <v>1.5208749999999995</v>
      </c>
      <c r="P81" s="106">
        <f t="shared" si="37"/>
        <v>1.7490062499999994</v>
      </c>
      <c r="Q81" s="106">
        <f t="shared" si="38"/>
        <v>2.0113571874999994</v>
      </c>
      <c r="R81" s="116">
        <v>2</v>
      </c>
      <c r="S81" s="113">
        <f t="shared" si="39"/>
        <v>2.0000000000181899</v>
      </c>
    </row>
    <row r="82" spans="1:19" x14ac:dyDescent="0.2">
      <c r="A82" s="104"/>
      <c r="B82" s="106">
        <v>1.2</v>
      </c>
      <c r="C82" s="106">
        <f t="shared" si="30"/>
        <v>1.44</v>
      </c>
      <c r="D82" s="106">
        <f t="shared" si="31"/>
        <v>1.728</v>
      </c>
      <c r="E82" s="106">
        <f t="shared" si="32"/>
        <v>2.0735999999999999</v>
      </c>
      <c r="F82" s="106">
        <f t="shared" si="33"/>
        <v>2.4883199999999999</v>
      </c>
      <c r="G82" s="116">
        <v>2.5</v>
      </c>
      <c r="H82" s="113">
        <f t="shared" si="34"/>
        <v>2.500000000001819</v>
      </c>
      <c r="I82" s="104"/>
      <c r="J82" s="104"/>
      <c r="K82" s="104"/>
      <c r="L82" s="104"/>
      <c r="M82" s="106">
        <v>1.2</v>
      </c>
      <c r="N82" s="106">
        <f t="shared" si="35"/>
        <v>1.44</v>
      </c>
      <c r="O82" s="106">
        <f t="shared" si="36"/>
        <v>1.728</v>
      </c>
      <c r="P82" s="106">
        <f t="shared" si="37"/>
        <v>2.0735999999999999</v>
      </c>
      <c r="Q82" s="106">
        <f t="shared" si="38"/>
        <v>2.4883199999999999</v>
      </c>
      <c r="R82" s="116">
        <v>2.7</v>
      </c>
      <c r="S82" s="113">
        <f t="shared" si="39"/>
        <v>2.7000000000061846</v>
      </c>
    </row>
    <row r="83" spans="1:19" x14ac:dyDescent="0.2">
      <c r="A83" s="104"/>
      <c r="B83" s="17">
        <f t="array" ref="B83:H88">LINEST(G77:G82,B77:F82,TRUE,TRUE)</f>
        <v>-4336.1105122148283</v>
      </c>
      <c r="C83" s="11">
        <v>22299.739039070959</v>
      </c>
      <c r="D83" s="11">
        <v>-45613.293527389782</v>
      </c>
      <c r="E83" s="11">
        <v>46391.534010771953</v>
      </c>
      <c r="F83" s="11">
        <v>-23464.885558034523</v>
      </c>
      <c r="G83" s="11">
        <v>4725.216547796218</v>
      </c>
      <c r="H83" s="104" t="e">
        <v>#N/A</v>
      </c>
      <c r="I83" s="104"/>
      <c r="J83" s="104"/>
      <c r="K83" s="104"/>
      <c r="L83" s="104"/>
      <c r="M83" s="17">
        <f t="array" ref="M83:R87">LINEST(R77:R82,M77:Q82,TRUE,TRUE)</f>
        <v>5864.9955704360655</v>
      </c>
      <c r="N83" s="11">
        <v>-28392.037154517562</v>
      </c>
      <c r="O83" s="11">
        <v>54655.737204951525</v>
      </c>
      <c r="P83" s="11">
        <v>-52291.012020016315</v>
      </c>
      <c r="Q83" s="11">
        <v>24856.347426505588</v>
      </c>
      <c r="R83" s="11">
        <v>-4691.2310273592939</v>
      </c>
      <c r="S83" s="104"/>
    </row>
    <row r="84" spans="1:19" x14ac:dyDescent="0.2">
      <c r="A84" s="104"/>
      <c r="B84" s="104">
        <v>0</v>
      </c>
      <c r="C84" s="104">
        <v>0</v>
      </c>
      <c r="D84" s="104">
        <v>0</v>
      </c>
      <c r="E84" s="104">
        <v>0</v>
      </c>
      <c r="F84" s="104">
        <v>0</v>
      </c>
      <c r="G84" s="104">
        <v>0</v>
      </c>
      <c r="H84" s="104" t="e">
        <v>#N/A</v>
      </c>
      <c r="I84" s="104"/>
      <c r="J84" s="104"/>
      <c r="K84" s="104"/>
      <c r="L84" s="104"/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/>
    </row>
    <row r="85" spans="1:19" x14ac:dyDescent="0.2">
      <c r="A85" s="104"/>
      <c r="B85" s="104">
        <v>1</v>
      </c>
      <c r="C85" s="104">
        <v>0</v>
      </c>
      <c r="D85" s="104" t="e">
        <v>#N/A</v>
      </c>
      <c r="E85" s="104" t="e">
        <v>#N/A</v>
      </c>
      <c r="F85" s="104" t="e">
        <v>#N/A</v>
      </c>
      <c r="G85" s="104" t="e">
        <v>#N/A</v>
      </c>
      <c r="H85" s="104" t="e">
        <v>#N/A</v>
      </c>
      <c r="I85" s="104"/>
      <c r="J85" s="104"/>
      <c r="K85" s="104"/>
      <c r="L85" s="104"/>
      <c r="M85" s="104">
        <v>1</v>
      </c>
      <c r="N85" s="104">
        <v>0</v>
      </c>
      <c r="O85" s="104" t="e">
        <v>#N/A</v>
      </c>
      <c r="P85" s="104" t="e">
        <v>#N/A</v>
      </c>
      <c r="Q85" s="104" t="e">
        <v>#N/A</v>
      </c>
      <c r="R85" s="104" t="e">
        <v>#N/A</v>
      </c>
      <c r="S85" s="104"/>
    </row>
    <row r="86" spans="1:19" x14ac:dyDescent="0.2">
      <c r="A86" s="104"/>
      <c r="B86" s="104" t="e">
        <v>#NUM!</v>
      </c>
      <c r="C86" s="104">
        <v>0</v>
      </c>
      <c r="D86" s="104" t="e">
        <v>#N/A</v>
      </c>
      <c r="E86" s="104" t="e">
        <v>#N/A</v>
      </c>
      <c r="F86" s="104" t="e">
        <v>#N/A</v>
      </c>
      <c r="G86" s="104" t="e">
        <v>#N/A</v>
      </c>
      <c r="H86" s="104" t="e">
        <v>#N/A</v>
      </c>
      <c r="I86" s="104"/>
      <c r="J86" s="104"/>
      <c r="K86" s="104"/>
      <c r="L86" s="104"/>
      <c r="M86" s="104" t="e">
        <v>#NUM!</v>
      </c>
      <c r="N86" s="104">
        <v>0</v>
      </c>
      <c r="O86" s="104" t="e">
        <v>#N/A</v>
      </c>
      <c r="P86" s="104" t="e">
        <v>#N/A</v>
      </c>
      <c r="Q86" s="104" t="e">
        <v>#N/A</v>
      </c>
      <c r="R86" s="104" t="e">
        <v>#N/A</v>
      </c>
      <c r="S86" s="104"/>
    </row>
    <row r="87" spans="1:19" x14ac:dyDescent="0.2">
      <c r="A87" s="104"/>
      <c r="B87" s="104">
        <v>0.61333333333333317</v>
      </c>
      <c r="C87" s="104">
        <v>0</v>
      </c>
      <c r="D87" s="104" t="e">
        <v>#N/A</v>
      </c>
      <c r="E87" s="104" t="e">
        <v>#N/A</v>
      </c>
      <c r="F87" s="104" t="e">
        <v>#N/A</v>
      </c>
      <c r="G87" s="104" t="e">
        <v>#N/A</v>
      </c>
      <c r="H87" s="104" t="e">
        <v>#N/A</v>
      </c>
      <c r="I87" s="104"/>
      <c r="J87" s="104"/>
      <c r="K87" s="104"/>
      <c r="L87" s="104"/>
      <c r="M87" s="104">
        <v>1.7799999999999996</v>
      </c>
      <c r="N87" s="104">
        <v>0</v>
      </c>
      <c r="O87" s="104" t="e">
        <v>#N/A</v>
      </c>
      <c r="P87" s="104" t="e">
        <v>#N/A</v>
      </c>
      <c r="Q87" s="104" t="e">
        <v>#N/A</v>
      </c>
      <c r="R87" s="104" t="e">
        <v>#N/A</v>
      </c>
      <c r="S87" s="104"/>
    </row>
    <row r="88" spans="1:19" ht="18" x14ac:dyDescent="0.25">
      <c r="A88" s="104"/>
      <c r="B88" s="104" t="e">
        <v>#N/A</v>
      </c>
      <c r="C88" s="104" t="e">
        <v>#N/A</v>
      </c>
      <c r="D88" s="18" t="e">
        <v>#N/A</v>
      </c>
      <c r="E88" s="18" t="e">
        <v>#N/A</v>
      </c>
      <c r="F88" s="18" t="e">
        <v>#N/A</v>
      </c>
      <c r="G88" s="18" t="e">
        <v>#N/A</v>
      </c>
      <c r="H88" s="104" t="e">
        <v>#N/A</v>
      </c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</row>
    <row r="89" spans="1:19" x14ac:dyDescent="0.2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7"/>
      <c r="N89" s="107"/>
      <c r="O89" s="107"/>
      <c r="P89" s="107"/>
      <c r="Q89" s="107"/>
      <c r="R89" s="115"/>
      <c r="S89" s="103"/>
    </row>
    <row r="90" spans="1:19" x14ac:dyDescent="0.2">
      <c r="B90" s="2"/>
      <c r="C90" s="2"/>
      <c r="D90" s="2"/>
      <c r="E90" s="2" t="s">
        <v>16</v>
      </c>
      <c r="F90" s="2" t="s">
        <v>21</v>
      </c>
      <c r="L90" s="2"/>
      <c r="M90" s="2"/>
      <c r="N90" s="2"/>
      <c r="O90" s="2"/>
      <c r="P90" s="2"/>
      <c r="Q90" s="16"/>
    </row>
    <row r="91" spans="1:19" x14ac:dyDescent="0.2">
      <c r="A91" s="6" t="s">
        <v>17</v>
      </c>
      <c r="B91" s="19">
        <v>5</v>
      </c>
      <c r="C91" s="2">
        <f>B91^2</f>
        <v>25</v>
      </c>
      <c r="D91" s="2">
        <f>B91^3</f>
        <v>125</v>
      </c>
      <c r="E91" s="9">
        <f>R67+Q67*$C$9+P67*$C$9^2+O67*$C$9^3+N67*$C$9^4+M67*$C$9^5</f>
        <v>3.566096101218136</v>
      </c>
      <c r="F91" s="9">
        <f>$E$95+$D$95*B91+$C$95*C91+$B$95*D91</f>
        <v>3.5660961012181356</v>
      </c>
      <c r="L91" s="2"/>
      <c r="M91" s="2"/>
      <c r="N91" s="2"/>
      <c r="O91" s="2"/>
      <c r="P91" s="2"/>
      <c r="Q91" s="16"/>
    </row>
    <row r="92" spans="1:19" x14ac:dyDescent="0.2">
      <c r="A92" t="s">
        <v>18</v>
      </c>
      <c r="B92" s="2">
        <v>10</v>
      </c>
      <c r="C92" s="2">
        <f>B92^2</f>
        <v>100</v>
      </c>
      <c r="D92" s="2">
        <f>B92^3</f>
        <v>1000</v>
      </c>
      <c r="E92" s="9">
        <f>R83+Q83*$C$9+P83*$C$9^2+O83*$C$9^3+N83*$C$9^4+M83*$C$9^5</f>
        <v>3.5493817421138374</v>
      </c>
      <c r="F92" s="9">
        <f>$E$95+$D$95*B92+$C$95*C92+$B$95*D92</f>
        <v>3.5493817421138374</v>
      </c>
      <c r="L92" s="2"/>
      <c r="M92" s="2"/>
      <c r="N92" s="2"/>
      <c r="O92" s="2"/>
      <c r="P92" s="2"/>
      <c r="Q92" s="16"/>
    </row>
    <row r="93" spans="1:19" x14ac:dyDescent="0.2">
      <c r="A93" t="s">
        <v>19</v>
      </c>
      <c r="B93" s="2">
        <v>15</v>
      </c>
      <c r="C93" s="2">
        <f>B93^2</f>
        <v>225</v>
      </c>
      <c r="D93" s="2">
        <f>B93^3</f>
        <v>3375</v>
      </c>
      <c r="E93" s="9">
        <f>G67+F67*$C$9+E67*$C$9^2+D67*$C$9^3+C67*$C$9^4+B67*$C$9^5</f>
        <v>3.0976610217858251</v>
      </c>
      <c r="F93" s="9">
        <f>$E$95+$D$95*B93+$C$95*C93+$B$95*D93</f>
        <v>3.0976610217858243</v>
      </c>
      <c r="L93" s="2"/>
      <c r="M93" s="2"/>
      <c r="N93" s="2"/>
      <c r="O93" s="2"/>
      <c r="P93" s="2"/>
      <c r="Q93" s="16"/>
    </row>
    <row r="94" spans="1:19" x14ac:dyDescent="0.2">
      <c r="A94" t="s">
        <v>20</v>
      </c>
      <c r="B94" s="2">
        <v>20</v>
      </c>
      <c r="C94" s="2">
        <f>B94^2</f>
        <v>400</v>
      </c>
      <c r="D94" s="2">
        <f>B94^3</f>
        <v>8000</v>
      </c>
      <c r="E94" s="9">
        <f>G83+F83*$C$9+E83*$C$9^2+D83*$C$9^3+C83*$C$9^4+B83*$C$9^5</f>
        <v>2.5487410538662516</v>
      </c>
      <c r="F94" s="9">
        <f>$E$95+$D$95*B94+$C$95*C94+$B$95*D94</f>
        <v>2.5487410538662516</v>
      </c>
    </row>
    <row r="95" spans="1:19" x14ac:dyDescent="0.2">
      <c r="B95">
        <f t="array" ref="B95:E100">LINEST(E91:E94,B91:D94,TRUE,TRUE)</f>
        <v>4.5040948484287535E-4</v>
      </c>
      <c r="C95" s="2">
        <v>-2.2212411769760573E-2</v>
      </c>
      <c r="D95">
        <v>0.25102164487804585</v>
      </c>
      <c r="E95">
        <v>2.8099969854665616</v>
      </c>
    </row>
    <row r="96" spans="1:19" x14ac:dyDescent="0.2">
      <c r="B96">
        <v>0</v>
      </c>
      <c r="C96">
        <v>0</v>
      </c>
      <c r="D96">
        <v>0</v>
      </c>
      <c r="E96">
        <v>0</v>
      </c>
      <c r="L96" s="13"/>
    </row>
    <row r="97" spans="1:19" x14ac:dyDescent="0.2">
      <c r="A97" s="6"/>
      <c r="B97" s="7">
        <v>1</v>
      </c>
      <c r="C97" s="6">
        <v>0</v>
      </c>
      <c r="D97" t="e">
        <v>#N/A</v>
      </c>
      <c r="E97" t="e">
        <v>#N/A</v>
      </c>
      <c r="G97" s="7"/>
      <c r="H97" s="6"/>
      <c r="J97" s="6"/>
      <c r="K97" s="7"/>
      <c r="L97" s="6"/>
      <c r="O97" s="7"/>
      <c r="P97" s="6"/>
      <c r="Q97" s="6"/>
    </row>
    <row r="98" spans="1:19" x14ac:dyDescent="0.2">
      <c r="B98" s="20" t="e">
        <v>#NUM!</v>
      </c>
      <c r="C98" s="21">
        <v>0</v>
      </c>
      <c r="D98" t="e">
        <v>#N/A</v>
      </c>
      <c r="E98" t="e">
        <v>#N/A</v>
      </c>
      <c r="G98" s="20"/>
      <c r="L98" s="21"/>
      <c r="O98" s="2"/>
      <c r="P98" s="2"/>
      <c r="Q98" s="2"/>
    </row>
    <row r="99" spans="1:19" x14ac:dyDescent="0.2">
      <c r="B99" s="20">
        <v>0.69034215328661586</v>
      </c>
      <c r="C99" s="21">
        <v>0</v>
      </c>
      <c r="D99" t="e">
        <v>#N/A</v>
      </c>
      <c r="E99" t="e">
        <v>#N/A</v>
      </c>
      <c r="G99" s="20"/>
      <c r="L99" s="21"/>
      <c r="O99" s="2"/>
      <c r="P99" s="2"/>
      <c r="Q99" s="2"/>
    </row>
    <row r="100" spans="1:19" x14ac:dyDescent="0.2">
      <c r="B100" s="20" t="e">
        <v>#N/A</v>
      </c>
      <c r="C100" s="21" t="e">
        <v>#N/A</v>
      </c>
      <c r="D100" t="e">
        <v>#N/A</v>
      </c>
      <c r="E100" t="e">
        <v>#N/A</v>
      </c>
      <c r="G100" s="20"/>
      <c r="L100" s="21"/>
      <c r="O100" s="2"/>
      <c r="P100" s="2"/>
      <c r="Q100" s="2"/>
    </row>
    <row r="101" spans="1:19" x14ac:dyDescent="0.2">
      <c r="B101" s="20"/>
      <c r="C101" s="21"/>
      <c r="G101" s="2"/>
      <c r="L101" s="21"/>
      <c r="O101" s="2"/>
      <c r="P101" s="2"/>
      <c r="Q101" s="2"/>
    </row>
    <row r="102" spans="1:19" x14ac:dyDescent="0.2">
      <c r="P102" s="2"/>
      <c r="Q102" s="2"/>
    </row>
    <row r="103" spans="1:19" ht="18.75" x14ac:dyDescent="0.3">
      <c r="E103" s="49" t="s">
        <v>48</v>
      </c>
      <c r="F103" s="49"/>
      <c r="G103" s="50"/>
      <c r="H103" s="50">
        <v>15</v>
      </c>
      <c r="P103" s="2"/>
      <c r="Q103" s="2"/>
    </row>
    <row r="104" spans="1:19" x14ac:dyDescent="0.2">
      <c r="H104" s="36"/>
    </row>
    <row r="105" spans="1:1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42"/>
      <c r="N105" s="42"/>
      <c r="O105" s="42"/>
      <c r="P105" s="42"/>
      <c r="Q105" s="42"/>
      <c r="R105" s="42"/>
      <c r="S105" s="10"/>
    </row>
    <row r="106" spans="1:1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1" t="s">
        <v>1</v>
      </c>
      <c r="B107" s="10"/>
      <c r="C107" s="39" t="s">
        <v>2</v>
      </c>
      <c r="D107" s="40">
        <v>15</v>
      </c>
      <c r="E107" s="104"/>
      <c r="F107" s="104"/>
      <c r="G107" s="104"/>
      <c r="H107" s="104"/>
      <c r="I107" s="104"/>
      <c r="J107" s="104"/>
      <c r="K107" s="104"/>
      <c r="L107" s="11" t="s">
        <v>1</v>
      </c>
      <c r="M107" s="104"/>
      <c r="N107" s="39" t="s">
        <v>2</v>
      </c>
      <c r="O107" s="40">
        <v>5</v>
      </c>
      <c r="P107" s="104"/>
      <c r="Q107" s="104"/>
      <c r="R107" s="104"/>
      <c r="S107" s="104"/>
    </row>
    <row r="108" spans="1:19" x14ac:dyDescent="0.2">
      <c r="A108" s="10"/>
      <c r="B108" s="104" t="s">
        <v>3</v>
      </c>
      <c r="C108" s="104"/>
      <c r="D108" s="104"/>
      <c r="E108" s="104"/>
      <c r="F108" s="104"/>
      <c r="G108" s="104" t="s">
        <v>4</v>
      </c>
      <c r="H108" s="104" t="s">
        <v>5</v>
      </c>
      <c r="I108" s="104"/>
      <c r="J108" s="104"/>
      <c r="K108" s="104"/>
      <c r="L108" s="104"/>
      <c r="M108" s="104" t="s">
        <v>3</v>
      </c>
      <c r="N108" s="104"/>
      <c r="O108" s="104"/>
      <c r="P108" s="104"/>
      <c r="Q108" s="104"/>
      <c r="R108" s="104" t="s">
        <v>4</v>
      </c>
      <c r="S108" s="104" t="s">
        <v>5</v>
      </c>
    </row>
    <row r="109" spans="1:19" x14ac:dyDescent="0.2">
      <c r="A109" s="10"/>
      <c r="B109" s="106">
        <v>0.8</v>
      </c>
      <c r="C109" s="106">
        <f t="shared" ref="C109:C114" si="40">B109^2</f>
        <v>0.64000000000000012</v>
      </c>
      <c r="D109" s="106">
        <f t="shared" ref="D109:D114" si="41">B109^3</f>
        <v>0.51200000000000012</v>
      </c>
      <c r="E109" s="106">
        <f t="shared" ref="E109:E114" si="42">B109^4</f>
        <v>0.40960000000000019</v>
      </c>
      <c r="F109" s="106">
        <f t="shared" ref="F109:F114" si="43">B109^5</f>
        <v>0.32768000000000019</v>
      </c>
      <c r="G109" s="116">
        <v>4.4000000000000004</v>
      </c>
      <c r="H109" s="113">
        <f t="shared" ref="H109:H114" si="44">$G$115+$F$115*B109+$E$115*C109+$D$115*D109+$C$115*E109+$B$115*F109</f>
        <v>4.4000000000006452</v>
      </c>
      <c r="I109" s="104"/>
      <c r="J109" s="104"/>
      <c r="K109" s="104"/>
      <c r="L109" s="104"/>
      <c r="M109" s="106">
        <v>0.8</v>
      </c>
      <c r="N109" s="106">
        <f t="shared" ref="N109:N114" si="45">M109^2</f>
        <v>0.64000000000000012</v>
      </c>
      <c r="O109" s="106">
        <f t="shared" ref="O109:O114" si="46">M109^3</f>
        <v>0.51200000000000012</v>
      </c>
      <c r="P109" s="106">
        <f t="shared" ref="P109:P114" si="47">M109^4</f>
        <v>0.40960000000000019</v>
      </c>
      <c r="Q109" s="106">
        <f t="shared" ref="Q109:Q114" si="48">M109^5</f>
        <v>0.32768000000000019</v>
      </c>
      <c r="R109" s="116">
        <v>7</v>
      </c>
      <c r="S109" s="113">
        <f t="shared" ref="S109:S114" si="49">$R$115+$Q$115*M109+$P$115*N109+$O$115*O109+$N$115*P109+$M$115*Q109</f>
        <v>6.9999999999899956</v>
      </c>
    </row>
    <row r="110" spans="1:19" x14ac:dyDescent="0.2">
      <c r="A110" s="11">
        <v>1500</v>
      </c>
      <c r="B110" s="106">
        <v>0.9</v>
      </c>
      <c r="C110" s="106">
        <f t="shared" si="40"/>
        <v>0.81</v>
      </c>
      <c r="D110" s="106">
        <f t="shared" si="41"/>
        <v>0.72900000000000009</v>
      </c>
      <c r="E110" s="106">
        <f t="shared" si="42"/>
        <v>0.65610000000000013</v>
      </c>
      <c r="F110" s="106">
        <f t="shared" si="43"/>
        <v>0.59049000000000018</v>
      </c>
      <c r="G110" s="116">
        <v>3.2</v>
      </c>
      <c r="H110" s="113">
        <f t="shared" si="44"/>
        <v>3.200000000000415</v>
      </c>
      <c r="I110" s="104"/>
      <c r="J110" s="104"/>
      <c r="K110" s="104"/>
      <c r="L110" s="11">
        <v>1500</v>
      </c>
      <c r="M110" s="106">
        <v>0.9</v>
      </c>
      <c r="N110" s="106">
        <f t="shared" si="45"/>
        <v>0.81</v>
      </c>
      <c r="O110" s="106">
        <f t="shared" si="46"/>
        <v>0.72900000000000009</v>
      </c>
      <c r="P110" s="106">
        <f t="shared" si="47"/>
        <v>0.65610000000000013</v>
      </c>
      <c r="Q110" s="106">
        <f t="shared" si="48"/>
        <v>0.59049000000000018</v>
      </c>
      <c r="R110" s="116">
        <v>6.4</v>
      </c>
      <c r="S110" s="113">
        <f t="shared" si="49"/>
        <v>6.3999999999959982</v>
      </c>
    </row>
    <row r="111" spans="1:19" x14ac:dyDescent="0.2">
      <c r="A111" s="10"/>
      <c r="B111" s="106">
        <v>1</v>
      </c>
      <c r="C111" s="106">
        <f t="shared" si="40"/>
        <v>1</v>
      </c>
      <c r="D111" s="106">
        <f t="shared" si="41"/>
        <v>1</v>
      </c>
      <c r="E111" s="106">
        <f t="shared" si="42"/>
        <v>1</v>
      </c>
      <c r="F111" s="106">
        <f t="shared" si="43"/>
        <v>1</v>
      </c>
      <c r="G111" s="116">
        <v>3</v>
      </c>
      <c r="H111" s="113">
        <f t="shared" si="44"/>
        <v>3.0000000000003411</v>
      </c>
      <c r="I111" s="104"/>
      <c r="J111" s="104"/>
      <c r="K111" s="104"/>
      <c r="L111" s="104"/>
      <c r="M111" s="106">
        <v>1</v>
      </c>
      <c r="N111" s="106">
        <f t="shared" si="45"/>
        <v>1</v>
      </c>
      <c r="O111" s="106">
        <f t="shared" si="46"/>
        <v>1</v>
      </c>
      <c r="P111" s="106">
        <f t="shared" si="47"/>
        <v>1</v>
      </c>
      <c r="Q111" s="106">
        <f t="shared" si="48"/>
        <v>1</v>
      </c>
      <c r="R111" s="116">
        <v>5.7</v>
      </c>
      <c r="S111" s="113">
        <f t="shared" si="49"/>
        <v>5.6999999999952706</v>
      </c>
    </row>
    <row r="112" spans="1:19" x14ac:dyDescent="0.2">
      <c r="A112" s="10"/>
      <c r="B112" s="106">
        <v>1.07</v>
      </c>
      <c r="C112" s="106">
        <f t="shared" si="40"/>
        <v>1.1449</v>
      </c>
      <c r="D112" s="106">
        <f t="shared" si="41"/>
        <v>1.2250430000000001</v>
      </c>
      <c r="E112" s="106">
        <f t="shared" si="42"/>
        <v>1.31079601</v>
      </c>
      <c r="F112" s="106">
        <f t="shared" si="43"/>
        <v>1.4025517307000002</v>
      </c>
      <c r="G112" s="116">
        <v>3</v>
      </c>
      <c r="H112" s="113">
        <f t="shared" si="44"/>
        <v>3.0000000000006253</v>
      </c>
      <c r="I112" s="104"/>
      <c r="J112" s="104"/>
      <c r="K112" s="104"/>
      <c r="L112" s="104"/>
      <c r="M112" s="106">
        <v>1.07</v>
      </c>
      <c r="N112" s="106">
        <f t="shared" si="45"/>
        <v>1.1449</v>
      </c>
      <c r="O112" s="106">
        <f t="shared" si="46"/>
        <v>1.2250430000000001</v>
      </c>
      <c r="P112" s="106">
        <f t="shared" si="47"/>
        <v>1.31079601</v>
      </c>
      <c r="Q112" s="106">
        <f t="shared" si="48"/>
        <v>1.4025517307000002</v>
      </c>
      <c r="R112" s="116">
        <v>5</v>
      </c>
      <c r="S112" s="113">
        <f t="shared" si="49"/>
        <v>4.9999999999954525</v>
      </c>
    </row>
    <row r="113" spans="1:19" x14ac:dyDescent="0.2">
      <c r="A113" s="10"/>
      <c r="B113" s="106">
        <v>1.1499999999999999</v>
      </c>
      <c r="C113" s="106">
        <f t="shared" si="40"/>
        <v>1.3224999999999998</v>
      </c>
      <c r="D113" s="106">
        <f t="shared" si="41"/>
        <v>1.5208749999999995</v>
      </c>
      <c r="E113" s="106">
        <f t="shared" si="42"/>
        <v>1.7490062499999994</v>
      </c>
      <c r="F113" s="106">
        <f t="shared" si="43"/>
        <v>2.0113571874999994</v>
      </c>
      <c r="G113" s="116">
        <v>2.8</v>
      </c>
      <c r="H113" s="113">
        <f t="shared" si="44"/>
        <v>2.8000000000002956</v>
      </c>
      <c r="I113" s="104"/>
      <c r="J113" s="11"/>
      <c r="K113" s="104"/>
      <c r="L113" s="104"/>
      <c r="M113" s="106">
        <v>1.1499999999999999</v>
      </c>
      <c r="N113" s="106">
        <f t="shared" si="45"/>
        <v>1.3224999999999998</v>
      </c>
      <c r="O113" s="106">
        <f t="shared" si="46"/>
        <v>1.5208749999999995</v>
      </c>
      <c r="P113" s="106">
        <f t="shared" si="47"/>
        <v>1.7490062499999994</v>
      </c>
      <c r="Q113" s="106">
        <f t="shared" si="48"/>
        <v>2.0113571874999994</v>
      </c>
      <c r="R113" s="116">
        <v>4.2</v>
      </c>
      <c r="S113" s="113">
        <f t="shared" si="49"/>
        <v>4.1999999999807187</v>
      </c>
    </row>
    <row r="114" spans="1:19" x14ac:dyDescent="0.2">
      <c r="A114" s="10"/>
      <c r="B114" s="106">
        <v>1.2</v>
      </c>
      <c r="C114" s="106">
        <f t="shared" si="40"/>
        <v>1.44</v>
      </c>
      <c r="D114" s="106">
        <f t="shared" si="41"/>
        <v>1.728</v>
      </c>
      <c r="E114" s="106">
        <f t="shared" si="42"/>
        <v>2.0735999999999999</v>
      </c>
      <c r="F114" s="106">
        <f t="shared" si="43"/>
        <v>2.4883199999999999</v>
      </c>
      <c r="G114" s="116">
        <v>2.5</v>
      </c>
      <c r="H114" s="113">
        <f t="shared" si="44"/>
        <v>2.5000000000006821</v>
      </c>
      <c r="I114" s="104"/>
      <c r="J114" s="11"/>
      <c r="K114" s="104"/>
      <c r="L114" s="104"/>
      <c r="M114" s="106">
        <v>1.2</v>
      </c>
      <c r="N114" s="106">
        <f t="shared" si="45"/>
        <v>1.44</v>
      </c>
      <c r="O114" s="106">
        <f t="shared" si="46"/>
        <v>1.728</v>
      </c>
      <c r="P114" s="106">
        <f t="shared" si="47"/>
        <v>2.0735999999999999</v>
      </c>
      <c r="Q114" s="106">
        <f t="shared" si="48"/>
        <v>2.4883199999999999</v>
      </c>
      <c r="R114" s="116">
        <v>3.2</v>
      </c>
      <c r="S114" s="113">
        <f t="shared" si="49"/>
        <v>3.1999999999916326</v>
      </c>
    </row>
    <row r="115" spans="1:19" x14ac:dyDescent="0.2">
      <c r="A115" s="10"/>
      <c r="B115" s="11">
        <f t="array" ref="B115:H119">LINEST(G109:G114,B109:F114,TRUE,TRUE)</f>
        <v>321.17120350262178</v>
      </c>
      <c r="C115" s="11">
        <v>-1500.486006259933</v>
      </c>
      <c r="D115" s="11">
        <v>2655.5437642968959</v>
      </c>
      <c r="E115" s="11">
        <v>-2168.3920908074351</v>
      </c>
      <c r="F115" s="11">
        <v>766.36455135386416</v>
      </c>
      <c r="G115" s="11">
        <v>-71.201422086013281</v>
      </c>
      <c r="H115" s="104" t="e">
        <v>#N/A</v>
      </c>
      <c r="I115" s="104"/>
      <c r="J115" s="104"/>
      <c r="K115" s="104"/>
      <c r="L115" s="104"/>
      <c r="M115" s="11">
        <f t="array" ref="M115:R121">LINEST(R109:R114,M109:Q114,TRUE,TRUE)</f>
        <v>-4632.1434553024064</v>
      </c>
      <c r="N115" s="11">
        <v>23125.657782615544</v>
      </c>
      <c r="O115" s="11">
        <v>-45986.428687393935</v>
      </c>
      <c r="P115" s="11">
        <v>45513.17629926838</v>
      </c>
      <c r="Q115" s="11">
        <v>-22418.859676378372</v>
      </c>
      <c r="R115" s="11">
        <v>4404.2977371907828</v>
      </c>
      <c r="S115" s="104"/>
    </row>
    <row r="116" spans="1:19" x14ac:dyDescent="0.2">
      <c r="A116" s="10"/>
      <c r="B116" s="104">
        <v>0</v>
      </c>
      <c r="C116" s="104">
        <v>0</v>
      </c>
      <c r="D116" s="104">
        <v>0</v>
      </c>
      <c r="E116" s="104">
        <v>0</v>
      </c>
      <c r="F116" s="104">
        <v>0</v>
      </c>
      <c r="G116" s="104">
        <v>0</v>
      </c>
      <c r="H116" s="104" t="e">
        <v>#N/A</v>
      </c>
      <c r="I116" s="104"/>
      <c r="J116" s="104"/>
      <c r="K116" s="104"/>
      <c r="L116" s="104"/>
      <c r="M116" s="104">
        <v>0</v>
      </c>
      <c r="N116" s="104">
        <v>0</v>
      </c>
      <c r="O116" s="104">
        <v>0</v>
      </c>
      <c r="P116" s="104">
        <v>0</v>
      </c>
      <c r="Q116" s="104">
        <v>0</v>
      </c>
      <c r="R116" s="104">
        <v>0</v>
      </c>
      <c r="S116" s="104"/>
    </row>
    <row r="117" spans="1:19" x14ac:dyDescent="0.2">
      <c r="A117" s="10"/>
      <c r="B117" s="104">
        <v>1</v>
      </c>
      <c r="C117" s="104">
        <v>0</v>
      </c>
      <c r="D117" s="104" t="e">
        <v>#N/A</v>
      </c>
      <c r="E117" s="104" t="e">
        <v>#N/A</v>
      </c>
      <c r="F117" s="104" t="e">
        <v>#N/A</v>
      </c>
      <c r="G117" s="104" t="e">
        <v>#N/A</v>
      </c>
      <c r="H117" s="104" t="e">
        <v>#N/A</v>
      </c>
      <c r="I117" s="104"/>
      <c r="J117" s="104"/>
      <c r="K117" s="104"/>
      <c r="L117" s="104"/>
      <c r="M117" s="104">
        <v>1</v>
      </c>
      <c r="N117" s="104">
        <v>0</v>
      </c>
      <c r="O117" s="104" t="e">
        <v>#N/A</v>
      </c>
      <c r="P117" s="104" t="e">
        <v>#N/A</v>
      </c>
      <c r="Q117" s="104" t="e">
        <v>#N/A</v>
      </c>
      <c r="R117" s="104" t="e">
        <v>#N/A</v>
      </c>
      <c r="S117" s="104"/>
    </row>
    <row r="118" spans="1:19" x14ac:dyDescent="0.2">
      <c r="A118" s="10"/>
      <c r="B118" s="104" t="e">
        <v>#NUM!</v>
      </c>
      <c r="C118" s="104">
        <v>0</v>
      </c>
      <c r="D118" s="104" t="e">
        <v>#N/A</v>
      </c>
      <c r="E118" s="104" t="e">
        <v>#N/A</v>
      </c>
      <c r="F118" s="104" t="e">
        <v>#N/A</v>
      </c>
      <c r="G118" s="104" t="e">
        <v>#N/A</v>
      </c>
      <c r="H118" s="104" t="e">
        <v>#N/A</v>
      </c>
      <c r="I118" s="104"/>
      <c r="J118" s="104"/>
      <c r="K118" s="104"/>
      <c r="L118" s="104"/>
      <c r="M118" s="104" t="e">
        <v>#NUM!</v>
      </c>
      <c r="N118" s="104">
        <v>0</v>
      </c>
      <c r="O118" s="104" t="e">
        <v>#N/A</v>
      </c>
      <c r="P118" s="104" t="e">
        <v>#N/A</v>
      </c>
      <c r="Q118" s="104" t="e">
        <v>#N/A</v>
      </c>
      <c r="R118" s="104" t="e">
        <v>#N/A</v>
      </c>
      <c r="S118" s="104"/>
    </row>
    <row r="119" spans="1:19" x14ac:dyDescent="0.2">
      <c r="A119" s="10"/>
      <c r="B119" s="104">
        <v>2.1550000000000011</v>
      </c>
      <c r="C119" s="104">
        <v>0</v>
      </c>
      <c r="D119" s="104" t="e">
        <v>#N/A</v>
      </c>
      <c r="E119" s="104" t="e">
        <v>#N/A</v>
      </c>
      <c r="F119" s="104" t="e">
        <v>#N/A</v>
      </c>
      <c r="G119" s="104" t="e">
        <v>#N/A</v>
      </c>
      <c r="H119" s="104" t="e">
        <v>#N/A</v>
      </c>
      <c r="I119" s="104"/>
      <c r="J119" s="11"/>
      <c r="K119" s="104"/>
      <c r="L119" s="104"/>
      <c r="M119" s="104">
        <v>9.9550000000000018</v>
      </c>
      <c r="N119" s="104">
        <v>0</v>
      </c>
      <c r="O119" s="104" t="e">
        <v>#N/A</v>
      </c>
      <c r="P119" s="104" t="e">
        <v>#N/A</v>
      </c>
      <c r="Q119" s="104" t="e">
        <v>#N/A</v>
      </c>
      <c r="R119" s="104" t="e">
        <v>#N/A</v>
      </c>
      <c r="S119" s="104"/>
    </row>
    <row r="120" spans="1:19" x14ac:dyDescent="0.2">
      <c r="A120" s="10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 t="e">
        <v>#N/A</v>
      </c>
      <c r="N120" s="104" t="e">
        <v>#N/A</v>
      </c>
      <c r="O120" s="104" t="e">
        <v>#N/A</v>
      </c>
      <c r="P120" s="104" t="e">
        <v>#N/A</v>
      </c>
      <c r="Q120" s="104" t="e">
        <v>#N/A</v>
      </c>
      <c r="R120" s="104" t="e">
        <v>#N/A</v>
      </c>
      <c r="S120" s="104"/>
    </row>
    <row r="121" spans="1:19" x14ac:dyDescent="0.2">
      <c r="A121" s="10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 t="e">
        <v>#N/A</v>
      </c>
      <c r="N121" s="104" t="e">
        <v>#N/A</v>
      </c>
      <c r="O121" s="104" t="e">
        <v>#N/A</v>
      </c>
      <c r="P121" s="104" t="e">
        <v>#N/A</v>
      </c>
      <c r="Q121" s="104" t="e">
        <v>#N/A</v>
      </c>
      <c r="R121" s="104" t="e">
        <v>#N/A</v>
      </c>
      <c r="S121" s="104"/>
    </row>
    <row r="122" spans="1:19" x14ac:dyDescent="0.2">
      <c r="A122" s="11" t="s">
        <v>1</v>
      </c>
      <c r="B122" s="104"/>
      <c r="C122" s="39" t="s">
        <v>2</v>
      </c>
      <c r="D122" s="40">
        <v>20</v>
      </c>
      <c r="E122" s="104"/>
      <c r="F122" s="104"/>
      <c r="G122" s="104"/>
      <c r="H122" s="104"/>
      <c r="I122" s="104"/>
      <c r="J122" s="104"/>
      <c r="K122" s="104"/>
      <c r="L122" s="11" t="s">
        <v>1</v>
      </c>
      <c r="M122" s="104"/>
      <c r="N122" s="39" t="s">
        <v>2</v>
      </c>
      <c r="O122" s="40">
        <v>10</v>
      </c>
      <c r="P122" s="104"/>
      <c r="Q122" s="104"/>
      <c r="R122" s="104"/>
      <c r="S122" s="104"/>
    </row>
    <row r="123" spans="1:19" x14ac:dyDescent="0.2">
      <c r="A123" s="10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</row>
    <row r="124" spans="1:19" x14ac:dyDescent="0.2">
      <c r="A124" s="10"/>
      <c r="B124" s="104"/>
      <c r="C124" s="104"/>
      <c r="D124" s="104"/>
      <c r="E124" s="104"/>
      <c r="F124" s="104"/>
      <c r="G124" s="104" t="s">
        <v>4</v>
      </c>
      <c r="H124" s="104" t="s">
        <v>5</v>
      </c>
      <c r="I124" s="104"/>
      <c r="J124" s="11"/>
      <c r="K124" s="104"/>
      <c r="L124" s="104"/>
      <c r="M124" s="104"/>
      <c r="N124" s="104"/>
      <c r="O124" s="104"/>
      <c r="P124" s="104"/>
      <c r="Q124" s="104"/>
      <c r="R124" s="104" t="s">
        <v>4</v>
      </c>
      <c r="S124" s="104" t="s">
        <v>5</v>
      </c>
    </row>
    <row r="125" spans="1:19" x14ac:dyDescent="0.2">
      <c r="A125" s="10"/>
      <c r="B125" s="106">
        <v>0.8</v>
      </c>
      <c r="C125" s="106">
        <f t="shared" ref="C125:C130" si="50">B125^2</f>
        <v>0.64000000000000012</v>
      </c>
      <c r="D125" s="106">
        <f t="shared" ref="D125:D130" si="51">B125^3</f>
        <v>0.51200000000000012</v>
      </c>
      <c r="E125" s="106">
        <f t="shared" ref="E125:E130" si="52">B125^4</f>
        <v>0.40960000000000019</v>
      </c>
      <c r="F125" s="106">
        <f t="shared" ref="F125:F130" si="53">B125^5</f>
        <v>0.32768000000000019</v>
      </c>
      <c r="G125" s="116">
        <v>4.3</v>
      </c>
      <c r="H125" s="113">
        <f t="shared" ref="H125:H130" si="54">$G$131+$F$131*B125+$E$131*C125+$D$131*D125+$C$131*E125+$B$131*F125</f>
        <v>4.3000000000001819</v>
      </c>
      <c r="I125" s="104"/>
      <c r="J125" s="104"/>
      <c r="K125" s="104"/>
      <c r="L125" s="104"/>
      <c r="M125" s="106">
        <v>0.8</v>
      </c>
      <c r="N125" s="106">
        <f t="shared" ref="N125:N130" si="55">M125^2</f>
        <v>0.64000000000000012</v>
      </c>
      <c r="O125" s="106">
        <f t="shared" ref="O125:O130" si="56">M125^3</f>
        <v>0.51200000000000012</v>
      </c>
      <c r="P125" s="106">
        <f t="shared" ref="P125:P130" si="57">M125^4</f>
        <v>0.40960000000000019</v>
      </c>
      <c r="Q125" s="106">
        <f t="shared" ref="Q125:Q130" si="58">M125^5</f>
        <v>0.32768000000000019</v>
      </c>
      <c r="R125" s="116">
        <v>4.8</v>
      </c>
      <c r="S125" s="113">
        <f t="shared" ref="S125:S130" si="59">$R$131+$Q$131*M125+$P$131*N125+$O$131*O125+$N$131*P125+$M$131*Q125</f>
        <v>4.7999999999826741</v>
      </c>
    </row>
    <row r="126" spans="1:19" x14ac:dyDescent="0.2">
      <c r="A126" s="11">
        <v>1500</v>
      </c>
      <c r="B126" s="106">
        <v>0.9</v>
      </c>
      <c r="C126" s="106">
        <f t="shared" si="50"/>
        <v>0.81</v>
      </c>
      <c r="D126" s="106">
        <f t="shared" si="51"/>
        <v>0.72900000000000009</v>
      </c>
      <c r="E126" s="106">
        <f t="shared" si="52"/>
        <v>0.65610000000000013</v>
      </c>
      <c r="F126" s="106">
        <f t="shared" si="53"/>
        <v>0.59049000000000018</v>
      </c>
      <c r="G126" s="116">
        <v>3.1</v>
      </c>
      <c r="H126" s="113">
        <f t="shared" si="54"/>
        <v>3.0999999999997101</v>
      </c>
      <c r="I126" s="104"/>
      <c r="J126" s="104"/>
      <c r="K126" s="104"/>
      <c r="L126" s="11">
        <v>1500</v>
      </c>
      <c r="M126" s="106">
        <v>0.9</v>
      </c>
      <c r="N126" s="106">
        <f t="shared" si="55"/>
        <v>0.81</v>
      </c>
      <c r="O126" s="106">
        <f t="shared" si="56"/>
        <v>0.72900000000000009</v>
      </c>
      <c r="P126" s="106">
        <f t="shared" si="57"/>
        <v>0.65610000000000013</v>
      </c>
      <c r="Q126" s="106">
        <f t="shared" si="58"/>
        <v>0.59049000000000018</v>
      </c>
      <c r="R126" s="116">
        <v>4.5</v>
      </c>
      <c r="S126" s="113">
        <f t="shared" si="59"/>
        <v>4.4999999999936335</v>
      </c>
    </row>
    <row r="127" spans="1:19" x14ac:dyDescent="0.2">
      <c r="A127" s="10"/>
      <c r="B127" s="106">
        <v>1</v>
      </c>
      <c r="C127" s="106">
        <f t="shared" si="50"/>
        <v>1</v>
      </c>
      <c r="D127" s="106">
        <f t="shared" si="51"/>
        <v>1</v>
      </c>
      <c r="E127" s="106">
        <f t="shared" si="52"/>
        <v>1</v>
      </c>
      <c r="F127" s="106">
        <f t="shared" si="53"/>
        <v>1</v>
      </c>
      <c r="G127" s="116">
        <v>2.9</v>
      </c>
      <c r="H127" s="113">
        <f t="shared" si="54"/>
        <v>2.9000000000000909</v>
      </c>
      <c r="I127" s="104"/>
      <c r="J127" s="104"/>
      <c r="K127" s="104"/>
      <c r="L127" s="104"/>
      <c r="M127" s="106">
        <v>1</v>
      </c>
      <c r="N127" s="106">
        <f t="shared" si="55"/>
        <v>1</v>
      </c>
      <c r="O127" s="106">
        <f t="shared" si="56"/>
        <v>1</v>
      </c>
      <c r="P127" s="106">
        <f t="shared" si="57"/>
        <v>1</v>
      </c>
      <c r="Q127" s="106">
        <f t="shared" si="58"/>
        <v>1</v>
      </c>
      <c r="R127" s="116">
        <v>4.2</v>
      </c>
      <c r="S127" s="113">
        <f t="shared" si="59"/>
        <v>4.1999999999834472</v>
      </c>
    </row>
    <row r="128" spans="1:19" x14ac:dyDescent="0.2">
      <c r="A128" s="10"/>
      <c r="B128" s="106">
        <v>1.07</v>
      </c>
      <c r="C128" s="106">
        <f t="shared" si="50"/>
        <v>1.1449</v>
      </c>
      <c r="D128" s="106">
        <f t="shared" si="51"/>
        <v>1.2250430000000001</v>
      </c>
      <c r="E128" s="106">
        <f t="shared" si="52"/>
        <v>1.31079601</v>
      </c>
      <c r="F128" s="106">
        <f t="shared" si="53"/>
        <v>1.4025517307000002</v>
      </c>
      <c r="G128" s="116">
        <v>2.9</v>
      </c>
      <c r="H128" s="113">
        <f t="shared" si="54"/>
        <v>2.8999999999995225</v>
      </c>
      <c r="I128" s="104"/>
      <c r="J128" s="104"/>
      <c r="K128" s="104"/>
      <c r="L128" s="104"/>
      <c r="M128" s="106">
        <v>1.07</v>
      </c>
      <c r="N128" s="106">
        <f t="shared" si="55"/>
        <v>1.1449</v>
      </c>
      <c r="O128" s="106">
        <f t="shared" si="56"/>
        <v>1.2250430000000001</v>
      </c>
      <c r="P128" s="106">
        <f t="shared" si="57"/>
        <v>1.31079601</v>
      </c>
      <c r="Q128" s="106">
        <f t="shared" si="58"/>
        <v>1.4025517307000002</v>
      </c>
      <c r="R128" s="116">
        <v>3.8</v>
      </c>
      <c r="S128" s="113">
        <f t="shared" si="59"/>
        <v>3.7999999999810825</v>
      </c>
    </row>
    <row r="129" spans="1:19" x14ac:dyDescent="0.2">
      <c r="A129" s="10"/>
      <c r="B129" s="106">
        <v>1.1499999999999999</v>
      </c>
      <c r="C129" s="106">
        <f t="shared" si="50"/>
        <v>1.3224999999999998</v>
      </c>
      <c r="D129" s="106">
        <f t="shared" si="51"/>
        <v>1.5208749999999995</v>
      </c>
      <c r="E129" s="106">
        <f t="shared" si="52"/>
        <v>1.7490062499999994</v>
      </c>
      <c r="F129" s="106">
        <f t="shared" si="53"/>
        <v>2.0113571874999994</v>
      </c>
      <c r="G129" s="116">
        <v>2.7</v>
      </c>
      <c r="H129" s="113">
        <f t="shared" si="54"/>
        <v>2.7000000000005002</v>
      </c>
      <c r="I129" s="104"/>
      <c r="J129" s="104"/>
      <c r="K129" s="104"/>
      <c r="L129" s="104"/>
      <c r="M129" s="106">
        <v>1.1499999999999999</v>
      </c>
      <c r="N129" s="106">
        <f t="shared" si="55"/>
        <v>1.3224999999999998</v>
      </c>
      <c r="O129" s="106">
        <f t="shared" si="56"/>
        <v>1.5208749999999995</v>
      </c>
      <c r="P129" s="106">
        <f t="shared" si="57"/>
        <v>1.7490062499999994</v>
      </c>
      <c r="Q129" s="106">
        <f t="shared" si="58"/>
        <v>2.0113571874999994</v>
      </c>
      <c r="R129" s="116">
        <v>3.5</v>
      </c>
      <c r="S129" s="113">
        <f t="shared" si="59"/>
        <v>3.4999999999854481</v>
      </c>
    </row>
    <row r="130" spans="1:19" x14ac:dyDescent="0.2">
      <c r="A130" s="10"/>
      <c r="B130" s="106">
        <v>1.2</v>
      </c>
      <c r="C130" s="106">
        <f t="shared" si="50"/>
        <v>1.44</v>
      </c>
      <c r="D130" s="106">
        <f t="shared" si="51"/>
        <v>1.728</v>
      </c>
      <c r="E130" s="106">
        <f t="shared" si="52"/>
        <v>2.0735999999999999</v>
      </c>
      <c r="F130" s="106">
        <f t="shared" si="53"/>
        <v>2.4883199999999999</v>
      </c>
      <c r="G130" s="116">
        <v>2.4</v>
      </c>
      <c r="H130" s="113">
        <f t="shared" si="54"/>
        <v>2.3999999999996362</v>
      </c>
      <c r="I130" s="104"/>
      <c r="J130" s="104"/>
      <c r="K130" s="104"/>
      <c r="L130" s="104"/>
      <c r="M130" s="106">
        <v>1.2</v>
      </c>
      <c r="N130" s="106">
        <f t="shared" si="55"/>
        <v>1.44</v>
      </c>
      <c r="O130" s="106">
        <f t="shared" si="56"/>
        <v>1.728</v>
      </c>
      <c r="P130" s="106">
        <f t="shared" si="57"/>
        <v>2.0735999999999999</v>
      </c>
      <c r="Q130" s="106">
        <f t="shared" si="58"/>
        <v>2.4883199999999999</v>
      </c>
      <c r="R130" s="116">
        <v>2.8</v>
      </c>
      <c r="S130" s="113">
        <f t="shared" si="59"/>
        <v>2.7999999999938154</v>
      </c>
    </row>
    <row r="131" spans="1:19" x14ac:dyDescent="0.2">
      <c r="A131" s="10"/>
      <c r="B131" s="17">
        <f t="array" ref="B131:H136">LINEST(G125:G130,B125:F130,TRUE,TRUE)</f>
        <v>321.17120350261348</v>
      </c>
      <c r="C131" s="11">
        <v>-1500.4860062598896</v>
      </c>
      <c r="D131" s="11">
        <v>2655.54376429681</v>
      </c>
      <c r="E131" s="11">
        <v>-2168.392090807351</v>
      </c>
      <c r="F131" s="11">
        <v>766.36455135382278</v>
      </c>
      <c r="G131" s="11">
        <v>-71.301422086005573</v>
      </c>
      <c r="H131" s="104" t="e">
        <v>#N/A</v>
      </c>
      <c r="I131" s="104"/>
      <c r="J131" s="104"/>
      <c r="K131" s="104"/>
      <c r="L131" s="104"/>
      <c r="M131" s="17">
        <f t="array" ref="M131:R135">LINEST(R125:R130,M125:Q130,TRUE,TRUE)</f>
        <v>-6052.3354636143695</v>
      </c>
      <c r="N131" s="11">
        <v>30278.579805544941</v>
      </c>
      <c r="O131" s="11">
        <v>-60319.990897438671</v>
      </c>
      <c r="P131" s="11">
        <v>59801.17239569105</v>
      </c>
      <c r="Q131" s="11">
        <v>-29501.169213976103</v>
      </c>
      <c r="R131" s="11">
        <v>5797.9433737931395</v>
      </c>
      <c r="S131" s="104"/>
    </row>
    <row r="132" spans="1:19" x14ac:dyDescent="0.2">
      <c r="A132" s="10"/>
      <c r="B132" s="104">
        <v>0</v>
      </c>
      <c r="C132" s="104">
        <v>0</v>
      </c>
      <c r="D132" s="104">
        <v>0</v>
      </c>
      <c r="E132" s="104">
        <v>0</v>
      </c>
      <c r="F132" s="104">
        <v>0</v>
      </c>
      <c r="G132" s="104">
        <v>0</v>
      </c>
      <c r="H132" s="104" t="e">
        <v>#N/A</v>
      </c>
      <c r="I132" s="104"/>
      <c r="J132" s="104"/>
      <c r="K132" s="104"/>
      <c r="L132" s="104"/>
      <c r="M132" s="104">
        <v>0</v>
      </c>
      <c r="N132" s="104">
        <v>0</v>
      </c>
      <c r="O132" s="104">
        <v>0</v>
      </c>
      <c r="P132" s="104">
        <v>0</v>
      </c>
      <c r="Q132" s="104">
        <v>0</v>
      </c>
      <c r="R132" s="104">
        <v>0</v>
      </c>
      <c r="S132" s="104"/>
    </row>
    <row r="133" spans="1:19" x14ac:dyDescent="0.2">
      <c r="A133" s="10"/>
      <c r="B133" s="104">
        <v>1</v>
      </c>
      <c r="C133" s="104">
        <v>0</v>
      </c>
      <c r="D133" s="104" t="e">
        <v>#N/A</v>
      </c>
      <c r="E133" s="104" t="e">
        <v>#N/A</v>
      </c>
      <c r="F133" s="104" t="e">
        <v>#N/A</v>
      </c>
      <c r="G133" s="104" t="e">
        <v>#N/A</v>
      </c>
      <c r="H133" s="104" t="e">
        <v>#N/A</v>
      </c>
      <c r="I133" s="104"/>
      <c r="J133" s="104"/>
      <c r="K133" s="104"/>
      <c r="L133" s="104"/>
      <c r="M133" s="104">
        <v>1</v>
      </c>
      <c r="N133" s="104">
        <v>0</v>
      </c>
      <c r="O133" s="104" t="e">
        <v>#N/A</v>
      </c>
      <c r="P133" s="104" t="e">
        <v>#N/A</v>
      </c>
      <c r="Q133" s="104" t="e">
        <v>#N/A</v>
      </c>
      <c r="R133" s="104" t="e">
        <v>#N/A</v>
      </c>
      <c r="S133" s="104"/>
    </row>
    <row r="134" spans="1:19" x14ac:dyDescent="0.2">
      <c r="A134" s="10"/>
      <c r="B134" s="104" t="e">
        <v>#NUM!</v>
      </c>
      <c r="C134" s="104">
        <v>0</v>
      </c>
      <c r="D134" s="104" t="e">
        <v>#N/A</v>
      </c>
      <c r="E134" s="104" t="e">
        <v>#N/A</v>
      </c>
      <c r="F134" s="104" t="e">
        <v>#N/A</v>
      </c>
      <c r="G134" s="104" t="e">
        <v>#N/A</v>
      </c>
      <c r="H134" s="104" t="e">
        <v>#N/A</v>
      </c>
      <c r="I134" s="104"/>
      <c r="J134" s="104"/>
      <c r="K134" s="104"/>
      <c r="L134" s="104"/>
      <c r="M134" s="104" t="e">
        <v>#NUM!</v>
      </c>
      <c r="N134" s="104">
        <v>0</v>
      </c>
      <c r="O134" s="104" t="e">
        <v>#N/A</v>
      </c>
      <c r="P134" s="104" t="e">
        <v>#N/A</v>
      </c>
      <c r="Q134" s="104" t="e">
        <v>#N/A</v>
      </c>
      <c r="R134" s="104" t="e">
        <v>#N/A</v>
      </c>
      <c r="S134" s="104"/>
    </row>
    <row r="135" spans="1:19" x14ac:dyDescent="0.2">
      <c r="A135" s="10"/>
      <c r="B135" s="104">
        <v>2.1549999999999998</v>
      </c>
      <c r="C135" s="104">
        <v>0</v>
      </c>
      <c r="D135" s="104" t="e">
        <v>#N/A</v>
      </c>
      <c r="E135" s="104" t="e">
        <v>#N/A</v>
      </c>
      <c r="F135" s="104" t="e">
        <v>#N/A</v>
      </c>
      <c r="G135" s="104" t="e">
        <v>#N/A</v>
      </c>
      <c r="H135" s="104" t="e">
        <v>#N/A</v>
      </c>
      <c r="I135" s="104"/>
      <c r="J135" s="104"/>
      <c r="K135" s="104"/>
      <c r="L135" s="104"/>
      <c r="M135" s="104">
        <v>2.6333333333333337</v>
      </c>
      <c r="N135" s="104">
        <v>0</v>
      </c>
      <c r="O135" s="104" t="e">
        <v>#N/A</v>
      </c>
      <c r="P135" s="104" t="e">
        <v>#N/A</v>
      </c>
      <c r="Q135" s="104" t="e">
        <v>#N/A</v>
      </c>
      <c r="R135" s="104" t="e">
        <v>#N/A</v>
      </c>
      <c r="S135" s="104"/>
    </row>
    <row r="136" spans="1:19" ht="18" x14ac:dyDescent="0.25">
      <c r="A136" s="10"/>
      <c r="B136" s="104" t="e">
        <v>#N/A</v>
      </c>
      <c r="C136" s="104" t="e">
        <v>#N/A</v>
      </c>
      <c r="D136" s="18" t="e">
        <v>#N/A</v>
      </c>
      <c r="E136" s="18" t="e">
        <v>#N/A</v>
      </c>
      <c r="F136" s="18" t="e">
        <v>#N/A</v>
      </c>
      <c r="G136" s="18" t="e">
        <v>#N/A</v>
      </c>
      <c r="H136" s="104" t="e">
        <v>#N/A</v>
      </c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</row>
    <row r="137" spans="1:19" x14ac:dyDescent="0.2">
      <c r="M137" s="2"/>
      <c r="N137" s="2"/>
      <c r="O137" s="2"/>
      <c r="P137" s="2"/>
      <c r="Q137" s="2"/>
      <c r="R137" s="16"/>
    </row>
    <row r="138" spans="1:19" x14ac:dyDescent="0.2">
      <c r="B138" s="2"/>
      <c r="C138" s="2"/>
      <c r="D138" s="2"/>
      <c r="E138" s="2" t="s">
        <v>16</v>
      </c>
      <c r="F138" s="2" t="s">
        <v>21</v>
      </c>
      <c r="L138" s="2"/>
      <c r="M138" s="2"/>
      <c r="N138" s="2"/>
      <c r="O138" s="2"/>
      <c r="P138" s="2"/>
      <c r="Q138" s="16"/>
    </row>
    <row r="139" spans="1:19" x14ac:dyDescent="0.2">
      <c r="A139" s="6" t="s">
        <v>17</v>
      </c>
      <c r="B139" s="19">
        <v>5</v>
      </c>
      <c r="C139" s="2">
        <f>B139^2</f>
        <v>25</v>
      </c>
      <c r="D139" s="2">
        <f>B139^3</f>
        <v>125</v>
      </c>
      <c r="E139" s="9">
        <f>R115+Q115*$C$9+P115*$C$9^2+O115*$C$9^3+N115*$C$9^4+M115*$C$9^5</f>
        <v>2.5052343694223964</v>
      </c>
      <c r="F139" s="9">
        <f>$E$143+$D$143*B139+$C$143*C139+$B$143*D139</f>
        <v>2.5052343694223969</v>
      </c>
      <c r="L139" s="2"/>
      <c r="M139" s="2"/>
      <c r="N139" s="2"/>
      <c r="O139" s="2"/>
      <c r="P139" s="2"/>
      <c r="Q139" s="16"/>
    </row>
    <row r="140" spans="1:19" x14ac:dyDescent="0.2">
      <c r="A140" t="s">
        <v>18</v>
      </c>
      <c r="B140" s="2">
        <v>10</v>
      </c>
      <c r="C140" s="2">
        <f>B140^2</f>
        <v>100</v>
      </c>
      <c r="D140" s="2">
        <f>B140^3</f>
        <v>1000</v>
      </c>
      <c r="E140" s="9">
        <f>R131+Q131*$C$9+P131*$C$9^2+O131*$C$9^3+N131*$C$9^4+M131*$C$9^5</f>
        <v>2.1658948698241147</v>
      </c>
      <c r="F140" s="9">
        <f>$E$143+$D$143*B140+$C$143*C140+$B$143*D140</f>
        <v>2.1658948698241143</v>
      </c>
      <c r="L140" s="2"/>
      <c r="M140" s="2"/>
      <c r="N140" s="2"/>
      <c r="O140" s="2"/>
      <c r="P140" s="2"/>
      <c r="Q140" s="16"/>
    </row>
    <row r="141" spans="1:19" x14ac:dyDescent="0.2">
      <c r="A141" t="s">
        <v>19</v>
      </c>
      <c r="B141" s="2">
        <v>15</v>
      </c>
      <c r="C141" s="2">
        <f>B141^2</f>
        <v>225</v>
      </c>
      <c r="D141" s="2">
        <f>B141^3</f>
        <v>3375</v>
      </c>
      <c r="E141" s="9">
        <f>G115+F115*$C$9+E115*$C$9^2+D115*$C$9^3+C115*$C$9^4+B115*$C$9^5</f>
        <v>2.3519589251758362</v>
      </c>
      <c r="F141" s="9">
        <f>$E$143+$D$143*B141+$C$143*C141+$B$143*D141</f>
        <v>2.3519589251758375</v>
      </c>
      <c r="L141" s="2"/>
      <c r="M141" s="2"/>
      <c r="N141" s="2"/>
      <c r="O141" s="2"/>
      <c r="P141" s="2"/>
      <c r="Q141" s="16"/>
    </row>
    <row r="142" spans="1:19" x14ac:dyDescent="0.2">
      <c r="A142" t="s">
        <v>20</v>
      </c>
      <c r="B142" s="2">
        <v>20</v>
      </c>
      <c r="C142" s="2">
        <f>B142^2</f>
        <v>400</v>
      </c>
      <c r="D142" s="2">
        <f>B142^3</f>
        <v>8000</v>
      </c>
      <c r="E142" s="9">
        <f>G131+F131*$C$9+E131*$C$9^2+D131*$C$9^3+C131*$C$9^4+B131*$C$9^5</f>
        <v>2.2519589251762682</v>
      </c>
      <c r="F142" s="9">
        <f>$E$143+$D$143*B142+$C$143*C142+$B$143*D142</f>
        <v>2.2519589251762682</v>
      </c>
    </row>
    <row r="143" spans="1:19" x14ac:dyDescent="0.2">
      <c r="B143">
        <f t="array" ref="B143:E148">LINEST(E139:E142,B139:D142,TRUE,TRUE)</f>
        <v>-1.0819568137350663E-3</v>
      </c>
      <c r="C143" s="2">
        <v>4.2966775511052116E-2</v>
      </c>
      <c r="D143">
        <v>-0.52302709018180171</v>
      </c>
      <c r="E143">
        <v>4.1814450342719853</v>
      </c>
    </row>
    <row r="144" spans="1:19" x14ac:dyDescent="0.2">
      <c r="B144">
        <v>0</v>
      </c>
      <c r="C144">
        <v>0</v>
      </c>
      <c r="D144">
        <v>0</v>
      </c>
      <c r="E144">
        <v>0</v>
      </c>
      <c r="L144" s="13"/>
    </row>
    <row r="145" spans="1:17" x14ac:dyDescent="0.2">
      <c r="A145" s="6"/>
      <c r="B145" s="7">
        <v>1</v>
      </c>
      <c r="C145" s="6">
        <v>0</v>
      </c>
      <c r="D145" t="e">
        <v>#N/A</v>
      </c>
      <c r="E145" t="e">
        <v>#N/A</v>
      </c>
      <c r="G145" s="7"/>
      <c r="H145" s="6"/>
      <c r="J145" s="6"/>
      <c r="K145" s="7"/>
      <c r="L145" s="6"/>
      <c r="O145" s="7"/>
      <c r="P145" s="6"/>
      <c r="Q145" s="6"/>
    </row>
    <row r="146" spans="1:17" x14ac:dyDescent="0.2">
      <c r="B146" s="20" t="e">
        <v>#NUM!</v>
      </c>
      <c r="C146" s="21">
        <v>0</v>
      </c>
      <c r="D146" t="e">
        <v>#N/A</v>
      </c>
      <c r="E146" t="e">
        <v>#N/A</v>
      </c>
      <c r="G146" s="20"/>
      <c r="L146" s="21"/>
      <c r="O146" s="2"/>
      <c r="P146" s="2"/>
      <c r="Q146" s="2"/>
    </row>
    <row r="147" spans="1:17" x14ac:dyDescent="0.2">
      <c r="B147" s="20">
        <v>6.3704990693041696E-2</v>
      </c>
      <c r="C147" s="21">
        <v>0</v>
      </c>
      <c r="D147" t="e">
        <v>#N/A</v>
      </c>
      <c r="E147" t="e">
        <v>#N/A</v>
      </c>
      <c r="G147" s="20"/>
      <c r="L147" s="21"/>
      <c r="O147" s="2"/>
      <c r="P147" s="2"/>
      <c r="Q147" s="2"/>
    </row>
    <row r="148" spans="1:17" x14ac:dyDescent="0.2">
      <c r="B148" s="20" t="e">
        <v>#N/A</v>
      </c>
      <c r="C148" s="21" t="e">
        <v>#N/A</v>
      </c>
      <c r="D148" t="e">
        <v>#N/A</v>
      </c>
      <c r="E148" t="e">
        <v>#N/A</v>
      </c>
      <c r="G148" s="20"/>
      <c r="L148" s="21"/>
      <c r="O148" s="2"/>
      <c r="P148" s="2"/>
      <c r="Q148" s="2"/>
    </row>
    <row r="149" spans="1:17" x14ac:dyDescent="0.2">
      <c r="B149" s="20"/>
      <c r="C149" s="21"/>
      <c r="G149" s="2"/>
      <c r="L149" s="21"/>
      <c r="O149" s="2"/>
      <c r="P149" s="2"/>
      <c r="Q149" s="2"/>
    </row>
    <row r="150" spans="1:17" ht="18" x14ac:dyDescent="0.25">
      <c r="F150" s="56" t="s">
        <v>22</v>
      </c>
      <c r="G150" s="6"/>
      <c r="H150" s="6"/>
      <c r="I150" s="6"/>
      <c r="P150" s="2"/>
      <c r="Q150" s="2"/>
    </row>
    <row r="153" spans="1:17" ht="15.75" x14ac:dyDescent="0.25">
      <c r="D153" t="s">
        <v>16</v>
      </c>
      <c r="E153" t="s">
        <v>21</v>
      </c>
      <c r="N153" s="22" t="s">
        <v>55</v>
      </c>
    </row>
    <row r="154" spans="1:17" ht="18.75" x14ac:dyDescent="0.3">
      <c r="A154" t="s">
        <v>51</v>
      </c>
      <c r="B154">
        <v>5</v>
      </c>
      <c r="C154">
        <f>B154^2</f>
        <v>25</v>
      </c>
      <c r="D154" s="9">
        <f>E95+D95*$C$6+C95*$C$6^2+B95*$C$6^3</f>
        <v>3.6136511669563101</v>
      </c>
      <c r="E154" s="9">
        <f>$D$157+$C$157*B154+$B$157*C154</f>
        <v>3.6136511669563109</v>
      </c>
      <c r="H154" s="58" t="s">
        <v>54</v>
      </c>
      <c r="I154" s="58"/>
      <c r="J154" s="58"/>
      <c r="K154" s="3"/>
      <c r="L154" s="58" t="s">
        <v>24</v>
      </c>
      <c r="N154" s="46" t="s">
        <v>12</v>
      </c>
      <c r="O154" s="2">
        <f>C4</f>
        <v>40</v>
      </c>
    </row>
    <row r="155" spans="1:17" ht="18.75" x14ac:dyDescent="0.3">
      <c r="A155" t="s">
        <v>52</v>
      </c>
      <c r="B155">
        <v>12</v>
      </c>
      <c r="C155">
        <f>B155^2</f>
        <v>144</v>
      </c>
      <c r="D155" s="9">
        <f>E48+D48*$C$6+C48*$C$6^2+B48*$C$6^3</f>
        <v>1.3038057274516921</v>
      </c>
      <c r="E155" s="9">
        <f>$D$157+$C$157*B155+$B$157*C155</f>
        <v>1.3038057274516888</v>
      </c>
      <c r="H155" s="59">
        <f>$D$157+$C$157*C7+$B$157*C7^2</f>
        <v>1.3437108077974624</v>
      </c>
      <c r="I155" s="57"/>
      <c r="J155" s="57"/>
      <c r="K155" s="57"/>
      <c r="N155" s="46" t="s">
        <v>13</v>
      </c>
      <c r="O155" s="2">
        <f>C5</f>
        <v>32.807052626247973</v>
      </c>
    </row>
    <row r="156" spans="1:17" ht="15.75" x14ac:dyDescent="0.25">
      <c r="A156" t="s">
        <v>53</v>
      </c>
      <c r="B156">
        <v>15</v>
      </c>
      <c r="C156">
        <f>B156^2</f>
        <v>225</v>
      </c>
      <c r="D156" s="9">
        <f>E143+D143*$C$6+C143*$C$6^2+B143*$C$6^3</f>
        <v>2.1740242462020638</v>
      </c>
      <c r="E156" s="9">
        <f>$D$157+$C$157*B156+$B$157*C156</f>
        <v>2.174024246202066</v>
      </c>
      <c r="N156" s="46" t="s">
        <v>14</v>
      </c>
      <c r="O156" s="2">
        <f>C6</f>
        <v>8.5604782959645132</v>
      </c>
    </row>
    <row r="157" spans="1:17" ht="15.75" x14ac:dyDescent="0.25">
      <c r="B157">
        <f t="array" ref="B157:D160">LINEST(D154:D156,B154:C156,TRUE,TRUE)</f>
        <v>6.2005075951269008E-2</v>
      </c>
      <c r="C157">
        <v>-1.3840642111008048</v>
      </c>
      <c r="D157">
        <v>8.9838453236786098</v>
      </c>
      <c r="N157" s="46" t="s">
        <v>15</v>
      </c>
      <c r="O157" s="2">
        <f>C7</f>
        <v>10</v>
      </c>
    </row>
    <row r="158" spans="1:17" ht="15" x14ac:dyDescent="0.2">
      <c r="B158">
        <v>0</v>
      </c>
      <c r="C158">
        <v>0</v>
      </c>
      <c r="D158">
        <v>0</v>
      </c>
      <c r="N158" s="44"/>
    </row>
    <row r="159" spans="1:17" ht="15.75" x14ac:dyDescent="0.25">
      <c r="B159">
        <v>1</v>
      </c>
      <c r="C159">
        <v>0</v>
      </c>
      <c r="D159" t="e">
        <v>#N/A</v>
      </c>
      <c r="N159" s="46" t="s">
        <v>3</v>
      </c>
      <c r="O159" s="9">
        <f>C9</f>
        <v>1.2192500330857872</v>
      </c>
    </row>
    <row r="160" spans="1:17" x14ac:dyDescent="0.2">
      <c r="B160" t="e">
        <v>#NUM!</v>
      </c>
      <c r="C160">
        <v>0</v>
      </c>
      <c r="D160" t="e">
        <v>#N/A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U3549"/>
  <sheetViews>
    <sheetView zoomScale="75" workbookViewId="0">
      <selection activeCell="E13" sqref="E13"/>
    </sheetView>
  </sheetViews>
  <sheetFormatPr defaultRowHeight="12.75" x14ac:dyDescent="0.2"/>
  <sheetData>
    <row r="1" spans="1:21" ht="15.75" x14ac:dyDescent="0.25">
      <c r="C1" s="46"/>
      <c r="D1" s="47"/>
      <c r="G1" s="46"/>
      <c r="N1" s="9"/>
      <c r="O1" s="9"/>
      <c r="P1" s="9"/>
      <c r="Q1" s="9"/>
      <c r="R1" s="9"/>
      <c r="S1" s="9"/>
    </row>
    <row r="2" spans="1:21" ht="15" x14ac:dyDescent="0.2">
      <c r="C2" s="44"/>
      <c r="D2" s="45"/>
      <c r="F2" t="s">
        <v>77</v>
      </c>
      <c r="N2" s="9"/>
      <c r="O2" s="9"/>
      <c r="P2" s="9"/>
      <c r="Q2" s="9"/>
      <c r="R2" s="9"/>
      <c r="S2" s="9"/>
    </row>
    <row r="3" spans="1:21" ht="15.75" x14ac:dyDescent="0.25">
      <c r="C3" s="46"/>
      <c r="D3" s="48"/>
      <c r="H3" s="2"/>
      <c r="I3" s="2"/>
      <c r="N3" s="9"/>
      <c r="O3" s="9"/>
      <c r="P3" s="9"/>
      <c r="Q3" s="9"/>
      <c r="R3" s="9"/>
      <c r="S3" s="9"/>
    </row>
    <row r="4" spans="1:21" x14ac:dyDescent="0.2">
      <c r="C4" s="10"/>
      <c r="D4" s="81" t="s">
        <v>74</v>
      </c>
      <c r="E4" s="81"/>
      <c r="F4" s="82" t="s">
        <v>23</v>
      </c>
      <c r="G4" s="10"/>
      <c r="H4" s="2"/>
      <c r="I4" s="2"/>
      <c r="J4" s="10"/>
      <c r="K4" s="81" t="s">
        <v>74</v>
      </c>
      <c r="L4" s="81"/>
      <c r="M4" s="82" t="s">
        <v>24</v>
      </c>
      <c r="N4" s="10"/>
      <c r="O4" s="2"/>
      <c r="P4" s="2"/>
      <c r="Q4" s="2"/>
      <c r="R4" s="2"/>
      <c r="S4" s="2"/>
      <c r="T4" s="2"/>
      <c r="U4" s="2"/>
    </row>
    <row r="5" spans="1:21" x14ac:dyDescent="0.2">
      <c r="C5" s="10"/>
      <c r="D5" s="10"/>
      <c r="G5" s="10"/>
      <c r="H5" s="2"/>
      <c r="I5" s="2"/>
      <c r="J5" s="10"/>
      <c r="K5" s="10"/>
      <c r="N5" s="10"/>
      <c r="O5" s="2"/>
      <c r="P5" s="2"/>
      <c r="Q5" s="2"/>
      <c r="R5" s="2"/>
      <c r="S5" s="2"/>
      <c r="T5" s="2"/>
      <c r="U5" s="2"/>
    </row>
    <row r="6" spans="1:21" x14ac:dyDescent="0.2">
      <c r="C6" s="10"/>
      <c r="D6" s="39" t="s">
        <v>2</v>
      </c>
      <c r="E6" s="39" t="s">
        <v>2</v>
      </c>
      <c r="F6" s="39" t="s">
        <v>2</v>
      </c>
      <c r="G6" s="39" t="s">
        <v>2</v>
      </c>
      <c r="H6" s="2"/>
      <c r="I6" s="2"/>
      <c r="J6" s="10"/>
      <c r="K6" s="39" t="s">
        <v>2</v>
      </c>
      <c r="L6" s="39" t="s">
        <v>2</v>
      </c>
      <c r="M6" s="39" t="s">
        <v>2</v>
      </c>
      <c r="N6" s="39" t="s">
        <v>2</v>
      </c>
      <c r="O6" s="2"/>
      <c r="P6" s="2"/>
      <c r="Q6" s="2"/>
      <c r="R6" s="2"/>
      <c r="S6" s="2"/>
      <c r="T6" s="2"/>
      <c r="U6" s="2"/>
    </row>
    <row r="7" spans="1:21" x14ac:dyDescent="0.2">
      <c r="C7" s="81" t="s">
        <v>3</v>
      </c>
      <c r="D7" s="81">
        <v>5</v>
      </c>
      <c r="E7" s="81">
        <v>10</v>
      </c>
      <c r="F7" s="81">
        <v>15</v>
      </c>
      <c r="G7" s="81">
        <v>20</v>
      </c>
      <c r="H7" s="2"/>
      <c r="I7" s="2"/>
      <c r="J7" s="81" t="s">
        <v>3</v>
      </c>
      <c r="K7" s="81">
        <v>5</v>
      </c>
      <c r="L7" s="81">
        <v>10</v>
      </c>
      <c r="M7" s="81">
        <v>15</v>
      </c>
      <c r="N7" s="81">
        <v>20</v>
      </c>
      <c r="O7" s="2"/>
      <c r="P7" s="2"/>
      <c r="Q7" s="2"/>
      <c r="R7" s="2"/>
      <c r="S7" s="2"/>
      <c r="T7" s="2"/>
      <c r="U7" s="2"/>
    </row>
    <row r="8" spans="1:21" x14ac:dyDescent="0.2">
      <c r="A8" s="71"/>
      <c r="B8" s="71"/>
      <c r="C8" s="15">
        <v>0.8</v>
      </c>
      <c r="D8" s="43">
        <v>11</v>
      </c>
      <c r="E8" s="43">
        <v>10</v>
      </c>
      <c r="F8" s="43">
        <v>9.5</v>
      </c>
      <c r="G8" s="43">
        <v>9</v>
      </c>
      <c r="H8" s="19"/>
      <c r="I8" s="19"/>
      <c r="J8" s="15">
        <v>0.8</v>
      </c>
      <c r="K8" s="43">
        <v>6</v>
      </c>
      <c r="L8" s="43">
        <v>3.2</v>
      </c>
      <c r="M8" s="43">
        <v>2.5</v>
      </c>
      <c r="N8" s="43">
        <v>2.5</v>
      </c>
      <c r="O8" s="2"/>
      <c r="P8" s="2"/>
      <c r="Q8" s="2"/>
      <c r="R8" s="2"/>
      <c r="S8" s="2"/>
      <c r="T8" s="2"/>
      <c r="U8" s="2"/>
    </row>
    <row r="9" spans="1:21" x14ac:dyDescent="0.2">
      <c r="A9" s="71"/>
      <c r="B9" s="71"/>
      <c r="C9" s="15">
        <v>0.9</v>
      </c>
      <c r="D9" s="43">
        <v>11</v>
      </c>
      <c r="E9" s="43">
        <v>9.5</v>
      </c>
      <c r="F9" s="43">
        <v>9</v>
      </c>
      <c r="G9" s="43">
        <v>9</v>
      </c>
      <c r="H9" s="19"/>
      <c r="I9" s="19"/>
      <c r="J9" s="15">
        <v>0.9</v>
      </c>
      <c r="K9" s="43">
        <v>6</v>
      </c>
      <c r="L9" s="43">
        <v>3.5</v>
      </c>
      <c r="M9" s="43">
        <v>2.5</v>
      </c>
      <c r="N9" s="43">
        <v>2.5</v>
      </c>
      <c r="O9" s="2"/>
      <c r="P9" s="2"/>
      <c r="Q9" s="2"/>
      <c r="R9" s="2"/>
      <c r="S9" s="2"/>
      <c r="T9" s="2"/>
      <c r="U9" s="2"/>
    </row>
    <row r="10" spans="1:21" x14ac:dyDescent="0.2">
      <c r="A10" s="71"/>
      <c r="B10" s="71"/>
      <c r="C10" s="15">
        <v>1</v>
      </c>
      <c r="D10" s="43">
        <v>8</v>
      </c>
      <c r="E10" s="43">
        <v>7.8</v>
      </c>
      <c r="F10" s="43">
        <v>7.5</v>
      </c>
      <c r="G10" s="43">
        <v>7</v>
      </c>
      <c r="H10" s="19"/>
      <c r="I10" s="19"/>
      <c r="J10" s="15">
        <v>1</v>
      </c>
      <c r="K10" s="43">
        <v>6</v>
      </c>
      <c r="L10" s="43">
        <v>3</v>
      </c>
      <c r="M10" s="43">
        <v>2.5</v>
      </c>
      <c r="N10" s="43">
        <v>2.2999999999999998</v>
      </c>
      <c r="O10" s="2"/>
      <c r="P10" s="2"/>
      <c r="Q10" s="2"/>
      <c r="R10" s="2"/>
      <c r="S10" s="2"/>
      <c r="T10" s="2"/>
      <c r="U10" s="2"/>
    </row>
    <row r="11" spans="1:21" x14ac:dyDescent="0.2">
      <c r="A11" s="71"/>
      <c r="B11" s="71"/>
      <c r="C11" s="15">
        <v>1.07</v>
      </c>
      <c r="D11" s="43">
        <v>7.5</v>
      </c>
      <c r="E11" s="120">
        <v>6.5</v>
      </c>
      <c r="F11" s="43">
        <v>6.8</v>
      </c>
      <c r="G11" s="43">
        <v>7</v>
      </c>
      <c r="H11" s="19"/>
      <c r="I11" s="19"/>
      <c r="J11" s="15">
        <v>1.07</v>
      </c>
      <c r="K11" s="43">
        <v>4</v>
      </c>
      <c r="L11" s="43">
        <v>2.5</v>
      </c>
      <c r="M11" s="43">
        <v>2.2999999999999998</v>
      </c>
      <c r="N11" s="43">
        <v>2</v>
      </c>
      <c r="O11" s="2"/>
      <c r="P11" s="2"/>
      <c r="Q11" s="2"/>
      <c r="R11" s="2"/>
      <c r="S11" s="2"/>
      <c r="T11" s="2"/>
      <c r="U11" s="2"/>
    </row>
    <row r="12" spans="1:21" x14ac:dyDescent="0.2">
      <c r="A12" s="71"/>
      <c r="B12" s="71"/>
      <c r="C12" s="15">
        <v>1.1499999999999999</v>
      </c>
      <c r="D12" s="43">
        <v>7</v>
      </c>
      <c r="E12" s="120">
        <v>7.5</v>
      </c>
      <c r="F12" s="43">
        <v>7</v>
      </c>
      <c r="G12" s="43">
        <v>7</v>
      </c>
      <c r="H12" s="19"/>
      <c r="I12" s="19"/>
      <c r="J12" s="15">
        <v>1.1499999999999999</v>
      </c>
      <c r="K12" s="43">
        <v>3.5</v>
      </c>
      <c r="L12" s="43">
        <v>2.5</v>
      </c>
      <c r="M12" s="43">
        <v>2</v>
      </c>
      <c r="N12" s="43">
        <v>2</v>
      </c>
      <c r="O12" s="2"/>
      <c r="P12" s="2"/>
      <c r="Q12" s="2"/>
      <c r="R12" s="2"/>
      <c r="S12" s="2"/>
      <c r="T12" s="2"/>
      <c r="U12" s="2"/>
    </row>
    <row r="13" spans="1:21" x14ac:dyDescent="0.2">
      <c r="A13" s="71"/>
      <c r="B13" s="71"/>
      <c r="C13" s="15">
        <v>1.2</v>
      </c>
      <c r="D13" s="43">
        <v>8</v>
      </c>
      <c r="E13" s="43">
        <v>11</v>
      </c>
      <c r="F13" s="43">
        <v>12</v>
      </c>
      <c r="G13" s="43">
        <v>15</v>
      </c>
      <c r="H13" s="19"/>
      <c r="I13" s="19"/>
      <c r="J13" s="15">
        <v>1.2</v>
      </c>
      <c r="K13" s="43">
        <v>3</v>
      </c>
      <c r="L13" s="43">
        <v>2</v>
      </c>
      <c r="M13" s="43">
        <v>1.9</v>
      </c>
      <c r="N13" s="43">
        <v>2</v>
      </c>
      <c r="O13" s="2"/>
      <c r="P13" s="2"/>
      <c r="Q13" s="2"/>
      <c r="R13" s="2"/>
      <c r="S13" s="2"/>
      <c r="T13" s="2"/>
      <c r="U13" s="2"/>
    </row>
    <row r="14" spans="1:21" x14ac:dyDescent="0.2">
      <c r="A14" s="71"/>
      <c r="B14" s="71"/>
      <c r="C14" s="11"/>
      <c r="D14" s="11"/>
      <c r="E14" s="11"/>
      <c r="F14" s="11"/>
      <c r="G14" s="11"/>
      <c r="H14" s="107"/>
      <c r="I14" s="107"/>
      <c r="J14" s="11"/>
      <c r="K14" s="11"/>
      <c r="L14" s="11"/>
      <c r="M14" s="11"/>
      <c r="N14" s="11"/>
      <c r="O14" s="2"/>
      <c r="P14" s="2"/>
      <c r="Q14" s="2"/>
      <c r="R14" s="2"/>
      <c r="S14" s="2"/>
      <c r="T14" s="2"/>
      <c r="U14" s="2"/>
    </row>
    <row r="15" spans="1:21" x14ac:dyDescent="0.2">
      <c r="A15" s="103"/>
      <c r="B15" s="103"/>
      <c r="C15" s="104"/>
      <c r="D15" s="104"/>
      <c r="E15" s="104"/>
      <c r="F15" s="104"/>
      <c r="G15" s="104"/>
      <c r="H15" s="107"/>
      <c r="I15" s="107"/>
      <c r="J15" s="104"/>
      <c r="K15" s="104"/>
      <c r="L15" s="104"/>
      <c r="M15" s="104"/>
      <c r="N15" s="104"/>
      <c r="O15" s="2"/>
      <c r="P15" s="2"/>
      <c r="Q15" s="2"/>
      <c r="R15" s="2"/>
      <c r="S15" s="2"/>
      <c r="T15" s="2"/>
      <c r="U15" s="2"/>
    </row>
    <row r="16" spans="1:21" x14ac:dyDescent="0.2">
      <c r="A16" s="103"/>
      <c r="B16" s="103"/>
      <c r="C16" s="104"/>
      <c r="D16" s="105" t="s">
        <v>75</v>
      </c>
      <c r="E16" s="105"/>
      <c r="F16" s="82" t="s">
        <v>23</v>
      </c>
      <c r="G16" s="104"/>
      <c r="H16" s="107"/>
      <c r="I16" s="107"/>
      <c r="J16" s="104"/>
      <c r="K16" s="105" t="s">
        <v>75</v>
      </c>
      <c r="L16" s="105"/>
      <c r="M16" s="82" t="s">
        <v>24</v>
      </c>
      <c r="N16" s="104"/>
      <c r="O16" s="2"/>
      <c r="P16" s="2"/>
      <c r="Q16" s="2"/>
      <c r="R16" s="2"/>
      <c r="S16" s="2"/>
      <c r="T16" s="2"/>
      <c r="U16" s="2"/>
    </row>
    <row r="17" spans="1:21" x14ac:dyDescent="0.2">
      <c r="A17" s="103"/>
      <c r="B17" s="103"/>
      <c r="C17" s="104"/>
      <c r="D17" s="104"/>
      <c r="E17" s="103"/>
      <c r="F17" s="103"/>
      <c r="G17" s="104"/>
      <c r="H17" s="107"/>
      <c r="I17" s="107"/>
      <c r="J17" s="104"/>
      <c r="K17" s="104"/>
      <c r="L17" s="103"/>
      <c r="M17" s="103"/>
      <c r="N17" s="104"/>
      <c r="O17" s="2"/>
      <c r="P17" s="2"/>
      <c r="Q17" s="2"/>
      <c r="R17" s="2"/>
      <c r="S17" s="2"/>
      <c r="T17" s="2"/>
      <c r="U17" s="2"/>
    </row>
    <row r="18" spans="1:21" x14ac:dyDescent="0.2">
      <c r="A18" s="103"/>
      <c r="B18" s="103"/>
      <c r="C18" s="104"/>
      <c r="D18" s="39" t="s">
        <v>2</v>
      </c>
      <c r="E18" s="39" t="s">
        <v>2</v>
      </c>
      <c r="F18" s="39" t="s">
        <v>2</v>
      </c>
      <c r="G18" s="39" t="s">
        <v>2</v>
      </c>
      <c r="H18" s="107"/>
      <c r="I18" s="107"/>
      <c r="J18" s="104"/>
      <c r="K18" s="39" t="s">
        <v>2</v>
      </c>
      <c r="L18" s="39" t="s">
        <v>2</v>
      </c>
      <c r="M18" s="39" t="s">
        <v>2</v>
      </c>
      <c r="N18" s="39" t="s">
        <v>2</v>
      </c>
      <c r="O18" s="2"/>
      <c r="P18" s="2"/>
      <c r="Q18" s="2"/>
      <c r="R18" s="2"/>
      <c r="S18" s="2"/>
      <c r="T18" s="2"/>
      <c r="U18" s="2"/>
    </row>
    <row r="19" spans="1:21" x14ac:dyDescent="0.2">
      <c r="A19" s="103"/>
      <c r="B19" s="103"/>
      <c r="C19" s="105" t="s">
        <v>3</v>
      </c>
      <c r="D19" s="105">
        <v>5</v>
      </c>
      <c r="E19" s="105">
        <v>10</v>
      </c>
      <c r="F19" s="105">
        <v>15</v>
      </c>
      <c r="G19" s="105">
        <v>20</v>
      </c>
      <c r="H19" s="107"/>
      <c r="I19" s="107"/>
      <c r="J19" s="105" t="s">
        <v>3</v>
      </c>
      <c r="K19" s="105">
        <v>5</v>
      </c>
      <c r="L19" s="105">
        <v>10</v>
      </c>
      <c r="M19" s="105">
        <v>15</v>
      </c>
      <c r="N19" s="105">
        <v>20</v>
      </c>
      <c r="O19" s="2"/>
      <c r="P19" s="2"/>
      <c r="Q19" s="2"/>
      <c r="R19" s="2"/>
      <c r="S19" s="2"/>
      <c r="T19" s="2"/>
      <c r="U19" s="2"/>
    </row>
    <row r="20" spans="1:21" x14ac:dyDescent="0.2">
      <c r="A20" s="103"/>
      <c r="B20" s="103"/>
      <c r="C20" s="106">
        <v>0.8</v>
      </c>
      <c r="D20" s="43">
        <v>12.1</v>
      </c>
      <c r="E20" s="43">
        <v>8.6</v>
      </c>
      <c r="F20" s="43">
        <v>8.3000000000000007</v>
      </c>
      <c r="G20" s="43">
        <v>7.8</v>
      </c>
      <c r="H20" s="107"/>
      <c r="I20" s="107"/>
      <c r="J20" s="106">
        <v>0.8</v>
      </c>
      <c r="K20" s="43">
        <v>4.8</v>
      </c>
      <c r="L20" s="43">
        <v>3.8</v>
      </c>
      <c r="M20" s="43">
        <v>3.3</v>
      </c>
      <c r="N20" s="43">
        <v>3</v>
      </c>
      <c r="O20" s="2"/>
      <c r="P20" s="2"/>
      <c r="Q20" s="2"/>
      <c r="R20" s="2"/>
      <c r="S20" s="2"/>
      <c r="T20" s="2"/>
      <c r="U20" s="2"/>
    </row>
    <row r="21" spans="1:21" x14ac:dyDescent="0.2">
      <c r="A21" s="103"/>
      <c r="B21" s="103"/>
      <c r="C21" s="106">
        <v>0.9</v>
      </c>
      <c r="D21" s="43">
        <v>12</v>
      </c>
      <c r="E21" s="43">
        <v>10</v>
      </c>
      <c r="F21" s="43">
        <v>8.5</v>
      </c>
      <c r="G21" s="43">
        <v>8</v>
      </c>
      <c r="H21" s="107"/>
      <c r="I21" s="107"/>
      <c r="J21" s="106">
        <v>0.9</v>
      </c>
      <c r="K21" s="43">
        <v>4.5</v>
      </c>
      <c r="L21" s="43">
        <v>3</v>
      </c>
      <c r="M21" s="43">
        <v>2.5</v>
      </c>
      <c r="N21" s="43">
        <v>2.2999999999999998</v>
      </c>
      <c r="O21" s="2"/>
      <c r="P21" s="2"/>
      <c r="Q21" s="2"/>
      <c r="R21" s="2"/>
      <c r="S21" s="2"/>
      <c r="T21" s="2"/>
      <c r="U21" s="2"/>
    </row>
    <row r="22" spans="1:21" x14ac:dyDescent="0.2">
      <c r="A22" s="103"/>
      <c r="B22" s="103"/>
      <c r="C22" s="106">
        <v>1</v>
      </c>
      <c r="D22" s="43">
        <v>10</v>
      </c>
      <c r="E22" s="43">
        <v>9.5</v>
      </c>
      <c r="F22" s="43">
        <v>9.1</v>
      </c>
      <c r="G22" s="43">
        <v>8.5</v>
      </c>
      <c r="H22" s="107"/>
      <c r="I22" s="107"/>
      <c r="J22" s="106">
        <v>1</v>
      </c>
      <c r="K22" s="43">
        <v>3</v>
      </c>
      <c r="L22" s="43">
        <v>2.8</v>
      </c>
      <c r="M22" s="43">
        <v>2.2999999999999998</v>
      </c>
      <c r="N22" s="43">
        <v>2.2000000000000002</v>
      </c>
      <c r="O22" s="2"/>
      <c r="P22" s="2"/>
      <c r="Q22" s="2"/>
      <c r="R22" s="2"/>
      <c r="S22" s="2"/>
      <c r="T22" s="2"/>
      <c r="U22" s="2"/>
    </row>
    <row r="23" spans="1:21" x14ac:dyDescent="0.2">
      <c r="A23" s="103"/>
      <c r="B23" s="103"/>
      <c r="C23" s="106">
        <v>1.07</v>
      </c>
      <c r="D23" s="43">
        <v>9.8000000000000007</v>
      </c>
      <c r="E23" s="43">
        <v>9.1999999999999993</v>
      </c>
      <c r="F23" s="43">
        <v>9</v>
      </c>
      <c r="G23" s="43">
        <v>9.1</v>
      </c>
      <c r="H23" s="107"/>
      <c r="I23" s="107"/>
      <c r="J23" s="106">
        <v>1.07</v>
      </c>
      <c r="K23" s="43">
        <v>2.7</v>
      </c>
      <c r="L23" s="43">
        <v>2.5</v>
      </c>
      <c r="M23" s="43">
        <v>2.2000000000000002</v>
      </c>
      <c r="N23" s="43">
        <v>2</v>
      </c>
      <c r="O23" s="2"/>
      <c r="P23" s="2"/>
      <c r="Q23" s="2"/>
      <c r="R23" s="2"/>
      <c r="S23" s="2"/>
      <c r="T23" s="2"/>
      <c r="U23" s="2"/>
    </row>
    <row r="24" spans="1:21" x14ac:dyDescent="0.2">
      <c r="A24" s="103"/>
      <c r="B24" s="103"/>
      <c r="C24" s="106">
        <v>1.1499999999999999</v>
      </c>
      <c r="D24" s="43">
        <v>9.6</v>
      </c>
      <c r="E24" s="43">
        <v>9.3000000000000007</v>
      </c>
      <c r="F24" s="43">
        <v>9</v>
      </c>
      <c r="G24" s="43">
        <v>9.3000000000000007</v>
      </c>
      <c r="H24" s="107"/>
      <c r="I24" s="107"/>
      <c r="J24" s="106">
        <v>1.1499999999999999</v>
      </c>
      <c r="K24" s="43">
        <v>2.2999999999999998</v>
      </c>
      <c r="L24" s="43">
        <v>2</v>
      </c>
      <c r="M24" s="43">
        <v>2.1</v>
      </c>
      <c r="N24" s="43">
        <v>2.2000000000000002</v>
      </c>
      <c r="O24" s="2"/>
      <c r="P24" s="2"/>
      <c r="Q24" s="2"/>
      <c r="R24" s="2"/>
      <c r="S24" s="2"/>
      <c r="T24" s="2"/>
      <c r="U24" s="2"/>
    </row>
    <row r="25" spans="1:21" x14ac:dyDescent="0.2">
      <c r="A25" s="103"/>
      <c r="B25" s="103"/>
      <c r="C25" s="106">
        <v>1.2</v>
      </c>
      <c r="D25" s="43">
        <v>9.3000000000000007</v>
      </c>
      <c r="E25" s="43">
        <v>9.5</v>
      </c>
      <c r="F25" s="43">
        <v>10</v>
      </c>
      <c r="G25" s="43">
        <v>10</v>
      </c>
      <c r="H25" s="107"/>
      <c r="I25" s="107"/>
      <c r="J25" s="106">
        <v>1.2</v>
      </c>
      <c r="K25" s="43">
        <v>2.8</v>
      </c>
      <c r="L25" s="43">
        <v>2.7</v>
      </c>
      <c r="M25" s="43">
        <v>2.6</v>
      </c>
      <c r="N25" s="43">
        <v>2.5</v>
      </c>
      <c r="O25" s="2"/>
      <c r="P25" s="2"/>
      <c r="Q25" s="2"/>
      <c r="R25" s="2"/>
      <c r="S25" s="2"/>
      <c r="T25" s="2"/>
      <c r="U25" s="2"/>
    </row>
    <row r="26" spans="1:21" x14ac:dyDescent="0.2">
      <c r="A26" s="103"/>
      <c r="B26" s="103"/>
      <c r="C26" s="106"/>
      <c r="D26" s="106"/>
      <c r="E26" s="106"/>
      <c r="F26" s="106"/>
      <c r="G26" s="106"/>
      <c r="H26" s="107"/>
      <c r="I26" s="107"/>
      <c r="J26" s="106"/>
      <c r="K26" s="106"/>
      <c r="L26" s="106"/>
      <c r="M26" s="106"/>
      <c r="N26" s="106"/>
      <c r="O26" s="2"/>
      <c r="P26" s="2"/>
      <c r="Q26" s="2"/>
      <c r="R26" s="2"/>
      <c r="S26" s="2"/>
      <c r="T26" s="2"/>
      <c r="U26" s="2"/>
    </row>
    <row r="27" spans="1:21" x14ac:dyDescent="0.2">
      <c r="A27" s="103"/>
      <c r="B27" s="103"/>
      <c r="C27" s="106"/>
      <c r="D27" s="106"/>
      <c r="E27" s="106"/>
      <c r="F27" s="106"/>
      <c r="G27" s="106"/>
      <c r="H27" s="107"/>
      <c r="I27" s="107"/>
      <c r="J27" s="106"/>
      <c r="K27" s="106"/>
      <c r="L27" s="106"/>
      <c r="M27" s="106"/>
      <c r="N27" s="106"/>
      <c r="O27" s="2"/>
      <c r="P27" s="2"/>
      <c r="Q27" s="2"/>
      <c r="R27" s="2"/>
      <c r="S27" s="2"/>
      <c r="T27" s="2"/>
      <c r="U27" s="2"/>
    </row>
    <row r="28" spans="1:21" x14ac:dyDescent="0.2">
      <c r="A28" s="103"/>
      <c r="B28" s="103"/>
      <c r="C28" s="104"/>
      <c r="D28" s="105" t="s">
        <v>76</v>
      </c>
      <c r="E28" s="105"/>
      <c r="F28" s="82" t="s">
        <v>23</v>
      </c>
      <c r="G28" s="104"/>
      <c r="H28" s="107"/>
      <c r="I28" s="107"/>
      <c r="J28" s="104"/>
      <c r="K28" s="105" t="s">
        <v>76</v>
      </c>
      <c r="L28" s="105"/>
      <c r="M28" s="82" t="s">
        <v>24</v>
      </c>
      <c r="N28" s="104"/>
      <c r="O28" s="2"/>
      <c r="P28" s="2"/>
      <c r="Q28" s="2"/>
      <c r="R28" s="2"/>
      <c r="S28" s="2"/>
      <c r="T28" s="2"/>
      <c r="U28" s="2"/>
    </row>
    <row r="29" spans="1:21" x14ac:dyDescent="0.2">
      <c r="A29" s="103"/>
      <c r="B29" s="103"/>
      <c r="C29" s="104"/>
      <c r="D29" s="104"/>
      <c r="E29" s="103"/>
      <c r="F29" s="103"/>
      <c r="G29" s="104"/>
      <c r="H29" s="107"/>
      <c r="I29" s="107"/>
      <c r="J29" s="104"/>
      <c r="K29" s="104"/>
      <c r="L29" s="103"/>
      <c r="M29" s="103"/>
      <c r="N29" s="104"/>
      <c r="O29" s="2"/>
      <c r="P29" s="2"/>
      <c r="Q29" s="2"/>
      <c r="R29" s="2"/>
      <c r="S29" s="2"/>
      <c r="T29" s="2"/>
      <c r="U29" s="2"/>
    </row>
    <row r="30" spans="1:21" x14ac:dyDescent="0.2">
      <c r="A30" s="103"/>
      <c r="B30" s="103"/>
      <c r="C30" s="104"/>
      <c r="D30" s="39" t="s">
        <v>2</v>
      </c>
      <c r="E30" s="39" t="s">
        <v>2</v>
      </c>
      <c r="F30" s="39" t="s">
        <v>2</v>
      </c>
      <c r="G30" s="39" t="s">
        <v>2</v>
      </c>
      <c r="H30" s="107"/>
      <c r="I30" s="107"/>
      <c r="J30" s="104"/>
      <c r="K30" s="39" t="s">
        <v>2</v>
      </c>
      <c r="L30" s="39" t="s">
        <v>2</v>
      </c>
      <c r="M30" s="39" t="s">
        <v>2</v>
      </c>
      <c r="N30" s="39" t="s">
        <v>2</v>
      </c>
      <c r="O30" s="2"/>
      <c r="P30" s="2"/>
      <c r="Q30" s="2"/>
      <c r="R30" s="2"/>
      <c r="S30" s="2"/>
      <c r="T30" s="2"/>
      <c r="U30" s="2"/>
    </row>
    <row r="31" spans="1:21" x14ac:dyDescent="0.2">
      <c r="A31" s="103"/>
      <c r="B31" s="103"/>
      <c r="C31" s="105" t="s">
        <v>3</v>
      </c>
      <c r="D31" s="105">
        <v>5</v>
      </c>
      <c r="E31" s="105">
        <v>10</v>
      </c>
      <c r="F31" s="105">
        <v>15</v>
      </c>
      <c r="G31" s="105">
        <v>20</v>
      </c>
      <c r="H31" s="107"/>
      <c r="I31" s="107"/>
      <c r="J31" s="105" t="s">
        <v>3</v>
      </c>
      <c r="K31" s="105">
        <v>5</v>
      </c>
      <c r="L31" s="105">
        <v>10</v>
      </c>
      <c r="M31" s="105">
        <v>15</v>
      </c>
      <c r="N31" s="105">
        <v>20</v>
      </c>
      <c r="O31" s="2"/>
      <c r="P31" s="2"/>
      <c r="Q31" s="2"/>
      <c r="R31" s="2"/>
      <c r="S31" s="2"/>
      <c r="T31" s="2"/>
      <c r="U31" s="2"/>
    </row>
    <row r="32" spans="1:21" x14ac:dyDescent="0.2">
      <c r="A32" s="103"/>
      <c r="B32" s="103"/>
      <c r="C32" s="106">
        <v>0.8</v>
      </c>
      <c r="D32" s="43">
        <v>15.1</v>
      </c>
      <c r="E32" s="43">
        <v>10</v>
      </c>
      <c r="F32" s="43">
        <v>9</v>
      </c>
      <c r="G32" s="43">
        <v>8</v>
      </c>
      <c r="H32" s="107"/>
      <c r="I32" s="107"/>
      <c r="J32" s="106">
        <v>0.8</v>
      </c>
      <c r="K32" s="43">
        <v>7</v>
      </c>
      <c r="L32" s="43">
        <v>4.8</v>
      </c>
      <c r="M32" s="43">
        <v>4.4000000000000004</v>
      </c>
      <c r="N32" s="43">
        <v>4.3</v>
      </c>
      <c r="O32" s="2"/>
      <c r="P32" s="2"/>
      <c r="Q32" s="2"/>
      <c r="R32" s="2"/>
      <c r="S32" s="2"/>
      <c r="T32" s="2"/>
      <c r="U32" s="2"/>
    </row>
    <row r="33" spans="1:21" x14ac:dyDescent="0.2">
      <c r="A33" s="103"/>
      <c r="B33" s="103"/>
      <c r="C33" s="106">
        <v>0.9</v>
      </c>
      <c r="D33" s="43">
        <v>13</v>
      </c>
      <c r="E33" s="43">
        <v>10</v>
      </c>
      <c r="F33" s="43">
        <v>9</v>
      </c>
      <c r="G33" s="43">
        <v>7</v>
      </c>
      <c r="H33" s="107"/>
      <c r="I33" s="107"/>
      <c r="J33" s="106">
        <v>0.9</v>
      </c>
      <c r="K33" s="43">
        <v>6.4</v>
      </c>
      <c r="L33" s="43">
        <v>4.5</v>
      </c>
      <c r="M33" s="43">
        <v>3.2</v>
      </c>
      <c r="N33" s="43">
        <v>3.1</v>
      </c>
      <c r="O33" s="2"/>
      <c r="P33" s="2"/>
      <c r="Q33" s="2"/>
      <c r="R33" s="2"/>
      <c r="S33" s="2"/>
      <c r="T33" s="2"/>
      <c r="U33" s="2"/>
    </row>
    <row r="34" spans="1:21" x14ac:dyDescent="0.2">
      <c r="A34" s="103"/>
      <c r="B34" s="103"/>
      <c r="C34" s="106">
        <v>1</v>
      </c>
      <c r="D34" s="43">
        <v>12</v>
      </c>
      <c r="E34" s="43">
        <v>9.3000000000000007</v>
      </c>
      <c r="F34" s="43">
        <v>7.5</v>
      </c>
      <c r="G34" s="43">
        <v>6</v>
      </c>
      <c r="H34" s="107"/>
      <c r="I34" s="107"/>
      <c r="J34" s="106">
        <v>1</v>
      </c>
      <c r="K34" s="43">
        <v>5.7</v>
      </c>
      <c r="L34" s="43">
        <v>4.2</v>
      </c>
      <c r="M34" s="43">
        <v>3</v>
      </c>
      <c r="N34" s="43">
        <v>2.9</v>
      </c>
      <c r="O34" s="2"/>
      <c r="P34" s="2"/>
      <c r="Q34" s="2"/>
      <c r="R34" s="2"/>
      <c r="S34" s="2"/>
      <c r="T34" s="2"/>
      <c r="U34" s="2"/>
    </row>
    <row r="35" spans="1:21" x14ac:dyDescent="0.2">
      <c r="A35" s="103"/>
      <c r="B35" s="103"/>
      <c r="C35" s="106">
        <v>1.07</v>
      </c>
      <c r="D35" s="43">
        <v>11</v>
      </c>
      <c r="E35" s="43">
        <v>9</v>
      </c>
      <c r="F35" s="43">
        <v>8</v>
      </c>
      <c r="G35" s="43">
        <v>8</v>
      </c>
      <c r="H35" s="107"/>
      <c r="I35" s="107"/>
      <c r="J35" s="106">
        <v>1.07</v>
      </c>
      <c r="K35" s="43">
        <v>5</v>
      </c>
      <c r="L35" s="43">
        <v>3.8</v>
      </c>
      <c r="M35" s="43">
        <v>3</v>
      </c>
      <c r="N35" s="43">
        <v>2.9</v>
      </c>
      <c r="O35" s="2"/>
      <c r="P35" s="2"/>
      <c r="Q35" s="2"/>
      <c r="R35" s="2"/>
      <c r="S35" s="2"/>
      <c r="T35" s="2"/>
      <c r="U35" s="2"/>
    </row>
    <row r="36" spans="1:21" x14ac:dyDescent="0.2">
      <c r="A36" s="103"/>
      <c r="B36" s="103"/>
      <c r="C36" s="106">
        <v>1.1499999999999999</v>
      </c>
      <c r="D36" s="43">
        <v>10</v>
      </c>
      <c r="E36" s="43">
        <v>11</v>
      </c>
      <c r="F36" s="43">
        <v>11.5</v>
      </c>
      <c r="G36" s="43">
        <v>12</v>
      </c>
      <c r="H36" s="107"/>
      <c r="I36" s="107"/>
      <c r="J36" s="106">
        <v>1.1499999999999999</v>
      </c>
      <c r="K36" s="43">
        <v>4.2</v>
      </c>
      <c r="L36" s="43">
        <v>3.5</v>
      </c>
      <c r="M36" s="43">
        <v>2.8</v>
      </c>
      <c r="N36" s="43">
        <v>2.7</v>
      </c>
      <c r="O36" s="2"/>
      <c r="P36" s="2"/>
      <c r="Q36" s="2"/>
      <c r="R36" s="2"/>
      <c r="S36" s="2"/>
      <c r="T36" s="2"/>
      <c r="U36" s="2"/>
    </row>
    <row r="37" spans="1:21" x14ac:dyDescent="0.2">
      <c r="A37" s="103"/>
      <c r="B37" s="103"/>
      <c r="C37" s="106">
        <v>1.2</v>
      </c>
      <c r="D37" s="43">
        <v>9</v>
      </c>
      <c r="E37" s="43">
        <v>12</v>
      </c>
      <c r="F37" s="43">
        <v>13</v>
      </c>
      <c r="G37" s="43">
        <v>20</v>
      </c>
      <c r="H37" s="107"/>
      <c r="I37" s="107"/>
      <c r="J37" s="106">
        <v>1.2</v>
      </c>
      <c r="K37" s="43">
        <v>3.2</v>
      </c>
      <c r="L37" s="43">
        <v>2.8</v>
      </c>
      <c r="M37" s="43">
        <v>2.5</v>
      </c>
      <c r="N37" s="43">
        <v>2.4</v>
      </c>
      <c r="O37" s="2"/>
      <c r="P37" s="2"/>
      <c r="Q37" s="2"/>
      <c r="R37" s="2"/>
      <c r="S37" s="2"/>
      <c r="T37" s="2"/>
      <c r="U37" s="2"/>
    </row>
    <row r="38" spans="1:21" x14ac:dyDescent="0.2">
      <c r="A38" s="103"/>
      <c r="B38" s="103"/>
      <c r="C38" s="107"/>
      <c r="D38" s="2"/>
      <c r="E38" s="2"/>
      <c r="F38" s="9"/>
      <c r="G38" s="9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103"/>
      <c r="B39" s="103"/>
      <c r="C39" s="107"/>
      <c r="D39" s="2"/>
      <c r="E39" s="2"/>
      <c r="F39" s="9"/>
      <c r="G39" s="9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103"/>
      <c r="B40" s="103"/>
      <c r="C40" s="107"/>
      <c r="D40" s="2"/>
      <c r="E40" s="2"/>
      <c r="F40" s="9"/>
      <c r="G40" s="9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103"/>
      <c r="B41" s="103"/>
      <c r="C41" s="107"/>
      <c r="D41" s="2"/>
      <c r="E41" s="2"/>
      <c r="F41" s="9"/>
      <c r="G41" s="9"/>
    </row>
    <row r="42" spans="1:21" x14ac:dyDescent="0.2">
      <c r="A42" s="103"/>
      <c r="B42" s="103"/>
      <c r="C42" s="103"/>
      <c r="D42" s="2"/>
    </row>
    <row r="43" spans="1:21" x14ac:dyDescent="0.2">
      <c r="A43" s="103"/>
      <c r="B43" s="103"/>
      <c r="C43" s="103"/>
      <c r="M43" s="13"/>
    </row>
    <row r="44" spans="1:21" x14ac:dyDescent="0.2">
      <c r="A44" s="103"/>
      <c r="B44" s="6"/>
      <c r="C44" s="7"/>
      <c r="D44" s="6"/>
      <c r="H44" s="7"/>
      <c r="I44" s="6"/>
      <c r="K44" s="6"/>
      <c r="L44" s="7"/>
      <c r="M44" s="6"/>
      <c r="P44" s="7"/>
      <c r="Q44" s="6"/>
      <c r="R44" s="6"/>
    </row>
    <row r="45" spans="1:21" x14ac:dyDescent="0.2">
      <c r="A45" s="103"/>
      <c r="B45" s="103"/>
      <c r="C45" s="108"/>
      <c r="D45" s="21"/>
      <c r="H45" s="20"/>
      <c r="M45" s="21"/>
      <c r="P45" s="2"/>
      <c r="Q45" s="2"/>
      <c r="R45" s="2"/>
    </row>
    <row r="46" spans="1:21" x14ac:dyDescent="0.2">
      <c r="A46" s="109"/>
      <c r="B46" s="109"/>
      <c r="C46" s="110"/>
      <c r="D46" s="74"/>
      <c r="E46" s="5"/>
      <c r="F46" s="5"/>
      <c r="G46" s="5"/>
      <c r="H46" s="84"/>
      <c r="I46" s="5"/>
      <c r="J46" s="5"/>
      <c r="K46" s="5"/>
      <c r="L46" s="5"/>
      <c r="M46" s="74"/>
      <c r="N46" s="5"/>
      <c r="O46" s="5"/>
      <c r="P46" s="85"/>
      <c r="Q46" s="85"/>
      <c r="R46" s="85"/>
      <c r="S46" s="5"/>
      <c r="T46" s="5"/>
      <c r="U46" s="5"/>
    </row>
    <row r="47" spans="1:21" x14ac:dyDescent="0.2">
      <c r="A47" s="109"/>
      <c r="B47" s="109"/>
      <c r="C47" s="110"/>
      <c r="D47" s="74"/>
      <c r="E47" s="5"/>
      <c r="F47" s="5"/>
      <c r="G47" s="5"/>
      <c r="H47" s="84"/>
      <c r="I47" s="5"/>
      <c r="J47" s="5"/>
      <c r="K47" s="5"/>
      <c r="L47" s="5"/>
      <c r="M47" s="74"/>
      <c r="N47" s="5"/>
      <c r="O47" s="5"/>
      <c r="P47" s="85"/>
      <c r="Q47" s="85"/>
      <c r="R47" s="85"/>
      <c r="S47" s="5"/>
      <c r="T47" s="5"/>
      <c r="U47" s="5"/>
    </row>
    <row r="48" spans="1:21" x14ac:dyDescent="0.2">
      <c r="A48" s="109"/>
      <c r="B48" s="109"/>
      <c r="C48" s="110"/>
      <c r="D48" s="74"/>
      <c r="E48" s="5"/>
      <c r="F48" s="5"/>
      <c r="G48" s="5"/>
      <c r="H48" s="85"/>
      <c r="I48" s="5"/>
      <c r="J48" s="5"/>
      <c r="K48" s="5"/>
      <c r="L48" s="5"/>
      <c r="M48" s="74"/>
      <c r="N48" s="5"/>
      <c r="O48" s="5"/>
      <c r="P48" s="85"/>
      <c r="Q48" s="85"/>
      <c r="R48" s="85"/>
      <c r="S48" s="5"/>
      <c r="T48" s="5"/>
      <c r="U48" s="5"/>
    </row>
    <row r="49" spans="1:21" ht="18.75" x14ac:dyDescent="0.3">
      <c r="A49" s="109"/>
      <c r="B49" s="109"/>
      <c r="C49" s="109"/>
      <c r="D49" s="5"/>
      <c r="E49" s="5"/>
      <c r="F49" s="86"/>
      <c r="G49" s="86"/>
      <c r="H49" s="87"/>
      <c r="I49" s="87"/>
      <c r="J49" s="5"/>
      <c r="K49" s="5"/>
      <c r="L49" s="5"/>
      <c r="M49" s="5"/>
      <c r="N49" s="5"/>
      <c r="O49" s="5"/>
      <c r="P49" s="5"/>
      <c r="Q49" s="85"/>
      <c r="R49" s="85"/>
      <c r="S49" s="5"/>
      <c r="T49" s="5"/>
      <c r="U49" s="5"/>
    </row>
    <row r="50" spans="1:21" x14ac:dyDescent="0.2">
      <c r="A50" s="109"/>
      <c r="B50" s="109"/>
      <c r="C50" s="10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">
      <c r="A51" s="109"/>
      <c r="B51" s="105"/>
      <c r="C51" s="105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8"/>
      <c r="O51" s="88"/>
      <c r="P51" s="88"/>
      <c r="Q51" s="88"/>
      <c r="R51" s="88"/>
      <c r="S51" s="88"/>
      <c r="T51" s="81"/>
      <c r="U51" s="5"/>
    </row>
    <row r="52" spans="1:21" x14ac:dyDescent="0.2">
      <c r="A52" s="109"/>
      <c r="B52" s="105"/>
      <c r="C52" s="105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5"/>
    </row>
    <row r="53" spans="1:21" x14ac:dyDescent="0.2">
      <c r="A53" s="109"/>
      <c r="B53" s="82"/>
      <c r="C53" s="105"/>
      <c r="D53" s="39"/>
      <c r="E53" s="40"/>
      <c r="F53" s="81"/>
      <c r="G53" s="81"/>
      <c r="H53" s="81"/>
      <c r="I53" s="81"/>
      <c r="J53" s="81"/>
      <c r="K53" s="81"/>
      <c r="L53" s="81"/>
      <c r="M53" s="82"/>
      <c r="N53" s="81"/>
      <c r="O53" s="39"/>
      <c r="P53" s="40"/>
      <c r="Q53" s="81"/>
      <c r="R53" s="81"/>
      <c r="S53" s="81"/>
      <c r="T53" s="81"/>
      <c r="U53" s="5"/>
    </row>
    <row r="54" spans="1:21" x14ac:dyDescent="0.2">
      <c r="A54" s="109"/>
      <c r="B54" s="105"/>
      <c r="C54" s="105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5"/>
    </row>
    <row r="55" spans="1:21" x14ac:dyDescent="0.2">
      <c r="A55" s="109"/>
      <c r="B55" s="105"/>
      <c r="C55" s="111"/>
      <c r="D55" s="89"/>
      <c r="E55" s="89"/>
      <c r="F55" s="89"/>
      <c r="G55" s="90"/>
      <c r="H55" s="5"/>
      <c r="I55" s="88"/>
      <c r="J55" s="81"/>
      <c r="K55" s="81"/>
      <c r="L55" s="81"/>
      <c r="M55" s="81"/>
      <c r="N55" s="89"/>
      <c r="O55" s="89"/>
      <c r="P55" s="89"/>
      <c r="Q55" s="89"/>
      <c r="R55" s="90"/>
      <c r="S55" s="88"/>
      <c r="T55" s="88"/>
      <c r="U55" s="5"/>
    </row>
    <row r="56" spans="1:21" x14ac:dyDescent="0.2">
      <c r="A56" s="109"/>
      <c r="B56" s="82"/>
      <c r="C56" s="111"/>
      <c r="D56" s="89"/>
      <c r="E56" s="89"/>
      <c r="F56" s="89"/>
      <c r="G56" s="90"/>
      <c r="H56" s="5"/>
      <c r="I56" s="88"/>
      <c r="J56" s="81"/>
      <c r="K56" s="81"/>
      <c r="L56" s="81"/>
      <c r="M56" s="82"/>
      <c r="N56" s="89"/>
      <c r="O56" s="89"/>
      <c r="P56" s="89"/>
      <c r="Q56" s="89"/>
      <c r="R56" s="90"/>
      <c r="S56" s="88"/>
      <c r="T56" s="88"/>
      <c r="U56" s="5"/>
    </row>
    <row r="57" spans="1:21" x14ac:dyDescent="0.2">
      <c r="A57" s="109"/>
      <c r="B57" s="105"/>
      <c r="C57" s="111"/>
      <c r="D57" s="89"/>
      <c r="E57" s="89"/>
      <c r="F57" s="89"/>
      <c r="G57" s="90"/>
      <c r="H57" s="5"/>
      <c r="I57" s="88"/>
      <c r="J57" s="81"/>
      <c r="K57" s="81"/>
      <c r="L57" s="81"/>
      <c r="M57" s="81"/>
      <c r="N57" s="89"/>
      <c r="O57" s="89"/>
      <c r="P57" s="89"/>
      <c r="Q57" s="89"/>
      <c r="R57" s="90"/>
      <c r="S57" s="88"/>
      <c r="T57" s="88"/>
      <c r="U57" s="5"/>
    </row>
    <row r="58" spans="1:21" x14ac:dyDescent="0.2">
      <c r="A58" s="109"/>
      <c r="B58" s="105"/>
      <c r="C58" s="111"/>
      <c r="D58" s="89"/>
      <c r="E58" s="89"/>
      <c r="F58" s="89"/>
      <c r="G58" s="90"/>
      <c r="H58" s="5"/>
      <c r="I58" s="88"/>
      <c r="J58" s="81"/>
      <c r="K58" s="81"/>
      <c r="L58" s="81"/>
      <c r="M58" s="81"/>
      <c r="N58" s="89"/>
      <c r="O58" s="89"/>
      <c r="P58" s="89"/>
      <c r="Q58" s="89"/>
      <c r="R58" s="90"/>
      <c r="S58" s="88"/>
      <c r="T58" s="88"/>
      <c r="U58" s="5"/>
    </row>
    <row r="59" spans="1:21" x14ac:dyDescent="0.2">
      <c r="A59" s="109"/>
      <c r="B59" s="105"/>
      <c r="C59" s="111"/>
      <c r="D59" s="89"/>
      <c r="E59" s="89"/>
      <c r="F59" s="89"/>
      <c r="G59" s="90"/>
      <c r="H59" s="5"/>
      <c r="I59" s="88"/>
      <c r="J59" s="81"/>
      <c r="K59" s="82"/>
      <c r="L59" s="81"/>
      <c r="M59" s="81"/>
      <c r="N59" s="89"/>
      <c r="O59" s="89"/>
      <c r="P59" s="89"/>
      <c r="Q59" s="89"/>
      <c r="R59" s="90"/>
      <c r="S59" s="88"/>
      <c r="T59" s="88"/>
      <c r="U59" s="5"/>
    </row>
    <row r="60" spans="1:21" x14ac:dyDescent="0.2">
      <c r="A60" s="109"/>
      <c r="B60" s="105"/>
      <c r="C60" s="111"/>
      <c r="D60" s="89"/>
      <c r="E60" s="89"/>
      <c r="F60" s="89"/>
      <c r="G60" s="90"/>
      <c r="H60" s="5"/>
      <c r="I60" s="88"/>
      <c r="J60" s="81"/>
      <c r="K60" s="82"/>
      <c r="L60" s="81"/>
      <c r="M60" s="81"/>
      <c r="N60" s="90"/>
      <c r="O60" s="89"/>
      <c r="P60" s="89"/>
      <c r="Q60" s="89"/>
      <c r="R60" s="90"/>
      <c r="S60" s="91"/>
      <c r="T60" s="88"/>
      <c r="U60" s="5"/>
    </row>
    <row r="61" spans="1:21" x14ac:dyDescent="0.2">
      <c r="A61" s="109"/>
      <c r="B61" s="105"/>
      <c r="C61" s="82"/>
      <c r="D61" s="82"/>
      <c r="E61" s="82"/>
      <c r="F61" s="82"/>
      <c r="G61" s="82"/>
      <c r="H61" s="82"/>
      <c r="I61" s="81"/>
      <c r="J61" s="81"/>
      <c r="K61" s="81"/>
      <c r="L61" s="81"/>
      <c r="M61" s="81"/>
      <c r="N61" s="82"/>
      <c r="O61" s="82"/>
      <c r="P61" s="82"/>
      <c r="Q61" s="82"/>
      <c r="R61" s="82"/>
      <c r="S61" s="82"/>
      <c r="T61" s="81"/>
      <c r="U61" s="5"/>
    </row>
    <row r="62" spans="1:21" x14ac:dyDescent="0.2">
      <c r="A62" s="109"/>
      <c r="B62" s="105"/>
      <c r="C62" s="105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5"/>
    </row>
    <row r="63" spans="1:21" x14ac:dyDescent="0.2">
      <c r="A63" s="109"/>
      <c r="B63" s="105"/>
      <c r="C63" s="105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5"/>
    </row>
    <row r="64" spans="1:21" x14ac:dyDescent="0.2">
      <c r="A64" s="109"/>
      <c r="B64" s="105"/>
      <c r="C64" s="105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5"/>
    </row>
    <row r="65" spans="1:21" x14ac:dyDescent="0.2">
      <c r="A65" s="109"/>
      <c r="B65" s="105"/>
      <c r="C65" s="105"/>
      <c r="D65" s="81"/>
      <c r="E65" s="81"/>
      <c r="F65" s="81"/>
      <c r="G65" s="81"/>
      <c r="H65" s="81"/>
      <c r="I65" s="81"/>
      <c r="J65" s="81"/>
      <c r="K65" s="82"/>
      <c r="L65" s="81"/>
      <c r="M65" s="81"/>
      <c r="N65" s="81"/>
      <c r="O65" s="81"/>
      <c r="P65" s="81"/>
      <c r="Q65" s="81"/>
      <c r="R65" s="81"/>
      <c r="S65" s="81"/>
      <c r="T65" s="81"/>
      <c r="U65" s="5"/>
    </row>
    <row r="66" spans="1:21" x14ac:dyDescent="0.2">
      <c r="A66" s="109"/>
      <c r="B66" s="105"/>
      <c r="C66" s="105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5"/>
    </row>
    <row r="67" spans="1:21" x14ac:dyDescent="0.2">
      <c r="A67" s="109"/>
      <c r="B67" s="105"/>
      <c r="C67" s="105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5"/>
    </row>
    <row r="68" spans="1:21" x14ac:dyDescent="0.2">
      <c r="A68" s="109"/>
      <c r="B68" s="82"/>
      <c r="C68" s="105"/>
      <c r="D68" s="39"/>
      <c r="E68" s="40"/>
      <c r="F68" s="81"/>
      <c r="G68" s="81"/>
      <c r="H68" s="81"/>
      <c r="I68" s="81"/>
      <c r="J68" s="81"/>
      <c r="K68" s="81"/>
      <c r="L68" s="81"/>
      <c r="M68" s="82"/>
      <c r="N68" s="81"/>
      <c r="O68" s="39"/>
      <c r="P68" s="40"/>
      <c r="Q68" s="81"/>
      <c r="R68" s="81"/>
      <c r="S68" s="81"/>
      <c r="T68" s="81"/>
      <c r="U68" s="5"/>
    </row>
    <row r="69" spans="1:21" x14ac:dyDescent="0.2">
      <c r="A69" s="109"/>
      <c r="B69" s="105"/>
      <c r="C69" s="105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5"/>
    </row>
    <row r="70" spans="1:21" x14ac:dyDescent="0.2">
      <c r="A70" s="109"/>
      <c r="B70" s="105"/>
      <c r="C70" s="105"/>
      <c r="D70" s="81"/>
      <c r="E70" s="81"/>
      <c r="F70" s="81"/>
      <c r="G70" s="81"/>
      <c r="H70" s="81"/>
      <c r="I70" s="81"/>
      <c r="J70" s="81"/>
      <c r="K70" s="82"/>
      <c r="L70" s="81"/>
      <c r="M70" s="81"/>
      <c r="N70" s="81"/>
      <c r="O70" s="81"/>
      <c r="P70" s="81"/>
      <c r="Q70" s="81"/>
      <c r="R70" s="81"/>
      <c r="S70" s="81"/>
      <c r="T70" s="81"/>
      <c r="U70" s="5"/>
    </row>
    <row r="71" spans="1:21" x14ac:dyDescent="0.2">
      <c r="A71" s="109"/>
      <c r="B71" s="105"/>
      <c r="C71" s="111"/>
      <c r="D71" s="89"/>
      <c r="E71" s="89"/>
      <c r="F71" s="89"/>
      <c r="G71" s="90"/>
      <c r="H71" s="5"/>
      <c r="I71" s="88"/>
      <c r="J71" s="81"/>
      <c r="K71" s="81"/>
      <c r="L71" s="81"/>
      <c r="M71" s="81"/>
      <c r="N71" s="89"/>
      <c r="O71" s="89"/>
      <c r="P71" s="89"/>
      <c r="Q71" s="89"/>
      <c r="R71" s="90"/>
      <c r="S71" s="5"/>
      <c r="T71" s="88"/>
      <c r="U71" s="5"/>
    </row>
    <row r="72" spans="1:21" x14ac:dyDescent="0.2">
      <c r="A72" s="109"/>
      <c r="B72" s="82"/>
      <c r="C72" s="111"/>
      <c r="D72" s="89"/>
      <c r="E72" s="89"/>
      <c r="F72" s="89"/>
      <c r="G72" s="90"/>
      <c r="H72" s="5"/>
      <c r="I72" s="88"/>
      <c r="J72" s="81"/>
      <c r="K72" s="81"/>
      <c r="L72" s="81"/>
      <c r="M72" s="82"/>
      <c r="N72" s="89"/>
      <c r="O72" s="89"/>
      <c r="P72" s="89"/>
      <c r="Q72" s="89"/>
      <c r="R72" s="90"/>
      <c r="S72" s="5"/>
      <c r="T72" s="88"/>
      <c r="U72" s="5"/>
    </row>
    <row r="73" spans="1:21" x14ac:dyDescent="0.2">
      <c r="A73" s="109"/>
      <c r="B73" s="105"/>
      <c r="C73" s="111"/>
      <c r="D73" s="89"/>
      <c r="E73" s="89"/>
      <c r="F73" s="89"/>
      <c r="G73" s="90"/>
      <c r="H73" s="5"/>
      <c r="I73" s="88"/>
      <c r="J73" s="81"/>
      <c r="K73" s="81"/>
      <c r="L73" s="81"/>
      <c r="M73" s="81"/>
      <c r="N73" s="89"/>
      <c r="O73" s="89"/>
      <c r="P73" s="89"/>
      <c r="Q73" s="89"/>
      <c r="R73" s="90"/>
      <c r="S73" s="5"/>
      <c r="T73" s="88"/>
      <c r="U73" s="5"/>
    </row>
    <row r="74" spans="1:21" x14ac:dyDescent="0.2">
      <c r="A74" s="109"/>
      <c r="B74" s="105"/>
      <c r="C74" s="111"/>
      <c r="D74" s="89"/>
      <c r="E74" s="89"/>
      <c r="F74" s="89"/>
      <c r="G74" s="90"/>
      <c r="H74" s="5"/>
      <c r="I74" s="88"/>
      <c r="J74" s="81"/>
      <c r="K74" s="81"/>
      <c r="L74" s="81"/>
      <c r="M74" s="81"/>
      <c r="N74" s="89"/>
      <c r="O74" s="89"/>
      <c r="P74" s="89"/>
      <c r="Q74" s="89"/>
      <c r="R74" s="90"/>
      <c r="S74" s="5"/>
      <c r="T74" s="88"/>
      <c r="U74" s="5"/>
    </row>
    <row r="75" spans="1:21" x14ac:dyDescent="0.2">
      <c r="A75" s="109"/>
      <c r="B75" s="105"/>
      <c r="C75" s="111"/>
      <c r="D75" s="89"/>
      <c r="E75" s="89"/>
      <c r="F75" s="89"/>
      <c r="G75" s="90"/>
      <c r="H75" s="5"/>
      <c r="I75" s="88"/>
      <c r="J75" s="81"/>
      <c r="K75" s="81"/>
      <c r="L75" s="81"/>
      <c r="M75" s="81"/>
      <c r="N75" s="89"/>
      <c r="O75" s="89"/>
      <c r="P75" s="89"/>
      <c r="Q75" s="89"/>
      <c r="R75" s="90"/>
      <c r="S75" s="5"/>
      <c r="T75" s="88"/>
      <c r="U75" s="5"/>
    </row>
    <row r="76" spans="1:21" x14ac:dyDescent="0.2">
      <c r="A76" s="109"/>
      <c r="B76" s="105"/>
      <c r="C76" s="111"/>
      <c r="D76" s="89"/>
      <c r="E76" s="89"/>
      <c r="F76" s="89"/>
      <c r="G76" s="90"/>
      <c r="H76" s="5"/>
      <c r="I76" s="88"/>
      <c r="J76" s="81"/>
      <c r="K76" s="81"/>
      <c r="L76" s="81"/>
      <c r="M76" s="81"/>
      <c r="N76" s="90"/>
      <c r="O76" s="89"/>
      <c r="P76" s="89"/>
      <c r="Q76" s="89"/>
      <c r="R76" s="90"/>
      <c r="S76" s="5"/>
      <c r="T76" s="88"/>
      <c r="U76" s="5"/>
    </row>
    <row r="77" spans="1:21" x14ac:dyDescent="0.2">
      <c r="A77" s="109"/>
      <c r="B77" s="105"/>
      <c r="C77" s="92"/>
      <c r="D77" s="82"/>
      <c r="E77" s="82"/>
      <c r="F77" s="82"/>
      <c r="G77" s="82"/>
      <c r="H77" s="82"/>
      <c r="I77" s="81"/>
      <c r="J77" s="81"/>
      <c r="K77" s="81"/>
      <c r="L77" s="81"/>
      <c r="M77" s="81"/>
      <c r="N77" s="92"/>
      <c r="O77" s="82"/>
      <c r="P77" s="82"/>
      <c r="Q77" s="82"/>
      <c r="R77" s="82"/>
      <c r="S77" s="82"/>
      <c r="T77" s="81"/>
      <c r="U77" s="5"/>
    </row>
    <row r="78" spans="1:21" x14ac:dyDescent="0.2">
      <c r="A78" s="109"/>
      <c r="B78" s="105"/>
      <c r="C78" s="105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5"/>
    </row>
    <row r="79" spans="1:21" x14ac:dyDescent="0.2">
      <c r="A79" s="109"/>
      <c r="B79" s="105"/>
      <c r="C79" s="105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5"/>
    </row>
    <row r="80" spans="1:21" x14ac:dyDescent="0.2">
      <c r="A80" s="109"/>
      <c r="B80" s="105"/>
      <c r="C80" s="105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5"/>
    </row>
    <row r="81" spans="1:21" x14ac:dyDescent="0.2">
      <c r="A81" s="109"/>
      <c r="B81" s="105"/>
      <c r="C81" s="105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5"/>
    </row>
    <row r="82" spans="1:21" ht="18" x14ac:dyDescent="0.25">
      <c r="A82" s="109"/>
      <c r="B82" s="105"/>
      <c r="C82" s="105"/>
      <c r="D82" s="81"/>
      <c r="E82" s="93"/>
      <c r="F82" s="93"/>
      <c r="G82" s="93"/>
      <c r="H82" s="93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5"/>
    </row>
    <row r="83" spans="1:21" x14ac:dyDescent="0.2">
      <c r="A83" s="109"/>
      <c r="B83" s="109"/>
      <c r="C83" s="109"/>
      <c r="D83" s="5"/>
      <c r="E83" s="5"/>
      <c r="F83" s="5"/>
      <c r="G83" s="5"/>
      <c r="H83" s="5"/>
      <c r="I83" s="5"/>
      <c r="J83" s="5"/>
      <c r="K83" s="5"/>
      <c r="L83" s="5"/>
      <c r="M83" s="5"/>
      <c r="N83" s="85"/>
      <c r="O83" s="85"/>
      <c r="P83" s="85"/>
      <c r="Q83" s="85"/>
      <c r="R83" s="85"/>
      <c r="S83" s="94"/>
      <c r="T83" s="5"/>
      <c r="U83" s="5"/>
    </row>
    <row r="84" spans="1:21" x14ac:dyDescent="0.2">
      <c r="A84" s="109"/>
      <c r="B84" s="109"/>
      <c r="C84" s="112"/>
      <c r="D84" s="85"/>
      <c r="E84" s="85"/>
      <c r="F84" s="85"/>
      <c r="G84" s="85"/>
      <c r="H84" s="5"/>
      <c r="I84" s="5"/>
      <c r="J84" s="5"/>
      <c r="K84" s="5"/>
      <c r="L84" s="5"/>
      <c r="M84" s="85"/>
      <c r="N84" s="85"/>
      <c r="O84" s="85"/>
      <c r="P84" s="85"/>
      <c r="Q84" s="85"/>
      <c r="R84" s="94"/>
      <c r="S84" s="5"/>
      <c r="T84" s="5"/>
      <c r="U84" s="5"/>
    </row>
    <row r="85" spans="1:21" x14ac:dyDescent="0.2">
      <c r="A85" s="109"/>
      <c r="B85" s="95"/>
      <c r="C85" s="112"/>
      <c r="D85" s="85"/>
      <c r="E85" s="85"/>
      <c r="F85" s="96"/>
      <c r="G85" s="96"/>
      <c r="H85" s="5"/>
      <c r="I85" s="5"/>
      <c r="J85" s="5"/>
      <c r="K85" s="5"/>
      <c r="L85" s="5"/>
      <c r="M85" s="85"/>
      <c r="N85" s="85"/>
      <c r="O85" s="85"/>
      <c r="P85" s="85"/>
      <c r="Q85" s="85"/>
      <c r="R85" s="94"/>
      <c r="S85" s="5"/>
      <c r="T85" s="5"/>
      <c r="U85" s="5"/>
    </row>
    <row r="86" spans="1:21" x14ac:dyDescent="0.2">
      <c r="A86" s="109"/>
      <c r="B86" s="109"/>
      <c r="C86" s="112"/>
      <c r="D86" s="85"/>
      <c r="E86" s="85"/>
      <c r="F86" s="96"/>
      <c r="G86" s="96"/>
      <c r="H86" s="5"/>
      <c r="I86" s="5"/>
      <c r="J86" s="5"/>
      <c r="K86" s="5"/>
      <c r="L86" s="5"/>
      <c r="M86" s="85"/>
      <c r="N86" s="85"/>
      <c r="O86" s="85"/>
      <c r="P86" s="85"/>
      <c r="Q86" s="85"/>
      <c r="R86" s="94"/>
      <c r="S86" s="5"/>
      <c r="T86" s="5"/>
      <c r="U86" s="5"/>
    </row>
    <row r="87" spans="1:21" x14ac:dyDescent="0.2">
      <c r="A87" s="103"/>
      <c r="B87" s="103"/>
      <c r="C87" s="107"/>
      <c r="D87" s="2"/>
      <c r="E87" s="2"/>
      <c r="F87" s="9"/>
      <c r="G87" s="9"/>
      <c r="M87" s="2"/>
      <c r="N87" s="2"/>
      <c r="O87" s="2"/>
      <c r="P87" s="2"/>
      <c r="Q87" s="2"/>
      <c r="R87" s="16"/>
    </row>
    <row r="88" spans="1:21" x14ac:dyDescent="0.2">
      <c r="A88" s="103"/>
      <c r="B88" s="103"/>
      <c r="C88" s="107"/>
      <c r="D88" s="2"/>
      <c r="E88" s="2"/>
      <c r="F88" s="9"/>
      <c r="G88" s="9"/>
    </row>
    <row r="89" spans="1:21" x14ac:dyDescent="0.2">
      <c r="A89" s="103"/>
      <c r="B89" s="103"/>
      <c r="C89" s="103"/>
      <c r="D89" s="2"/>
    </row>
    <row r="90" spans="1:21" x14ac:dyDescent="0.2">
      <c r="A90" s="103"/>
      <c r="B90" s="103"/>
      <c r="C90" s="103"/>
      <c r="M90" s="13"/>
    </row>
    <row r="91" spans="1:21" x14ac:dyDescent="0.2">
      <c r="A91" s="103"/>
      <c r="B91" s="6"/>
      <c r="C91" s="7"/>
      <c r="D91" s="6"/>
      <c r="H91" s="7"/>
      <c r="I91" s="6"/>
      <c r="K91" s="6"/>
      <c r="L91" s="7"/>
      <c r="M91" s="6"/>
      <c r="P91" s="7"/>
      <c r="Q91" s="6"/>
      <c r="R91" s="6"/>
    </row>
    <row r="92" spans="1:21" x14ac:dyDescent="0.2">
      <c r="A92" s="103"/>
      <c r="B92" s="103"/>
      <c r="C92" s="108"/>
      <c r="D92" s="21"/>
      <c r="H92" s="20"/>
      <c r="M92" s="21"/>
      <c r="P92" s="2"/>
      <c r="Q92" s="2"/>
      <c r="R92" s="2"/>
    </row>
    <row r="93" spans="1:21" x14ac:dyDescent="0.2">
      <c r="A93" s="103"/>
      <c r="B93" s="103"/>
      <c r="C93" s="108"/>
      <c r="D93" s="21"/>
      <c r="H93" s="20"/>
      <c r="M93" s="21"/>
      <c r="P93" s="2"/>
      <c r="Q93" s="2"/>
      <c r="R93" s="2"/>
    </row>
    <row r="94" spans="1:21" x14ac:dyDescent="0.2">
      <c r="A94" s="103"/>
      <c r="B94" s="103"/>
      <c r="C94" s="108"/>
      <c r="D94" s="21"/>
      <c r="H94" s="20"/>
      <c r="M94" s="21"/>
      <c r="P94" s="2"/>
      <c r="Q94" s="2"/>
      <c r="R94" s="2"/>
    </row>
    <row r="95" spans="1:21" x14ac:dyDescent="0.2">
      <c r="A95" s="103"/>
      <c r="B95" s="103"/>
      <c r="C95" s="108"/>
      <c r="D95" s="21"/>
      <c r="H95" s="2"/>
      <c r="M95" s="21"/>
      <c r="P95" s="2"/>
      <c r="Q95" s="2"/>
      <c r="R95" s="2"/>
    </row>
    <row r="96" spans="1:21" x14ac:dyDescent="0.2">
      <c r="A96" s="103"/>
      <c r="B96" s="103"/>
      <c r="C96" s="103"/>
      <c r="Q96" s="2"/>
      <c r="R96" s="2"/>
    </row>
    <row r="97" spans="1:20" ht="18.75" x14ac:dyDescent="0.3">
      <c r="A97" s="103"/>
      <c r="B97" s="103"/>
      <c r="C97" s="103"/>
      <c r="F97" s="49"/>
      <c r="G97" s="49"/>
      <c r="H97" s="50"/>
      <c r="I97" s="50"/>
      <c r="Q97" s="2"/>
      <c r="R97" s="2"/>
    </row>
    <row r="98" spans="1:20" x14ac:dyDescent="0.2">
      <c r="A98" s="103"/>
      <c r="B98" s="103"/>
      <c r="C98" s="103"/>
      <c r="I98" s="36"/>
    </row>
    <row r="99" spans="1:20" x14ac:dyDescent="0.2">
      <c r="A99" s="103"/>
      <c r="B99" s="104"/>
      <c r="C99" s="10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42"/>
      <c r="O99" s="42"/>
      <c r="P99" s="42"/>
      <c r="Q99" s="42"/>
      <c r="R99" s="42"/>
      <c r="S99" s="42"/>
      <c r="T99" s="10"/>
    </row>
    <row r="100" spans="1:20" x14ac:dyDescent="0.2">
      <c r="A100" s="103"/>
      <c r="B100" s="104"/>
      <c r="C100" s="10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03"/>
      <c r="B101" s="11"/>
      <c r="C101" s="104"/>
      <c r="D101" s="39"/>
      <c r="E101" s="40"/>
      <c r="F101" s="10"/>
      <c r="G101" s="10"/>
      <c r="H101" s="10"/>
      <c r="I101" s="10"/>
      <c r="J101" s="10"/>
      <c r="K101" s="10"/>
      <c r="L101" s="10"/>
      <c r="M101" s="11"/>
      <c r="N101" s="10"/>
      <c r="O101" s="39"/>
      <c r="P101" s="40"/>
      <c r="Q101" s="10"/>
      <c r="R101" s="10"/>
      <c r="S101" s="10"/>
      <c r="T101" s="10"/>
    </row>
    <row r="102" spans="1:20" x14ac:dyDescent="0.2">
      <c r="A102" s="103"/>
      <c r="B102" s="104"/>
      <c r="C102" s="10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03"/>
      <c r="B103" s="104"/>
      <c r="C103" s="106"/>
      <c r="D103" s="15"/>
      <c r="E103" s="15"/>
      <c r="F103" s="15"/>
      <c r="G103" s="41"/>
      <c r="I103" s="42"/>
      <c r="J103" s="10"/>
      <c r="K103" s="10"/>
      <c r="L103" s="10"/>
      <c r="M103" s="10"/>
      <c r="N103" s="15"/>
      <c r="O103" s="15"/>
      <c r="P103" s="15"/>
      <c r="Q103" s="15"/>
      <c r="R103" s="41"/>
      <c r="T103" s="42"/>
    </row>
    <row r="104" spans="1:20" x14ac:dyDescent="0.2">
      <c r="A104" s="103"/>
      <c r="B104" s="11"/>
      <c r="C104" s="106"/>
      <c r="D104" s="15"/>
      <c r="E104" s="15"/>
      <c r="F104" s="15"/>
      <c r="G104" s="41"/>
      <c r="I104" s="42"/>
      <c r="J104" s="10"/>
      <c r="K104" s="10"/>
      <c r="L104" s="10"/>
      <c r="M104" s="11"/>
      <c r="N104" s="15"/>
      <c r="O104" s="15"/>
      <c r="P104" s="15"/>
      <c r="Q104" s="15"/>
      <c r="R104" s="41"/>
      <c r="T104" s="42"/>
    </row>
    <row r="105" spans="1:20" x14ac:dyDescent="0.2">
      <c r="A105" s="103"/>
      <c r="B105" s="104"/>
      <c r="C105" s="106"/>
      <c r="D105" s="15"/>
      <c r="E105" s="15"/>
      <c r="F105" s="15"/>
      <c r="G105" s="41"/>
      <c r="I105" s="42"/>
      <c r="J105" s="10"/>
      <c r="K105" s="10"/>
      <c r="L105" s="10"/>
      <c r="M105" s="10"/>
      <c r="N105" s="15"/>
      <c r="O105" s="15"/>
      <c r="P105" s="15"/>
      <c r="Q105" s="15"/>
      <c r="R105" s="41"/>
      <c r="T105" s="42"/>
    </row>
    <row r="106" spans="1:20" x14ac:dyDescent="0.2">
      <c r="A106" s="103"/>
      <c r="B106" s="104"/>
      <c r="C106" s="106"/>
      <c r="D106" s="15"/>
      <c r="E106" s="15"/>
      <c r="F106" s="15"/>
      <c r="G106" s="41"/>
      <c r="I106" s="42"/>
      <c r="J106" s="10"/>
      <c r="K106" s="10"/>
      <c r="L106" s="10"/>
      <c r="M106" s="10"/>
      <c r="N106" s="15"/>
      <c r="O106" s="15"/>
      <c r="P106" s="15"/>
      <c r="Q106" s="15"/>
      <c r="R106" s="41"/>
      <c r="T106" s="42"/>
    </row>
    <row r="107" spans="1:20" x14ac:dyDescent="0.2">
      <c r="A107" s="103"/>
      <c r="B107" s="104"/>
      <c r="C107" s="106"/>
      <c r="D107" s="15"/>
      <c r="E107" s="15"/>
      <c r="F107" s="15"/>
      <c r="G107" s="41"/>
      <c r="I107" s="42"/>
      <c r="J107" s="10"/>
      <c r="K107" s="11"/>
      <c r="L107" s="10"/>
      <c r="M107" s="10"/>
      <c r="N107" s="15"/>
      <c r="O107" s="15"/>
      <c r="P107" s="15"/>
      <c r="Q107" s="15"/>
      <c r="R107" s="41"/>
      <c r="T107" s="42"/>
    </row>
    <row r="108" spans="1:20" x14ac:dyDescent="0.2">
      <c r="A108" s="103"/>
      <c r="B108" s="104"/>
      <c r="C108" s="106"/>
      <c r="D108" s="15"/>
      <c r="E108" s="15"/>
      <c r="F108" s="15"/>
      <c r="G108" s="41"/>
      <c r="I108" s="42"/>
      <c r="J108" s="10"/>
      <c r="K108" s="11"/>
      <c r="L108" s="10"/>
      <c r="M108" s="10"/>
      <c r="N108" s="41"/>
      <c r="O108" s="15"/>
      <c r="P108" s="15"/>
      <c r="Q108" s="15"/>
      <c r="R108" s="41"/>
      <c r="T108" s="42"/>
    </row>
    <row r="109" spans="1:20" x14ac:dyDescent="0.2">
      <c r="A109" s="103"/>
      <c r="B109" s="104"/>
      <c r="C109" s="11"/>
      <c r="D109" s="11"/>
      <c r="E109" s="11"/>
      <c r="F109" s="11"/>
      <c r="G109" s="11"/>
      <c r="H109" s="11"/>
      <c r="I109" s="10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0"/>
    </row>
    <row r="110" spans="1:20" x14ac:dyDescent="0.2">
      <c r="A110" s="103"/>
      <c r="B110" s="104"/>
      <c r="C110" s="10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x14ac:dyDescent="0.2">
      <c r="A111" s="103"/>
      <c r="B111" s="104"/>
      <c r="C111" s="10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x14ac:dyDescent="0.2">
      <c r="A112" s="103"/>
      <c r="B112" s="104"/>
      <c r="C112" s="10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x14ac:dyDescent="0.2">
      <c r="A113" s="103"/>
      <c r="B113" s="104"/>
      <c r="C113" s="104"/>
      <c r="D113" s="10"/>
      <c r="E113" s="10"/>
      <c r="F113" s="10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x14ac:dyDescent="0.2">
      <c r="A114" s="103"/>
      <c r="B114" s="104"/>
      <c r="C114" s="10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x14ac:dyDescent="0.2">
      <c r="A115" s="103"/>
      <c r="B115" s="104"/>
      <c r="C115" s="10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x14ac:dyDescent="0.2">
      <c r="A116" s="103"/>
      <c r="B116" s="11"/>
      <c r="C116" s="104"/>
      <c r="D116" s="39"/>
      <c r="E116" s="40"/>
      <c r="F116" s="10"/>
      <c r="G116" s="10"/>
      <c r="H116" s="10"/>
      <c r="I116" s="10"/>
      <c r="J116" s="10"/>
      <c r="K116" s="10"/>
      <c r="L116" s="10"/>
      <c r="M116" s="11"/>
      <c r="N116" s="10"/>
      <c r="O116" s="39"/>
      <c r="P116" s="40"/>
      <c r="Q116" s="10"/>
      <c r="R116" s="10"/>
      <c r="S116" s="10"/>
      <c r="T116" s="10"/>
    </row>
    <row r="117" spans="1:20" x14ac:dyDescent="0.2">
      <c r="A117" s="103"/>
      <c r="B117" s="104"/>
      <c r="C117" s="10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x14ac:dyDescent="0.2">
      <c r="A118" s="103"/>
      <c r="B118" s="104"/>
      <c r="C118" s="104"/>
      <c r="D118" s="10"/>
      <c r="E118" s="10"/>
      <c r="F118" s="10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x14ac:dyDescent="0.2">
      <c r="A119" s="103"/>
      <c r="B119" s="104"/>
      <c r="C119" s="106"/>
      <c r="D119" s="15"/>
      <c r="E119" s="15"/>
      <c r="F119" s="15"/>
      <c r="G119" s="41"/>
      <c r="I119" s="42"/>
      <c r="J119" s="10"/>
      <c r="K119" s="10"/>
      <c r="L119" s="10"/>
      <c r="M119" s="10"/>
      <c r="N119" s="15"/>
      <c r="O119" s="15"/>
      <c r="P119" s="15"/>
      <c r="Q119" s="15"/>
      <c r="R119" s="41"/>
      <c r="T119" s="42"/>
    </row>
    <row r="120" spans="1:20" x14ac:dyDescent="0.2">
      <c r="A120" s="103"/>
      <c r="B120" s="11"/>
      <c r="C120" s="106"/>
      <c r="D120" s="15"/>
      <c r="E120" s="15"/>
      <c r="F120" s="15"/>
      <c r="G120" s="41"/>
      <c r="I120" s="42"/>
      <c r="J120" s="10"/>
      <c r="K120" s="10"/>
      <c r="L120" s="10"/>
      <c r="M120" s="11"/>
      <c r="N120" s="15"/>
      <c r="O120" s="15"/>
      <c r="P120" s="15"/>
      <c r="Q120" s="15"/>
      <c r="R120" s="41"/>
      <c r="T120" s="42"/>
    </row>
    <row r="121" spans="1:20" x14ac:dyDescent="0.2">
      <c r="A121" s="103"/>
      <c r="B121" s="104"/>
      <c r="C121" s="106"/>
      <c r="D121" s="15"/>
      <c r="E121" s="15"/>
      <c r="F121" s="15"/>
      <c r="G121" s="41"/>
      <c r="I121" s="42"/>
      <c r="J121" s="10"/>
      <c r="K121" s="10"/>
      <c r="L121" s="10"/>
      <c r="M121" s="10"/>
      <c r="N121" s="15"/>
      <c r="O121" s="15"/>
      <c r="P121" s="15"/>
      <c r="Q121" s="15"/>
      <c r="R121" s="41"/>
      <c r="T121" s="42"/>
    </row>
    <row r="122" spans="1:20" x14ac:dyDescent="0.2">
      <c r="A122" s="103"/>
      <c r="B122" s="104"/>
      <c r="C122" s="106"/>
      <c r="D122" s="15"/>
      <c r="E122" s="15"/>
      <c r="F122" s="15"/>
      <c r="G122" s="41"/>
      <c r="I122" s="42"/>
      <c r="J122" s="10"/>
      <c r="K122" s="10"/>
      <c r="L122" s="10"/>
      <c r="M122" s="10"/>
      <c r="N122" s="15"/>
      <c r="O122" s="15"/>
      <c r="P122" s="15"/>
      <c r="Q122" s="15"/>
      <c r="R122" s="41"/>
      <c r="T122" s="42"/>
    </row>
    <row r="123" spans="1:20" x14ac:dyDescent="0.2">
      <c r="A123" s="103"/>
      <c r="B123" s="104"/>
      <c r="C123" s="106"/>
      <c r="D123" s="15"/>
      <c r="E123" s="15"/>
      <c r="F123" s="15"/>
      <c r="G123" s="41"/>
      <c r="I123" s="42"/>
      <c r="J123" s="10"/>
      <c r="K123" s="10"/>
      <c r="L123" s="10"/>
      <c r="M123" s="10"/>
      <c r="N123" s="15"/>
      <c r="O123" s="15"/>
      <c r="P123" s="15"/>
      <c r="Q123" s="15"/>
      <c r="R123" s="41"/>
      <c r="T123" s="42"/>
    </row>
    <row r="124" spans="1:20" x14ac:dyDescent="0.2">
      <c r="A124" s="103"/>
      <c r="B124" s="104"/>
      <c r="C124" s="106"/>
      <c r="D124" s="15"/>
      <c r="E124" s="15"/>
      <c r="F124" s="15"/>
      <c r="G124" s="41"/>
      <c r="I124" s="42"/>
      <c r="J124" s="10"/>
      <c r="K124" s="10"/>
      <c r="L124" s="10"/>
      <c r="M124" s="10"/>
      <c r="N124" s="41"/>
      <c r="O124" s="15"/>
      <c r="P124" s="15"/>
      <c r="Q124" s="15"/>
      <c r="R124" s="41"/>
      <c r="T124" s="42"/>
    </row>
    <row r="125" spans="1:20" x14ac:dyDescent="0.2">
      <c r="A125" s="103"/>
      <c r="B125" s="104"/>
      <c r="C125" s="17"/>
      <c r="D125" s="11"/>
      <c r="E125" s="11"/>
      <c r="F125" s="11"/>
      <c r="G125" s="11"/>
      <c r="H125" s="11"/>
      <c r="I125" s="10"/>
      <c r="J125" s="10"/>
      <c r="K125" s="10"/>
      <c r="L125" s="10"/>
      <c r="M125" s="10"/>
      <c r="N125" s="17"/>
      <c r="O125" s="11"/>
      <c r="P125" s="11"/>
      <c r="Q125" s="11"/>
      <c r="R125" s="11"/>
      <c r="S125" s="11"/>
      <c r="T125" s="10"/>
    </row>
    <row r="126" spans="1:20" x14ac:dyDescent="0.2">
      <c r="A126" s="103"/>
      <c r="B126" s="104"/>
      <c r="C126" s="10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2">
      <c r="A127" s="103"/>
      <c r="B127" s="104"/>
      <c r="C127" s="10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2">
      <c r="A128" s="103"/>
      <c r="B128" s="104"/>
      <c r="C128" s="10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2">
      <c r="A129" s="103"/>
      <c r="B129" s="104"/>
      <c r="C129" s="10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18" x14ac:dyDescent="0.25">
      <c r="A130" s="103"/>
      <c r="B130" s="104"/>
      <c r="C130" s="104"/>
      <c r="D130" s="10"/>
      <c r="E130" s="18"/>
      <c r="F130" s="18"/>
      <c r="G130" s="18"/>
      <c r="H130" s="18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2">
      <c r="A131" s="103"/>
      <c r="B131" s="103"/>
      <c r="C131" s="103"/>
    </row>
    <row r="132" spans="1:20" x14ac:dyDescent="0.2">
      <c r="A132" s="103"/>
      <c r="B132" s="103"/>
      <c r="C132" s="103"/>
    </row>
    <row r="133" spans="1:20" x14ac:dyDescent="0.2">
      <c r="A133" s="103"/>
      <c r="B133" s="103"/>
      <c r="C133" s="103"/>
    </row>
    <row r="134" spans="1:20" x14ac:dyDescent="0.2">
      <c r="A134" s="103"/>
      <c r="B134" s="103"/>
      <c r="C134" s="103"/>
    </row>
    <row r="135" spans="1:20" x14ac:dyDescent="0.2">
      <c r="A135" s="103"/>
      <c r="B135" s="103"/>
      <c r="C135" s="103"/>
    </row>
    <row r="136" spans="1:20" x14ac:dyDescent="0.2">
      <c r="A136" s="103"/>
      <c r="B136" s="103"/>
      <c r="C136" s="103"/>
    </row>
    <row r="137" spans="1:20" x14ac:dyDescent="0.2">
      <c r="A137" s="103"/>
      <c r="B137" s="103"/>
      <c r="C137" s="103"/>
    </row>
    <row r="138" spans="1:20" x14ac:dyDescent="0.2">
      <c r="A138" s="103"/>
      <c r="B138" s="103"/>
      <c r="C138" s="103"/>
    </row>
    <row r="139" spans="1:20" x14ac:dyDescent="0.2">
      <c r="A139" s="103"/>
      <c r="B139" s="103"/>
      <c r="C139" s="103"/>
    </row>
    <row r="140" spans="1:20" x14ac:dyDescent="0.2">
      <c r="A140" s="103"/>
      <c r="B140" s="103"/>
      <c r="C140" s="103"/>
    </row>
    <row r="141" spans="1:20" x14ac:dyDescent="0.2">
      <c r="A141" s="103"/>
      <c r="B141" s="103"/>
      <c r="C141" s="103"/>
    </row>
    <row r="142" spans="1:20" x14ac:dyDescent="0.2">
      <c r="A142" s="103"/>
      <c r="B142" s="103"/>
      <c r="C142" s="103"/>
    </row>
    <row r="143" spans="1:20" x14ac:dyDescent="0.2">
      <c r="A143" s="103"/>
      <c r="B143" s="103"/>
      <c r="C143" s="103"/>
    </row>
    <row r="144" spans="1:20" x14ac:dyDescent="0.2">
      <c r="A144" s="103"/>
      <c r="B144" s="103"/>
      <c r="C144" s="103"/>
    </row>
    <row r="145" spans="1:3" x14ac:dyDescent="0.2">
      <c r="A145" s="103"/>
      <c r="B145" s="103"/>
      <c r="C145" s="103"/>
    </row>
    <row r="146" spans="1:3" x14ac:dyDescent="0.2">
      <c r="A146" s="103"/>
      <c r="B146" s="103"/>
      <c r="C146" s="103"/>
    </row>
    <row r="147" spans="1:3" x14ac:dyDescent="0.2">
      <c r="A147" s="103"/>
      <c r="B147" s="103"/>
      <c r="C147" s="103"/>
    </row>
    <row r="148" spans="1:3" x14ac:dyDescent="0.2">
      <c r="A148" s="103"/>
      <c r="B148" s="103"/>
      <c r="C148" s="103"/>
    </row>
    <row r="149" spans="1:3" x14ac:dyDescent="0.2">
      <c r="A149" s="103"/>
      <c r="B149" s="103"/>
      <c r="C149" s="103"/>
    </row>
    <row r="150" spans="1:3" x14ac:dyDescent="0.2">
      <c r="A150" s="103"/>
      <c r="B150" s="103"/>
      <c r="C150" s="103"/>
    </row>
    <row r="151" spans="1:3" x14ac:dyDescent="0.2">
      <c r="A151" s="103"/>
      <c r="B151" s="103"/>
      <c r="C151" s="103"/>
    </row>
    <row r="152" spans="1:3" x14ac:dyDescent="0.2">
      <c r="A152" s="103"/>
      <c r="B152" s="103"/>
      <c r="C152" s="103"/>
    </row>
    <row r="153" spans="1:3" x14ac:dyDescent="0.2">
      <c r="A153" s="103"/>
      <c r="B153" s="103"/>
      <c r="C153" s="103"/>
    </row>
    <row r="154" spans="1:3" x14ac:dyDescent="0.2">
      <c r="A154" s="103"/>
      <c r="B154" s="103"/>
      <c r="C154" s="103"/>
    </row>
    <row r="155" spans="1:3" x14ac:dyDescent="0.2">
      <c r="A155" s="103"/>
      <c r="B155" s="103"/>
      <c r="C155" s="103"/>
    </row>
    <row r="156" spans="1:3" x14ac:dyDescent="0.2">
      <c r="A156" s="103"/>
      <c r="B156" s="103"/>
      <c r="C156" s="103"/>
    </row>
    <row r="157" spans="1:3" x14ac:dyDescent="0.2">
      <c r="A157" s="103"/>
      <c r="B157" s="103"/>
      <c r="C157" s="103"/>
    </row>
    <row r="158" spans="1:3" x14ac:dyDescent="0.2">
      <c r="A158" s="103"/>
      <c r="B158" s="103"/>
      <c r="C158" s="103"/>
    </row>
    <row r="159" spans="1:3" x14ac:dyDescent="0.2">
      <c r="A159" s="103"/>
      <c r="B159" s="103"/>
      <c r="C159" s="103"/>
    </row>
    <row r="160" spans="1:3" x14ac:dyDescent="0.2">
      <c r="A160" s="103"/>
      <c r="B160" s="103"/>
      <c r="C160" s="103"/>
    </row>
    <row r="161" spans="1:3" x14ac:dyDescent="0.2">
      <c r="A161" s="103"/>
      <c r="B161" s="103"/>
      <c r="C161" s="103"/>
    </row>
    <row r="162" spans="1:3" x14ac:dyDescent="0.2">
      <c r="A162" s="103"/>
      <c r="B162" s="103"/>
      <c r="C162" s="103"/>
    </row>
    <row r="163" spans="1:3" x14ac:dyDescent="0.2">
      <c r="A163" s="103"/>
      <c r="B163" s="103"/>
      <c r="C163" s="103"/>
    </row>
    <row r="164" spans="1:3" x14ac:dyDescent="0.2">
      <c r="A164" s="103"/>
      <c r="B164" s="103"/>
      <c r="C164" s="103"/>
    </row>
    <row r="165" spans="1:3" x14ac:dyDescent="0.2">
      <c r="A165" s="103"/>
      <c r="B165" s="103"/>
      <c r="C165" s="103"/>
    </row>
    <row r="166" spans="1:3" x14ac:dyDescent="0.2">
      <c r="A166" s="103"/>
      <c r="B166" s="103"/>
      <c r="C166" s="103"/>
    </row>
    <row r="167" spans="1:3" x14ac:dyDescent="0.2">
      <c r="A167" s="103"/>
      <c r="B167" s="103"/>
      <c r="C167" s="103"/>
    </row>
    <row r="168" spans="1:3" x14ac:dyDescent="0.2">
      <c r="A168" s="103"/>
      <c r="B168" s="103"/>
      <c r="C168" s="103"/>
    </row>
    <row r="169" spans="1:3" x14ac:dyDescent="0.2">
      <c r="A169" s="103"/>
      <c r="B169" s="103"/>
      <c r="C169" s="103"/>
    </row>
    <row r="170" spans="1:3" x14ac:dyDescent="0.2">
      <c r="A170" s="103"/>
      <c r="B170" s="103"/>
      <c r="C170" s="103"/>
    </row>
    <row r="171" spans="1:3" x14ac:dyDescent="0.2">
      <c r="A171" s="103"/>
      <c r="B171" s="103"/>
      <c r="C171" s="103"/>
    </row>
    <row r="172" spans="1:3" x14ac:dyDescent="0.2">
      <c r="A172" s="103"/>
      <c r="B172" s="103"/>
      <c r="C172" s="103"/>
    </row>
    <row r="173" spans="1:3" x14ac:dyDescent="0.2">
      <c r="A173" s="103"/>
      <c r="B173" s="103"/>
      <c r="C173" s="103"/>
    </row>
    <row r="174" spans="1:3" x14ac:dyDescent="0.2">
      <c r="A174" s="103"/>
      <c r="B174" s="103"/>
      <c r="C174" s="103"/>
    </row>
    <row r="175" spans="1:3" x14ac:dyDescent="0.2">
      <c r="A175" s="103"/>
      <c r="B175" s="103"/>
      <c r="C175" s="103"/>
    </row>
    <row r="176" spans="1:3" x14ac:dyDescent="0.2">
      <c r="A176" s="103"/>
      <c r="B176" s="103"/>
      <c r="C176" s="103"/>
    </row>
    <row r="177" spans="1:3" x14ac:dyDescent="0.2">
      <c r="A177" s="103"/>
      <c r="B177" s="103"/>
      <c r="C177" s="103"/>
    </row>
    <row r="178" spans="1:3" x14ac:dyDescent="0.2">
      <c r="A178" s="103"/>
      <c r="B178" s="103"/>
      <c r="C178" s="103"/>
    </row>
    <row r="179" spans="1:3" x14ac:dyDescent="0.2">
      <c r="A179" s="103"/>
      <c r="B179" s="103"/>
      <c r="C179" s="103"/>
    </row>
    <row r="180" spans="1:3" x14ac:dyDescent="0.2">
      <c r="A180" s="103"/>
      <c r="B180" s="103"/>
      <c r="C180" s="103"/>
    </row>
    <row r="181" spans="1:3" x14ac:dyDescent="0.2">
      <c r="A181" s="103"/>
      <c r="B181" s="103"/>
      <c r="C181" s="103"/>
    </row>
    <row r="182" spans="1:3" x14ac:dyDescent="0.2">
      <c r="A182" s="103"/>
      <c r="B182" s="103"/>
      <c r="C182" s="103"/>
    </row>
    <row r="183" spans="1:3" x14ac:dyDescent="0.2">
      <c r="A183" s="103"/>
      <c r="B183" s="103"/>
      <c r="C183" s="103"/>
    </row>
    <row r="184" spans="1:3" x14ac:dyDescent="0.2">
      <c r="A184" s="103"/>
      <c r="B184" s="103"/>
      <c r="C184" s="103"/>
    </row>
    <row r="185" spans="1:3" x14ac:dyDescent="0.2">
      <c r="A185" s="103"/>
      <c r="B185" s="103"/>
      <c r="C185" s="103"/>
    </row>
    <row r="186" spans="1:3" x14ac:dyDescent="0.2">
      <c r="A186" s="103"/>
      <c r="B186" s="103"/>
      <c r="C186" s="103"/>
    </row>
    <row r="187" spans="1:3" x14ac:dyDescent="0.2">
      <c r="A187" s="103"/>
      <c r="B187" s="103"/>
      <c r="C187" s="103"/>
    </row>
    <row r="188" spans="1:3" x14ac:dyDescent="0.2">
      <c r="A188" s="103"/>
      <c r="B188" s="103"/>
      <c r="C188" s="103"/>
    </row>
    <row r="189" spans="1:3" x14ac:dyDescent="0.2">
      <c r="A189" s="103"/>
      <c r="B189" s="103"/>
      <c r="C189" s="103"/>
    </row>
    <row r="190" spans="1:3" x14ac:dyDescent="0.2">
      <c r="A190" s="103"/>
      <c r="B190" s="103"/>
      <c r="C190" s="103"/>
    </row>
    <row r="191" spans="1:3" x14ac:dyDescent="0.2">
      <c r="A191" s="103"/>
      <c r="B191" s="103"/>
      <c r="C191" s="103"/>
    </row>
    <row r="192" spans="1:3" x14ac:dyDescent="0.2">
      <c r="A192" s="103"/>
      <c r="B192" s="103"/>
      <c r="C192" s="103"/>
    </row>
    <row r="193" spans="1:3" x14ac:dyDescent="0.2">
      <c r="A193" s="103"/>
      <c r="B193" s="103"/>
      <c r="C193" s="103"/>
    </row>
    <row r="194" spans="1:3" x14ac:dyDescent="0.2">
      <c r="A194" s="103"/>
      <c r="B194" s="103"/>
      <c r="C194" s="103"/>
    </row>
    <row r="195" spans="1:3" x14ac:dyDescent="0.2">
      <c r="A195" s="103"/>
      <c r="B195" s="103"/>
      <c r="C195" s="103"/>
    </row>
    <row r="196" spans="1:3" x14ac:dyDescent="0.2">
      <c r="A196" s="103"/>
      <c r="B196" s="103"/>
      <c r="C196" s="103"/>
    </row>
    <row r="197" spans="1:3" x14ac:dyDescent="0.2">
      <c r="A197" s="103"/>
      <c r="B197" s="103"/>
      <c r="C197" s="103"/>
    </row>
    <row r="198" spans="1:3" x14ac:dyDescent="0.2">
      <c r="A198" s="103"/>
      <c r="B198" s="103"/>
      <c r="C198" s="103"/>
    </row>
    <row r="199" spans="1:3" x14ac:dyDescent="0.2">
      <c r="A199" s="103"/>
      <c r="B199" s="103"/>
      <c r="C199" s="103"/>
    </row>
    <row r="200" spans="1:3" x14ac:dyDescent="0.2">
      <c r="A200" s="103"/>
      <c r="B200" s="103"/>
      <c r="C200" s="103"/>
    </row>
    <row r="201" spans="1:3" x14ac:dyDescent="0.2">
      <c r="A201" s="103"/>
      <c r="B201" s="103"/>
      <c r="C201" s="103"/>
    </row>
    <row r="202" spans="1:3" x14ac:dyDescent="0.2">
      <c r="A202" s="103"/>
      <c r="B202" s="103"/>
      <c r="C202" s="103"/>
    </row>
    <row r="203" spans="1:3" x14ac:dyDescent="0.2">
      <c r="A203" s="103"/>
      <c r="B203" s="103"/>
      <c r="C203" s="103"/>
    </row>
    <row r="204" spans="1:3" x14ac:dyDescent="0.2">
      <c r="A204" s="103"/>
      <c r="B204" s="103"/>
      <c r="C204" s="103"/>
    </row>
    <row r="205" spans="1:3" x14ac:dyDescent="0.2">
      <c r="A205" s="103"/>
      <c r="B205" s="103"/>
      <c r="C205" s="103"/>
    </row>
    <row r="206" spans="1:3" x14ac:dyDescent="0.2">
      <c r="A206" s="103"/>
      <c r="B206" s="103"/>
      <c r="C206" s="103"/>
    </row>
    <row r="207" spans="1:3" x14ac:dyDescent="0.2">
      <c r="A207" s="103"/>
      <c r="B207" s="103"/>
      <c r="C207" s="103"/>
    </row>
    <row r="208" spans="1:3" x14ac:dyDescent="0.2">
      <c r="A208" s="103"/>
      <c r="B208" s="103"/>
      <c r="C208" s="103"/>
    </row>
    <row r="209" spans="1:3" x14ac:dyDescent="0.2">
      <c r="A209" s="103"/>
      <c r="B209" s="103"/>
      <c r="C209" s="103"/>
    </row>
    <row r="210" spans="1:3" x14ac:dyDescent="0.2">
      <c r="A210" s="103"/>
      <c r="B210" s="103"/>
      <c r="C210" s="103"/>
    </row>
    <row r="211" spans="1:3" x14ac:dyDescent="0.2">
      <c r="A211" s="103"/>
      <c r="B211" s="103"/>
      <c r="C211" s="103"/>
    </row>
    <row r="212" spans="1:3" x14ac:dyDescent="0.2">
      <c r="A212" s="103"/>
      <c r="B212" s="103"/>
      <c r="C212" s="103"/>
    </row>
    <row r="213" spans="1:3" x14ac:dyDescent="0.2">
      <c r="A213" s="103"/>
      <c r="B213" s="103"/>
      <c r="C213" s="103"/>
    </row>
    <row r="214" spans="1:3" x14ac:dyDescent="0.2">
      <c r="A214" s="103"/>
      <c r="B214" s="103"/>
      <c r="C214" s="103"/>
    </row>
    <row r="215" spans="1:3" x14ac:dyDescent="0.2">
      <c r="A215" s="103"/>
      <c r="B215" s="103"/>
      <c r="C215" s="103"/>
    </row>
    <row r="216" spans="1:3" x14ac:dyDescent="0.2">
      <c r="A216" s="103"/>
      <c r="B216" s="103"/>
      <c r="C216" s="103"/>
    </row>
    <row r="217" spans="1:3" x14ac:dyDescent="0.2">
      <c r="A217" s="103"/>
      <c r="B217" s="103"/>
      <c r="C217" s="103"/>
    </row>
    <row r="218" spans="1:3" x14ac:dyDescent="0.2">
      <c r="A218" s="103"/>
      <c r="B218" s="103"/>
      <c r="C218" s="103"/>
    </row>
    <row r="219" spans="1:3" x14ac:dyDescent="0.2">
      <c r="A219" s="103"/>
      <c r="B219" s="103"/>
      <c r="C219" s="103"/>
    </row>
    <row r="220" spans="1:3" x14ac:dyDescent="0.2">
      <c r="A220" s="103"/>
      <c r="B220" s="103"/>
      <c r="C220" s="103"/>
    </row>
    <row r="221" spans="1:3" x14ac:dyDescent="0.2">
      <c r="A221" s="103"/>
      <c r="B221" s="103"/>
      <c r="C221" s="103"/>
    </row>
    <row r="222" spans="1:3" x14ac:dyDescent="0.2">
      <c r="A222" s="103"/>
      <c r="B222" s="103"/>
      <c r="C222" s="103"/>
    </row>
    <row r="223" spans="1:3" x14ac:dyDescent="0.2">
      <c r="A223" s="103"/>
      <c r="B223" s="103"/>
      <c r="C223" s="103"/>
    </row>
    <row r="224" spans="1:3" x14ac:dyDescent="0.2">
      <c r="A224" s="103"/>
      <c r="B224" s="103"/>
      <c r="C224" s="103"/>
    </row>
    <row r="225" spans="1:3" x14ac:dyDescent="0.2">
      <c r="A225" s="103"/>
      <c r="B225" s="103"/>
      <c r="C225" s="103"/>
    </row>
    <row r="226" spans="1:3" x14ac:dyDescent="0.2">
      <c r="A226" s="103"/>
      <c r="B226" s="103"/>
      <c r="C226" s="103"/>
    </row>
    <row r="227" spans="1:3" x14ac:dyDescent="0.2">
      <c r="A227" s="103"/>
      <c r="B227" s="103"/>
      <c r="C227" s="103"/>
    </row>
    <row r="228" spans="1:3" x14ac:dyDescent="0.2">
      <c r="A228" s="103"/>
      <c r="B228" s="103"/>
      <c r="C228" s="103"/>
    </row>
    <row r="229" spans="1:3" x14ac:dyDescent="0.2">
      <c r="A229" s="103"/>
      <c r="B229" s="103"/>
      <c r="C229" s="103"/>
    </row>
    <row r="230" spans="1:3" x14ac:dyDescent="0.2">
      <c r="A230" s="103"/>
      <c r="B230" s="103"/>
      <c r="C230" s="103"/>
    </row>
    <row r="231" spans="1:3" x14ac:dyDescent="0.2">
      <c r="A231" s="103"/>
      <c r="B231" s="103"/>
      <c r="C231" s="103"/>
    </row>
    <row r="232" spans="1:3" x14ac:dyDescent="0.2">
      <c r="A232" s="103"/>
      <c r="B232" s="103"/>
      <c r="C232" s="103"/>
    </row>
    <row r="233" spans="1:3" x14ac:dyDescent="0.2">
      <c r="A233" s="103"/>
      <c r="B233" s="103"/>
      <c r="C233" s="103"/>
    </row>
    <row r="234" spans="1:3" x14ac:dyDescent="0.2">
      <c r="A234" s="103"/>
      <c r="B234" s="103"/>
      <c r="C234" s="103"/>
    </row>
    <row r="235" spans="1:3" x14ac:dyDescent="0.2">
      <c r="A235" s="103"/>
      <c r="B235" s="103"/>
      <c r="C235" s="103"/>
    </row>
    <row r="236" spans="1:3" x14ac:dyDescent="0.2">
      <c r="A236" s="103"/>
      <c r="B236" s="103"/>
      <c r="C236" s="103"/>
    </row>
    <row r="237" spans="1:3" x14ac:dyDescent="0.2">
      <c r="A237" s="103"/>
      <c r="B237" s="103"/>
      <c r="C237" s="103"/>
    </row>
    <row r="238" spans="1:3" x14ac:dyDescent="0.2">
      <c r="A238" s="103"/>
      <c r="B238" s="103"/>
      <c r="C238" s="103"/>
    </row>
    <row r="239" spans="1:3" x14ac:dyDescent="0.2">
      <c r="A239" s="103"/>
      <c r="B239" s="103"/>
      <c r="C239" s="103"/>
    </row>
    <row r="240" spans="1:3" x14ac:dyDescent="0.2">
      <c r="A240" s="103"/>
      <c r="B240" s="103"/>
      <c r="C240" s="103"/>
    </row>
    <row r="241" spans="1:3" x14ac:dyDescent="0.2">
      <c r="A241" s="103"/>
      <c r="B241" s="103"/>
      <c r="C241" s="103"/>
    </row>
    <row r="242" spans="1:3" x14ac:dyDescent="0.2">
      <c r="A242" s="103"/>
      <c r="B242" s="103"/>
      <c r="C242" s="103"/>
    </row>
    <row r="243" spans="1:3" x14ac:dyDescent="0.2">
      <c r="A243" s="103"/>
      <c r="B243" s="103"/>
      <c r="C243" s="103"/>
    </row>
    <row r="244" spans="1:3" x14ac:dyDescent="0.2">
      <c r="A244" s="103"/>
      <c r="B244" s="103"/>
      <c r="C244" s="103"/>
    </row>
    <row r="245" spans="1:3" x14ac:dyDescent="0.2">
      <c r="A245" s="103"/>
      <c r="B245" s="103"/>
      <c r="C245" s="103"/>
    </row>
    <row r="246" spans="1:3" x14ac:dyDescent="0.2">
      <c r="A246" s="103"/>
      <c r="B246" s="103"/>
      <c r="C246" s="103"/>
    </row>
    <row r="247" spans="1:3" x14ac:dyDescent="0.2">
      <c r="A247" s="103"/>
      <c r="B247" s="103"/>
      <c r="C247" s="103"/>
    </row>
    <row r="248" spans="1:3" x14ac:dyDescent="0.2">
      <c r="A248" s="103"/>
      <c r="B248" s="103"/>
      <c r="C248" s="103"/>
    </row>
    <row r="249" spans="1:3" x14ac:dyDescent="0.2">
      <c r="A249" s="103"/>
      <c r="B249" s="103"/>
      <c r="C249" s="103"/>
    </row>
    <row r="250" spans="1:3" x14ac:dyDescent="0.2">
      <c r="A250" s="103"/>
      <c r="B250" s="103"/>
      <c r="C250" s="103"/>
    </row>
    <row r="251" spans="1:3" x14ac:dyDescent="0.2">
      <c r="A251" s="103"/>
      <c r="B251" s="103"/>
      <c r="C251" s="103"/>
    </row>
    <row r="252" spans="1:3" x14ac:dyDescent="0.2">
      <c r="A252" s="103"/>
      <c r="B252" s="103"/>
      <c r="C252" s="103"/>
    </row>
    <row r="253" spans="1:3" x14ac:dyDescent="0.2">
      <c r="A253" s="103"/>
      <c r="B253" s="103"/>
      <c r="C253" s="103"/>
    </row>
    <row r="254" spans="1:3" x14ac:dyDescent="0.2">
      <c r="A254" s="103"/>
      <c r="B254" s="103"/>
      <c r="C254" s="103"/>
    </row>
    <row r="255" spans="1:3" x14ac:dyDescent="0.2">
      <c r="A255" s="103"/>
      <c r="B255" s="103"/>
      <c r="C255" s="103"/>
    </row>
    <row r="256" spans="1:3" x14ac:dyDescent="0.2">
      <c r="A256" s="103"/>
      <c r="B256" s="103"/>
      <c r="C256" s="103"/>
    </row>
    <row r="257" spans="1:3" x14ac:dyDescent="0.2">
      <c r="A257" s="103"/>
      <c r="B257" s="103"/>
      <c r="C257" s="103"/>
    </row>
    <row r="258" spans="1:3" x14ac:dyDescent="0.2">
      <c r="A258" s="103"/>
      <c r="B258" s="103"/>
      <c r="C258" s="103"/>
    </row>
    <row r="259" spans="1:3" x14ac:dyDescent="0.2">
      <c r="A259" s="103"/>
      <c r="B259" s="103"/>
      <c r="C259" s="103"/>
    </row>
    <row r="260" spans="1:3" x14ac:dyDescent="0.2">
      <c r="A260" s="103"/>
      <c r="B260" s="103"/>
      <c r="C260" s="103"/>
    </row>
    <row r="261" spans="1:3" x14ac:dyDescent="0.2">
      <c r="A261" s="103"/>
      <c r="B261" s="103"/>
      <c r="C261" s="103"/>
    </row>
    <row r="262" spans="1:3" x14ac:dyDescent="0.2">
      <c r="A262" s="103"/>
      <c r="B262" s="103"/>
      <c r="C262" s="103"/>
    </row>
    <row r="263" spans="1:3" x14ac:dyDescent="0.2">
      <c r="A263" s="103"/>
      <c r="B263" s="103"/>
      <c r="C263" s="103"/>
    </row>
    <row r="264" spans="1:3" x14ac:dyDescent="0.2">
      <c r="A264" s="103"/>
      <c r="B264" s="103"/>
      <c r="C264" s="103"/>
    </row>
    <row r="265" spans="1:3" x14ac:dyDescent="0.2">
      <c r="A265" s="103"/>
      <c r="B265" s="103"/>
      <c r="C265" s="103"/>
    </row>
    <row r="266" spans="1:3" x14ac:dyDescent="0.2">
      <c r="A266" s="103"/>
      <c r="B266" s="103"/>
      <c r="C266" s="103"/>
    </row>
    <row r="267" spans="1:3" x14ac:dyDescent="0.2">
      <c r="A267" s="103"/>
      <c r="B267" s="103"/>
      <c r="C267" s="103"/>
    </row>
    <row r="268" spans="1:3" x14ac:dyDescent="0.2">
      <c r="A268" s="103"/>
      <c r="B268" s="103"/>
      <c r="C268" s="103"/>
    </row>
    <row r="269" spans="1:3" x14ac:dyDescent="0.2">
      <c r="A269" s="103"/>
      <c r="B269" s="103"/>
      <c r="C269" s="103"/>
    </row>
    <row r="270" spans="1:3" x14ac:dyDescent="0.2">
      <c r="A270" s="103"/>
      <c r="B270" s="103"/>
      <c r="C270" s="103"/>
    </row>
    <row r="271" spans="1:3" x14ac:dyDescent="0.2">
      <c r="A271" s="103"/>
      <c r="B271" s="103"/>
      <c r="C271" s="103"/>
    </row>
    <row r="272" spans="1:3" x14ac:dyDescent="0.2">
      <c r="A272" s="103"/>
      <c r="B272" s="103"/>
      <c r="C272" s="103"/>
    </row>
    <row r="273" spans="1:3" x14ac:dyDescent="0.2">
      <c r="A273" s="103"/>
      <c r="B273" s="103"/>
      <c r="C273" s="103"/>
    </row>
    <row r="274" spans="1:3" x14ac:dyDescent="0.2">
      <c r="A274" s="103"/>
      <c r="B274" s="103"/>
      <c r="C274" s="103"/>
    </row>
    <row r="275" spans="1:3" x14ac:dyDescent="0.2">
      <c r="A275" s="103"/>
      <c r="B275" s="103"/>
      <c r="C275" s="103"/>
    </row>
    <row r="276" spans="1:3" x14ac:dyDescent="0.2">
      <c r="A276" s="103"/>
      <c r="B276" s="103"/>
      <c r="C276" s="103"/>
    </row>
    <row r="277" spans="1:3" x14ac:dyDescent="0.2">
      <c r="A277" s="103"/>
      <c r="B277" s="103"/>
      <c r="C277" s="103"/>
    </row>
    <row r="278" spans="1:3" x14ac:dyDescent="0.2">
      <c r="A278" s="103"/>
      <c r="B278" s="103"/>
      <c r="C278" s="103"/>
    </row>
    <row r="279" spans="1:3" x14ac:dyDescent="0.2">
      <c r="A279" s="103"/>
      <c r="B279" s="103"/>
      <c r="C279" s="103"/>
    </row>
    <row r="280" spans="1:3" x14ac:dyDescent="0.2">
      <c r="A280" s="103"/>
      <c r="B280" s="103"/>
      <c r="C280" s="103"/>
    </row>
    <row r="281" spans="1:3" x14ac:dyDescent="0.2">
      <c r="A281" s="103"/>
      <c r="B281" s="103"/>
      <c r="C281" s="103"/>
    </row>
    <row r="282" spans="1:3" x14ac:dyDescent="0.2">
      <c r="A282" s="103"/>
      <c r="B282" s="103"/>
      <c r="C282" s="103"/>
    </row>
    <row r="283" spans="1:3" x14ac:dyDescent="0.2">
      <c r="A283" s="103"/>
      <c r="B283" s="103"/>
      <c r="C283" s="103"/>
    </row>
    <row r="284" spans="1:3" x14ac:dyDescent="0.2">
      <c r="A284" s="103"/>
      <c r="B284" s="103"/>
      <c r="C284" s="103"/>
    </row>
    <row r="285" spans="1:3" x14ac:dyDescent="0.2">
      <c r="A285" s="103"/>
      <c r="B285" s="103"/>
      <c r="C285" s="103"/>
    </row>
    <row r="286" spans="1:3" x14ac:dyDescent="0.2">
      <c r="A286" s="103"/>
      <c r="B286" s="103"/>
      <c r="C286" s="103"/>
    </row>
    <row r="287" spans="1:3" x14ac:dyDescent="0.2">
      <c r="A287" s="103"/>
      <c r="B287" s="103"/>
      <c r="C287" s="103"/>
    </row>
    <row r="288" spans="1:3" x14ac:dyDescent="0.2">
      <c r="A288" s="103"/>
      <c r="B288" s="103"/>
      <c r="C288" s="103"/>
    </row>
    <row r="289" spans="1:3" x14ac:dyDescent="0.2">
      <c r="A289" s="103"/>
      <c r="B289" s="103"/>
      <c r="C289" s="103"/>
    </row>
    <row r="290" spans="1:3" x14ac:dyDescent="0.2">
      <c r="A290" s="103"/>
      <c r="B290" s="103"/>
      <c r="C290" s="103"/>
    </row>
    <row r="291" spans="1:3" x14ac:dyDescent="0.2">
      <c r="A291" s="103"/>
      <c r="B291" s="103"/>
      <c r="C291" s="103"/>
    </row>
    <row r="292" spans="1:3" x14ac:dyDescent="0.2">
      <c r="A292" s="103"/>
      <c r="B292" s="103"/>
      <c r="C292" s="103"/>
    </row>
    <row r="293" spans="1:3" x14ac:dyDescent="0.2">
      <c r="A293" s="103"/>
      <c r="B293" s="103"/>
      <c r="C293" s="103"/>
    </row>
    <row r="294" spans="1:3" x14ac:dyDescent="0.2">
      <c r="A294" s="103"/>
      <c r="B294" s="103"/>
      <c r="C294" s="103"/>
    </row>
    <row r="295" spans="1:3" x14ac:dyDescent="0.2">
      <c r="A295" s="103"/>
      <c r="B295" s="103"/>
      <c r="C295" s="103"/>
    </row>
    <row r="296" spans="1:3" x14ac:dyDescent="0.2">
      <c r="A296" s="103"/>
      <c r="B296" s="103"/>
      <c r="C296" s="103"/>
    </row>
    <row r="297" spans="1:3" x14ac:dyDescent="0.2">
      <c r="A297" s="103"/>
      <c r="B297" s="103"/>
      <c r="C297" s="103"/>
    </row>
    <row r="298" spans="1:3" x14ac:dyDescent="0.2">
      <c r="A298" s="103"/>
      <c r="B298" s="103"/>
      <c r="C298" s="103"/>
    </row>
    <row r="299" spans="1:3" x14ac:dyDescent="0.2">
      <c r="A299" s="103"/>
      <c r="B299" s="103"/>
      <c r="C299" s="103"/>
    </row>
    <row r="300" spans="1:3" x14ac:dyDescent="0.2">
      <c r="A300" s="103"/>
      <c r="B300" s="103"/>
      <c r="C300" s="103"/>
    </row>
    <row r="301" spans="1:3" x14ac:dyDescent="0.2">
      <c r="A301" s="103"/>
      <c r="B301" s="103"/>
      <c r="C301" s="103"/>
    </row>
    <row r="302" spans="1:3" x14ac:dyDescent="0.2">
      <c r="A302" s="103"/>
      <c r="B302" s="103"/>
      <c r="C302" s="103"/>
    </row>
    <row r="303" spans="1:3" x14ac:dyDescent="0.2">
      <c r="A303" s="103"/>
      <c r="B303" s="103"/>
      <c r="C303" s="103"/>
    </row>
    <row r="304" spans="1:3" x14ac:dyDescent="0.2">
      <c r="A304" s="103"/>
      <c r="B304" s="103"/>
      <c r="C304" s="103"/>
    </row>
    <row r="305" spans="1:3" x14ac:dyDescent="0.2">
      <c r="A305" s="103"/>
      <c r="B305" s="103"/>
      <c r="C305" s="103"/>
    </row>
    <row r="306" spans="1:3" x14ac:dyDescent="0.2">
      <c r="A306" s="103"/>
      <c r="B306" s="103"/>
      <c r="C306" s="103"/>
    </row>
    <row r="307" spans="1:3" x14ac:dyDescent="0.2">
      <c r="A307" s="103"/>
      <c r="B307" s="103"/>
      <c r="C307" s="103"/>
    </row>
    <row r="308" spans="1:3" x14ac:dyDescent="0.2">
      <c r="A308" s="103"/>
      <c r="B308" s="103"/>
      <c r="C308" s="103"/>
    </row>
    <row r="309" spans="1:3" x14ac:dyDescent="0.2">
      <c r="A309" s="103"/>
      <c r="B309" s="103"/>
      <c r="C309" s="103"/>
    </row>
    <row r="310" spans="1:3" x14ac:dyDescent="0.2">
      <c r="A310" s="103"/>
      <c r="B310" s="103"/>
      <c r="C310" s="103"/>
    </row>
    <row r="311" spans="1:3" x14ac:dyDescent="0.2">
      <c r="A311" s="103"/>
      <c r="B311" s="103"/>
      <c r="C311" s="103"/>
    </row>
    <row r="312" spans="1:3" x14ac:dyDescent="0.2">
      <c r="A312" s="103"/>
      <c r="B312" s="103"/>
      <c r="C312" s="103"/>
    </row>
    <row r="313" spans="1:3" x14ac:dyDescent="0.2">
      <c r="A313" s="103"/>
      <c r="B313" s="103"/>
      <c r="C313" s="103"/>
    </row>
    <row r="314" spans="1:3" x14ac:dyDescent="0.2">
      <c r="A314" s="103"/>
      <c r="B314" s="103"/>
      <c r="C314" s="103"/>
    </row>
    <row r="315" spans="1:3" x14ac:dyDescent="0.2">
      <c r="A315" s="103"/>
      <c r="B315" s="103"/>
      <c r="C315" s="103"/>
    </row>
    <row r="316" spans="1:3" x14ac:dyDescent="0.2">
      <c r="A316" s="103"/>
      <c r="B316" s="103"/>
      <c r="C316" s="103"/>
    </row>
    <row r="317" spans="1:3" x14ac:dyDescent="0.2">
      <c r="A317" s="103"/>
      <c r="B317" s="103"/>
      <c r="C317" s="103"/>
    </row>
    <row r="318" spans="1:3" x14ac:dyDescent="0.2">
      <c r="A318" s="103"/>
      <c r="B318" s="103"/>
      <c r="C318" s="103"/>
    </row>
    <row r="319" spans="1:3" x14ac:dyDescent="0.2">
      <c r="A319" s="103"/>
      <c r="B319" s="103"/>
      <c r="C319" s="103"/>
    </row>
    <row r="320" spans="1:3" x14ac:dyDescent="0.2">
      <c r="A320" s="103"/>
      <c r="B320" s="103"/>
      <c r="C320" s="103"/>
    </row>
    <row r="321" spans="1:3" x14ac:dyDescent="0.2">
      <c r="A321" s="103"/>
      <c r="B321" s="103"/>
      <c r="C321" s="103"/>
    </row>
    <row r="322" spans="1:3" x14ac:dyDescent="0.2">
      <c r="A322" s="103"/>
      <c r="B322" s="103"/>
      <c r="C322" s="103"/>
    </row>
    <row r="323" spans="1:3" x14ac:dyDescent="0.2">
      <c r="A323" s="103"/>
      <c r="B323" s="103"/>
      <c r="C323" s="103"/>
    </row>
    <row r="324" spans="1:3" x14ac:dyDescent="0.2">
      <c r="A324" s="103"/>
      <c r="B324" s="103"/>
      <c r="C324" s="103"/>
    </row>
    <row r="325" spans="1:3" x14ac:dyDescent="0.2">
      <c r="A325" s="103"/>
      <c r="B325" s="103"/>
      <c r="C325" s="103"/>
    </row>
    <row r="326" spans="1:3" x14ac:dyDescent="0.2">
      <c r="A326" s="103"/>
      <c r="B326" s="103"/>
      <c r="C326" s="103"/>
    </row>
    <row r="327" spans="1:3" x14ac:dyDescent="0.2">
      <c r="A327" s="103"/>
      <c r="B327" s="103"/>
      <c r="C327" s="103"/>
    </row>
    <row r="328" spans="1:3" x14ac:dyDescent="0.2">
      <c r="A328" s="103"/>
      <c r="B328" s="103"/>
      <c r="C328" s="103"/>
    </row>
    <row r="329" spans="1:3" x14ac:dyDescent="0.2">
      <c r="A329" s="103"/>
      <c r="B329" s="103"/>
      <c r="C329" s="103"/>
    </row>
    <row r="330" spans="1:3" x14ac:dyDescent="0.2">
      <c r="A330" s="103"/>
      <c r="B330" s="103"/>
      <c r="C330" s="103"/>
    </row>
    <row r="331" spans="1:3" x14ac:dyDescent="0.2">
      <c r="A331" s="103"/>
      <c r="B331" s="103"/>
      <c r="C331" s="103"/>
    </row>
    <row r="332" spans="1:3" x14ac:dyDescent="0.2">
      <c r="A332" s="103"/>
      <c r="B332" s="103"/>
      <c r="C332" s="103"/>
    </row>
    <row r="333" spans="1:3" x14ac:dyDescent="0.2">
      <c r="A333" s="103"/>
      <c r="B333" s="103"/>
      <c r="C333" s="103"/>
    </row>
    <row r="334" spans="1:3" x14ac:dyDescent="0.2">
      <c r="A334" s="103"/>
      <c r="B334" s="103"/>
      <c r="C334" s="103"/>
    </row>
    <row r="335" spans="1:3" x14ac:dyDescent="0.2">
      <c r="A335" s="103"/>
      <c r="B335" s="103"/>
      <c r="C335" s="103"/>
    </row>
    <row r="336" spans="1:3" x14ac:dyDescent="0.2">
      <c r="A336" s="103"/>
      <c r="B336" s="103"/>
      <c r="C336" s="103"/>
    </row>
    <row r="337" spans="1:3" x14ac:dyDescent="0.2">
      <c r="A337" s="103"/>
      <c r="B337" s="103"/>
      <c r="C337" s="103"/>
    </row>
    <row r="338" spans="1:3" x14ac:dyDescent="0.2">
      <c r="A338" s="103"/>
      <c r="B338" s="103"/>
      <c r="C338" s="103"/>
    </row>
    <row r="339" spans="1:3" x14ac:dyDescent="0.2">
      <c r="A339" s="103"/>
      <c r="B339" s="103"/>
      <c r="C339" s="103"/>
    </row>
    <row r="340" spans="1:3" x14ac:dyDescent="0.2">
      <c r="A340" s="103"/>
      <c r="B340" s="103"/>
      <c r="C340" s="103"/>
    </row>
    <row r="341" spans="1:3" x14ac:dyDescent="0.2">
      <c r="A341" s="103"/>
      <c r="B341" s="103"/>
      <c r="C341" s="103"/>
    </row>
    <row r="342" spans="1:3" x14ac:dyDescent="0.2">
      <c r="A342" s="103"/>
      <c r="B342" s="103"/>
      <c r="C342" s="103"/>
    </row>
    <row r="343" spans="1:3" x14ac:dyDescent="0.2">
      <c r="A343" s="103"/>
      <c r="B343" s="103"/>
      <c r="C343" s="103"/>
    </row>
    <row r="344" spans="1:3" x14ac:dyDescent="0.2">
      <c r="A344" s="103"/>
      <c r="B344" s="103"/>
      <c r="C344" s="103"/>
    </row>
    <row r="345" spans="1:3" x14ac:dyDescent="0.2">
      <c r="A345" s="103"/>
      <c r="B345" s="103"/>
      <c r="C345" s="103"/>
    </row>
    <row r="346" spans="1:3" x14ac:dyDescent="0.2">
      <c r="A346" s="103"/>
      <c r="B346" s="103"/>
      <c r="C346" s="103"/>
    </row>
    <row r="347" spans="1:3" x14ac:dyDescent="0.2">
      <c r="A347" s="103"/>
      <c r="B347" s="103"/>
      <c r="C347" s="103"/>
    </row>
    <row r="348" spans="1:3" x14ac:dyDescent="0.2">
      <c r="A348" s="103"/>
      <c r="B348" s="103"/>
      <c r="C348" s="103"/>
    </row>
    <row r="349" spans="1:3" x14ac:dyDescent="0.2">
      <c r="A349" s="103"/>
      <c r="B349" s="103"/>
      <c r="C349" s="103"/>
    </row>
    <row r="350" spans="1:3" x14ac:dyDescent="0.2">
      <c r="A350" s="103"/>
      <c r="B350" s="103"/>
      <c r="C350" s="103"/>
    </row>
    <row r="351" spans="1:3" x14ac:dyDescent="0.2">
      <c r="A351" s="103"/>
      <c r="B351" s="103"/>
      <c r="C351" s="103"/>
    </row>
    <row r="352" spans="1:3" x14ac:dyDescent="0.2">
      <c r="A352" s="103"/>
      <c r="B352" s="103"/>
      <c r="C352" s="103"/>
    </row>
    <row r="353" spans="1:3" x14ac:dyDescent="0.2">
      <c r="A353" s="103"/>
      <c r="B353" s="103"/>
      <c r="C353" s="103"/>
    </row>
    <row r="354" spans="1:3" x14ac:dyDescent="0.2">
      <c r="A354" s="103"/>
      <c r="B354" s="103"/>
      <c r="C354" s="103"/>
    </row>
    <row r="355" spans="1:3" x14ac:dyDescent="0.2">
      <c r="A355" s="103"/>
      <c r="B355" s="103"/>
      <c r="C355" s="103"/>
    </row>
    <row r="356" spans="1:3" x14ac:dyDescent="0.2">
      <c r="A356" s="103"/>
      <c r="B356" s="103"/>
      <c r="C356" s="103"/>
    </row>
    <row r="357" spans="1:3" x14ac:dyDescent="0.2">
      <c r="A357" s="103"/>
      <c r="B357" s="103"/>
      <c r="C357" s="103"/>
    </row>
    <row r="358" spans="1:3" x14ac:dyDescent="0.2">
      <c r="A358" s="103"/>
      <c r="B358" s="103"/>
      <c r="C358" s="103"/>
    </row>
    <row r="359" spans="1:3" x14ac:dyDescent="0.2">
      <c r="A359" s="103"/>
      <c r="B359" s="103"/>
      <c r="C359" s="103"/>
    </row>
    <row r="360" spans="1:3" x14ac:dyDescent="0.2">
      <c r="A360" s="103"/>
      <c r="B360" s="103"/>
      <c r="C360" s="103"/>
    </row>
    <row r="361" spans="1:3" x14ac:dyDescent="0.2">
      <c r="A361" s="103"/>
      <c r="B361" s="103"/>
      <c r="C361" s="103"/>
    </row>
    <row r="362" spans="1:3" x14ac:dyDescent="0.2">
      <c r="A362" s="103"/>
      <c r="B362" s="103"/>
      <c r="C362" s="103"/>
    </row>
    <row r="363" spans="1:3" x14ac:dyDescent="0.2">
      <c r="A363" s="103"/>
      <c r="B363" s="103"/>
      <c r="C363" s="103"/>
    </row>
    <row r="364" spans="1:3" x14ac:dyDescent="0.2">
      <c r="A364" s="103"/>
      <c r="B364" s="103"/>
      <c r="C364" s="103"/>
    </row>
    <row r="365" spans="1:3" x14ac:dyDescent="0.2">
      <c r="A365" s="103"/>
      <c r="B365" s="103"/>
      <c r="C365" s="103"/>
    </row>
    <row r="366" spans="1:3" x14ac:dyDescent="0.2">
      <c r="A366" s="103"/>
      <c r="B366" s="103"/>
      <c r="C366" s="103"/>
    </row>
    <row r="367" spans="1:3" x14ac:dyDescent="0.2">
      <c r="A367" s="103"/>
      <c r="B367" s="103"/>
      <c r="C367" s="103"/>
    </row>
    <row r="368" spans="1:3" x14ac:dyDescent="0.2">
      <c r="A368" s="103"/>
      <c r="B368" s="103"/>
      <c r="C368" s="103"/>
    </row>
    <row r="369" spans="1:3" x14ac:dyDescent="0.2">
      <c r="A369" s="103"/>
      <c r="B369" s="103"/>
      <c r="C369" s="103"/>
    </row>
    <row r="370" spans="1:3" x14ac:dyDescent="0.2">
      <c r="A370" s="103"/>
      <c r="B370" s="103"/>
      <c r="C370" s="103"/>
    </row>
    <row r="371" spans="1:3" x14ac:dyDescent="0.2">
      <c r="A371" s="103"/>
      <c r="B371" s="103"/>
      <c r="C371" s="103"/>
    </row>
    <row r="372" spans="1:3" x14ac:dyDescent="0.2">
      <c r="A372" s="103"/>
      <c r="B372" s="103"/>
      <c r="C372" s="103"/>
    </row>
    <row r="373" spans="1:3" x14ac:dyDescent="0.2">
      <c r="A373" s="103"/>
      <c r="B373" s="103"/>
      <c r="C373" s="103"/>
    </row>
    <row r="374" spans="1:3" x14ac:dyDescent="0.2">
      <c r="A374" s="103"/>
      <c r="B374" s="103"/>
      <c r="C374" s="103"/>
    </row>
    <row r="375" spans="1:3" x14ac:dyDescent="0.2">
      <c r="A375" s="103"/>
      <c r="B375" s="103"/>
      <c r="C375" s="103"/>
    </row>
    <row r="376" spans="1:3" x14ac:dyDescent="0.2">
      <c r="A376" s="103"/>
      <c r="B376" s="103"/>
      <c r="C376" s="103"/>
    </row>
    <row r="377" spans="1:3" x14ac:dyDescent="0.2">
      <c r="A377" s="103"/>
      <c r="B377" s="103"/>
      <c r="C377" s="103"/>
    </row>
    <row r="378" spans="1:3" x14ac:dyDescent="0.2">
      <c r="A378" s="103"/>
      <c r="B378" s="103"/>
      <c r="C378" s="103"/>
    </row>
    <row r="379" spans="1:3" x14ac:dyDescent="0.2">
      <c r="A379" s="103"/>
      <c r="B379" s="103"/>
      <c r="C379" s="103"/>
    </row>
    <row r="380" spans="1:3" x14ac:dyDescent="0.2">
      <c r="A380" s="103"/>
      <c r="B380" s="103"/>
      <c r="C380" s="103"/>
    </row>
    <row r="381" spans="1:3" x14ac:dyDescent="0.2">
      <c r="A381" s="103"/>
      <c r="B381" s="103"/>
      <c r="C381" s="103"/>
    </row>
    <row r="382" spans="1:3" x14ac:dyDescent="0.2">
      <c r="A382" s="103"/>
      <c r="B382" s="103"/>
      <c r="C382" s="103"/>
    </row>
    <row r="383" spans="1:3" x14ac:dyDescent="0.2">
      <c r="A383" s="103"/>
      <c r="B383" s="103"/>
      <c r="C383" s="103"/>
    </row>
    <row r="384" spans="1:3" x14ac:dyDescent="0.2">
      <c r="A384" s="103"/>
      <c r="B384" s="103"/>
      <c r="C384" s="103"/>
    </row>
    <row r="385" spans="1:3" x14ac:dyDescent="0.2">
      <c r="A385" s="103"/>
      <c r="B385" s="103"/>
      <c r="C385" s="103"/>
    </row>
    <row r="386" spans="1:3" x14ac:dyDescent="0.2">
      <c r="A386" s="103"/>
      <c r="B386" s="103"/>
      <c r="C386" s="103"/>
    </row>
    <row r="387" spans="1:3" x14ac:dyDescent="0.2">
      <c r="A387" s="103"/>
      <c r="B387" s="103"/>
      <c r="C387" s="103"/>
    </row>
    <row r="388" spans="1:3" x14ac:dyDescent="0.2">
      <c r="A388" s="103"/>
      <c r="B388" s="103"/>
      <c r="C388" s="103"/>
    </row>
    <row r="389" spans="1:3" x14ac:dyDescent="0.2">
      <c r="A389" s="103"/>
      <c r="B389" s="103"/>
      <c r="C389" s="103"/>
    </row>
    <row r="390" spans="1:3" x14ac:dyDescent="0.2">
      <c r="A390" s="103"/>
      <c r="B390" s="103"/>
      <c r="C390" s="103"/>
    </row>
    <row r="391" spans="1:3" x14ac:dyDescent="0.2">
      <c r="A391" s="103"/>
      <c r="B391" s="103"/>
      <c r="C391" s="103"/>
    </row>
    <row r="392" spans="1:3" x14ac:dyDescent="0.2">
      <c r="A392" s="103"/>
      <c r="B392" s="103"/>
      <c r="C392" s="103"/>
    </row>
    <row r="393" spans="1:3" x14ac:dyDescent="0.2">
      <c r="A393" s="103"/>
      <c r="B393" s="103"/>
      <c r="C393" s="103"/>
    </row>
    <row r="394" spans="1:3" x14ac:dyDescent="0.2">
      <c r="A394" s="103"/>
      <c r="B394" s="103"/>
      <c r="C394" s="103"/>
    </row>
    <row r="395" spans="1:3" x14ac:dyDescent="0.2">
      <c r="A395" s="103"/>
      <c r="B395" s="103"/>
      <c r="C395" s="103"/>
    </row>
    <row r="396" spans="1:3" x14ac:dyDescent="0.2">
      <c r="A396" s="103"/>
      <c r="B396" s="103"/>
      <c r="C396" s="103"/>
    </row>
    <row r="397" spans="1:3" x14ac:dyDescent="0.2">
      <c r="A397" s="103"/>
      <c r="B397" s="103"/>
      <c r="C397" s="103"/>
    </row>
    <row r="398" spans="1:3" x14ac:dyDescent="0.2">
      <c r="A398" s="103"/>
      <c r="B398" s="103"/>
      <c r="C398" s="103"/>
    </row>
    <row r="399" spans="1:3" x14ac:dyDescent="0.2">
      <c r="A399" s="103"/>
      <c r="B399" s="103"/>
      <c r="C399" s="103"/>
    </row>
    <row r="400" spans="1:3" x14ac:dyDescent="0.2">
      <c r="A400" s="103"/>
      <c r="B400" s="103"/>
      <c r="C400" s="103"/>
    </row>
    <row r="401" spans="1:3" x14ac:dyDescent="0.2">
      <c r="A401" s="103"/>
      <c r="B401" s="103"/>
      <c r="C401" s="103"/>
    </row>
    <row r="402" spans="1:3" x14ac:dyDescent="0.2">
      <c r="A402" s="103"/>
      <c r="B402" s="103"/>
      <c r="C402" s="103"/>
    </row>
    <row r="403" spans="1:3" x14ac:dyDescent="0.2">
      <c r="A403" s="103"/>
      <c r="B403" s="103"/>
      <c r="C403" s="103"/>
    </row>
    <row r="404" spans="1:3" x14ac:dyDescent="0.2">
      <c r="A404" s="103"/>
      <c r="B404" s="103"/>
      <c r="C404" s="103"/>
    </row>
    <row r="405" spans="1:3" x14ac:dyDescent="0.2">
      <c r="A405" s="103"/>
      <c r="B405" s="103"/>
      <c r="C405" s="103"/>
    </row>
    <row r="406" spans="1:3" x14ac:dyDescent="0.2">
      <c r="A406" s="103"/>
      <c r="B406" s="103"/>
      <c r="C406" s="103"/>
    </row>
    <row r="407" spans="1:3" x14ac:dyDescent="0.2">
      <c r="A407" s="103"/>
      <c r="B407" s="103"/>
      <c r="C407" s="103"/>
    </row>
    <row r="408" spans="1:3" x14ac:dyDescent="0.2">
      <c r="A408" s="103"/>
      <c r="B408" s="103"/>
      <c r="C408" s="103"/>
    </row>
    <row r="409" spans="1:3" x14ac:dyDescent="0.2">
      <c r="A409" s="103"/>
      <c r="B409" s="103"/>
      <c r="C409" s="103"/>
    </row>
    <row r="410" spans="1:3" x14ac:dyDescent="0.2">
      <c r="A410" s="103"/>
      <c r="B410" s="103"/>
      <c r="C410" s="103"/>
    </row>
    <row r="411" spans="1:3" x14ac:dyDescent="0.2">
      <c r="A411" s="103"/>
      <c r="B411" s="103"/>
      <c r="C411" s="103"/>
    </row>
    <row r="412" spans="1:3" x14ac:dyDescent="0.2">
      <c r="A412" s="103"/>
      <c r="B412" s="103"/>
      <c r="C412" s="103"/>
    </row>
    <row r="413" spans="1:3" x14ac:dyDescent="0.2">
      <c r="A413" s="103"/>
      <c r="B413" s="103"/>
      <c r="C413" s="103"/>
    </row>
    <row r="414" spans="1:3" x14ac:dyDescent="0.2">
      <c r="A414" s="103"/>
      <c r="B414" s="103"/>
      <c r="C414" s="103"/>
    </row>
    <row r="415" spans="1:3" x14ac:dyDescent="0.2">
      <c r="A415" s="103"/>
      <c r="B415" s="103"/>
      <c r="C415" s="103"/>
    </row>
    <row r="416" spans="1:3" x14ac:dyDescent="0.2">
      <c r="A416" s="103"/>
      <c r="B416" s="103"/>
      <c r="C416" s="103"/>
    </row>
    <row r="417" spans="1:3" x14ac:dyDescent="0.2">
      <c r="A417" s="103"/>
      <c r="B417" s="103"/>
      <c r="C417" s="103"/>
    </row>
    <row r="418" spans="1:3" x14ac:dyDescent="0.2">
      <c r="A418" s="103"/>
      <c r="B418" s="103"/>
      <c r="C418" s="103"/>
    </row>
    <row r="419" spans="1:3" x14ac:dyDescent="0.2">
      <c r="A419" s="103"/>
      <c r="B419" s="103"/>
      <c r="C419" s="103"/>
    </row>
    <row r="420" spans="1:3" x14ac:dyDescent="0.2">
      <c r="A420" s="103"/>
      <c r="B420" s="103"/>
      <c r="C420" s="103"/>
    </row>
    <row r="421" spans="1:3" x14ac:dyDescent="0.2">
      <c r="A421" s="103"/>
      <c r="B421" s="103"/>
      <c r="C421" s="103"/>
    </row>
    <row r="422" spans="1:3" x14ac:dyDescent="0.2">
      <c r="A422" s="103"/>
      <c r="B422" s="103"/>
      <c r="C422" s="103"/>
    </row>
    <row r="423" spans="1:3" x14ac:dyDescent="0.2">
      <c r="A423" s="103"/>
      <c r="B423" s="103"/>
      <c r="C423" s="103"/>
    </row>
    <row r="424" spans="1:3" x14ac:dyDescent="0.2">
      <c r="A424" s="103"/>
      <c r="B424" s="103"/>
      <c r="C424" s="103"/>
    </row>
    <row r="425" spans="1:3" x14ac:dyDescent="0.2">
      <c r="A425" s="103"/>
      <c r="B425" s="103"/>
      <c r="C425" s="103"/>
    </row>
    <row r="426" spans="1:3" x14ac:dyDescent="0.2">
      <c r="A426" s="103"/>
      <c r="B426" s="103"/>
      <c r="C426" s="103"/>
    </row>
    <row r="427" spans="1:3" x14ac:dyDescent="0.2">
      <c r="A427" s="103"/>
      <c r="B427" s="103"/>
      <c r="C427" s="103"/>
    </row>
    <row r="428" spans="1:3" x14ac:dyDescent="0.2">
      <c r="A428" s="103"/>
      <c r="B428" s="103"/>
      <c r="C428" s="103"/>
    </row>
    <row r="429" spans="1:3" x14ac:dyDescent="0.2">
      <c r="A429" s="103"/>
      <c r="B429" s="103"/>
      <c r="C429" s="103"/>
    </row>
    <row r="430" spans="1:3" x14ac:dyDescent="0.2">
      <c r="A430" s="103"/>
      <c r="B430" s="103"/>
      <c r="C430" s="103"/>
    </row>
    <row r="431" spans="1:3" x14ac:dyDescent="0.2">
      <c r="A431" s="103"/>
      <c r="B431" s="103"/>
      <c r="C431" s="103"/>
    </row>
    <row r="432" spans="1:3" x14ac:dyDescent="0.2">
      <c r="A432" s="103"/>
      <c r="B432" s="103"/>
      <c r="C432" s="103"/>
    </row>
    <row r="433" spans="1:3" x14ac:dyDescent="0.2">
      <c r="A433" s="103"/>
      <c r="B433" s="103"/>
      <c r="C433" s="103"/>
    </row>
    <row r="434" spans="1:3" x14ac:dyDescent="0.2">
      <c r="A434" s="103"/>
      <c r="B434" s="103"/>
      <c r="C434" s="103"/>
    </row>
    <row r="435" spans="1:3" x14ac:dyDescent="0.2">
      <c r="A435" s="103"/>
      <c r="B435" s="103"/>
      <c r="C435" s="103"/>
    </row>
    <row r="436" spans="1:3" x14ac:dyDescent="0.2">
      <c r="A436" s="103"/>
      <c r="B436" s="103"/>
      <c r="C436" s="103"/>
    </row>
    <row r="437" spans="1:3" x14ac:dyDescent="0.2">
      <c r="A437" s="103"/>
      <c r="B437" s="103"/>
      <c r="C437" s="103"/>
    </row>
    <row r="438" spans="1:3" x14ac:dyDescent="0.2">
      <c r="A438" s="103"/>
      <c r="B438" s="103"/>
      <c r="C438" s="103"/>
    </row>
    <row r="439" spans="1:3" x14ac:dyDescent="0.2">
      <c r="A439" s="103"/>
      <c r="B439" s="103"/>
      <c r="C439" s="103"/>
    </row>
    <row r="440" spans="1:3" x14ac:dyDescent="0.2">
      <c r="A440" s="103"/>
      <c r="B440" s="103"/>
      <c r="C440" s="103"/>
    </row>
    <row r="441" spans="1:3" x14ac:dyDescent="0.2">
      <c r="A441" s="103"/>
      <c r="B441" s="103"/>
      <c r="C441" s="103"/>
    </row>
    <row r="442" spans="1:3" x14ac:dyDescent="0.2">
      <c r="A442" s="103"/>
      <c r="B442" s="103"/>
      <c r="C442" s="103"/>
    </row>
    <row r="443" spans="1:3" x14ac:dyDescent="0.2">
      <c r="A443" s="103"/>
      <c r="B443" s="103"/>
      <c r="C443" s="103"/>
    </row>
    <row r="444" spans="1:3" x14ac:dyDescent="0.2">
      <c r="A444" s="103"/>
      <c r="B444" s="103"/>
      <c r="C444" s="103"/>
    </row>
    <row r="445" spans="1:3" x14ac:dyDescent="0.2">
      <c r="A445" s="103"/>
      <c r="B445" s="103"/>
      <c r="C445" s="103"/>
    </row>
    <row r="446" spans="1:3" x14ac:dyDescent="0.2">
      <c r="A446" s="103"/>
      <c r="B446" s="103"/>
      <c r="C446" s="103"/>
    </row>
    <row r="447" spans="1:3" x14ac:dyDescent="0.2">
      <c r="A447" s="103"/>
      <c r="B447" s="103"/>
      <c r="C447" s="103"/>
    </row>
    <row r="448" spans="1:3" x14ac:dyDescent="0.2">
      <c r="A448" s="103"/>
      <c r="B448" s="103"/>
      <c r="C448" s="103"/>
    </row>
    <row r="449" spans="1:3" x14ac:dyDescent="0.2">
      <c r="A449" s="103"/>
      <c r="B449" s="103"/>
      <c r="C449" s="103"/>
    </row>
    <row r="450" spans="1:3" x14ac:dyDescent="0.2">
      <c r="A450" s="103"/>
      <c r="B450" s="103"/>
      <c r="C450" s="103"/>
    </row>
    <row r="451" spans="1:3" x14ac:dyDescent="0.2">
      <c r="A451" s="103"/>
      <c r="B451" s="103"/>
      <c r="C451" s="103"/>
    </row>
    <row r="452" spans="1:3" x14ac:dyDescent="0.2">
      <c r="A452" s="103"/>
      <c r="B452" s="103"/>
      <c r="C452" s="103"/>
    </row>
    <row r="453" spans="1:3" x14ac:dyDescent="0.2">
      <c r="A453" s="103"/>
      <c r="B453" s="103"/>
      <c r="C453" s="103"/>
    </row>
    <row r="454" spans="1:3" x14ac:dyDescent="0.2">
      <c r="A454" s="103"/>
      <c r="B454" s="103"/>
      <c r="C454" s="103"/>
    </row>
    <row r="455" spans="1:3" x14ac:dyDescent="0.2">
      <c r="A455" s="103"/>
      <c r="B455" s="103"/>
      <c r="C455" s="103"/>
    </row>
    <row r="456" spans="1:3" x14ac:dyDescent="0.2">
      <c r="A456" s="103"/>
      <c r="B456" s="103"/>
      <c r="C456" s="103"/>
    </row>
    <row r="457" spans="1:3" x14ac:dyDescent="0.2">
      <c r="A457" s="103"/>
      <c r="B457" s="103"/>
      <c r="C457" s="103"/>
    </row>
    <row r="458" spans="1:3" x14ac:dyDescent="0.2">
      <c r="A458" s="103"/>
      <c r="B458" s="103"/>
      <c r="C458" s="103"/>
    </row>
    <row r="459" spans="1:3" x14ac:dyDescent="0.2">
      <c r="A459" s="103"/>
      <c r="B459" s="103"/>
      <c r="C459" s="103"/>
    </row>
    <row r="460" spans="1:3" x14ac:dyDescent="0.2">
      <c r="A460" s="103"/>
      <c r="B460" s="103"/>
      <c r="C460" s="103"/>
    </row>
    <row r="461" spans="1:3" x14ac:dyDescent="0.2">
      <c r="A461" s="103"/>
      <c r="B461" s="103"/>
      <c r="C461" s="103"/>
    </row>
    <row r="462" spans="1:3" x14ac:dyDescent="0.2">
      <c r="A462" s="103"/>
      <c r="B462" s="103"/>
      <c r="C462" s="103"/>
    </row>
    <row r="463" spans="1:3" x14ac:dyDescent="0.2">
      <c r="A463" s="103"/>
      <c r="B463" s="103"/>
      <c r="C463" s="103"/>
    </row>
    <row r="464" spans="1:3" x14ac:dyDescent="0.2">
      <c r="A464" s="103"/>
      <c r="B464" s="103"/>
      <c r="C464" s="103"/>
    </row>
    <row r="465" spans="1:3" x14ac:dyDescent="0.2">
      <c r="A465" s="103"/>
      <c r="B465" s="103"/>
      <c r="C465" s="103"/>
    </row>
    <row r="466" spans="1:3" x14ac:dyDescent="0.2">
      <c r="A466" s="103"/>
      <c r="B466" s="103"/>
      <c r="C466" s="103"/>
    </row>
    <row r="467" spans="1:3" x14ac:dyDescent="0.2">
      <c r="A467" s="103"/>
      <c r="B467" s="103"/>
      <c r="C467" s="103"/>
    </row>
    <row r="468" spans="1:3" x14ac:dyDescent="0.2">
      <c r="A468" s="103"/>
      <c r="B468" s="103"/>
      <c r="C468" s="103"/>
    </row>
    <row r="469" spans="1:3" x14ac:dyDescent="0.2">
      <c r="A469" s="103"/>
      <c r="B469" s="103"/>
      <c r="C469" s="103"/>
    </row>
    <row r="470" spans="1:3" x14ac:dyDescent="0.2">
      <c r="A470" s="103"/>
      <c r="B470" s="103"/>
      <c r="C470" s="103"/>
    </row>
    <row r="471" spans="1:3" x14ac:dyDescent="0.2">
      <c r="A471" s="103"/>
      <c r="B471" s="103"/>
      <c r="C471" s="103"/>
    </row>
    <row r="472" spans="1:3" x14ac:dyDescent="0.2">
      <c r="A472" s="103"/>
      <c r="B472" s="103"/>
      <c r="C472" s="103"/>
    </row>
    <row r="473" spans="1:3" x14ac:dyDescent="0.2">
      <c r="A473" s="103"/>
      <c r="B473" s="103"/>
      <c r="C473" s="103"/>
    </row>
    <row r="474" spans="1:3" x14ac:dyDescent="0.2">
      <c r="A474" s="103"/>
      <c r="B474" s="103"/>
      <c r="C474" s="103"/>
    </row>
    <row r="475" spans="1:3" x14ac:dyDescent="0.2">
      <c r="A475" s="103"/>
      <c r="B475" s="103"/>
      <c r="C475" s="103"/>
    </row>
    <row r="476" spans="1:3" x14ac:dyDescent="0.2">
      <c r="A476" s="103"/>
      <c r="B476" s="103"/>
      <c r="C476" s="103"/>
    </row>
    <row r="477" spans="1:3" x14ac:dyDescent="0.2">
      <c r="A477" s="103"/>
      <c r="B477" s="103"/>
      <c r="C477" s="103"/>
    </row>
    <row r="478" spans="1:3" x14ac:dyDescent="0.2">
      <c r="A478" s="103"/>
      <c r="B478" s="103"/>
      <c r="C478" s="103"/>
    </row>
    <row r="479" spans="1:3" x14ac:dyDescent="0.2">
      <c r="A479" s="103"/>
      <c r="B479" s="103"/>
      <c r="C479" s="103"/>
    </row>
    <row r="480" spans="1:3" x14ac:dyDescent="0.2">
      <c r="A480" s="103"/>
      <c r="B480" s="103"/>
      <c r="C480" s="103"/>
    </row>
    <row r="481" spans="1:3" x14ac:dyDescent="0.2">
      <c r="A481" s="103"/>
      <c r="B481" s="103"/>
      <c r="C481" s="103"/>
    </row>
    <row r="482" spans="1:3" x14ac:dyDescent="0.2">
      <c r="A482" s="103"/>
      <c r="B482" s="103"/>
      <c r="C482" s="103"/>
    </row>
    <row r="483" spans="1:3" x14ac:dyDescent="0.2">
      <c r="A483" s="103"/>
      <c r="B483" s="103"/>
      <c r="C483" s="103"/>
    </row>
    <row r="484" spans="1:3" x14ac:dyDescent="0.2">
      <c r="A484" s="103"/>
      <c r="B484" s="103"/>
      <c r="C484" s="103"/>
    </row>
    <row r="485" spans="1:3" x14ac:dyDescent="0.2">
      <c r="A485" s="103"/>
      <c r="B485" s="103"/>
      <c r="C485" s="103"/>
    </row>
    <row r="486" spans="1:3" x14ac:dyDescent="0.2">
      <c r="A486" s="103"/>
      <c r="B486" s="103"/>
      <c r="C486" s="103"/>
    </row>
    <row r="487" spans="1:3" x14ac:dyDescent="0.2">
      <c r="A487" s="103"/>
      <c r="B487" s="103"/>
      <c r="C487" s="103"/>
    </row>
    <row r="488" spans="1:3" x14ac:dyDescent="0.2">
      <c r="A488" s="103"/>
      <c r="B488" s="103"/>
      <c r="C488" s="103"/>
    </row>
    <row r="489" spans="1:3" x14ac:dyDescent="0.2">
      <c r="A489" s="103"/>
      <c r="B489" s="103"/>
      <c r="C489" s="103"/>
    </row>
    <row r="490" spans="1:3" x14ac:dyDescent="0.2">
      <c r="A490" s="103"/>
      <c r="B490" s="103"/>
      <c r="C490" s="103"/>
    </row>
    <row r="491" spans="1:3" x14ac:dyDescent="0.2">
      <c r="A491" s="103"/>
      <c r="B491" s="103"/>
      <c r="C491" s="103"/>
    </row>
    <row r="492" spans="1:3" x14ac:dyDescent="0.2">
      <c r="A492" s="103"/>
      <c r="B492" s="103"/>
      <c r="C492" s="103"/>
    </row>
    <row r="493" spans="1:3" x14ac:dyDescent="0.2">
      <c r="A493" s="103"/>
      <c r="B493" s="103"/>
      <c r="C493" s="103"/>
    </row>
    <row r="494" spans="1:3" x14ac:dyDescent="0.2">
      <c r="A494" s="103"/>
      <c r="B494" s="103"/>
      <c r="C494" s="103"/>
    </row>
    <row r="495" spans="1:3" x14ac:dyDescent="0.2">
      <c r="A495" s="103"/>
      <c r="B495" s="103"/>
      <c r="C495" s="103"/>
    </row>
    <row r="496" spans="1:3" x14ac:dyDescent="0.2">
      <c r="A496" s="103"/>
      <c r="B496" s="103"/>
      <c r="C496" s="103"/>
    </row>
    <row r="497" spans="1:3" x14ac:dyDescent="0.2">
      <c r="A497" s="103"/>
      <c r="B497" s="103"/>
      <c r="C497" s="103"/>
    </row>
    <row r="498" spans="1:3" x14ac:dyDescent="0.2">
      <c r="A498" s="103"/>
      <c r="B498" s="103"/>
      <c r="C498" s="103"/>
    </row>
    <row r="499" spans="1:3" x14ac:dyDescent="0.2">
      <c r="A499" s="103"/>
      <c r="B499" s="103"/>
      <c r="C499" s="103"/>
    </row>
    <row r="500" spans="1:3" x14ac:dyDescent="0.2">
      <c r="A500" s="103"/>
      <c r="B500" s="103"/>
      <c r="C500" s="103"/>
    </row>
    <row r="501" spans="1:3" x14ac:dyDescent="0.2">
      <c r="A501" s="103"/>
      <c r="B501" s="103"/>
      <c r="C501" s="103"/>
    </row>
    <row r="502" spans="1:3" x14ac:dyDescent="0.2">
      <c r="A502" s="103"/>
      <c r="B502" s="103"/>
      <c r="C502" s="103"/>
    </row>
    <row r="503" spans="1:3" x14ac:dyDescent="0.2">
      <c r="A503" s="103"/>
      <c r="B503" s="103"/>
      <c r="C503" s="103"/>
    </row>
    <row r="504" spans="1:3" x14ac:dyDescent="0.2">
      <c r="A504" s="103"/>
      <c r="B504" s="103"/>
      <c r="C504" s="103"/>
    </row>
    <row r="505" spans="1:3" x14ac:dyDescent="0.2">
      <c r="A505" s="103"/>
      <c r="B505" s="103"/>
      <c r="C505" s="103"/>
    </row>
    <row r="506" spans="1:3" x14ac:dyDescent="0.2">
      <c r="A506" s="103"/>
      <c r="B506" s="103"/>
      <c r="C506" s="103"/>
    </row>
    <row r="507" spans="1:3" x14ac:dyDescent="0.2">
      <c r="A507" s="103"/>
      <c r="B507" s="103"/>
      <c r="C507" s="103"/>
    </row>
    <row r="508" spans="1:3" x14ac:dyDescent="0.2">
      <c r="A508" s="103"/>
      <c r="B508" s="103"/>
      <c r="C508" s="103"/>
    </row>
    <row r="509" spans="1:3" x14ac:dyDescent="0.2">
      <c r="A509" s="103"/>
      <c r="B509" s="103"/>
      <c r="C509" s="103"/>
    </row>
    <row r="510" spans="1:3" x14ac:dyDescent="0.2">
      <c r="A510" s="103"/>
      <c r="B510" s="103"/>
      <c r="C510" s="103"/>
    </row>
    <row r="511" spans="1:3" x14ac:dyDescent="0.2">
      <c r="A511" s="103"/>
      <c r="B511" s="103"/>
      <c r="C511" s="103"/>
    </row>
    <row r="512" spans="1:3" x14ac:dyDescent="0.2">
      <c r="A512" s="103"/>
      <c r="B512" s="103"/>
      <c r="C512" s="103"/>
    </row>
    <row r="513" spans="1:3" x14ac:dyDescent="0.2">
      <c r="A513" s="103"/>
      <c r="B513" s="103"/>
      <c r="C513" s="103"/>
    </row>
    <row r="514" spans="1:3" x14ac:dyDescent="0.2">
      <c r="A514" s="103"/>
      <c r="B514" s="103"/>
      <c r="C514" s="103"/>
    </row>
    <row r="515" spans="1:3" x14ac:dyDescent="0.2">
      <c r="A515" s="103"/>
      <c r="B515" s="103"/>
      <c r="C515" s="103"/>
    </row>
    <row r="516" spans="1:3" x14ac:dyDescent="0.2">
      <c r="A516" s="103"/>
      <c r="B516" s="103"/>
      <c r="C516" s="103"/>
    </row>
    <row r="517" spans="1:3" x14ac:dyDescent="0.2">
      <c r="A517" s="103"/>
      <c r="B517" s="103"/>
      <c r="C517" s="103"/>
    </row>
    <row r="518" spans="1:3" x14ac:dyDescent="0.2">
      <c r="A518" s="103"/>
      <c r="B518" s="103"/>
      <c r="C518" s="103"/>
    </row>
    <row r="519" spans="1:3" x14ac:dyDescent="0.2">
      <c r="A519" s="103"/>
      <c r="B519" s="103"/>
      <c r="C519" s="103"/>
    </row>
    <row r="520" spans="1:3" x14ac:dyDescent="0.2">
      <c r="A520" s="103"/>
      <c r="B520" s="103"/>
      <c r="C520" s="103"/>
    </row>
    <row r="521" spans="1:3" x14ac:dyDescent="0.2">
      <c r="A521" s="103"/>
      <c r="B521" s="103"/>
      <c r="C521" s="103"/>
    </row>
    <row r="522" spans="1:3" x14ac:dyDescent="0.2">
      <c r="A522" s="103"/>
      <c r="B522" s="103"/>
      <c r="C522" s="103"/>
    </row>
    <row r="523" spans="1:3" x14ac:dyDescent="0.2">
      <c r="A523" s="103"/>
      <c r="B523" s="103"/>
      <c r="C523" s="103"/>
    </row>
    <row r="524" spans="1:3" x14ac:dyDescent="0.2">
      <c r="A524" s="103"/>
      <c r="B524" s="103"/>
      <c r="C524" s="103"/>
    </row>
    <row r="525" spans="1:3" x14ac:dyDescent="0.2">
      <c r="A525" s="103"/>
      <c r="B525" s="103"/>
      <c r="C525" s="103"/>
    </row>
    <row r="526" spans="1:3" x14ac:dyDescent="0.2">
      <c r="A526" s="103"/>
      <c r="B526" s="103"/>
      <c r="C526" s="103"/>
    </row>
    <row r="527" spans="1:3" x14ac:dyDescent="0.2">
      <c r="A527" s="103"/>
      <c r="B527" s="103"/>
      <c r="C527" s="103"/>
    </row>
    <row r="528" spans="1:3" x14ac:dyDescent="0.2">
      <c r="A528" s="103"/>
      <c r="B528" s="103"/>
      <c r="C528" s="103"/>
    </row>
    <row r="529" spans="1:3" x14ac:dyDescent="0.2">
      <c r="A529" s="103"/>
      <c r="B529" s="103"/>
      <c r="C529" s="103"/>
    </row>
    <row r="530" spans="1:3" x14ac:dyDescent="0.2">
      <c r="A530" s="103"/>
      <c r="B530" s="103"/>
      <c r="C530" s="103"/>
    </row>
    <row r="531" spans="1:3" x14ac:dyDescent="0.2">
      <c r="A531" s="103"/>
      <c r="B531" s="103"/>
      <c r="C531" s="103"/>
    </row>
    <row r="532" spans="1:3" x14ac:dyDescent="0.2">
      <c r="A532" s="103"/>
      <c r="B532" s="103"/>
      <c r="C532" s="103"/>
    </row>
    <row r="533" spans="1:3" x14ac:dyDescent="0.2">
      <c r="A533" s="103"/>
      <c r="B533" s="103"/>
      <c r="C533" s="103"/>
    </row>
    <row r="534" spans="1:3" x14ac:dyDescent="0.2">
      <c r="A534" s="103"/>
      <c r="B534" s="103"/>
      <c r="C534" s="103"/>
    </row>
    <row r="535" spans="1:3" x14ac:dyDescent="0.2">
      <c r="A535" s="103"/>
      <c r="B535" s="103"/>
      <c r="C535" s="103"/>
    </row>
    <row r="536" spans="1:3" x14ac:dyDescent="0.2">
      <c r="A536" s="103"/>
      <c r="B536" s="103"/>
      <c r="C536" s="103"/>
    </row>
    <row r="537" spans="1:3" x14ac:dyDescent="0.2">
      <c r="A537" s="103"/>
      <c r="B537" s="103"/>
      <c r="C537" s="103"/>
    </row>
    <row r="538" spans="1:3" x14ac:dyDescent="0.2">
      <c r="A538" s="103"/>
      <c r="B538" s="103"/>
      <c r="C538" s="103"/>
    </row>
    <row r="539" spans="1:3" x14ac:dyDescent="0.2">
      <c r="A539" s="103"/>
      <c r="B539" s="103"/>
      <c r="C539" s="103"/>
    </row>
    <row r="540" spans="1:3" x14ac:dyDescent="0.2">
      <c r="A540" s="103"/>
      <c r="B540" s="103"/>
      <c r="C540" s="103"/>
    </row>
    <row r="541" spans="1:3" x14ac:dyDescent="0.2">
      <c r="A541" s="103"/>
      <c r="B541" s="103"/>
      <c r="C541" s="103"/>
    </row>
    <row r="542" spans="1:3" x14ac:dyDescent="0.2">
      <c r="A542" s="103"/>
      <c r="B542" s="103"/>
      <c r="C542" s="103"/>
    </row>
    <row r="543" spans="1:3" x14ac:dyDescent="0.2">
      <c r="A543" s="103"/>
      <c r="B543" s="103"/>
      <c r="C543" s="103"/>
    </row>
    <row r="544" spans="1:3" x14ac:dyDescent="0.2">
      <c r="A544" s="103"/>
      <c r="B544" s="103"/>
      <c r="C544" s="103"/>
    </row>
    <row r="545" spans="1:3" x14ac:dyDescent="0.2">
      <c r="A545" s="103"/>
      <c r="B545" s="103"/>
      <c r="C545" s="103"/>
    </row>
    <row r="546" spans="1:3" x14ac:dyDescent="0.2">
      <c r="A546" s="103"/>
      <c r="B546" s="103"/>
      <c r="C546" s="103"/>
    </row>
    <row r="547" spans="1:3" x14ac:dyDescent="0.2">
      <c r="A547" s="103"/>
      <c r="B547" s="103"/>
      <c r="C547" s="103"/>
    </row>
    <row r="548" spans="1:3" x14ac:dyDescent="0.2">
      <c r="A548" s="103"/>
      <c r="B548" s="103"/>
      <c r="C548" s="103"/>
    </row>
    <row r="549" spans="1:3" x14ac:dyDescent="0.2">
      <c r="A549" s="103"/>
      <c r="B549" s="103"/>
      <c r="C549" s="103"/>
    </row>
    <row r="550" spans="1:3" x14ac:dyDescent="0.2">
      <c r="A550" s="103"/>
      <c r="B550" s="103"/>
      <c r="C550" s="103"/>
    </row>
    <row r="551" spans="1:3" x14ac:dyDescent="0.2">
      <c r="A551" s="103"/>
      <c r="B551" s="103"/>
      <c r="C551" s="103"/>
    </row>
    <row r="552" spans="1:3" x14ac:dyDescent="0.2">
      <c r="A552" s="103"/>
      <c r="B552" s="103"/>
      <c r="C552" s="103"/>
    </row>
    <row r="553" spans="1:3" x14ac:dyDescent="0.2">
      <c r="A553" s="103"/>
      <c r="B553" s="103"/>
      <c r="C553" s="103"/>
    </row>
    <row r="554" spans="1:3" x14ac:dyDescent="0.2">
      <c r="A554" s="103"/>
      <c r="B554" s="103"/>
      <c r="C554" s="103"/>
    </row>
    <row r="555" spans="1:3" x14ac:dyDescent="0.2">
      <c r="A555" s="103"/>
      <c r="B555" s="103"/>
      <c r="C555" s="103"/>
    </row>
    <row r="556" spans="1:3" x14ac:dyDescent="0.2">
      <c r="A556" s="103"/>
      <c r="B556" s="103"/>
      <c r="C556" s="103"/>
    </row>
    <row r="557" spans="1:3" x14ac:dyDescent="0.2">
      <c r="A557" s="103"/>
      <c r="B557" s="103"/>
      <c r="C557" s="103"/>
    </row>
    <row r="558" spans="1:3" x14ac:dyDescent="0.2">
      <c r="A558" s="103"/>
      <c r="B558" s="103"/>
      <c r="C558" s="103"/>
    </row>
    <row r="559" spans="1:3" x14ac:dyDescent="0.2">
      <c r="A559" s="103"/>
      <c r="B559" s="103"/>
      <c r="C559" s="103"/>
    </row>
    <row r="560" spans="1:3" x14ac:dyDescent="0.2">
      <c r="A560" s="103"/>
      <c r="B560" s="103"/>
      <c r="C560" s="103"/>
    </row>
    <row r="561" spans="1:3" x14ac:dyDescent="0.2">
      <c r="A561" s="103"/>
      <c r="B561" s="103"/>
      <c r="C561" s="103"/>
    </row>
    <row r="562" spans="1:3" x14ac:dyDescent="0.2">
      <c r="A562" s="103"/>
      <c r="B562" s="103"/>
      <c r="C562" s="103"/>
    </row>
    <row r="563" spans="1:3" x14ac:dyDescent="0.2">
      <c r="A563" s="103"/>
      <c r="B563" s="103"/>
      <c r="C563" s="103"/>
    </row>
    <row r="564" spans="1:3" x14ac:dyDescent="0.2">
      <c r="A564" s="103"/>
      <c r="B564" s="103"/>
      <c r="C564" s="103"/>
    </row>
    <row r="565" spans="1:3" x14ac:dyDescent="0.2">
      <c r="A565" s="103"/>
      <c r="B565" s="103"/>
      <c r="C565" s="103"/>
    </row>
    <row r="566" spans="1:3" x14ac:dyDescent="0.2">
      <c r="A566" s="103"/>
      <c r="B566" s="103"/>
      <c r="C566" s="103"/>
    </row>
    <row r="567" spans="1:3" x14ac:dyDescent="0.2">
      <c r="A567" s="103"/>
      <c r="B567" s="103"/>
      <c r="C567" s="103"/>
    </row>
    <row r="568" spans="1:3" x14ac:dyDescent="0.2">
      <c r="A568" s="103"/>
      <c r="B568" s="103"/>
      <c r="C568" s="103"/>
    </row>
    <row r="569" spans="1:3" x14ac:dyDescent="0.2">
      <c r="A569" s="103"/>
      <c r="B569" s="103"/>
      <c r="C569" s="103"/>
    </row>
    <row r="570" spans="1:3" x14ac:dyDescent="0.2">
      <c r="A570" s="103"/>
      <c r="B570" s="103"/>
      <c r="C570" s="103"/>
    </row>
    <row r="571" spans="1:3" x14ac:dyDescent="0.2">
      <c r="A571" s="103"/>
      <c r="B571" s="103"/>
      <c r="C571" s="103"/>
    </row>
    <row r="572" spans="1:3" x14ac:dyDescent="0.2">
      <c r="A572" s="103"/>
      <c r="B572" s="103"/>
      <c r="C572" s="103"/>
    </row>
    <row r="573" spans="1:3" x14ac:dyDescent="0.2">
      <c r="A573" s="103"/>
      <c r="B573" s="103"/>
      <c r="C573" s="103"/>
    </row>
    <row r="574" spans="1:3" x14ac:dyDescent="0.2">
      <c r="A574" s="103"/>
      <c r="B574" s="103"/>
      <c r="C574" s="103"/>
    </row>
    <row r="575" spans="1:3" x14ac:dyDescent="0.2">
      <c r="A575" s="103"/>
      <c r="B575" s="103"/>
      <c r="C575" s="103"/>
    </row>
    <row r="576" spans="1:3" x14ac:dyDescent="0.2">
      <c r="A576" s="103"/>
      <c r="B576" s="103"/>
      <c r="C576" s="103"/>
    </row>
    <row r="577" spans="1:3" x14ac:dyDescent="0.2">
      <c r="A577" s="103"/>
      <c r="B577" s="103"/>
      <c r="C577" s="103"/>
    </row>
    <row r="578" spans="1:3" x14ac:dyDescent="0.2">
      <c r="A578" s="103"/>
      <c r="B578" s="103"/>
      <c r="C578" s="103"/>
    </row>
    <row r="579" spans="1:3" x14ac:dyDescent="0.2">
      <c r="A579" s="103"/>
      <c r="B579" s="103"/>
      <c r="C579" s="103"/>
    </row>
    <row r="580" spans="1:3" x14ac:dyDescent="0.2">
      <c r="A580" s="103"/>
      <c r="B580" s="103"/>
      <c r="C580" s="103"/>
    </row>
    <row r="581" spans="1:3" x14ac:dyDescent="0.2">
      <c r="A581" s="103"/>
      <c r="B581" s="103"/>
      <c r="C581" s="103"/>
    </row>
    <row r="582" spans="1:3" x14ac:dyDescent="0.2">
      <c r="A582" s="103"/>
      <c r="B582" s="103"/>
      <c r="C582" s="103"/>
    </row>
    <row r="583" spans="1:3" x14ac:dyDescent="0.2">
      <c r="A583" s="103"/>
      <c r="B583" s="103"/>
      <c r="C583" s="103"/>
    </row>
    <row r="584" spans="1:3" x14ac:dyDescent="0.2">
      <c r="A584" s="103"/>
      <c r="B584" s="103"/>
      <c r="C584" s="103"/>
    </row>
    <row r="585" spans="1:3" x14ac:dyDescent="0.2">
      <c r="A585" s="103"/>
      <c r="B585" s="103"/>
      <c r="C585" s="103"/>
    </row>
    <row r="586" spans="1:3" x14ac:dyDescent="0.2">
      <c r="A586" s="103"/>
      <c r="B586" s="103"/>
      <c r="C586" s="103"/>
    </row>
    <row r="587" spans="1:3" x14ac:dyDescent="0.2">
      <c r="A587" s="103"/>
      <c r="B587" s="103"/>
      <c r="C587" s="103"/>
    </row>
    <row r="588" spans="1:3" x14ac:dyDescent="0.2">
      <c r="A588" s="103"/>
      <c r="B588" s="103"/>
      <c r="C588" s="103"/>
    </row>
    <row r="589" spans="1:3" x14ac:dyDescent="0.2">
      <c r="A589" s="103"/>
      <c r="B589" s="103"/>
      <c r="C589" s="103"/>
    </row>
    <row r="590" spans="1:3" x14ac:dyDescent="0.2">
      <c r="A590" s="103"/>
      <c r="B590" s="103"/>
      <c r="C590" s="103"/>
    </row>
    <row r="591" spans="1:3" x14ac:dyDescent="0.2">
      <c r="A591" s="103"/>
      <c r="B591" s="103"/>
      <c r="C591" s="103"/>
    </row>
    <row r="592" spans="1:3" x14ac:dyDescent="0.2">
      <c r="A592" s="103"/>
      <c r="B592" s="103"/>
      <c r="C592" s="103"/>
    </row>
    <row r="593" spans="1:3" x14ac:dyDescent="0.2">
      <c r="A593" s="103"/>
      <c r="B593" s="103"/>
      <c r="C593" s="103"/>
    </row>
    <row r="594" spans="1:3" x14ac:dyDescent="0.2">
      <c r="A594" s="103"/>
      <c r="B594" s="103"/>
      <c r="C594" s="103"/>
    </row>
    <row r="595" spans="1:3" x14ac:dyDescent="0.2">
      <c r="A595" s="103"/>
      <c r="B595" s="103"/>
      <c r="C595" s="103"/>
    </row>
    <row r="596" spans="1:3" x14ac:dyDescent="0.2">
      <c r="A596" s="103"/>
      <c r="B596" s="103"/>
      <c r="C596" s="103"/>
    </row>
    <row r="597" spans="1:3" x14ac:dyDescent="0.2">
      <c r="A597" s="103"/>
      <c r="B597" s="103"/>
      <c r="C597" s="103"/>
    </row>
    <row r="598" spans="1:3" x14ac:dyDescent="0.2">
      <c r="A598" s="103"/>
      <c r="B598" s="103"/>
      <c r="C598" s="103"/>
    </row>
    <row r="599" spans="1:3" x14ac:dyDescent="0.2">
      <c r="A599" s="103"/>
      <c r="B599" s="103"/>
      <c r="C599" s="103"/>
    </row>
    <row r="600" spans="1:3" x14ac:dyDescent="0.2">
      <c r="A600" s="103"/>
      <c r="B600" s="103"/>
      <c r="C600" s="103"/>
    </row>
    <row r="601" spans="1:3" x14ac:dyDescent="0.2">
      <c r="A601" s="103"/>
      <c r="B601" s="103"/>
      <c r="C601" s="103"/>
    </row>
    <row r="602" spans="1:3" x14ac:dyDescent="0.2">
      <c r="A602" s="103"/>
      <c r="B602" s="103"/>
      <c r="C602" s="103"/>
    </row>
    <row r="603" spans="1:3" x14ac:dyDescent="0.2">
      <c r="A603" s="103"/>
      <c r="B603" s="103"/>
      <c r="C603" s="103"/>
    </row>
    <row r="604" spans="1:3" x14ac:dyDescent="0.2">
      <c r="A604" s="103"/>
      <c r="B604" s="103"/>
      <c r="C604" s="103"/>
    </row>
    <row r="605" spans="1:3" x14ac:dyDescent="0.2">
      <c r="A605" s="103"/>
      <c r="B605" s="103"/>
      <c r="C605" s="103"/>
    </row>
    <row r="606" spans="1:3" x14ac:dyDescent="0.2">
      <c r="A606" s="103"/>
      <c r="B606" s="103"/>
      <c r="C606" s="103"/>
    </row>
    <row r="607" spans="1:3" x14ac:dyDescent="0.2">
      <c r="A607" s="103"/>
      <c r="B607" s="103"/>
      <c r="C607" s="103"/>
    </row>
    <row r="608" spans="1:3" x14ac:dyDescent="0.2">
      <c r="A608" s="103"/>
      <c r="B608" s="103"/>
      <c r="C608" s="103"/>
    </row>
    <row r="609" spans="1:3" x14ac:dyDescent="0.2">
      <c r="A609" s="103"/>
      <c r="B609" s="103"/>
      <c r="C609" s="103"/>
    </row>
    <row r="610" spans="1:3" x14ac:dyDescent="0.2">
      <c r="A610" s="103"/>
      <c r="B610" s="103"/>
      <c r="C610" s="103"/>
    </row>
    <row r="611" spans="1:3" x14ac:dyDescent="0.2">
      <c r="A611" s="103"/>
      <c r="B611" s="103"/>
      <c r="C611" s="103"/>
    </row>
    <row r="612" spans="1:3" x14ac:dyDescent="0.2">
      <c r="A612" s="103"/>
      <c r="B612" s="103"/>
      <c r="C612" s="103"/>
    </row>
    <row r="613" spans="1:3" x14ac:dyDescent="0.2">
      <c r="A613" s="103"/>
      <c r="B613" s="103"/>
      <c r="C613" s="103"/>
    </row>
    <row r="614" spans="1:3" x14ac:dyDescent="0.2">
      <c r="A614" s="103"/>
      <c r="B614" s="103"/>
      <c r="C614" s="103"/>
    </row>
    <row r="615" spans="1:3" x14ac:dyDescent="0.2">
      <c r="A615" s="103"/>
      <c r="B615" s="103"/>
      <c r="C615" s="103"/>
    </row>
    <row r="616" spans="1:3" x14ac:dyDescent="0.2">
      <c r="A616" s="103"/>
      <c r="B616" s="103"/>
      <c r="C616" s="103"/>
    </row>
    <row r="617" spans="1:3" x14ac:dyDescent="0.2">
      <c r="A617" s="103"/>
      <c r="B617" s="103"/>
      <c r="C617" s="103"/>
    </row>
    <row r="618" spans="1:3" x14ac:dyDescent="0.2">
      <c r="A618" s="103"/>
      <c r="B618" s="103"/>
      <c r="C618" s="103"/>
    </row>
    <row r="619" spans="1:3" x14ac:dyDescent="0.2">
      <c r="A619" s="103"/>
      <c r="B619" s="103"/>
      <c r="C619" s="103"/>
    </row>
    <row r="620" spans="1:3" x14ac:dyDescent="0.2">
      <c r="A620" s="103"/>
      <c r="B620" s="103"/>
      <c r="C620" s="103"/>
    </row>
    <row r="621" spans="1:3" x14ac:dyDescent="0.2">
      <c r="A621" s="103"/>
      <c r="B621" s="103"/>
      <c r="C621" s="103"/>
    </row>
    <row r="622" spans="1:3" x14ac:dyDescent="0.2">
      <c r="A622" s="103"/>
      <c r="B622" s="103"/>
      <c r="C622" s="103"/>
    </row>
    <row r="623" spans="1:3" x14ac:dyDescent="0.2">
      <c r="A623" s="103"/>
      <c r="B623" s="103"/>
      <c r="C623" s="103"/>
    </row>
    <row r="624" spans="1:3" x14ac:dyDescent="0.2">
      <c r="A624" s="103"/>
      <c r="B624" s="103"/>
      <c r="C624" s="103"/>
    </row>
    <row r="625" spans="1:3" x14ac:dyDescent="0.2">
      <c r="A625" s="103"/>
      <c r="B625" s="103"/>
      <c r="C625" s="103"/>
    </row>
    <row r="626" spans="1:3" x14ac:dyDescent="0.2">
      <c r="A626" s="103"/>
      <c r="B626" s="103"/>
      <c r="C626" s="103"/>
    </row>
    <row r="627" spans="1:3" x14ac:dyDescent="0.2">
      <c r="A627" s="103"/>
      <c r="B627" s="103"/>
      <c r="C627" s="103"/>
    </row>
    <row r="628" spans="1:3" x14ac:dyDescent="0.2">
      <c r="A628" s="103"/>
      <c r="B628" s="103"/>
      <c r="C628" s="103"/>
    </row>
    <row r="629" spans="1:3" x14ac:dyDescent="0.2">
      <c r="A629" s="103"/>
      <c r="B629" s="103"/>
      <c r="C629" s="103"/>
    </row>
    <row r="630" spans="1:3" x14ac:dyDescent="0.2">
      <c r="A630" s="103"/>
      <c r="B630" s="103"/>
      <c r="C630" s="103"/>
    </row>
    <row r="631" spans="1:3" x14ac:dyDescent="0.2">
      <c r="A631" s="103"/>
      <c r="B631" s="103"/>
      <c r="C631" s="103"/>
    </row>
    <row r="632" spans="1:3" x14ac:dyDescent="0.2">
      <c r="A632" s="103"/>
      <c r="B632" s="103"/>
      <c r="C632" s="103"/>
    </row>
    <row r="633" spans="1:3" x14ac:dyDescent="0.2">
      <c r="A633" s="103"/>
      <c r="B633" s="103"/>
      <c r="C633" s="103"/>
    </row>
    <row r="634" spans="1:3" x14ac:dyDescent="0.2">
      <c r="A634" s="103"/>
      <c r="B634" s="103"/>
      <c r="C634" s="103"/>
    </row>
    <row r="635" spans="1:3" x14ac:dyDescent="0.2">
      <c r="A635" s="103"/>
      <c r="B635" s="103"/>
      <c r="C635" s="103"/>
    </row>
    <row r="636" spans="1:3" x14ac:dyDescent="0.2">
      <c r="A636" s="103"/>
      <c r="B636" s="103"/>
      <c r="C636" s="103"/>
    </row>
    <row r="637" spans="1:3" x14ac:dyDescent="0.2">
      <c r="A637" s="103"/>
      <c r="B637" s="103"/>
      <c r="C637" s="103"/>
    </row>
    <row r="638" spans="1:3" x14ac:dyDescent="0.2">
      <c r="A638" s="103"/>
      <c r="B638" s="103"/>
      <c r="C638" s="103"/>
    </row>
    <row r="639" spans="1:3" x14ac:dyDescent="0.2">
      <c r="A639" s="103"/>
      <c r="B639" s="103"/>
      <c r="C639" s="103"/>
    </row>
    <row r="640" spans="1:3" x14ac:dyDescent="0.2">
      <c r="A640" s="103"/>
      <c r="B640" s="103"/>
      <c r="C640" s="103"/>
    </row>
    <row r="641" spans="1:3" x14ac:dyDescent="0.2">
      <c r="A641" s="103"/>
      <c r="B641" s="103"/>
      <c r="C641" s="103"/>
    </row>
    <row r="642" spans="1:3" x14ac:dyDescent="0.2">
      <c r="A642" s="103"/>
      <c r="B642" s="103"/>
      <c r="C642" s="103"/>
    </row>
    <row r="643" spans="1:3" x14ac:dyDescent="0.2">
      <c r="A643" s="103"/>
      <c r="B643" s="103"/>
      <c r="C643" s="103"/>
    </row>
    <row r="644" spans="1:3" x14ac:dyDescent="0.2">
      <c r="A644" s="103"/>
      <c r="B644" s="103"/>
      <c r="C644" s="103"/>
    </row>
    <row r="645" spans="1:3" x14ac:dyDescent="0.2">
      <c r="A645" s="103"/>
      <c r="B645" s="103"/>
      <c r="C645" s="103"/>
    </row>
    <row r="646" spans="1:3" x14ac:dyDescent="0.2">
      <c r="A646" s="103"/>
      <c r="B646" s="103"/>
      <c r="C646" s="103"/>
    </row>
    <row r="647" spans="1:3" x14ac:dyDescent="0.2">
      <c r="A647" s="103"/>
      <c r="B647" s="103"/>
      <c r="C647" s="103"/>
    </row>
    <row r="648" spans="1:3" x14ac:dyDescent="0.2">
      <c r="A648" s="103"/>
      <c r="B648" s="103"/>
      <c r="C648" s="103"/>
    </row>
    <row r="649" spans="1:3" x14ac:dyDescent="0.2">
      <c r="A649" s="103"/>
      <c r="B649" s="103"/>
      <c r="C649" s="103"/>
    </row>
    <row r="650" spans="1:3" x14ac:dyDescent="0.2">
      <c r="A650" s="103"/>
      <c r="B650" s="103"/>
      <c r="C650" s="103"/>
    </row>
    <row r="651" spans="1:3" x14ac:dyDescent="0.2">
      <c r="A651" s="103"/>
      <c r="B651" s="103"/>
      <c r="C651" s="103"/>
    </row>
    <row r="652" spans="1:3" x14ac:dyDescent="0.2">
      <c r="A652" s="103"/>
      <c r="B652" s="103"/>
      <c r="C652" s="103"/>
    </row>
    <row r="653" spans="1:3" x14ac:dyDescent="0.2">
      <c r="A653" s="103"/>
      <c r="B653" s="103"/>
      <c r="C653" s="103"/>
    </row>
    <row r="654" spans="1:3" x14ac:dyDescent="0.2">
      <c r="A654" s="103"/>
      <c r="B654" s="103"/>
      <c r="C654" s="103"/>
    </row>
    <row r="655" spans="1:3" x14ac:dyDescent="0.2">
      <c r="A655" s="103"/>
      <c r="B655" s="103"/>
      <c r="C655" s="103"/>
    </row>
    <row r="656" spans="1:3" x14ac:dyDescent="0.2">
      <c r="A656" s="103"/>
      <c r="B656" s="103"/>
      <c r="C656" s="103"/>
    </row>
    <row r="657" spans="1:3" x14ac:dyDescent="0.2">
      <c r="A657" s="103"/>
      <c r="B657" s="103"/>
      <c r="C657" s="103"/>
    </row>
    <row r="658" spans="1:3" x14ac:dyDescent="0.2">
      <c r="A658" s="103"/>
      <c r="B658" s="103"/>
      <c r="C658" s="103"/>
    </row>
    <row r="659" spans="1:3" x14ac:dyDescent="0.2">
      <c r="A659" s="103"/>
      <c r="B659" s="103"/>
      <c r="C659" s="103"/>
    </row>
    <row r="660" spans="1:3" x14ac:dyDescent="0.2">
      <c r="A660" s="103"/>
      <c r="B660" s="103"/>
      <c r="C660" s="103"/>
    </row>
    <row r="661" spans="1:3" x14ac:dyDescent="0.2">
      <c r="A661" s="103"/>
      <c r="B661" s="103"/>
      <c r="C661" s="103"/>
    </row>
    <row r="662" spans="1:3" x14ac:dyDescent="0.2">
      <c r="A662" s="103"/>
      <c r="B662" s="103"/>
      <c r="C662" s="103"/>
    </row>
    <row r="663" spans="1:3" x14ac:dyDescent="0.2">
      <c r="A663" s="103"/>
      <c r="B663" s="103"/>
      <c r="C663" s="103"/>
    </row>
    <row r="664" spans="1:3" x14ac:dyDescent="0.2">
      <c r="A664" s="103"/>
      <c r="B664" s="103"/>
      <c r="C664" s="103"/>
    </row>
    <row r="665" spans="1:3" x14ac:dyDescent="0.2">
      <c r="A665" s="103"/>
      <c r="B665" s="103"/>
      <c r="C665" s="103"/>
    </row>
    <row r="666" spans="1:3" x14ac:dyDescent="0.2">
      <c r="A666" s="103"/>
      <c r="B666" s="103"/>
      <c r="C666" s="103"/>
    </row>
    <row r="667" spans="1:3" x14ac:dyDescent="0.2">
      <c r="A667" s="103"/>
      <c r="B667" s="103"/>
      <c r="C667" s="103"/>
    </row>
    <row r="668" spans="1:3" x14ac:dyDescent="0.2">
      <c r="A668" s="103"/>
      <c r="B668" s="103"/>
      <c r="C668" s="103"/>
    </row>
    <row r="669" spans="1:3" x14ac:dyDescent="0.2">
      <c r="A669" s="103"/>
      <c r="B669" s="103"/>
      <c r="C669" s="103"/>
    </row>
    <row r="670" spans="1:3" x14ac:dyDescent="0.2">
      <c r="A670" s="103"/>
      <c r="B670" s="103"/>
      <c r="C670" s="103"/>
    </row>
    <row r="671" spans="1:3" x14ac:dyDescent="0.2">
      <c r="A671" s="103"/>
      <c r="B671" s="103"/>
      <c r="C671" s="103"/>
    </row>
    <row r="672" spans="1:3" x14ac:dyDescent="0.2">
      <c r="A672" s="103"/>
      <c r="B672" s="103"/>
      <c r="C672" s="103"/>
    </row>
    <row r="673" spans="1:3" x14ac:dyDescent="0.2">
      <c r="A673" s="103"/>
      <c r="B673" s="103"/>
      <c r="C673" s="103"/>
    </row>
    <row r="674" spans="1:3" x14ac:dyDescent="0.2">
      <c r="A674" s="103"/>
      <c r="B674" s="103"/>
      <c r="C674" s="103"/>
    </row>
    <row r="675" spans="1:3" x14ac:dyDescent="0.2">
      <c r="A675" s="103"/>
      <c r="B675" s="103"/>
      <c r="C675" s="103"/>
    </row>
    <row r="676" spans="1:3" x14ac:dyDescent="0.2">
      <c r="A676" s="103"/>
      <c r="B676" s="103"/>
      <c r="C676" s="103"/>
    </row>
    <row r="677" spans="1:3" x14ac:dyDescent="0.2">
      <c r="A677" s="103"/>
      <c r="B677" s="103"/>
      <c r="C677" s="103"/>
    </row>
    <row r="678" spans="1:3" x14ac:dyDescent="0.2">
      <c r="A678" s="103"/>
      <c r="B678" s="103"/>
      <c r="C678" s="103"/>
    </row>
    <row r="679" spans="1:3" x14ac:dyDescent="0.2">
      <c r="A679" s="103"/>
      <c r="B679" s="103"/>
      <c r="C679" s="103"/>
    </row>
    <row r="680" spans="1:3" x14ac:dyDescent="0.2">
      <c r="A680" s="103"/>
      <c r="B680" s="103"/>
      <c r="C680" s="103"/>
    </row>
    <row r="681" spans="1:3" x14ac:dyDescent="0.2">
      <c r="A681" s="103"/>
      <c r="B681" s="103"/>
      <c r="C681" s="103"/>
    </row>
    <row r="682" spans="1:3" x14ac:dyDescent="0.2">
      <c r="A682" s="103"/>
      <c r="B682" s="103"/>
      <c r="C682" s="103"/>
    </row>
    <row r="683" spans="1:3" x14ac:dyDescent="0.2">
      <c r="A683" s="103"/>
      <c r="B683" s="103"/>
      <c r="C683" s="103"/>
    </row>
    <row r="684" spans="1:3" x14ac:dyDescent="0.2">
      <c r="A684" s="103"/>
      <c r="B684" s="103"/>
      <c r="C684" s="103"/>
    </row>
    <row r="685" spans="1:3" x14ac:dyDescent="0.2">
      <c r="A685" s="103"/>
      <c r="B685" s="103"/>
      <c r="C685" s="103"/>
    </row>
    <row r="686" spans="1:3" x14ac:dyDescent="0.2">
      <c r="A686" s="103"/>
      <c r="B686" s="103"/>
      <c r="C686" s="103"/>
    </row>
    <row r="687" spans="1:3" x14ac:dyDescent="0.2">
      <c r="A687" s="103"/>
      <c r="B687" s="103"/>
      <c r="C687" s="103"/>
    </row>
    <row r="688" spans="1:3" x14ac:dyDescent="0.2">
      <c r="A688" s="103"/>
      <c r="B688" s="103"/>
      <c r="C688" s="103"/>
    </row>
    <row r="689" spans="1:3" x14ac:dyDescent="0.2">
      <c r="A689" s="103"/>
      <c r="B689" s="103"/>
      <c r="C689" s="103"/>
    </row>
    <row r="690" spans="1:3" x14ac:dyDescent="0.2">
      <c r="A690" s="103"/>
      <c r="B690" s="103"/>
      <c r="C690" s="103"/>
    </row>
    <row r="691" spans="1:3" x14ac:dyDescent="0.2">
      <c r="A691" s="103"/>
      <c r="B691" s="103"/>
      <c r="C691" s="103"/>
    </row>
    <row r="692" spans="1:3" x14ac:dyDescent="0.2">
      <c r="A692" s="103"/>
      <c r="B692" s="103"/>
      <c r="C692" s="103"/>
    </row>
    <row r="693" spans="1:3" x14ac:dyDescent="0.2">
      <c r="A693" s="103"/>
      <c r="B693" s="103"/>
      <c r="C693" s="103"/>
    </row>
    <row r="694" spans="1:3" x14ac:dyDescent="0.2">
      <c r="A694" s="103"/>
      <c r="B694" s="103"/>
      <c r="C694" s="103"/>
    </row>
    <row r="695" spans="1:3" x14ac:dyDescent="0.2">
      <c r="A695" s="103"/>
      <c r="B695" s="103"/>
      <c r="C695" s="103"/>
    </row>
    <row r="696" spans="1:3" x14ac:dyDescent="0.2">
      <c r="A696" s="103"/>
      <c r="B696" s="103"/>
      <c r="C696" s="103"/>
    </row>
    <row r="697" spans="1:3" x14ac:dyDescent="0.2">
      <c r="A697" s="103"/>
      <c r="B697" s="103"/>
      <c r="C697" s="103"/>
    </row>
    <row r="698" spans="1:3" x14ac:dyDescent="0.2">
      <c r="A698" s="103"/>
      <c r="B698" s="103"/>
      <c r="C698" s="103"/>
    </row>
    <row r="699" spans="1:3" x14ac:dyDescent="0.2">
      <c r="A699" s="103"/>
      <c r="B699" s="103"/>
      <c r="C699" s="103"/>
    </row>
    <row r="700" spans="1:3" x14ac:dyDescent="0.2">
      <c r="A700" s="103"/>
      <c r="B700" s="103"/>
      <c r="C700" s="103"/>
    </row>
    <row r="701" spans="1:3" x14ac:dyDescent="0.2">
      <c r="A701" s="103"/>
      <c r="B701" s="103"/>
      <c r="C701" s="103"/>
    </row>
    <row r="702" spans="1:3" x14ac:dyDescent="0.2">
      <c r="A702" s="103"/>
      <c r="B702" s="103"/>
      <c r="C702" s="103"/>
    </row>
    <row r="703" spans="1:3" x14ac:dyDescent="0.2">
      <c r="A703" s="103"/>
      <c r="B703" s="103"/>
      <c r="C703" s="103"/>
    </row>
    <row r="704" spans="1:3" x14ac:dyDescent="0.2">
      <c r="A704" s="103"/>
      <c r="B704" s="103"/>
      <c r="C704" s="103"/>
    </row>
    <row r="705" spans="1:3" x14ac:dyDescent="0.2">
      <c r="A705" s="103"/>
      <c r="B705" s="103"/>
      <c r="C705" s="103"/>
    </row>
    <row r="706" spans="1:3" x14ac:dyDescent="0.2">
      <c r="A706" s="103"/>
      <c r="B706" s="103"/>
      <c r="C706" s="103"/>
    </row>
    <row r="707" spans="1:3" x14ac:dyDescent="0.2">
      <c r="A707" s="103"/>
      <c r="B707" s="103"/>
      <c r="C707" s="103"/>
    </row>
    <row r="708" spans="1:3" x14ac:dyDescent="0.2">
      <c r="A708" s="103"/>
      <c r="B708" s="103"/>
      <c r="C708" s="103"/>
    </row>
    <row r="709" spans="1:3" x14ac:dyDescent="0.2">
      <c r="A709" s="103"/>
      <c r="B709" s="103"/>
      <c r="C709" s="103"/>
    </row>
    <row r="710" spans="1:3" x14ac:dyDescent="0.2">
      <c r="A710" s="103"/>
      <c r="B710" s="103"/>
      <c r="C710" s="103"/>
    </row>
    <row r="711" spans="1:3" x14ac:dyDescent="0.2">
      <c r="A711" s="103"/>
      <c r="B711" s="103"/>
      <c r="C711" s="103"/>
    </row>
    <row r="712" spans="1:3" x14ac:dyDescent="0.2">
      <c r="A712" s="103"/>
      <c r="B712" s="103"/>
      <c r="C712" s="103"/>
    </row>
    <row r="713" spans="1:3" x14ac:dyDescent="0.2">
      <c r="A713" s="103"/>
      <c r="B713" s="103"/>
      <c r="C713" s="103"/>
    </row>
    <row r="714" spans="1:3" x14ac:dyDescent="0.2">
      <c r="A714" s="103"/>
      <c r="B714" s="103"/>
      <c r="C714" s="103"/>
    </row>
    <row r="715" spans="1:3" x14ac:dyDescent="0.2">
      <c r="A715" s="103"/>
      <c r="B715" s="103"/>
      <c r="C715" s="103"/>
    </row>
    <row r="716" spans="1:3" x14ac:dyDescent="0.2">
      <c r="A716" s="103"/>
      <c r="B716" s="103"/>
      <c r="C716" s="103"/>
    </row>
    <row r="717" spans="1:3" x14ac:dyDescent="0.2">
      <c r="A717" s="103"/>
      <c r="B717" s="103"/>
      <c r="C717" s="103"/>
    </row>
    <row r="718" spans="1:3" x14ac:dyDescent="0.2">
      <c r="A718" s="103"/>
      <c r="B718" s="103"/>
      <c r="C718" s="103"/>
    </row>
    <row r="719" spans="1:3" x14ac:dyDescent="0.2">
      <c r="A719" s="103"/>
      <c r="B719" s="103"/>
      <c r="C719" s="103"/>
    </row>
    <row r="720" spans="1:3" x14ac:dyDescent="0.2">
      <c r="A720" s="103"/>
      <c r="B720" s="103"/>
      <c r="C720" s="103"/>
    </row>
    <row r="721" spans="1:3" x14ac:dyDescent="0.2">
      <c r="A721" s="103"/>
      <c r="B721" s="103"/>
      <c r="C721" s="103"/>
    </row>
    <row r="722" spans="1:3" x14ac:dyDescent="0.2">
      <c r="A722" s="103"/>
      <c r="B722" s="103"/>
      <c r="C722" s="103"/>
    </row>
    <row r="723" spans="1:3" x14ac:dyDescent="0.2">
      <c r="A723" s="103"/>
      <c r="B723" s="103"/>
      <c r="C723" s="103"/>
    </row>
    <row r="724" spans="1:3" x14ac:dyDescent="0.2">
      <c r="A724" s="103"/>
      <c r="B724" s="103"/>
      <c r="C724" s="103"/>
    </row>
    <row r="725" spans="1:3" x14ac:dyDescent="0.2">
      <c r="A725" s="103"/>
      <c r="B725" s="103"/>
      <c r="C725" s="103"/>
    </row>
    <row r="726" spans="1:3" x14ac:dyDescent="0.2">
      <c r="A726" s="103"/>
      <c r="B726" s="103"/>
      <c r="C726" s="103"/>
    </row>
    <row r="727" spans="1:3" x14ac:dyDescent="0.2">
      <c r="A727" s="103"/>
      <c r="B727" s="103"/>
      <c r="C727" s="103"/>
    </row>
    <row r="728" spans="1:3" x14ac:dyDescent="0.2">
      <c r="A728" s="103"/>
      <c r="B728" s="103"/>
      <c r="C728" s="103"/>
    </row>
    <row r="729" spans="1:3" x14ac:dyDescent="0.2">
      <c r="A729" s="103"/>
      <c r="B729" s="103"/>
      <c r="C729" s="103"/>
    </row>
    <row r="730" spans="1:3" x14ac:dyDescent="0.2">
      <c r="A730" s="103"/>
      <c r="B730" s="103"/>
      <c r="C730" s="103"/>
    </row>
    <row r="731" spans="1:3" x14ac:dyDescent="0.2">
      <c r="A731" s="103"/>
      <c r="B731" s="103"/>
      <c r="C731" s="103"/>
    </row>
    <row r="732" spans="1:3" x14ac:dyDescent="0.2">
      <c r="A732" s="103"/>
      <c r="B732" s="103"/>
      <c r="C732" s="103"/>
    </row>
    <row r="733" spans="1:3" x14ac:dyDescent="0.2">
      <c r="A733" s="103"/>
      <c r="B733" s="103"/>
      <c r="C733" s="103"/>
    </row>
    <row r="734" spans="1:3" x14ac:dyDescent="0.2">
      <c r="A734" s="103"/>
      <c r="B734" s="103"/>
      <c r="C734" s="103"/>
    </row>
    <row r="735" spans="1:3" x14ac:dyDescent="0.2">
      <c r="A735" s="103"/>
      <c r="B735" s="103"/>
      <c r="C735" s="103"/>
    </row>
    <row r="736" spans="1:3" x14ac:dyDescent="0.2">
      <c r="A736" s="103"/>
      <c r="B736" s="103"/>
      <c r="C736" s="103"/>
    </row>
    <row r="737" spans="1:3" x14ac:dyDescent="0.2">
      <c r="A737" s="103"/>
      <c r="B737" s="103"/>
      <c r="C737" s="103"/>
    </row>
    <row r="738" spans="1:3" x14ac:dyDescent="0.2">
      <c r="A738" s="103"/>
      <c r="B738" s="103"/>
      <c r="C738" s="103"/>
    </row>
    <row r="739" spans="1:3" x14ac:dyDescent="0.2">
      <c r="A739" s="103"/>
      <c r="B739" s="103"/>
      <c r="C739" s="103"/>
    </row>
    <row r="740" spans="1:3" x14ac:dyDescent="0.2">
      <c r="A740" s="103"/>
      <c r="B740" s="103"/>
      <c r="C740" s="103"/>
    </row>
    <row r="741" spans="1:3" x14ac:dyDescent="0.2">
      <c r="A741" s="103"/>
      <c r="B741" s="103"/>
      <c r="C741" s="103"/>
    </row>
    <row r="742" spans="1:3" x14ac:dyDescent="0.2">
      <c r="A742" s="103"/>
      <c r="B742" s="103"/>
      <c r="C742" s="103"/>
    </row>
    <row r="743" spans="1:3" x14ac:dyDescent="0.2">
      <c r="A743" s="103"/>
      <c r="B743" s="103"/>
      <c r="C743" s="103"/>
    </row>
    <row r="744" spans="1:3" x14ac:dyDescent="0.2">
      <c r="A744" s="103"/>
      <c r="B744" s="103"/>
      <c r="C744" s="103"/>
    </row>
    <row r="745" spans="1:3" x14ac:dyDescent="0.2">
      <c r="A745" s="103"/>
      <c r="B745" s="103"/>
      <c r="C745" s="103"/>
    </row>
    <row r="746" spans="1:3" x14ac:dyDescent="0.2">
      <c r="A746" s="103"/>
      <c r="B746" s="103"/>
      <c r="C746" s="103"/>
    </row>
    <row r="747" spans="1:3" x14ac:dyDescent="0.2">
      <c r="A747" s="103"/>
      <c r="B747" s="103"/>
      <c r="C747" s="103"/>
    </row>
    <row r="748" spans="1:3" x14ac:dyDescent="0.2">
      <c r="A748" s="103"/>
      <c r="B748" s="103"/>
      <c r="C748" s="103"/>
    </row>
    <row r="749" spans="1:3" x14ac:dyDescent="0.2">
      <c r="A749" s="103"/>
      <c r="B749" s="103"/>
      <c r="C749" s="103"/>
    </row>
    <row r="750" spans="1:3" x14ac:dyDescent="0.2">
      <c r="A750" s="103"/>
      <c r="B750" s="103"/>
      <c r="C750" s="103"/>
    </row>
    <row r="751" spans="1:3" x14ac:dyDescent="0.2">
      <c r="A751" s="103"/>
      <c r="B751" s="103"/>
      <c r="C751" s="103"/>
    </row>
    <row r="752" spans="1:3" x14ac:dyDescent="0.2">
      <c r="A752" s="103"/>
      <c r="B752" s="103"/>
      <c r="C752" s="103"/>
    </row>
    <row r="753" spans="1:3" x14ac:dyDescent="0.2">
      <c r="A753" s="103"/>
      <c r="B753" s="103"/>
      <c r="C753" s="103"/>
    </row>
    <row r="754" spans="1:3" x14ac:dyDescent="0.2">
      <c r="A754" s="103"/>
      <c r="B754" s="103"/>
      <c r="C754" s="103"/>
    </row>
    <row r="755" spans="1:3" x14ac:dyDescent="0.2">
      <c r="A755" s="103"/>
      <c r="B755" s="103"/>
      <c r="C755" s="103"/>
    </row>
    <row r="756" spans="1:3" x14ac:dyDescent="0.2">
      <c r="A756" s="103"/>
      <c r="B756" s="103"/>
      <c r="C756" s="103"/>
    </row>
    <row r="757" spans="1:3" x14ac:dyDescent="0.2">
      <c r="A757" s="103"/>
      <c r="B757" s="103"/>
      <c r="C757" s="103"/>
    </row>
    <row r="758" spans="1:3" x14ac:dyDescent="0.2">
      <c r="A758" s="103"/>
      <c r="B758" s="103"/>
      <c r="C758" s="103"/>
    </row>
    <row r="759" spans="1:3" x14ac:dyDescent="0.2">
      <c r="A759" s="103"/>
      <c r="B759" s="103"/>
      <c r="C759" s="103"/>
    </row>
    <row r="760" spans="1:3" x14ac:dyDescent="0.2">
      <c r="A760" s="103"/>
      <c r="B760" s="103"/>
      <c r="C760" s="103"/>
    </row>
    <row r="761" spans="1:3" x14ac:dyDescent="0.2">
      <c r="A761" s="103"/>
      <c r="B761" s="103"/>
      <c r="C761" s="103"/>
    </row>
    <row r="762" spans="1:3" x14ac:dyDescent="0.2">
      <c r="A762" s="103"/>
      <c r="B762" s="103"/>
      <c r="C762" s="103"/>
    </row>
    <row r="763" spans="1:3" x14ac:dyDescent="0.2">
      <c r="A763" s="103"/>
      <c r="B763" s="103"/>
      <c r="C763" s="103"/>
    </row>
    <row r="764" spans="1:3" x14ac:dyDescent="0.2">
      <c r="A764" s="103"/>
      <c r="B764" s="103"/>
      <c r="C764" s="103"/>
    </row>
    <row r="765" spans="1:3" x14ac:dyDescent="0.2">
      <c r="A765" s="103"/>
      <c r="B765" s="103"/>
      <c r="C765" s="103"/>
    </row>
    <row r="766" spans="1:3" x14ac:dyDescent="0.2">
      <c r="A766" s="103"/>
      <c r="B766" s="103"/>
      <c r="C766" s="103"/>
    </row>
    <row r="767" spans="1:3" x14ac:dyDescent="0.2">
      <c r="A767" s="103"/>
      <c r="B767" s="103"/>
      <c r="C767" s="103"/>
    </row>
    <row r="768" spans="1:3" x14ac:dyDescent="0.2">
      <c r="A768" s="103"/>
      <c r="B768" s="103"/>
      <c r="C768" s="103"/>
    </row>
    <row r="769" spans="1:3" x14ac:dyDescent="0.2">
      <c r="A769" s="103"/>
      <c r="B769" s="103"/>
      <c r="C769" s="103"/>
    </row>
    <row r="770" spans="1:3" x14ac:dyDescent="0.2">
      <c r="A770" s="103"/>
      <c r="B770" s="103"/>
      <c r="C770" s="103"/>
    </row>
    <row r="771" spans="1:3" x14ac:dyDescent="0.2">
      <c r="A771" s="103"/>
      <c r="B771" s="103"/>
      <c r="C771" s="103"/>
    </row>
    <row r="772" spans="1:3" x14ac:dyDescent="0.2">
      <c r="A772" s="103"/>
      <c r="B772" s="103"/>
      <c r="C772" s="103"/>
    </row>
    <row r="773" spans="1:3" x14ac:dyDescent="0.2">
      <c r="A773" s="103"/>
      <c r="B773" s="103"/>
      <c r="C773" s="103"/>
    </row>
    <row r="774" spans="1:3" x14ac:dyDescent="0.2">
      <c r="A774" s="103"/>
      <c r="B774" s="103"/>
      <c r="C774" s="103"/>
    </row>
    <row r="775" spans="1:3" x14ac:dyDescent="0.2">
      <c r="A775" s="103"/>
      <c r="B775" s="103"/>
      <c r="C775" s="103"/>
    </row>
    <row r="776" spans="1:3" x14ac:dyDescent="0.2">
      <c r="A776" s="103"/>
      <c r="B776" s="103"/>
      <c r="C776" s="103"/>
    </row>
    <row r="777" spans="1:3" x14ac:dyDescent="0.2">
      <c r="A777" s="103"/>
      <c r="B777" s="103"/>
      <c r="C777" s="103"/>
    </row>
    <row r="778" spans="1:3" x14ac:dyDescent="0.2">
      <c r="A778" s="103"/>
      <c r="B778" s="103"/>
      <c r="C778" s="103"/>
    </row>
    <row r="779" spans="1:3" x14ac:dyDescent="0.2">
      <c r="A779" s="103"/>
      <c r="B779" s="103"/>
      <c r="C779" s="103"/>
    </row>
    <row r="780" spans="1:3" x14ac:dyDescent="0.2">
      <c r="A780" s="103"/>
      <c r="B780" s="103"/>
      <c r="C780" s="103"/>
    </row>
    <row r="781" spans="1:3" x14ac:dyDescent="0.2">
      <c r="A781" s="103"/>
      <c r="B781" s="103"/>
      <c r="C781" s="103"/>
    </row>
    <row r="782" spans="1:3" x14ac:dyDescent="0.2">
      <c r="A782" s="103"/>
      <c r="B782" s="103"/>
      <c r="C782" s="103"/>
    </row>
    <row r="783" spans="1:3" x14ac:dyDescent="0.2">
      <c r="A783" s="103"/>
      <c r="B783" s="103"/>
      <c r="C783" s="103"/>
    </row>
    <row r="784" spans="1:3" x14ac:dyDescent="0.2">
      <c r="A784" s="103"/>
      <c r="B784" s="103"/>
      <c r="C784" s="103"/>
    </row>
    <row r="785" spans="1:3" x14ac:dyDescent="0.2">
      <c r="A785" s="103"/>
      <c r="B785" s="103"/>
      <c r="C785" s="103"/>
    </row>
    <row r="786" spans="1:3" x14ac:dyDescent="0.2">
      <c r="A786" s="103"/>
      <c r="B786" s="103"/>
      <c r="C786" s="103"/>
    </row>
    <row r="787" spans="1:3" x14ac:dyDescent="0.2">
      <c r="A787" s="103"/>
      <c r="B787" s="103"/>
      <c r="C787" s="103"/>
    </row>
    <row r="788" spans="1:3" x14ac:dyDescent="0.2">
      <c r="A788" s="103"/>
      <c r="B788" s="103"/>
      <c r="C788" s="103"/>
    </row>
    <row r="789" spans="1:3" x14ac:dyDescent="0.2">
      <c r="A789" s="103"/>
      <c r="B789" s="103"/>
      <c r="C789" s="103"/>
    </row>
    <row r="790" spans="1:3" x14ac:dyDescent="0.2">
      <c r="A790" s="103"/>
      <c r="B790" s="103"/>
      <c r="C790" s="103"/>
    </row>
    <row r="791" spans="1:3" x14ac:dyDescent="0.2">
      <c r="A791" s="103"/>
      <c r="B791" s="103"/>
      <c r="C791" s="103"/>
    </row>
    <row r="792" spans="1:3" x14ac:dyDescent="0.2">
      <c r="A792" s="103"/>
      <c r="B792" s="103"/>
      <c r="C792" s="103"/>
    </row>
    <row r="793" spans="1:3" x14ac:dyDescent="0.2">
      <c r="A793" s="103"/>
      <c r="B793" s="103"/>
      <c r="C793" s="103"/>
    </row>
    <row r="794" spans="1:3" x14ac:dyDescent="0.2">
      <c r="A794" s="103"/>
      <c r="B794" s="103"/>
      <c r="C794" s="103"/>
    </row>
    <row r="795" spans="1:3" x14ac:dyDescent="0.2">
      <c r="A795" s="103"/>
      <c r="B795" s="103"/>
      <c r="C795" s="103"/>
    </row>
    <row r="796" spans="1:3" x14ac:dyDescent="0.2">
      <c r="A796" s="103"/>
      <c r="B796" s="103"/>
      <c r="C796" s="103"/>
    </row>
    <row r="797" spans="1:3" x14ac:dyDescent="0.2">
      <c r="A797" s="103"/>
      <c r="B797" s="103"/>
      <c r="C797" s="103"/>
    </row>
    <row r="798" spans="1:3" x14ac:dyDescent="0.2">
      <c r="A798" s="103"/>
      <c r="B798" s="103"/>
      <c r="C798" s="103"/>
    </row>
    <row r="799" spans="1:3" x14ac:dyDescent="0.2">
      <c r="A799" s="103"/>
      <c r="B799" s="103"/>
      <c r="C799" s="103"/>
    </row>
    <row r="800" spans="1:3" x14ac:dyDescent="0.2">
      <c r="A800" s="103"/>
      <c r="B800" s="103"/>
      <c r="C800" s="103"/>
    </row>
    <row r="801" spans="1:3" x14ac:dyDescent="0.2">
      <c r="A801" s="103"/>
      <c r="B801" s="103"/>
      <c r="C801" s="103"/>
    </row>
    <row r="802" spans="1:3" x14ac:dyDescent="0.2">
      <c r="A802" s="103"/>
      <c r="B802" s="103"/>
      <c r="C802" s="103"/>
    </row>
    <row r="803" spans="1:3" x14ac:dyDescent="0.2">
      <c r="A803" s="103"/>
      <c r="B803" s="103"/>
      <c r="C803" s="103"/>
    </row>
    <row r="804" spans="1:3" x14ac:dyDescent="0.2">
      <c r="A804" s="103"/>
      <c r="B804" s="103"/>
      <c r="C804" s="103"/>
    </row>
    <row r="805" spans="1:3" x14ac:dyDescent="0.2">
      <c r="A805" s="103"/>
      <c r="B805" s="103"/>
      <c r="C805" s="103"/>
    </row>
    <row r="806" spans="1:3" x14ac:dyDescent="0.2">
      <c r="A806" s="103"/>
      <c r="B806" s="103"/>
      <c r="C806" s="103"/>
    </row>
    <row r="807" spans="1:3" x14ac:dyDescent="0.2">
      <c r="A807" s="103"/>
      <c r="B807" s="103"/>
      <c r="C807" s="103"/>
    </row>
    <row r="808" spans="1:3" x14ac:dyDescent="0.2">
      <c r="A808" s="103"/>
      <c r="B808" s="103"/>
      <c r="C808" s="103"/>
    </row>
    <row r="809" spans="1:3" x14ac:dyDescent="0.2">
      <c r="A809" s="103"/>
      <c r="B809" s="103"/>
      <c r="C809" s="103"/>
    </row>
    <row r="810" spans="1:3" x14ac:dyDescent="0.2">
      <c r="A810" s="103"/>
      <c r="B810" s="103"/>
      <c r="C810" s="103"/>
    </row>
    <row r="811" spans="1:3" x14ac:dyDescent="0.2">
      <c r="A811" s="103"/>
      <c r="B811" s="103"/>
      <c r="C811" s="103"/>
    </row>
    <row r="812" spans="1:3" x14ac:dyDescent="0.2">
      <c r="A812" s="103"/>
      <c r="B812" s="103"/>
      <c r="C812" s="103"/>
    </row>
    <row r="813" spans="1:3" x14ac:dyDescent="0.2">
      <c r="A813" s="103"/>
      <c r="B813" s="103"/>
      <c r="C813" s="103"/>
    </row>
    <row r="814" spans="1:3" x14ac:dyDescent="0.2">
      <c r="A814" s="103"/>
      <c r="B814" s="103"/>
      <c r="C814" s="103"/>
    </row>
    <row r="815" spans="1:3" x14ac:dyDescent="0.2">
      <c r="A815" s="103"/>
      <c r="B815" s="103"/>
      <c r="C815" s="103"/>
    </row>
    <row r="816" spans="1:3" x14ac:dyDescent="0.2">
      <c r="A816" s="103"/>
      <c r="B816" s="103"/>
      <c r="C816" s="103"/>
    </row>
    <row r="817" spans="1:3" x14ac:dyDescent="0.2">
      <c r="A817" s="103"/>
      <c r="B817" s="103"/>
      <c r="C817" s="103"/>
    </row>
    <row r="818" spans="1:3" x14ac:dyDescent="0.2">
      <c r="A818" s="103"/>
      <c r="B818" s="103"/>
      <c r="C818" s="103"/>
    </row>
    <row r="819" spans="1:3" x14ac:dyDescent="0.2">
      <c r="A819" s="103"/>
      <c r="B819" s="103"/>
      <c r="C819" s="103"/>
    </row>
    <row r="820" spans="1:3" x14ac:dyDescent="0.2">
      <c r="A820" s="103"/>
      <c r="B820" s="103"/>
      <c r="C820" s="103"/>
    </row>
    <row r="821" spans="1:3" x14ac:dyDescent="0.2">
      <c r="A821" s="103"/>
      <c r="B821" s="103"/>
      <c r="C821" s="103"/>
    </row>
    <row r="822" spans="1:3" x14ac:dyDescent="0.2">
      <c r="A822" s="103"/>
      <c r="B822" s="103"/>
      <c r="C822" s="103"/>
    </row>
    <row r="823" spans="1:3" x14ac:dyDescent="0.2">
      <c r="A823" s="103"/>
      <c r="B823" s="103"/>
      <c r="C823" s="103"/>
    </row>
    <row r="824" spans="1:3" x14ac:dyDescent="0.2">
      <c r="A824" s="103"/>
      <c r="B824" s="103"/>
      <c r="C824" s="103"/>
    </row>
    <row r="825" spans="1:3" x14ac:dyDescent="0.2">
      <c r="A825" s="103"/>
      <c r="B825" s="103"/>
      <c r="C825" s="103"/>
    </row>
    <row r="826" spans="1:3" x14ac:dyDescent="0.2">
      <c r="A826" s="103"/>
      <c r="B826" s="103"/>
      <c r="C826" s="103"/>
    </row>
    <row r="827" spans="1:3" x14ac:dyDescent="0.2">
      <c r="A827" s="103"/>
      <c r="B827" s="103"/>
      <c r="C827" s="103"/>
    </row>
    <row r="828" spans="1:3" x14ac:dyDescent="0.2">
      <c r="A828" s="103"/>
      <c r="B828" s="103"/>
      <c r="C828" s="103"/>
    </row>
    <row r="829" spans="1:3" x14ac:dyDescent="0.2">
      <c r="A829" s="103"/>
      <c r="B829" s="103"/>
      <c r="C829" s="103"/>
    </row>
    <row r="830" spans="1:3" x14ac:dyDescent="0.2">
      <c r="A830" s="103"/>
      <c r="B830" s="103"/>
      <c r="C830" s="103"/>
    </row>
    <row r="831" spans="1:3" x14ac:dyDescent="0.2">
      <c r="A831" s="103"/>
      <c r="B831" s="103"/>
      <c r="C831" s="103"/>
    </row>
    <row r="832" spans="1:3" x14ac:dyDescent="0.2">
      <c r="A832" s="103"/>
      <c r="B832" s="103"/>
      <c r="C832" s="103"/>
    </row>
    <row r="833" spans="1:3" x14ac:dyDescent="0.2">
      <c r="A833" s="103"/>
      <c r="B833" s="103"/>
      <c r="C833" s="103"/>
    </row>
    <row r="834" spans="1:3" x14ac:dyDescent="0.2">
      <c r="A834" s="103"/>
      <c r="B834" s="103"/>
      <c r="C834" s="103"/>
    </row>
    <row r="835" spans="1:3" x14ac:dyDescent="0.2">
      <c r="A835" s="103"/>
      <c r="B835" s="103"/>
      <c r="C835" s="103"/>
    </row>
    <row r="836" spans="1:3" x14ac:dyDescent="0.2">
      <c r="A836" s="103"/>
      <c r="B836" s="103"/>
      <c r="C836" s="103"/>
    </row>
    <row r="837" spans="1:3" x14ac:dyDescent="0.2">
      <c r="A837" s="103"/>
      <c r="B837" s="103"/>
      <c r="C837" s="103"/>
    </row>
    <row r="838" spans="1:3" x14ac:dyDescent="0.2">
      <c r="A838" s="103"/>
      <c r="B838" s="103"/>
      <c r="C838" s="103"/>
    </row>
    <row r="839" spans="1:3" x14ac:dyDescent="0.2">
      <c r="A839" s="103"/>
      <c r="B839" s="103"/>
      <c r="C839" s="103"/>
    </row>
    <row r="840" spans="1:3" x14ac:dyDescent="0.2">
      <c r="A840" s="103"/>
      <c r="B840" s="103"/>
      <c r="C840" s="103"/>
    </row>
    <row r="841" spans="1:3" x14ac:dyDescent="0.2">
      <c r="A841" s="103"/>
      <c r="B841" s="103"/>
      <c r="C841" s="103"/>
    </row>
    <row r="842" spans="1:3" x14ac:dyDescent="0.2">
      <c r="A842" s="103"/>
      <c r="B842" s="103"/>
      <c r="C842" s="103"/>
    </row>
    <row r="843" spans="1:3" x14ac:dyDescent="0.2">
      <c r="A843" s="103"/>
      <c r="B843" s="103"/>
      <c r="C843" s="103"/>
    </row>
    <row r="844" spans="1:3" x14ac:dyDescent="0.2">
      <c r="A844" s="103"/>
      <c r="B844" s="103"/>
      <c r="C844" s="103"/>
    </row>
    <row r="845" spans="1:3" x14ac:dyDescent="0.2">
      <c r="A845" s="103"/>
      <c r="B845" s="103"/>
      <c r="C845" s="103"/>
    </row>
    <row r="846" spans="1:3" x14ac:dyDescent="0.2">
      <c r="A846" s="103"/>
      <c r="B846" s="103"/>
      <c r="C846" s="103"/>
    </row>
    <row r="847" spans="1:3" x14ac:dyDescent="0.2">
      <c r="A847" s="103"/>
      <c r="B847" s="103"/>
      <c r="C847" s="103"/>
    </row>
    <row r="848" spans="1:3" x14ac:dyDescent="0.2">
      <c r="A848" s="103"/>
      <c r="B848" s="103"/>
      <c r="C848" s="103"/>
    </row>
    <row r="849" spans="1:3" x14ac:dyDescent="0.2">
      <c r="A849" s="103"/>
      <c r="B849" s="103"/>
      <c r="C849" s="103"/>
    </row>
    <row r="850" spans="1:3" x14ac:dyDescent="0.2">
      <c r="A850" s="103"/>
      <c r="B850" s="103"/>
      <c r="C850" s="103"/>
    </row>
    <row r="851" spans="1:3" x14ac:dyDescent="0.2">
      <c r="A851" s="103"/>
      <c r="B851" s="103"/>
      <c r="C851" s="103"/>
    </row>
    <row r="852" spans="1:3" x14ac:dyDescent="0.2">
      <c r="A852" s="103"/>
      <c r="B852" s="103"/>
      <c r="C852" s="103"/>
    </row>
    <row r="853" spans="1:3" x14ac:dyDescent="0.2">
      <c r="A853" s="103"/>
      <c r="B853" s="103"/>
      <c r="C853" s="103"/>
    </row>
    <row r="854" spans="1:3" x14ac:dyDescent="0.2">
      <c r="A854" s="103"/>
      <c r="B854" s="103"/>
      <c r="C854" s="103"/>
    </row>
    <row r="855" spans="1:3" x14ac:dyDescent="0.2">
      <c r="A855" s="103"/>
      <c r="B855" s="103"/>
      <c r="C855" s="103"/>
    </row>
    <row r="856" spans="1:3" x14ac:dyDescent="0.2">
      <c r="A856" s="103"/>
      <c r="B856" s="103"/>
      <c r="C856" s="103"/>
    </row>
    <row r="857" spans="1:3" x14ac:dyDescent="0.2">
      <c r="A857" s="103"/>
      <c r="B857" s="103"/>
      <c r="C857" s="103"/>
    </row>
    <row r="858" spans="1:3" x14ac:dyDescent="0.2">
      <c r="A858" s="103"/>
      <c r="B858" s="103"/>
      <c r="C858" s="103"/>
    </row>
    <row r="859" spans="1:3" x14ac:dyDescent="0.2">
      <c r="A859" s="103"/>
      <c r="B859" s="103"/>
      <c r="C859" s="103"/>
    </row>
    <row r="860" spans="1:3" x14ac:dyDescent="0.2">
      <c r="A860" s="103"/>
      <c r="B860" s="103"/>
      <c r="C860" s="103"/>
    </row>
    <row r="861" spans="1:3" x14ac:dyDescent="0.2">
      <c r="A861" s="103"/>
      <c r="B861" s="103"/>
      <c r="C861" s="103"/>
    </row>
    <row r="862" spans="1:3" x14ac:dyDescent="0.2">
      <c r="A862" s="103"/>
      <c r="B862" s="103"/>
      <c r="C862" s="103"/>
    </row>
    <row r="863" spans="1:3" x14ac:dyDescent="0.2">
      <c r="A863" s="103"/>
      <c r="B863" s="103"/>
      <c r="C863" s="103"/>
    </row>
    <row r="864" spans="1:3" x14ac:dyDescent="0.2">
      <c r="A864" s="103"/>
      <c r="B864" s="103"/>
      <c r="C864" s="103"/>
    </row>
    <row r="865" spans="1:3" x14ac:dyDescent="0.2">
      <c r="A865" s="103"/>
      <c r="B865" s="103"/>
      <c r="C865" s="103"/>
    </row>
    <row r="866" spans="1:3" x14ac:dyDescent="0.2">
      <c r="A866" s="103"/>
      <c r="B866" s="103"/>
      <c r="C866" s="103"/>
    </row>
    <row r="867" spans="1:3" x14ac:dyDescent="0.2">
      <c r="A867" s="103"/>
      <c r="B867" s="103"/>
      <c r="C867" s="103"/>
    </row>
    <row r="868" spans="1:3" x14ac:dyDescent="0.2">
      <c r="A868" s="103"/>
      <c r="B868" s="103"/>
      <c r="C868" s="103"/>
    </row>
    <row r="869" spans="1:3" x14ac:dyDescent="0.2">
      <c r="A869" s="103"/>
      <c r="B869" s="103"/>
      <c r="C869" s="103"/>
    </row>
    <row r="870" spans="1:3" x14ac:dyDescent="0.2">
      <c r="A870" s="103"/>
      <c r="B870" s="103"/>
      <c r="C870" s="103"/>
    </row>
    <row r="871" spans="1:3" x14ac:dyDescent="0.2">
      <c r="A871" s="103"/>
      <c r="B871" s="103"/>
      <c r="C871" s="103"/>
    </row>
    <row r="872" spans="1:3" x14ac:dyDescent="0.2">
      <c r="A872" s="103"/>
      <c r="B872" s="103"/>
      <c r="C872" s="103"/>
    </row>
    <row r="873" spans="1:3" x14ac:dyDescent="0.2">
      <c r="A873" s="103"/>
      <c r="B873" s="103"/>
      <c r="C873" s="103"/>
    </row>
    <row r="874" spans="1:3" x14ac:dyDescent="0.2">
      <c r="A874" s="103"/>
      <c r="B874" s="103"/>
      <c r="C874" s="103"/>
    </row>
    <row r="875" spans="1:3" x14ac:dyDescent="0.2">
      <c r="A875" s="103"/>
      <c r="B875" s="103"/>
      <c r="C875" s="103"/>
    </row>
    <row r="876" spans="1:3" x14ac:dyDescent="0.2">
      <c r="A876" s="103"/>
      <c r="B876" s="103"/>
      <c r="C876" s="103"/>
    </row>
    <row r="877" spans="1:3" x14ac:dyDescent="0.2">
      <c r="A877" s="103"/>
      <c r="B877" s="103"/>
      <c r="C877" s="103"/>
    </row>
    <row r="878" spans="1:3" x14ac:dyDescent="0.2">
      <c r="A878" s="103"/>
      <c r="B878" s="103"/>
      <c r="C878" s="103"/>
    </row>
    <row r="879" spans="1:3" x14ac:dyDescent="0.2">
      <c r="A879" s="103"/>
      <c r="B879" s="103"/>
      <c r="C879" s="103"/>
    </row>
    <row r="880" spans="1:3" x14ac:dyDescent="0.2">
      <c r="A880" s="103"/>
      <c r="B880" s="103"/>
      <c r="C880" s="103"/>
    </row>
    <row r="881" spans="1:3" x14ac:dyDescent="0.2">
      <c r="A881" s="103"/>
      <c r="B881" s="103"/>
      <c r="C881" s="103"/>
    </row>
    <row r="882" spans="1:3" x14ac:dyDescent="0.2">
      <c r="A882" s="103"/>
      <c r="B882" s="103"/>
      <c r="C882" s="103"/>
    </row>
    <row r="883" spans="1:3" x14ac:dyDescent="0.2">
      <c r="A883" s="103"/>
      <c r="B883" s="103"/>
      <c r="C883" s="103"/>
    </row>
    <row r="884" spans="1:3" x14ac:dyDescent="0.2">
      <c r="A884" s="103"/>
      <c r="B884" s="103"/>
      <c r="C884" s="103"/>
    </row>
    <row r="885" spans="1:3" x14ac:dyDescent="0.2">
      <c r="A885" s="103"/>
      <c r="B885" s="103"/>
      <c r="C885" s="103"/>
    </row>
    <row r="886" spans="1:3" x14ac:dyDescent="0.2">
      <c r="A886" s="103"/>
      <c r="B886" s="103"/>
      <c r="C886" s="103"/>
    </row>
    <row r="887" spans="1:3" x14ac:dyDescent="0.2">
      <c r="A887" s="103"/>
      <c r="B887" s="103"/>
      <c r="C887" s="103"/>
    </row>
    <row r="888" spans="1:3" x14ac:dyDescent="0.2">
      <c r="A888" s="103"/>
      <c r="B888" s="103"/>
      <c r="C888" s="103"/>
    </row>
    <row r="889" spans="1:3" x14ac:dyDescent="0.2">
      <c r="A889" s="103"/>
      <c r="B889" s="103"/>
      <c r="C889" s="103"/>
    </row>
    <row r="890" spans="1:3" x14ac:dyDescent="0.2">
      <c r="A890" s="103"/>
      <c r="B890" s="103"/>
      <c r="C890" s="103"/>
    </row>
    <row r="891" spans="1:3" x14ac:dyDescent="0.2">
      <c r="A891" s="103"/>
      <c r="B891" s="103"/>
      <c r="C891" s="103"/>
    </row>
    <row r="892" spans="1:3" x14ac:dyDescent="0.2">
      <c r="A892" s="103"/>
      <c r="B892" s="103"/>
      <c r="C892" s="103"/>
    </row>
    <row r="893" spans="1:3" x14ac:dyDescent="0.2">
      <c r="A893" s="103"/>
      <c r="B893" s="103"/>
      <c r="C893" s="103"/>
    </row>
    <row r="894" spans="1:3" x14ac:dyDescent="0.2">
      <c r="A894" s="103"/>
      <c r="B894" s="103"/>
      <c r="C894" s="103"/>
    </row>
    <row r="895" spans="1:3" x14ac:dyDescent="0.2">
      <c r="A895" s="103"/>
      <c r="B895" s="103"/>
      <c r="C895" s="103"/>
    </row>
    <row r="896" spans="1:3" x14ac:dyDescent="0.2">
      <c r="A896" s="103"/>
      <c r="B896" s="103"/>
      <c r="C896" s="103"/>
    </row>
    <row r="897" spans="1:3" x14ac:dyDescent="0.2">
      <c r="A897" s="103"/>
      <c r="B897" s="103"/>
      <c r="C897" s="103"/>
    </row>
    <row r="898" spans="1:3" x14ac:dyDescent="0.2">
      <c r="A898" s="103"/>
      <c r="B898" s="103"/>
      <c r="C898" s="103"/>
    </row>
    <row r="899" spans="1:3" x14ac:dyDescent="0.2">
      <c r="A899" s="103"/>
      <c r="B899" s="103"/>
      <c r="C899" s="103"/>
    </row>
    <row r="900" spans="1:3" x14ac:dyDescent="0.2">
      <c r="A900" s="103"/>
      <c r="B900" s="103"/>
      <c r="C900" s="103"/>
    </row>
    <row r="901" spans="1:3" x14ac:dyDescent="0.2">
      <c r="A901" s="103"/>
      <c r="B901" s="103"/>
      <c r="C901" s="103"/>
    </row>
    <row r="902" spans="1:3" x14ac:dyDescent="0.2">
      <c r="A902" s="103"/>
      <c r="B902" s="103"/>
      <c r="C902" s="103"/>
    </row>
    <row r="903" spans="1:3" x14ac:dyDescent="0.2">
      <c r="A903" s="103"/>
      <c r="B903" s="103"/>
      <c r="C903" s="103"/>
    </row>
    <row r="904" spans="1:3" x14ac:dyDescent="0.2">
      <c r="A904" s="103"/>
      <c r="B904" s="103"/>
      <c r="C904" s="103"/>
    </row>
    <row r="905" spans="1:3" x14ac:dyDescent="0.2">
      <c r="A905" s="103"/>
      <c r="B905" s="103"/>
      <c r="C905" s="103"/>
    </row>
    <row r="906" spans="1:3" x14ac:dyDescent="0.2">
      <c r="A906" s="103"/>
      <c r="B906" s="103"/>
      <c r="C906" s="103"/>
    </row>
    <row r="907" spans="1:3" x14ac:dyDescent="0.2">
      <c r="A907" s="103"/>
      <c r="B907" s="103"/>
      <c r="C907" s="103"/>
    </row>
    <row r="908" spans="1:3" x14ac:dyDescent="0.2">
      <c r="A908" s="103"/>
      <c r="B908" s="103"/>
      <c r="C908" s="103"/>
    </row>
    <row r="909" spans="1:3" x14ac:dyDescent="0.2">
      <c r="A909" s="103"/>
      <c r="B909" s="103"/>
      <c r="C909" s="103"/>
    </row>
    <row r="910" spans="1:3" x14ac:dyDescent="0.2">
      <c r="A910" s="103"/>
      <c r="B910" s="103"/>
      <c r="C910" s="103"/>
    </row>
    <row r="911" spans="1:3" x14ac:dyDescent="0.2">
      <c r="A911" s="103"/>
      <c r="B911" s="103"/>
      <c r="C911" s="103"/>
    </row>
    <row r="912" spans="1:3" x14ac:dyDescent="0.2">
      <c r="A912" s="103"/>
      <c r="B912" s="103"/>
      <c r="C912" s="103"/>
    </row>
    <row r="913" spans="1:3" x14ac:dyDescent="0.2">
      <c r="A913" s="103"/>
      <c r="B913" s="103"/>
      <c r="C913" s="103"/>
    </row>
    <row r="914" spans="1:3" x14ac:dyDescent="0.2">
      <c r="A914" s="103"/>
      <c r="B914" s="103"/>
      <c r="C914" s="103"/>
    </row>
    <row r="915" spans="1:3" x14ac:dyDescent="0.2">
      <c r="A915" s="103"/>
      <c r="B915" s="103"/>
      <c r="C915" s="103"/>
    </row>
    <row r="916" spans="1:3" x14ac:dyDescent="0.2">
      <c r="A916" s="103"/>
      <c r="B916" s="103"/>
      <c r="C916" s="103"/>
    </row>
    <row r="917" spans="1:3" x14ac:dyDescent="0.2">
      <c r="A917" s="103"/>
      <c r="B917" s="103"/>
      <c r="C917" s="103"/>
    </row>
    <row r="918" spans="1:3" x14ac:dyDescent="0.2">
      <c r="A918" s="103"/>
      <c r="B918" s="103"/>
      <c r="C918" s="103"/>
    </row>
    <row r="919" spans="1:3" x14ac:dyDescent="0.2">
      <c r="A919" s="103"/>
      <c r="B919" s="103"/>
      <c r="C919" s="103"/>
    </row>
    <row r="920" spans="1:3" x14ac:dyDescent="0.2">
      <c r="A920" s="103"/>
      <c r="B920" s="103"/>
      <c r="C920" s="103"/>
    </row>
    <row r="921" spans="1:3" x14ac:dyDescent="0.2">
      <c r="A921" s="103"/>
      <c r="B921" s="103"/>
      <c r="C921" s="103"/>
    </row>
    <row r="922" spans="1:3" x14ac:dyDescent="0.2">
      <c r="A922" s="103"/>
      <c r="B922" s="103"/>
      <c r="C922" s="103"/>
    </row>
    <row r="923" spans="1:3" x14ac:dyDescent="0.2">
      <c r="A923" s="103"/>
      <c r="B923" s="103"/>
      <c r="C923" s="103"/>
    </row>
    <row r="924" spans="1:3" x14ac:dyDescent="0.2">
      <c r="A924" s="103"/>
      <c r="B924" s="103"/>
      <c r="C924" s="103"/>
    </row>
    <row r="925" spans="1:3" x14ac:dyDescent="0.2">
      <c r="A925" s="103"/>
      <c r="B925" s="103"/>
      <c r="C925" s="103"/>
    </row>
    <row r="926" spans="1:3" x14ac:dyDescent="0.2">
      <c r="A926" s="103"/>
      <c r="B926" s="103"/>
      <c r="C926" s="103"/>
    </row>
    <row r="927" spans="1:3" x14ac:dyDescent="0.2">
      <c r="A927" s="103"/>
      <c r="B927" s="103"/>
      <c r="C927" s="103"/>
    </row>
    <row r="928" spans="1:3" x14ac:dyDescent="0.2">
      <c r="A928" s="103"/>
      <c r="B928" s="103"/>
      <c r="C928" s="103"/>
    </row>
    <row r="929" spans="1:3" x14ac:dyDescent="0.2">
      <c r="A929" s="103"/>
      <c r="B929" s="103"/>
      <c r="C929" s="103"/>
    </row>
    <row r="930" spans="1:3" x14ac:dyDescent="0.2">
      <c r="A930" s="103"/>
      <c r="B930" s="103"/>
      <c r="C930" s="103"/>
    </row>
    <row r="931" spans="1:3" x14ac:dyDescent="0.2">
      <c r="A931" s="103"/>
      <c r="B931" s="103"/>
      <c r="C931" s="103"/>
    </row>
    <row r="932" spans="1:3" x14ac:dyDescent="0.2">
      <c r="A932" s="103"/>
      <c r="B932" s="103"/>
      <c r="C932" s="103"/>
    </row>
    <row r="933" spans="1:3" x14ac:dyDescent="0.2">
      <c r="A933" s="103"/>
      <c r="B933" s="103"/>
      <c r="C933" s="103"/>
    </row>
    <row r="934" spans="1:3" x14ac:dyDescent="0.2">
      <c r="A934" s="103"/>
      <c r="B934" s="103"/>
      <c r="C934" s="103"/>
    </row>
    <row r="935" spans="1:3" x14ac:dyDescent="0.2">
      <c r="A935" s="103"/>
      <c r="B935" s="103"/>
      <c r="C935" s="103"/>
    </row>
    <row r="936" spans="1:3" x14ac:dyDescent="0.2">
      <c r="A936" s="103"/>
      <c r="B936" s="103"/>
      <c r="C936" s="103"/>
    </row>
    <row r="937" spans="1:3" x14ac:dyDescent="0.2">
      <c r="A937" s="103"/>
      <c r="B937" s="103"/>
      <c r="C937" s="103"/>
    </row>
    <row r="938" spans="1:3" x14ac:dyDescent="0.2">
      <c r="A938" s="103"/>
      <c r="B938" s="103"/>
      <c r="C938" s="103"/>
    </row>
    <row r="939" spans="1:3" x14ac:dyDescent="0.2">
      <c r="A939" s="103"/>
      <c r="B939" s="103"/>
      <c r="C939" s="103"/>
    </row>
    <row r="940" spans="1:3" x14ac:dyDescent="0.2">
      <c r="A940" s="103"/>
      <c r="B940" s="103"/>
      <c r="C940" s="103"/>
    </row>
    <row r="941" spans="1:3" x14ac:dyDescent="0.2">
      <c r="A941" s="103"/>
      <c r="B941" s="103"/>
      <c r="C941" s="103"/>
    </row>
    <row r="942" spans="1:3" x14ac:dyDescent="0.2">
      <c r="A942" s="103"/>
      <c r="B942" s="103"/>
      <c r="C942" s="103"/>
    </row>
    <row r="943" spans="1:3" x14ac:dyDescent="0.2">
      <c r="A943" s="103"/>
      <c r="B943" s="103"/>
      <c r="C943" s="103"/>
    </row>
    <row r="944" spans="1:3" x14ac:dyDescent="0.2">
      <c r="A944" s="103"/>
      <c r="B944" s="103"/>
      <c r="C944" s="103"/>
    </row>
    <row r="945" spans="1:3" x14ac:dyDescent="0.2">
      <c r="A945" s="103"/>
      <c r="B945" s="103"/>
      <c r="C945" s="103"/>
    </row>
    <row r="946" spans="1:3" x14ac:dyDescent="0.2">
      <c r="A946" s="103"/>
      <c r="B946" s="103"/>
      <c r="C946" s="103"/>
    </row>
    <row r="947" spans="1:3" x14ac:dyDescent="0.2">
      <c r="A947" s="103"/>
      <c r="B947" s="103"/>
      <c r="C947" s="103"/>
    </row>
    <row r="948" spans="1:3" x14ac:dyDescent="0.2">
      <c r="A948" s="103"/>
      <c r="B948" s="103"/>
      <c r="C948" s="103"/>
    </row>
    <row r="949" spans="1:3" x14ac:dyDescent="0.2">
      <c r="A949" s="103"/>
      <c r="B949" s="103"/>
      <c r="C949" s="103"/>
    </row>
    <row r="950" spans="1:3" x14ac:dyDescent="0.2">
      <c r="A950" s="103"/>
      <c r="B950" s="103"/>
      <c r="C950" s="103"/>
    </row>
    <row r="951" spans="1:3" x14ac:dyDescent="0.2">
      <c r="A951" s="103"/>
      <c r="B951" s="103"/>
      <c r="C951" s="103"/>
    </row>
    <row r="952" spans="1:3" x14ac:dyDescent="0.2">
      <c r="A952" s="103"/>
      <c r="B952" s="103"/>
      <c r="C952" s="103"/>
    </row>
    <row r="953" spans="1:3" x14ac:dyDescent="0.2">
      <c r="A953" s="103"/>
      <c r="B953" s="103"/>
      <c r="C953" s="103"/>
    </row>
    <row r="954" spans="1:3" x14ac:dyDescent="0.2">
      <c r="A954" s="103"/>
      <c r="B954" s="103"/>
      <c r="C954" s="103"/>
    </row>
    <row r="955" spans="1:3" x14ac:dyDescent="0.2">
      <c r="A955" s="103"/>
      <c r="B955" s="103"/>
      <c r="C955" s="103"/>
    </row>
    <row r="956" spans="1:3" x14ac:dyDescent="0.2">
      <c r="A956" s="103"/>
      <c r="B956" s="103"/>
      <c r="C956" s="103"/>
    </row>
    <row r="957" spans="1:3" x14ac:dyDescent="0.2">
      <c r="A957" s="103"/>
      <c r="B957" s="103"/>
      <c r="C957" s="103"/>
    </row>
    <row r="958" spans="1:3" x14ac:dyDescent="0.2">
      <c r="A958" s="103"/>
      <c r="B958" s="103"/>
      <c r="C958" s="103"/>
    </row>
    <row r="959" spans="1:3" x14ac:dyDescent="0.2">
      <c r="A959" s="103"/>
      <c r="B959" s="103"/>
      <c r="C959" s="103"/>
    </row>
    <row r="960" spans="1:3" x14ac:dyDescent="0.2">
      <c r="A960" s="103"/>
      <c r="B960" s="103"/>
      <c r="C960" s="103"/>
    </row>
    <row r="961" spans="1:3" x14ac:dyDescent="0.2">
      <c r="A961" s="103"/>
      <c r="B961" s="103"/>
      <c r="C961" s="103"/>
    </row>
    <row r="962" spans="1:3" x14ac:dyDescent="0.2">
      <c r="A962" s="103"/>
      <c r="B962" s="103"/>
      <c r="C962" s="103"/>
    </row>
    <row r="963" spans="1:3" x14ac:dyDescent="0.2">
      <c r="A963" s="103"/>
      <c r="B963" s="103"/>
      <c r="C963" s="103"/>
    </row>
    <row r="964" spans="1:3" x14ac:dyDescent="0.2">
      <c r="A964" s="103"/>
      <c r="B964" s="103"/>
      <c r="C964" s="103"/>
    </row>
    <row r="965" spans="1:3" x14ac:dyDescent="0.2">
      <c r="A965" s="103"/>
      <c r="B965" s="103"/>
      <c r="C965" s="103"/>
    </row>
    <row r="966" spans="1:3" x14ac:dyDescent="0.2">
      <c r="A966" s="103"/>
      <c r="B966" s="103"/>
      <c r="C966" s="103"/>
    </row>
    <row r="967" spans="1:3" x14ac:dyDescent="0.2">
      <c r="A967" s="103"/>
      <c r="B967" s="103"/>
      <c r="C967" s="103"/>
    </row>
    <row r="968" spans="1:3" x14ac:dyDescent="0.2">
      <c r="A968" s="103"/>
      <c r="B968" s="103"/>
      <c r="C968" s="103"/>
    </row>
    <row r="969" spans="1:3" x14ac:dyDescent="0.2">
      <c r="A969" s="103"/>
      <c r="B969" s="103"/>
      <c r="C969" s="103"/>
    </row>
    <row r="970" spans="1:3" x14ac:dyDescent="0.2">
      <c r="A970" s="103"/>
      <c r="B970" s="103"/>
      <c r="C970" s="103"/>
    </row>
    <row r="971" spans="1:3" x14ac:dyDescent="0.2">
      <c r="A971" s="103"/>
      <c r="B971" s="103"/>
      <c r="C971" s="103"/>
    </row>
    <row r="972" spans="1:3" x14ac:dyDescent="0.2">
      <c r="A972" s="103"/>
      <c r="B972" s="103"/>
      <c r="C972" s="103"/>
    </row>
    <row r="973" spans="1:3" x14ac:dyDescent="0.2">
      <c r="A973" s="103"/>
      <c r="B973" s="103"/>
      <c r="C973" s="103"/>
    </row>
    <row r="974" spans="1:3" x14ac:dyDescent="0.2">
      <c r="A974" s="103"/>
      <c r="B974" s="103"/>
      <c r="C974" s="103"/>
    </row>
    <row r="975" spans="1:3" x14ac:dyDescent="0.2">
      <c r="A975" s="103"/>
      <c r="B975" s="103"/>
      <c r="C975" s="103"/>
    </row>
    <row r="976" spans="1:3" x14ac:dyDescent="0.2">
      <c r="A976" s="103"/>
      <c r="B976" s="103"/>
      <c r="C976" s="103"/>
    </row>
    <row r="977" spans="1:3" x14ac:dyDescent="0.2">
      <c r="A977" s="103"/>
      <c r="B977" s="103"/>
      <c r="C977" s="103"/>
    </row>
    <row r="978" spans="1:3" x14ac:dyDescent="0.2">
      <c r="A978" s="103"/>
      <c r="B978" s="103"/>
      <c r="C978" s="103"/>
    </row>
    <row r="979" spans="1:3" x14ac:dyDescent="0.2">
      <c r="A979" s="103"/>
      <c r="B979" s="103"/>
      <c r="C979" s="103"/>
    </row>
    <row r="980" spans="1:3" x14ac:dyDescent="0.2">
      <c r="A980" s="103"/>
      <c r="B980" s="103"/>
      <c r="C980" s="103"/>
    </row>
    <row r="981" spans="1:3" x14ac:dyDescent="0.2">
      <c r="A981" s="103"/>
      <c r="B981" s="103"/>
      <c r="C981" s="103"/>
    </row>
    <row r="982" spans="1:3" x14ac:dyDescent="0.2">
      <c r="A982" s="103"/>
      <c r="B982" s="103"/>
      <c r="C982" s="103"/>
    </row>
    <row r="983" spans="1:3" x14ac:dyDescent="0.2">
      <c r="A983" s="103"/>
      <c r="B983" s="103"/>
      <c r="C983" s="103"/>
    </row>
    <row r="984" spans="1:3" x14ac:dyDescent="0.2">
      <c r="A984" s="103"/>
      <c r="B984" s="103"/>
      <c r="C984" s="103"/>
    </row>
    <row r="985" spans="1:3" x14ac:dyDescent="0.2">
      <c r="A985" s="103"/>
      <c r="B985" s="103"/>
      <c r="C985" s="103"/>
    </row>
    <row r="986" spans="1:3" x14ac:dyDescent="0.2">
      <c r="A986" s="103"/>
      <c r="B986" s="103"/>
      <c r="C986" s="103"/>
    </row>
    <row r="987" spans="1:3" x14ac:dyDescent="0.2">
      <c r="A987" s="103"/>
      <c r="B987" s="103"/>
      <c r="C987" s="103"/>
    </row>
    <row r="988" spans="1:3" x14ac:dyDescent="0.2">
      <c r="A988" s="103"/>
      <c r="B988" s="103"/>
      <c r="C988" s="103"/>
    </row>
    <row r="989" spans="1:3" x14ac:dyDescent="0.2">
      <c r="A989" s="103"/>
      <c r="B989" s="103"/>
      <c r="C989" s="103"/>
    </row>
    <row r="990" spans="1:3" x14ac:dyDescent="0.2">
      <c r="A990" s="103"/>
      <c r="B990" s="103"/>
      <c r="C990" s="103"/>
    </row>
    <row r="991" spans="1:3" x14ac:dyDescent="0.2">
      <c r="A991" s="103"/>
      <c r="B991" s="103"/>
      <c r="C991" s="103"/>
    </row>
    <row r="992" spans="1:3" x14ac:dyDescent="0.2">
      <c r="A992" s="103"/>
      <c r="B992" s="103"/>
      <c r="C992" s="103"/>
    </row>
    <row r="993" spans="1:3" x14ac:dyDescent="0.2">
      <c r="A993" s="103"/>
      <c r="B993" s="103"/>
      <c r="C993" s="103"/>
    </row>
    <row r="994" spans="1:3" x14ac:dyDescent="0.2">
      <c r="A994" s="103"/>
      <c r="B994" s="103"/>
      <c r="C994" s="103"/>
    </row>
    <row r="995" spans="1:3" x14ac:dyDescent="0.2">
      <c r="A995" s="103"/>
      <c r="B995" s="103"/>
      <c r="C995" s="103"/>
    </row>
    <row r="996" spans="1:3" x14ac:dyDescent="0.2">
      <c r="A996" s="103"/>
      <c r="B996" s="103"/>
      <c r="C996" s="103"/>
    </row>
    <row r="997" spans="1:3" x14ac:dyDescent="0.2">
      <c r="A997" s="103"/>
      <c r="B997" s="103"/>
      <c r="C997" s="103"/>
    </row>
    <row r="998" spans="1:3" x14ac:dyDescent="0.2">
      <c r="A998" s="103"/>
      <c r="B998" s="103"/>
      <c r="C998" s="103"/>
    </row>
    <row r="999" spans="1:3" x14ac:dyDescent="0.2">
      <c r="A999" s="103"/>
      <c r="B999" s="103"/>
      <c r="C999" s="103"/>
    </row>
    <row r="1000" spans="1:3" x14ac:dyDescent="0.2">
      <c r="A1000" s="103"/>
      <c r="B1000" s="103"/>
      <c r="C1000" s="103"/>
    </row>
    <row r="1001" spans="1:3" x14ac:dyDescent="0.2">
      <c r="A1001" s="103"/>
      <c r="B1001" s="103"/>
      <c r="C1001" s="103"/>
    </row>
    <row r="1002" spans="1:3" x14ac:dyDescent="0.2">
      <c r="A1002" s="103"/>
      <c r="B1002" s="103"/>
      <c r="C1002" s="103"/>
    </row>
    <row r="1003" spans="1:3" x14ac:dyDescent="0.2">
      <c r="A1003" s="103"/>
      <c r="B1003" s="103"/>
      <c r="C1003" s="103"/>
    </row>
    <row r="1004" spans="1:3" x14ac:dyDescent="0.2">
      <c r="A1004" s="103"/>
      <c r="B1004" s="103"/>
      <c r="C1004" s="103"/>
    </row>
    <row r="1005" spans="1:3" x14ac:dyDescent="0.2">
      <c r="A1005" s="103"/>
      <c r="B1005" s="103"/>
      <c r="C1005" s="103"/>
    </row>
    <row r="1006" spans="1:3" x14ac:dyDescent="0.2">
      <c r="A1006" s="103"/>
      <c r="B1006" s="103"/>
      <c r="C1006" s="103"/>
    </row>
    <row r="1007" spans="1:3" x14ac:dyDescent="0.2">
      <c r="A1007" s="103"/>
      <c r="B1007" s="103"/>
      <c r="C1007" s="103"/>
    </row>
    <row r="1008" spans="1:3" x14ac:dyDescent="0.2">
      <c r="A1008" s="103"/>
      <c r="B1008" s="103"/>
      <c r="C1008" s="103"/>
    </row>
    <row r="1009" spans="1:3" x14ac:dyDescent="0.2">
      <c r="A1009" s="103"/>
      <c r="B1009" s="103"/>
      <c r="C1009" s="103"/>
    </row>
    <row r="1010" spans="1:3" x14ac:dyDescent="0.2">
      <c r="A1010" s="103"/>
      <c r="B1010" s="103"/>
      <c r="C1010" s="103"/>
    </row>
    <row r="1011" spans="1:3" x14ac:dyDescent="0.2">
      <c r="A1011" s="103"/>
      <c r="B1011" s="103"/>
      <c r="C1011" s="103"/>
    </row>
    <row r="1012" spans="1:3" x14ac:dyDescent="0.2">
      <c r="A1012" s="103"/>
      <c r="B1012" s="103"/>
      <c r="C1012" s="103"/>
    </row>
    <row r="1013" spans="1:3" x14ac:dyDescent="0.2">
      <c r="A1013" s="103"/>
      <c r="B1013" s="103"/>
      <c r="C1013" s="103"/>
    </row>
    <row r="1014" spans="1:3" x14ac:dyDescent="0.2">
      <c r="A1014" s="103"/>
      <c r="B1014" s="103"/>
      <c r="C1014" s="103"/>
    </row>
    <row r="1015" spans="1:3" x14ac:dyDescent="0.2">
      <c r="A1015" s="103"/>
      <c r="B1015" s="103"/>
      <c r="C1015" s="103"/>
    </row>
    <row r="1016" spans="1:3" x14ac:dyDescent="0.2">
      <c r="A1016" s="103"/>
      <c r="B1016" s="103"/>
      <c r="C1016" s="103"/>
    </row>
    <row r="1017" spans="1:3" x14ac:dyDescent="0.2">
      <c r="A1017" s="103"/>
      <c r="B1017" s="103"/>
      <c r="C1017" s="103"/>
    </row>
    <row r="1018" spans="1:3" x14ac:dyDescent="0.2">
      <c r="A1018" s="103"/>
      <c r="B1018" s="103"/>
      <c r="C1018" s="103"/>
    </row>
    <row r="1019" spans="1:3" x14ac:dyDescent="0.2">
      <c r="A1019" s="103"/>
      <c r="B1019" s="103"/>
      <c r="C1019" s="103"/>
    </row>
    <row r="1020" spans="1:3" x14ac:dyDescent="0.2">
      <c r="A1020" s="103"/>
      <c r="B1020" s="103"/>
      <c r="C1020" s="103"/>
    </row>
    <row r="1021" spans="1:3" x14ac:dyDescent="0.2">
      <c r="A1021" s="103"/>
      <c r="B1021" s="103"/>
      <c r="C1021" s="103"/>
    </row>
    <row r="1022" spans="1:3" x14ac:dyDescent="0.2">
      <c r="A1022" s="103"/>
      <c r="B1022" s="103"/>
      <c r="C1022" s="103"/>
    </row>
    <row r="1023" spans="1:3" x14ac:dyDescent="0.2">
      <c r="A1023" s="103"/>
      <c r="B1023" s="103"/>
      <c r="C1023" s="103"/>
    </row>
    <row r="1024" spans="1:3" x14ac:dyDescent="0.2">
      <c r="A1024" s="103"/>
      <c r="B1024" s="103"/>
      <c r="C1024" s="103"/>
    </row>
    <row r="1025" spans="1:3" x14ac:dyDescent="0.2">
      <c r="A1025" s="103"/>
      <c r="B1025" s="103"/>
      <c r="C1025" s="103"/>
    </row>
    <row r="1026" spans="1:3" x14ac:dyDescent="0.2">
      <c r="A1026" s="103"/>
      <c r="B1026" s="103"/>
      <c r="C1026" s="103"/>
    </row>
    <row r="1027" spans="1:3" x14ac:dyDescent="0.2">
      <c r="A1027" s="103"/>
      <c r="B1027" s="103"/>
      <c r="C1027" s="103"/>
    </row>
    <row r="1028" spans="1:3" x14ac:dyDescent="0.2">
      <c r="A1028" s="103"/>
      <c r="B1028" s="103"/>
      <c r="C1028" s="103"/>
    </row>
    <row r="1029" spans="1:3" x14ac:dyDescent="0.2">
      <c r="A1029" s="103"/>
      <c r="B1029" s="103"/>
      <c r="C1029" s="103"/>
    </row>
    <row r="1030" spans="1:3" x14ac:dyDescent="0.2">
      <c r="A1030" s="103"/>
      <c r="B1030" s="103"/>
      <c r="C1030" s="103"/>
    </row>
    <row r="1031" spans="1:3" x14ac:dyDescent="0.2">
      <c r="A1031" s="103"/>
      <c r="B1031" s="103"/>
      <c r="C1031" s="103"/>
    </row>
    <row r="1032" spans="1:3" x14ac:dyDescent="0.2">
      <c r="A1032" s="103"/>
      <c r="B1032" s="103"/>
      <c r="C1032" s="103"/>
    </row>
    <row r="1033" spans="1:3" x14ac:dyDescent="0.2">
      <c r="A1033" s="103"/>
      <c r="B1033" s="103"/>
      <c r="C1033" s="103"/>
    </row>
    <row r="1034" spans="1:3" x14ac:dyDescent="0.2">
      <c r="A1034" s="103"/>
      <c r="B1034" s="103"/>
      <c r="C1034" s="103"/>
    </row>
    <row r="1035" spans="1:3" x14ac:dyDescent="0.2">
      <c r="A1035" s="103"/>
      <c r="B1035" s="103"/>
      <c r="C1035" s="103"/>
    </row>
    <row r="1036" spans="1:3" x14ac:dyDescent="0.2">
      <c r="A1036" s="103"/>
      <c r="B1036" s="103"/>
      <c r="C1036" s="103"/>
    </row>
    <row r="1037" spans="1:3" x14ac:dyDescent="0.2">
      <c r="A1037" s="103"/>
      <c r="B1037" s="103"/>
      <c r="C1037" s="103"/>
    </row>
    <row r="1038" spans="1:3" x14ac:dyDescent="0.2">
      <c r="A1038" s="103"/>
      <c r="B1038" s="103"/>
      <c r="C1038" s="103"/>
    </row>
    <row r="1039" spans="1:3" x14ac:dyDescent="0.2">
      <c r="A1039" s="103"/>
      <c r="B1039" s="103"/>
      <c r="C1039" s="103"/>
    </row>
    <row r="1040" spans="1:3" x14ac:dyDescent="0.2">
      <c r="A1040" s="103"/>
      <c r="B1040" s="103"/>
      <c r="C1040" s="103"/>
    </row>
    <row r="1041" spans="1:3" x14ac:dyDescent="0.2">
      <c r="A1041" s="103"/>
      <c r="B1041" s="103"/>
      <c r="C1041" s="103"/>
    </row>
    <row r="1042" spans="1:3" x14ac:dyDescent="0.2">
      <c r="A1042" s="103"/>
      <c r="B1042" s="103"/>
      <c r="C1042" s="103"/>
    </row>
    <row r="1043" spans="1:3" x14ac:dyDescent="0.2">
      <c r="A1043" s="103"/>
      <c r="B1043" s="103"/>
      <c r="C1043" s="103"/>
    </row>
    <row r="1044" spans="1:3" x14ac:dyDescent="0.2">
      <c r="A1044" s="103"/>
      <c r="B1044" s="103"/>
      <c r="C1044" s="103"/>
    </row>
    <row r="1045" spans="1:3" x14ac:dyDescent="0.2">
      <c r="A1045" s="103"/>
      <c r="B1045" s="103"/>
      <c r="C1045" s="103"/>
    </row>
    <row r="1046" spans="1:3" x14ac:dyDescent="0.2">
      <c r="A1046" s="103"/>
      <c r="B1046" s="103"/>
      <c r="C1046" s="103"/>
    </row>
    <row r="1047" spans="1:3" x14ac:dyDescent="0.2">
      <c r="A1047" s="103"/>
      <c r="B1047" s="103"/>
      <c r="C1047" s="103"/>
    </row>
    <row r="1048" spans="1:3" x14ac:dyDescent="0.2">
      <c r="A1048" s="103"/>
      <c r="B1048" s="103"/>
      <c r="C1048" s="103"/>
    </row>
    <row r="1049" spans="1:3" x14ac:dyDescent="0.2">
      <c r="A1049" s="103"/>
      <c r="B1049" s="103"/>
      <c r="C1049" s="103"/>
    </row>
    <row r="1050" spans="1:3" x14ac:dyDescent="0.2">
      <c r="A1050" s="103"/>
      <c r="B1050" s="103"/>
      <c r="C1050" s="103"/>
    </row>
    <row r="1051" spans="1:3" x14ac:dyDescent="0.2">
      <c r="A1051" s="103"/>
      <c r="B1051" s="103"/>
      <c r="C1051" s="103"/>
    </row>
    <row r="1052" spans="1:3" x14ac:dyDescent="0.2">
      <c r="A1052" s="103"/>
      <c r="B1052" s="103"/>
      <c r="C1052" s="103"/>
    </row>
    <row r="1053" spans="1:3" x14ac:dyDescent="0.2">
      <c r="A1053" s="103"/>
      <c r="B1053" s="103"/>
      <c r="C1053" s="103"/>
    </row>
    <row r="1054" spans="1:3" x14ac:dyDescent="0.2">
      <c r="A1054" s="103"/>
      <c r="B1054" s="103"/>
      <c r="C1054" s="103"/>
    </row>
    <row r="1055" spans="1:3" x14ac:dyDescent="0.2">
      <c r="A1055" s="103"/>
      <c r="B1055" s="103"/>
      <c r="C1055" s="103"/>
    </row>
    <row r="1056" spans="1:3" x14ac:dyDescent="0.2">
      <c r="A1056" s="103"/>
      <c r="B1056" s="103"/>
      <c r="C1056" s="103"/>
    </row>
    <row r="1057" spans="1:3" x14ac:dyDescent="0.2">
      <c r="A1057" s="103"/>
      <c r="B1057" s="103"/>
      <c r="C1057" s="103"/>
    </row>
    <row r="1058" spans="1:3" x14ac:dyDescent="0.2">
      <c r="A1058" s="103"/>
      <c r="B1058" s="103"/>
      <c r="C1058" s="103"/>
    </row>
    <row r="1059" spans="1:3" x14ac:dyDescent="0.2">
      <c r="A1059" s="103"/>
      <c r="B1059" s="103"/>
      <c r="C1059" s="103"/>
    </row>
    <row r="1060" spans="1:3" x14ac:dyDescent="0.2">
      <c r="A1060" s="103"/>
      <c r="B1060" s="103"/>
      <c r="C1060" s="103"/>
    </row>
    <row r="1061" spans="1:3" x14ac:dyDescent="0.2">
      <c r="A1061" s="103"/>
      <c r="B1061" s="103"/>
      <c r="C1061" s="103"/>
    </row>
    <row r="1062" spans="1:3" x14ac:dyDescent="0.2">
      <c r="A1062" s="103"/>
      <c r="B1062" s="103"/>
      <c r="C1062" s="103"/>
    </row>
    <row r="1063" spans="1:3" x14ac:dyDescent="0.2">
      <c r="A1063" s="103"/>
      <c r="B1063" s="103"/>
      <c r="C1063" s="103"/>
    </row>
    <row r="1064" spans="1:3" x14ac:dyDescent="0.2">
      <c r="A1064" s="103"/>
      <c r="B1064" s="103"/>
      <c r="C1064" s="103"/>
    </row>
    <row r="1065" spans="1:3" x14ac:dyDescent="0.2">
      <c r="A1065" s="103"/>
      <c r="B1065" s="103"/>
      <c r="C1065" s="103"/>
    </row>
    <row r="1066" spans="1:3" x14ac:dyDescent="0.2">
      <c r="A1066" s="103"/>
      <c r="B1066" s="103"/>
      <c r="C1066" s="103"/>
    </row>
    <row r="1067" spans="1:3" x14ac:dyDescent="0.2">
      <c r="A1067" s="103"/>
      <c r="B1067" s="103"/>
      <c r="C1067" s="103"/>
    </row>
    <row r="1068" spans="1:3" x14ac:dyDescent="0.2">
      <c r="A1068" s="103"/>
      <c r="B1068" s="103"/>
      <c r="C1068" s="103"/>
    </row>
    <row r="1069" spans="1:3" x14ac:dyDescent="0.2">
      <c r="A1069" s="103"/>
      <c r="B1069" s="103"/>
      <c r="C1069" s="103"/>
    </row>
    <row r="1070" spans="1:3" x14ac:dyDescent="0.2">
      <c r="A1070" s="103"/>
      <c r="B1070" s="103"/>
      <c r="C1070" s="103"/>
    </row>
    <row r="1071" spans="1:3" x14ac:dyDescent="0.2">
      <c r="A1071" s="103"/>
      <c r="B1071" s="103"/>
      <c r="C1071" s="103"/>
    </row>
    <row r="1072" spans="1:3" x14ac:dyDescent="0.2">
      <c r="A1072" s="103"/>
      <c r="B1072" s="103"/>
      <c r="C1072" s="103"/>
    </row>
    <row r="1073" spans="1:3" x14ac:dyDescent="0.2">
      <c r="A1073" s="103"/>
      <c r="B1073" s="103"/>
      <c r="C1073" s="103"/>
    </row>
    <row r="1074" spans="1:3" x14ac:dyDescent="0.2">
      <c r="A1074" s="103"/>
      <c r="B1074" s="103"/>
      <c r="C1074" s="103"/>
    </row>
    <row r="1075" spans="1:3" x14ac:dyDescent="0.2">
      <c r="A1075" s="103"/>
      <c r="B1075" s="103"/>
      <c r="C1075" s="103"/>
    </row>
    <row r="1076" spans="1:3" x14ac:dyDescent="0.2">
      <c r="A1076" s="103"/>
      <c r="B1076" s="103"/>
      <c r="C1076" s="103"/>
    </row>
    <row r="1077" spans="1:3" x14ac:dyDescent="0.2">
      <c r="A1077" s="103"/>
      <c r="B1077" s="103"/>
      <c r="C1077" s="103"/>
    </row>
    <row r="1078" spans="1:3" x14ac:dyDescent="0.2">
      <c r="A1078" s="103"/>
      <c r="B1078" s="103"/>
      <c r="C1078" s="103"/>
    </row>
    <row r="1079" spans="1:3" x14ac:dyDescent="0.2">
      <c r="A1079" s="103"/>
      <c r="B1079" s="103"/>
      <c r="C1079" s="103"/>
    </row>
    <row r="1080" spans="1:3" x14ac:dyDescent="0.2">
      <c r="A1080" s="103"/>
      <c r="B1080" s="103"/>
      <c r="C1080" s="103"/>
    </row>
    <row r="1081" spans="1:3" x14ac:dyDescent="0.2">
      <c r="A1081" s="103"/>
      <c r="B1081" s="103"/>
      <c r="C1081" s="103"/>
    </row>
    <row r="1082" spans="1:3" x14ac:dyDescent="0.2">
      <c r="A1082" s="103"/>
      <c r="B1082" s="103"/>
      <c r="C1082" s="103"/>
    </row>
    <row r="1083" spans="1:3" x14ac:dyDescent="0.2">
      <c r="A1083" s="103"/>
      <c r="B1083" s="103"/>
      <c r="C1083" s="103"/>
    </row>
    <row r="1084" spans="1:3" x14ac:dyDescent="0.2">
      <c r="A1084" s="103"/>
      <c r="B1084" s="103"/>
      <c r="C1084" s="103"/>
    </row>
    <row r="1085" spans="1:3" x14ac:dyDescent="0.2">
      <c r="A1085" s="103"/>
      <c r="B1085" s="103"/>
      <c r="C1085" s="103"/>
    </row>
    <row r="1086" spans="1:3" x14ac:dyDescent="0.2">
      <c r="A1086" s="103"/>
      <c r="B1086" s="103"/>
      <c r="C1086" s="103"/>
    </row>
    <row r="1087" spans="1:3" x14ac:dyDescent="0.2">
      <c r="A1087" s="103"/>
      <c r="B1087" s="103"/>
      <c r="C1087" s="103"/>
    </row>
    <row r="1088" spans="1:3" x14ac:dyDescent="0.2">
      <c r="A1088" s="103"/>
      <c r="B1088" s="103"/>
      <c r="C1088" s="103"/>
    </row>
    <row r="1089" spans="1:3" x14ac:dyDescent="0.2">
      <c r="A1089" s="103"/>
      <c r="B1089" s="103"/>
      <c r="C1089" s="103"/>
    </row>
    <row r="1090" spans="1:3" x14ac:dyDescent="0.2">
      <c r="A1090" s="103"/>
      <c r="B1090" s="103"/>
      <c r="C1090" s="103"/>
    </row>
    <row r="1091" spans="1:3" x14ac:dyDescent="0.2">
      <c r="A1091" s="103"/>
      <c r="B1091" s="103"/>
      <c r="C1091" s="103"/>
    </row>
    <row r="1092" spans="1:3" x14ac:dyDescent="0.2">
      <c r="A1092" s="103"/>
      <c r="B1092" s="103"/>
      <c r="C1092" s="103"/>
    </row>
    <row r="1093" spans="1:3" x14ac:dyDescent="0.2">
      <c r="A1093" s="103"/>
      <c r="B1093" s="103"/>
      <c r="C1093" s="103"/>
    </row>
    <row r="1094" spans="1:3" x14ac:dyDescent="0.2">
      <c r="A1094" s="103"/>
      <c r="B1094" s="103"/>
      <c r="C1094" s="103"/>
    </row>
    <row r="1095" spans="1:3" x14ac:dyDescent="0.2">
      <c r="A1095" s="103"/>
      <c r="B1095" s="103"/>
      <c r="C1095" s="103"/>
    </row>
    <row r="1096" spans="1:3" x14ac:dyDescent="0.2">
      <c r="A1096" s="103"/>
      <c r="B1096" s="103"/>
      <c r="C1096" s="103"/>
    </row>
    <row r="1097" spans="1:3" x14ac:dyDescent="0.2">
      <c r="A1097" s="103"/>
      <c r="B1097" s="103"/>
      <c r="C1097" s="103"/>
    </row>
    <row r="1098" spans="1:3" x14ac:dyDescent="0.2">
      <c r="A1098" s="103"/>
      <c r="B1098" s="103"/>
      <c r="C1098" s="103"/>
    </row>
    <row r="1099" spans="1:3" x14ac:dyDescent="0.2">
      <c r="A1099" s="103"/>
      <c r="B1099" s="103"/>
      <c r="C1099" s="103"/>
    </row>
    <row r="1100" spans="1:3" x14ac:dyDescent="0.2">
      <c r="A1100" s="103"/>
      <c r="B1100" s="103"/>
      <c r="C1100" s="103"/>
    </row>
    <row r="1101" spans="1:3" x14ac:dyDescent="0.2">
      <c r="A1101" s="103"/>
      <c r="B1101" s="103"/>
      <c r="C1101" s="103"/>
    </row>
    <row r="1102" spans="1:3" x14ac:dyDescent="0.2">
      <c r="A1102" s="103"/>
      <c r="B1102" s="103"/>
      <c r="C1102" s="103"/>
    </row>
    <row r="1103" spans="1:3" x14ac:dyDescent="0.2">
      <c r="A1103" s="103"/>
      <c r="B1103" s="103"/>
      <c r="C1103" s="103"/>
    </row>
    <row r="1104" spans="1:3" x14ac:dyDescent="0.2">
      <c r="A1104" s="103"/>
      <c r="B1104" s="103"/>
      <c r="C1104" s="103"/>
    </row>
    <row r="1105" spans="1:3" x14ac:dyDescent="0.2">
      <c r="A1105" s="103"/>
      <c r="B1105" s="103"/>
      <c r="C1105" s="103"/>
    </row>
    <row r="1106" spans="1:3" x14ac:dyDescent="0.2">
      <c r="A1106" s="103"/>
      <c r="B1106" s="103"/>
      <c r="C1106" s="103"/>
    </row>
    <row r="1107" spans="1:3" x14ac:dyDescent="0.2">
      <c r="A1107" s="103"/>
      <c r="B1107" s="103"/>
      <c r="C1107" s="103"/>
    </row>
    <row r="1108" spans="1:3" x14ac:dyDescent="0.2">
      <c r="A1108" s="103"/>
      <c r="B1108" s="103"/>
      <c r="C1108" s="103"/>
    </row>
    <row r="1109" spans="1:3" x14ac:dyDescent="0.2">
      <c r="A1109" s="103"/>
      <c r="B1109" s="103"/>
      <c r="C1109" s="103"/>
    </row>
    <row r="1110" spans="1:3" x14ac:dyDescent="0.2">
      <c r="A1110" s="103"/>
      <c r="B1110" s="103"/>
      <c r="C1110" s="103"/>
    </row>
    <row r="1111" spans="1:3" x14ac:dyDescent="0.2">
      <c r="A1111" s="103"/>
      <c r="B1111" s="103"/>
      <c r="C1111" s="103"/>
    </row>
    <row r="1112" spans="1:3" x14ac:dyDescent="0.2">
      <c r="A1112" s="103"/>
      <c r="B1112" s="103"/>
      <c r="C1112" s="103"/>
    </row>
    <row r="1113" spans="1:3" x14ac:dyDescent="0.2">
      <c r="A1113" s="103"/>
      <c r="B1113" s="103"/>
      <c r="C1113" s="103"/>
    </row>
    <row r="1114" spans="1:3" x14ac:dyDescent="0.2">
      <c r="A1114" s="103"/>
      <c r="B1114" s="103"/>
      <c r="C1114" s="103"/>
    </row>
    <row r="1115" spans="1:3" x14ac:dyDescent="0.2">
      <c r="A1115" s="103"/>
      <c r="B1115" s="103"/>
      <c r="C1115" s="103"/>
    </row>
    <row r="1116" spans="1:3" x14ac:dyDescent="0.2">
      <c r="A1116" s="103"/>
      <c r="B1116" s="103"/>
      <c r="C1116" s="103"/>
    </row>
    <row r="1117" spans="1:3" x14ac:dyDescent="0.2">
      <c r="A1117" s="103"/>
      <c r="B1117" s="103"/>
      <c r="C1117" s="103"/>
    </row>
    <row r="1118" spans="1:3" x14ac:dyDescent="0.2">
      <c r="A1118" s="103"/>
      <c r="B1118" s="103"/>
      <c r="C1118" s="103"/>
    </row>
    <row r="1119" spans="1:3" x14ac:dyDescent="0.2">
      <c r="A1119" s="103"/>
      <c r="B1119" s="103"/>
      <c r="C1119" s="103"/>
    </row>
    <row r="1120" spans="1:3" x14ac:dyDescent="0.2">
      <c r="A1120" s="103"/>
      <c r="B1120" s="103"/>
      <c r="C1120" s="103"/>
    </row>
    <row r="1121" spans="1:3" x14ac:dyDescent="0.2">
      <c r="A1121" s="103"/>
      <c r="B1121" s="103"/>
      <c r="C1121" s="103"/>
    </row>
    <row r="1122" spans="1:3" x14ac:dyDescent="0.2">
      <c r="A1122" s="103"/>
      <c r="B1122" s="103"/>
      <c r="C1122" s="103"/>
    </row>
    <row r="1123" spans="1:3" x14ac:dyDescent="0.2">
      <c r="A1123" s="103"/>
      <c r="B1123" s="103"/>
      <c r="C1123" s="103"/>
    </row>
    <row r="1124" spans="1:3" x14ac:dyDescent="0.2">
      <c r="A1124" s="103"/>
      <c r="B1124" s="103"/>
      <c r="C1124" s="103"/>
    </row>
    <row r="1125" spans="1:3" x14ac:dyDescent="0.2">
      <c r="A1125" s="103"/>
      <c r="B1125" s="103"/>
      <c r="C1125" s="103"/>
    </row>
    <row r="1126" spans="1:3" x14ac:dyDescent="0.2">
      <c r="A1126" s="103"/>
      <c r="B1126" s="103"/>
      <c r="C1126" s="103"/>
    </row>
    <row r="1127" spans="1:3" x14ac:dyDescent="0.2">
      <c r="A1127" s="103"/>
      <c r="B1127" s="103"/>
      <c r="C1127" s="103"/>
    </row>
    <row r="1128" spans="1:3" x14ac:dyDescent="0.2">
      <c r="A1128" s="103"/>
      <c r="B1128" s="103"/>
      <c r="C1128" s="103"/>
    </row>
    <row r="1129" spans="1:3" x14ac:dyDescent="0.2">
      <c r="A1129" s="103"/>
      <c r="B1129" s="103"/>
      <c r="C1129" s="103"/>
    </row>
    <row r="1130" spans="1:3" x14ac:dyDescent="0.2">
      <c r="A1130" s="103"/>
      <c r="B1130" s="103"/>
      <c r="C1130" s="103"/>
    </row>
    <row r="1131" spans="1:3" x14ac:dyDescent="0.2">
      <c r="A1131" s="103"/>
      <c r="B1131" s="103"/>
      <c r="C1131" s="103"/>
    </row>
    <row r="1132" spans="1:3" x14ac:dyDescent="0.2">
      <c r="A1132" s="103"/>
      <c r="B1132" s="103"/>
      <c r="C1132" s="103"/>
    </row>
    <row r="1133" spans="1:3" x14ac:dyDescent="0.2">
      <c r="A1133" s="103"/>
      <c r="B1133" s="103"/>
      <c r="C1133" s="103"/>
    </row>
    <row r="1134" spans="1:3" x14ac:dyDescent="0.2">
      <c r="A1134" s="103"/>
      <c r="B1134" s="103"/>
      <c r="C1134" s="103"/>
    </row>
    <row r="1135" spans="1:3" x14ac:dyDescent="0.2">
      <c r="A1135" s="103"/>
      <c r="B1135" s="103"/>
      <c r="C1135" s="103"/>
    </row>
    <row r="1136" spans="1:3" x14ac:dyDescent="0.2">
      <c r="A1136" s="103"/>
      <c r="B1136" s="103"/>
      <c r="C1136" s="103"/>
    </row>
    <row r="1137" spans="1:3" x14ac:dyDescent="0.2">
      <c r="A1137" s="103"/>
      <c r="B1137" s="103"/>
      <c r="C1137" s="103"/>
    </row>
    <row r="1138" spans="1:3" x14ac:dyDescent="0.2">
      <c r="A1138" s="103"/>
      <c r="B1138" s="103"/>
      <c r="C1138" s="103"/>
    </row>
    <row r="1139" spans="1:3" x14ac:dyDescent="0.2">
      <c r="A1139" s="103"/>
      <c r="B1139" s="103"/>
      <c r="C1139" s="103"/>
    </row>
    <row r="1140" spans="1:3" x14ac:dyDescent="0.2">
      <c r="A1140" s="103"/>
      <c r="B1140" s="103"/>
      <c r="C1140" s="103"/>
    </row>
    <row r="1141" spans="1:3" x14ac:dyDescent="0.2">
      <c r="A1141" s="103"/>
      <c r="B1141" s="103"/>
      <c r="C1141" s="103"/>
    </row>
    <row r="1142" spans="1:3" x14ac:dyDescent="0.2">
      <c r="A1142" s="103"/>
      <c r="B1142" s="103"/>
      <c r="C1142" s="103"/>
    </row>
    <row r="1143" spans="1:3" x14ac:dyDescent="0.2">
      <c r="A1143" s="103"/>
      <c r="B1143" s="103"/>
      <c r="C1143" s="103"/>
    </row>
    <row r="1144" spans="1:3" x14ac:dyDescent="0.2">
      <c r="A1144" s="103"/>
      <c r="B1144" s="103"/>
      <c r="C1144" s="103"/>
    </row>
    <row r="1145" spans="1:3" x14ac:dyDescent="0.2">
      <c r="A1145" s="103"/>
      <c r="B1145" s="103"/>
      <c r="C1145" s="103"/>
    </row>
    <row r="1146" spans="1:3" x14ac:dyDescent="0.2">
      <c r="A1146" s="103"/>
      <c r="B1146" s="103"/>
      <c r="C1146" s="103"/>
    </row>
    <row r="1147" spans="1:3" x14ac:dyDescent="0.2">
      <c r="A1147" s="103"/>
      <c r="B1147" s="103"/>
      <c r="C1147" s="103"/>
    </row>
    <row r="1148" spans="1:3" x14ac:dyDescent="0.2">
      <c r="A1148" s="103"/>
      <c r="B1148" s="103"/>
      <c r="C1148" s="103"/>
    </row>
    <row r="1149" spans="1:3" x14ac:dyDescent="0.2">
      <c r="A1149" s="103"/>
      <c r="B1149" s="103"/>
      <c r="C1149" s="103"/>
    </row>
    <row r="1150" spans="1:3" x14ac:dyDescent="0.2">
      <c r="A1150" s="103"/>
      <c r="B1150" s="103"/>
      <c r="C1150" s="103"/>
    </row>
    <row r="1151" spans="1:3" x14ac:dyDescent="0.2">
      <c r="A1151" s="103"/>
      <c r="B1151" s="103"/>
      <c r="C1151" s="103"/>
    </row>
    <row r="1152" spans="1:3" x14ac:dyDescent="0.2">
      <c r="A1152" s="103"/>
      <c r="B1152" s="103"/>
      <c r="C1152" s="103"/>
    </row>
    <row r="1153" spans="1:3" x14ac:dyDescent="0.2">
      <c r="A1153" s="103"/>
      <c r="B1153" s="103"/>
      <c r="C1153" s="103"/>
    </row>
    <row r="1154" spans="1:3" x14ac:dyDescent="0.2">
      <c r="A1154" s="103"/>
      <c r="B1154" s="103"/>
      <c r="C1154" s="103"/>
    </row>
    <row r="1155" spans="1:3" x14ac:dyDescent="0.2">
      <c r="A1155" s="103"/>
      <c r="B1155" s="103"/>
      <c r="C1155" s="103"/>
    </row>
    <row r="1156" spans="1:3" x14ac:dyDescent="0.2">
      <c r="A1156" s="103"/>
      <c r="B1156" s="103"/>
      <c r="C1156" s="103"/>
    </row>
    <row r="1157" spans="1:3" x14ac:dyDescent="0.2">
      <c r="A1157" s="103"/>
      <c r="B1157" s="103"/>
      <c r="C1157" s="103"/>
    </row>
    <row r="1158" spans="1:3" x14ac:dyDescent="0.2">
      <c r="A1158" s="103"/>
      <c r="B1158" s="103"/>
      <c r="C1158" s="103"/>
    </row>
    <row r="1159" spans="1:3" x14ac:dyDescent="0.2">
      <c r="A1159" s="103"/>
      <c r="B1159" s="103"/>
      <c r="C1159" s="103"/>
    </row>
    <row r="1160" spans="1:3" x14ac:dyDescent="0.2">
      <c r="A1160" s="103"/>
      <c r="B1160" s="103"/>
      <c r="C1160" s="103"/>
    </row>
    <row r="1161" spans="1:3" x14ac:dyDescent="0.2">
      <c r="A1161" s="103"/>
      <c r="B1161" s="103"/>
      <c r="C1161" s="103"/>
    </row>
    <row r="1162" spans="1:3" x14ac:dyDescent="0.2">
      <c r="A1162" s="103"/>
      <c r="B1162" s="103"/>
      <c r="C1162" s="103"/>
    </row>
    <row r="1163" spans="1:3" x14ac:dyDescent="0.2">
      <c r="A1163" s="103"/>
      <c r="B1163" s="103"/>
      <c r="C1163" s="103"/>
    </row>
    <row r="1164" spans="1:3" x14ac:dyDescent="0.2">
      <c r="A1164" s="103"/>
      <c r="B1164" s="103"/>
      <c r="C1164" s="103"/>
    </row>
    <row r="1165" spans="1:3" x14ac:dyDescent="0.2">
      <c r="A1165" s="103"/>
      <c r="B1165" s="103"/>
      <c r="C1165" s="103"/>
    </row>
    <row r="1166" spans="1:3" x14ac:dyDescent="0.2">
      <c r="A1166" s="103"/>
      <c r="B1166" s="103"/>
      <c r="C1166" s="103"/>
    </row>
    <row r="1167" spans="1:3" x14ac:dyDescent="0.2">
      <c r="A1167" s="103"/>
      <c r="B1167" s="103"/>
      <c r="C1167" s="103"/>
    </row>
    <row r="1168" spans="1:3" x14ac:dyDescent="0.2">
      <c r="A1168" s="103"/>
      <c r="B1168" s="103"/>
      <c r="C1168" s="103"/>
    </row>
    <row r="1169" spans="1:3" x14ac:dyDescent="0.2">
      <c r="A1169" s="103"/>
      <c r="B1169" s="103"/>
      <c r="C1169" s="103"/>
    </row>
    <row r="1170" spans="1:3" x14ac:dyDescent="0.2">
      <c r="A1170" s="103"/>
      <c r="B1170" s="103"/>
      <c r="C1170" s="103"/>
    </row>
    <row r="1171" spans="1:3" x14ac:dyDescent="0.2">
      <c r="A1171" s="103"/>
      <c r="B1171" s="103"/>
      <c r="C1171" s="103"/>
    </row>
    <row r="1172" spans="1:3" x14ac:dyDescent="0.2">
      <c r="A1172" s="103"/>
      <c r="B1172" s="103"/>
      <c r="C1172" s="103"/>
    </row>
    <row r="1173" spans="1:3" x14ac:dyDescent="0.2">
      <c r="A1173" s="103"/>
      <c r="B1173" s="103"/>
      <c r="C1173" s="103"/>
    </row>
    <row r="1174" spans="1:3" x14ac:dyDescent="0.2">
      <c r="A1174" s="103"/>
      <c r="B1174" s="103"/>
      <c r="C1174" s="103"/>
    </row>
    <row r="1175" spans="1:3" x14ac:dyDescent="0.2">
      <c r="A1175" s="103"/>
      <c r="B1175" s="103"/>
      <c r="C1175" s="103"/>
    </row>
    <row r="1176" spans="1:3" x14ac:dyDescent="0.2">
      <c r="A1176" s="103"/>
      <c r="B1176" s="103"/>
      <c r="C1176" s="103"/>
    </row>
    <row r="1177" spans="1:3" x14ac:dyDescent="0.2">
      <c r="A1177" s="103"/>
      <c r="B1177" s="103"/>
      <c r="C1177" s="103"/>
    </row>
    <row r="1178" spans="1:3" x14ac:dyDescent="0.2">
      <c r="A1178" s="103"/>
      <c r="B1178" s="103"/>
      <c r="C1178" s="103"/>
    </row>
    <row r="1179" spans="1:3" x14ac:dyDescent="0.2">
      <c r="A1179" s="103"/>
      <c r="B1179" s="103"/>
      <c r="C1179" s="103"/>
    </row>
    <row r="1180" spans="1:3" x14ac:dyDescent="0.2">
      <c r="A1180" s="103"/>
      <c r="B1180" s="103"/>
      <c r="C1180" s="103"/>
    </row>
    <row r="1181" spans="1:3" x14ac:dyDescent="0.2">
      <c r="A1181" s="103"/>
      <c r="B1181" s="103"/>
      <c r="C1181" s="103"/>
    </row>
    <row r="1182" spans="1:3" x14ac:dyDescent="0.2">
      <c r="A1182" s="103"/>
      <c r="B1182" s="103"/>
      <c r="C1182" s="103"/>
    </row>
    <row r="1183" spans="1:3" x14ac:dyDescent="0.2">
      <c r="A1183" s="103"/>
      <c r="B1183" s="103"/>
      <c r="C1183" s="103"/>
    </row>
    <row r="1184" spans="1:3" x14ac:dyDescent="0.2">
      <c r="A1184" s="103"/>
      <c r="B1184" s="103"/>
      <c r="C1184" s="103"/>
    </row>
    <row r="1185" spans="1:3" x14ac:dyDescent="0.2">
      <c r="A1185" s="103"/>
      <c r="B1185" s="103"/>
      <c r="C1185" s="103"/>
    </row>
    <row r="1186" spans="1:3" x14ac:dyDescent="0.2">
      <c r="A1186" s="103"/>
      <c r="B1186" s="103"/>
      <c r="C1186" s="103"/>
    </row>
    <row r="1187" spans="1:3" x14ac:dyDescent="0.2">
      <c r="A1187" s="103"/>
      <c r="B1187" s="103"/>
      <c r="C1187" s="103"/>
    </row>
    <row r="1188" spans="1:3" x14ac:dyDescent="0.2">
      <c r="A1188" s="103"/>
      <c r="B1188" s="103"/>
      <c r="C1188" s="103"/>
    </row>
    <row r="1189" spans="1:3" x14ac:dyDescent="0.2">
      <c r="A1189" s="103"/>
      <c r="B1189" s="103"/>
      <c r="C1189" s="103"/>
    </row>
    <row r="1190" spans="1:3" x14ac:dyDescent="0.2">
      <c r="A1190" s="103"/>
      <c r="B1190" s="103"/>
      <c r="C1190" s="103"/>
    </row>
    <row r="1191" spans="1:3" x14ac:dyDescent="0.2">
      <c r="A1191" s="103"/>
      <c r="B1191" s="103"/>
      <c r="C1191" s="103"/>
    </row>
    <row r="1192" spans="1:3" x14ac:dyDescent="0.2">
      <c r="A1192" s="103"/>
      <c r="B1192" s="103"/>
      <c r="C1192" s="103"/>
    </row>
    <row r="1193" spans="1:3" x14ac:dyDescent="0.2">
      <c r="A1193" s="103"/>
      <c r="B1193" s="103"/>
      <c r="C1193" s="103"/>
    </row>
    <row r="1194" spans="1:3" x14ac:dyDescent="0.2">
      <c r="A1194" s="103"/>
      <c r="B1194" s="103"/>
      <c r="C1194" s="103"/>
    </row>
    <row r="1195" spans="1:3" x14ac:dyDescent="0.2">
      <c r="A1195" s="103"/>
      <c r="B1195" s="103"/>
      <c r="C1195" s="103"/>
    </row>
    <row r="1196" spans="1:3" x14ac:dyDescent="0.2">
      <c r="A1196" s="103"/>
      <c r="B1196" s="103"/>
      <c r="C1196" s="103"/>
    </row>
    <row r="1197" spans="1:3" x14ac:dyDescent="0.2">
      <c r="A1197" s="103"/>
      <c r="B1197" s="103"/>
      <c r="C1197" s="103"/>
    </row>
    <row r="1198" spans="1:3" x14ac:dyDescent="0.2">
      <c r="A1198" s="103"/>
      <c r="B1198" s="103"/>
      <c r="C1198" s="103"/>
    </row>
    <row r="1199" spans="1:3" x14ac:dyDescent="0.2">
      <c r="A1199" s="103"/>
      <c r="B1199" s="103"/>
      <c r="C1199" s="103"/>
    </row>
    <row r="1200" spans="1:3" x14ac:dyDescent="0.2">
      <c r="A1200" s="103"/>
      <c r="B1200" s="103"/>
      <c r="C1200" s="103"/>
    </row>
    <row r="1201" spans="1:3" x14ac:dyDescent="0.2">
      <c r="A1201" s="103"/>
      <c r="B1201" s="103"/>
      <c r="C1201" s="103"/>
    </row>
    <row r="1202" spans="1:3" x14ac:dyDescent="0.2">
      <c r="A1202" s="103"/>
      <c r="B1202" s="103"/>
      <c r="C1202" s="103"/>
    </row>
    <row r="1203" spans="1:3" x14ac:dyDescent="0.2">
      <c r="A1203" s="103"/>
      <c r="B1203" s="103"/>
      <c r="C1203" s="103"/>
    </row>
    <row r="1204" spans="1:3" x14ac:dyDescent="0.2">
      <c r="A1204" s="103"/>
      <c r="B1204" s="103"/>
      <c r="C1204" s="103"/>
    </row>
    <row r="1205" spans="1:3" x14ac:dyDescent="0.2">
      <c r="A1205" s="103"/>
      <c r="B1205" s="103"/>
      <c r="C1205" s="103"/>
    </row>
    <row r="1206" spans="1:3" x14ac:dyDescent="0.2">
      <c r="A1206" s="103"/>
      <c r="B1206" s="103"/>
      <c r="C1206" s="103"/>
    </row>
    <row r="1207" spans="1:3" x14ac:dyDescent="0.2">
      <c r="A1207" s="103"/>
      <c r="B1207" s="103"/>
      <c r="C1207" s="103"/>
    </row>
    <row r="1208" spans="1:3" x14ac:dyDescent="0.2">
      <c r="A1208" s="103"/>
      <c r="B1208" s="103"/>
      <c r="C1208" s="103"/>
    </row>
    <row r="1209" spans="1:3" x14ac:dyDescent="0.2">
      <c r="A1209" s="103"/>
      <c r="B1209" s="103"/>
      <c r="C1209" s="103"/>
    </row>
    <row r="1210" spans="1:3" x14ac:dyDescent="0.2">
      <c r="A1210" s="103"/>
      <c r="B1210" s="103"/>
      <c r="C1210" s="103"/>
    </row>
    <row r="1211" spans="1:3" x14ac:dyDescent="0.2">
      <c r="A1211" s="103"/>
      <c r="B1211" s="103"/>
      <c r="C1211" s="103"/>
    </row>
    <row r="1212" spans="1:3" x14ac:dyDescent="0.2">
      <c r="A1212" s="103"/>
      <c r="B1212" s="103"/>
      <c r="C1212" s="103"/>
    </row>
    <row r="1213" spans="1:3" x14ac:dyDescent="0.2">
      <c r="A1213" s="103"/>
      <c r="B1213" s="103"/>
      <c r="C1213" s="103"/>
    </row>
    <row r="1214" spans="1:3" x14ac:dyDescent="0.2">
      <c r="A1214" s="103"/>
      <c r="B1214" s="103"/>
      <c r="C1214" s="103"/>
    </row>
    <row r="1215" spans="1:3" x14ac:dyDescent="0.2">
      <c r="A1215" s="103"/>
      <c r="B1215" s="103"/>
      <c r="C1215" s="103"/>
    </row>
    <row r="1216" spans="1:3" x14ac:dyDescent="0.2">
      <c r="A1216" s="103"/>
      <c r="B1216" s="103"/>
      <c r="C1216" s="103"/>
    </row>
    <row r="1217" spans="1:3" x14ac:dyDescent="0.2">
      <c r="A1217" s="103"/>
      <c r="B1217" s="103"/>
      <c r="C1217" s="103"/>
    </row>
    <row r="1218" spans="1:3" x14ac:dyDescent="0.2">
      <c r="A1218" s="103"/>
      <c r="B1218" s="103"/>
      <c r="C1218" s="103"/>
    </row>
    <row r="1219" spans="1:3" x14ac:dyDescent="0.2">
      <c r="A1219" s="103"/>
      <c r="B1219" s="103"/>
      <c r="C1219" s="103"/>
    </row>
    <row r="1220" spans="1:3" x14ac:dyDescent="0.2">
      <c r="A1220" s="103"/>
      <c r="B1220" s="103"/>
      <c r="C1220" s="103"/>
    </row>
    <row r="1221" spans="1:3" x14ac:dyDescent="0.2">
      <c r="A1221" s="103"/>
      <c r="B1221" s="103"/>
      <c r="C1221" s="103"/>
    </row>
    <row r="1222" spans="1:3" x14ac:dyDescent="0.2">
      <c r="A1222" s="103"/>
      <c r="B1222" s="103"/>
      <c r="C1222" s="103"/>
    </row>
    <row r="1223" spans="1:3" x14ac:dyDescent="0.2">
      <c r="A1223" s="103"/>
      <c r="B1223" s="103"/>
      <c r="C1223" s="103"/>
    </row>
    <row r="1224" spans="1:3" x14ac:dyDescent="0.2">
      <c r="A1224" s="103"/>
      <c r="B1224" s="103"/>
      <c r="C1224" s="103"/>
    </row>
    <row r="1225" spans="1:3" x14ac:dyDescent="0.2">
      <c r="A1225" s="103"/>
      <c r="B1225" s="103"/>
      <c r="C1225" s="103"/>
    </row>
    <row r="1226" spans="1:3" x14ac:dyDescent="0.2">
      <c r="A1226" s="103"/>
      <c r="B1226" s="103"/>
      <c r="C1226" s="103"/>
    </row>
    <row r="1227" spans="1:3" x14ac:dyDescent="0.2">
      <c r="A1227" s="103"/>
      <c r="B1227" s="103"/>
      <c r="C1227" s="103"/>
    </row>
    <row r="1228" spans="1:3" x14ac:dyDescent="0.2">
      <c r="A1228" s="103"/>
      <c r="B1228" s="103"/>
      <c r="C1228" s="103"/>
    </row>
    <row r="1229" spans="1:3" x14ac:dyDescent="0.2">
      <c r="A1229" s="103"/>
      <c r="B1229" s="103"/>
      <c r="C1229" s="103"/>
    </row>
    <row r="1230" spans="1:3" x14ac:dyDescent="0.2">
      <c r="A1230" s="103"/>
      <c r="B1230" s="103"/>
      <c r="C1230" s="103"/>
    </row>
    <row r="1231" spans="1:3" x14ac:dyDescent="0.2">
      <c r="A1231" s="103"/>
      <c r="B1231" s="103"/>
      <c r="C1231" s="103"/>
    </row>
    <row r="1232" spans="1:3" x14ac:dyDescent="0.2">
      <c r="A1232" s="103"/>
      <c r="B1232" s="103"/>
      <c r="C1232" s="103"/>
    </row>
    <row r="1233" spans="1:3" x14ac:dyDescent="0.2">
      <c r="A1233" s="103"/>
      <c r="B1233" s="103"/>
      <c r="C1233" s="103"/>
    </row>
    <row r="1234" spans="1:3" x14ac:dyDescent="0.2">
      <c r="A1234" s="103"/>
      <c r="B1234" s="103"/>
      <c r="C1234" s="103"/>
    </row>
    <row r="1235" spans="1:3" x14ac:dyDescent="0.2">
      <c r="A1235" s="103"/>
      <c r="B1235" s="103"/>
      <c r="C1235" s="103"/>
    </row>
    <row r="1236" spans="1:3" x14ac:dyDescent="0.2">
      <c r="A1236" s="103"/>
      <c r="B1236" s="103"/>
      <c r="C1236" s="103"/>
    </row>
    <row r="1237" spans="1:3" x14ac:dyDescent="0.2">
      <c r="A1237" s="103"/>
      <c r="B1237" s="103"/>
      <c r="C1237" s="103"/>
    </row>
    <row r="1238" spans="1:3" x14ac:dyDescent="0.2">
      <c r="A1238" s="103"/>
      <c r="B1238" s="103"/>
      <c r="C1238" s="103"/>
    </row>
    <row r="1239" spans="1:3" x14ac:dyDescent="0.2">
      <c r="A1239" s="103"/>
      <c r="B1239" s="103"/>
      <c r="C1239" s="103"/>
    </row>
    <row r="1240" spans="1:3" x14ac:dyDescent="0.2">
      <c r="A1240" s="103"/>
      <c r="B1240" s="103"/>
      <c r="C1240" s="103"/>
    </row>
    <row r="1241" spans="1:3" x14ac:dyDescent="0.2">
      <c r="A1241" s="103"/>
      <c r="B1241" s="103"/>
      <c r="C1241" s="103"/>
    </row>
    <row r="1242" spans="1:3" x14ac:dyDescent="0.2">
      <c r="A1242" s="103"/>
      <c r="B1242" s="103"/>
      <c r="C1242" s="103"/>
    </row>
    <row r="1243" spans="1:3" x14ac:dyDescent="0.2">
      <c r="A1243" s="103"/>
      <c r="B1243" s="103"/>
      <c r="C1243" s="103"/>
    </row>
    <row r="1244" spans="1:3" x14ac:dyDescent="0.2">
      <c r="A1244" s="103"/>
      <c r="B1244" s="103"/>
      <c r="C1244" s="103"/>
    </row>
    <row r="1245" spans="1:3" x14ac:dyDescent="0.2">
      <c r="A1245" s="103"/>
      <c r="B1245" s="103"/>
      <c r="C1245" s="103"/>
    </row>
    <row r="1246" spans="1:3" x14ac:dyDescent="0.2">
      <c r="A1246" s="103"/>
      <c r="B1246" s="103"/>
      <c r="C1246" s="103"/>
    </row>
    <row r="1247" spans="1:3" x14ac:dyDescent="0.2">
      <c r="A1247" s="103"/>
      <c r="B1247" s="103"/>
      <c r="C1247" s="103"/>
    </row>
    <row r="1248" spans="1:3" x14ac:dyDescent="0.2">
      <c r="A1248" s="103"/>
      <c r="B1248" s="103"/>
      <c r="C1248" s="103"/>
    </row>
    <row r="1249" spans="1:3" x14ac:dyDescent="0.2">
      <c r="A1249" s="103"/>
      <c r="B1249" s="103"/>
      <c r="C1249" s="103"/>
    </row>
    <row r="1250" spans="1:3" x14ac:dyDescent="0.2">
      <c r="A1250" s="103"/>
      <c r="B1250" s="103"/>
      <c r="C1250" s="103"/>
    </row>
    <row r="1251" spans="1:3" x14ac:dyDescent="0.2">
      <c r="A1251" s="103"/>
      <c r="B1251" s="103"/>
      <c r="C1251" s="103"/>
    </row>
    <row r="1252" spans="1:3" x14ac:dyDescent="0.2">
      <c r="A1252" s="103"/>
      <c r="B1252" s="103"/>
      <c r="C1252" s="103"/>
    </row>
    <row r="1253" spans="1:3" x14ac:dyDescent="0.2">
      <c r="A1253" s="103"/>
      <c r="B1253" s="103"/>
      <c r="C1253" s="103"/>
    </row>
    <row r="1254" spans="1:3" x14ac:dyDescent="0.2">
      <c r="A1254" s="103"/>
      <c r="B1254" s="103"/>
      <c r="C1254" s="103"/>
    </row>
    <row r="1255" spans="1:3" x14ac:dyDescent="0.2">
      <c r="A1255" s="103"/>
      <c r="B1255" s="103"/>
      <c r="C1255" s="103"/>
    </row>
    <row r="1256" spans="1:3" x14ac:dyDescent="0.2">
      <c r="A1256" s="103"/>
      <c r="B1256" s="103"/>
      <c r="C1256" s="103"/>
    </row>
    <row r="1257" spans="1:3" x14ac:dyDescent="0.2">
      <c r="A1257" s="103"/>
      <c r="B1257" s="103"/>
      <c r="C1257" s="103"/>
    </row>
    <row r="1258" spans="1:3" x14ac:dyDescent="0.2">
      <c r="A1258" s="103"/>
      <c r="B1258" s="103"/>
      <c r="C1258" s="103"/>
    </row>
    <row r="1259" spans="1:3" x14ac:dyDescent="0.2">
      <c r="A1259" s="103"/>
      <c r="B1259" s="103"/>
      <c r="C1259" s="103"/>
    </row>
    <row r="1260" spans="1:3" x14ac:dyDescent="0.2">
      <c r="A1260" s="103"/>
      <c r="B1260" s="103"/>
      <c r="C1260" s="103"/>
    </row>
    <row r="1261" spans="1:3" x14ac:dyDescent="0.2">
      <c r="A1261" s="103"/>
      <c r="B1261" s="103"/>
      <c r="C1261" s="103"/>
    </row>
    <row r="1262" spans="1:3" x14ac:dyDescent="0.2">
      <c r="A1262" s="103"/>
      <c r="B1262" s="103"/>
      <c r="C1262" s="103"/>
    </row>
    <row r="1263" spans="1:3" x14ac:dyDescent="0.2">
      <c r="A1263" s="103"/>
      <c r="B1263" s="103"/>
      <c r="C1263" s="103"/>
    </row>
    <row r="1264" spans="1:3" x14ac:dyDescent="0.2">
      <c r="A1264" s="103"/>
      <c r="B1264" s="103"/>
      <c r="C1264" s="103"/>
    </row>
    <row r="1265" spans="1:3" x14ac:dyDescent="0.2">
      <c r="A1265" s="103"/>
      <c r="B1265" s="103"/>
      <c r="C1265" s="103"/>
    </row>
    <row r="1266" spans="1:3" x14ac:dyDescent="0.2">
      <c r="A1266" s="103"/>
      <c r="B1266" s="103"/>
      <c r="C1266" s="103"/>
    </row>
    <row r="1267" spans="1:3" x14ac:dyDescent="0.2">
      <c r="A1267" s="103"/>
      <c r="B1267" s="103"/>
      <c r="C1267" s="103"/>
    </row>
    <row r="1268" spans="1:3" x14ac:dyDescent="0.2">
      <c r="A1268" s="103"/>
      <c r="B1268" s="103"/>
      <c r="C1268" s="103"/>
    </row>
    <row r="1269" spans="1:3" x14ac:dyDescent="0.2">
      <c r="A1269" s="103"/>
      <c r="B1269" s="103"/>
      <c r="C1269" s="103"/>
    </row>
    <row r="1270" spans="1:3" x14ac:dyDescent="0.2">
      <c r="A1270" s="103"/>
      <c r="B1270" s="103"/>
      <c r="C1270" s="103"/>
    </row>
    <row r="1271" spans="1:3" x14ac:dyDescent="0.2">
      <c r="A1271" s="103"/>
      <c r="B1271" s="103"/>
      <c r="C1271" s="103"/>
    </row>
    <row r="1272" spans="1:3" x14ac:dyDescent="0.2">
      <c r="A1272" s="103"/>
      <c r="B1272" s="103"/>
      <c r="C1272" s="103"/>
    </row>
    <row r="1273" spans="1:3" x14ac:dyDescent="0.2">
      <c r="A1273" s="103"/>
      <c r="B1273" s="103"/>
      <c r="C1273" s="103"/>
    </row>
    <row r="1274" spans="1:3" x14ac:dyDescent="0.2">
      <c r="A1274" s="103"/>
      <c r="B1274" s="103"/>
      <c r="C1274" s="103"/>
    </row>
    <row r="1275" spans="1:3" x14ac:dyDescent="0.2">
      <c r="A1275" s="103"/>
      <c r="B1275" s="103"/>
      <c r="C1275" s="103"/>
    </row>
    <row r="1276" spans="1:3" x14ac:dyDescent="0.2">
      <c r="A1276" s="103"/>
      <c r="B1276" s="103"/>
      <c r="C1276" s="103"/>
    </row>
    <row r="1277" spans="1:3" x14ac:dyDescent="0.2">
      <c r="A1277" s="103"/>
      <c r="B1277" s="103"/>
      <c r="C1277" s="103"/>
    </row>
    <row r="1278" spans="1:3" x14ac:dyDescent="0.2">
      <c r="A1278" s="103"/>
      <c r="B1278" s="103"/>
      <c r="C1278" s="103"/>
    </row>
    <row r="1279" spans="1:3" x14ac:dyDescent="0.2">
      <c r="A1279" s="103"/>
      <c r="B1279" s="103"/>
      <c r="C1279" s="103"/>
    </row>
    <row r="1280" spans="1:3" x14ac:dyDescent="0.2">
      <c r="A1280" s="103"/>
      <c r="B1280" s="103"/>
      <c r="C1280" s="103"/>
    </row>
    <row r="1281" spans="1:3" x14ac:dyDescent="0.2">
      <c r="A1281" s="103"/>
      <c r="B1281" s="103"/>
      <c r="C1281" s="103"/>
    </row>
    <row r="1282" spans="1:3" x14ac:dyDescent="0.2">
      <c r="A1282" s="103"/>
      <c r="B1282" s="103"/>
      <c r="C1282" s="103"/>
    </row>
    <row r="1283" spans="1:3" x14ac:dyDescent="0.2">
      <c r="A1283" s="103"/>
      <c r="B1283" s="103"/>
      <c r="C1283" s="103"/>
    </row>
    <row r="1284" spans="1:3" x14ac:dyDescent="0.2">
      <c r="A1284" s="103"/>
      <c r="B1284" s="103"/>
      <c r="C1284" s="103"/>
    </row>
    <row r="1285" spans="1:3" x14ac:dyDescent="0.2">
      <c r="A1285" s="103"/>
      <c r="B1285" s="103"/>
      <c r="C1285" s="103"/>
    </row>
    <row r="1286" spans="1:3" x14ac:dyDescent="0.2">
      <c r="A1286" s="103"/>
      <c r="B1286" s="103"/>
      <c r="C1286" s="103"/>
    </row>
    <row r="1287" spans="1:3" x14ac:dyDescent="0.2">
      <c r="A1287" s="103"/>
      <c r="B1287" s="103"/>
      <c r="C1287" s="103"/>
    </row>
    <row r="1288" spans="1:3" x14ac:dyDescent="0.2">
      <c r="A1288" s="103"/>
      <c r="B1288" s="103"/>
      <c r="C1288" s="103"/>
    </row>
    <row r="1289" spans="1:3" x14ac:dyDescent="0.2">
      <c r="A1289" s="103"/>
      <c r="B1289" s="103"/>
      <c r="C1289" s="103"/>
    </row>
    <row r="1290" spans="1:3" x14ac:dyDescent="0.2">
      <c r="A1290" s="103"/>
      <c r="B1290" s="103"/>
      <c r="C1290" s="103"/>
    </row>
    <row r="1291" spans="1:3" x14ac:dyDescent="0.2">
      <c r="A1291" s="103"/>
      <c r="B1291" s="103"/>
      <c r="C1291" s="103"/>
    </row>
    <row r="1292" spans="1:3" x14ac:dyDescent="0.2">
      <c r="A1292" s="103"/>
      <c r="B1292" s="103"/>
      <c r="C1292" s="103"/>
    </row>
    <row r="1293" spans="1:3" x14ac:dyDescent="0.2">
      <c r="A1293" s="103"/>
      <c r="B1293" s="103"/>
      <c r="C1293" s="103"/>
    </row>
    <row r="1294" spans="1:3" x14ac:dyDescent="0.2">
      <c r="A1294" s="103"/>
      <c r="B1294" s="103"/>
      <c r="C1294" s="103"/>
    </row>
    <row r="1295" spans="1:3" x14ac:dyDescent="0.2">
      <c r="A1295" s="103"/>
      <c r="B1295" s="103"/>
      <c r="C1295" s="103"/>
    </row>
    <row r="1296" spans="1:3" x14ac:dyDescent="0.2">
      <c r="A1296" s="103"/>
      <c r="B1296" s="103"/>
      <c r="C1296" s="103"/>
    </row>
    <row r="1297" spans="1:3" x14ac:dyDescent="0.2">
      <c r="A1297" s="103"/>
      <c r="B1297" s="103"/>
      <c r="C1297" s="103"/>
    </row>
    <row r="1298" spans="1:3" x14ac:dyDescent="0.2">
      <c r="A1298" s="103"/>
      <c r="B1298" s="103"/>
      <c r="C1298" s="103"/>
    </row>
    <row r="1299" spans="1:3" x14ac:dyDescent="0.2">
      <c r="A1299" s="103"/>
      <c r="B1299" s="103"/>
      <c r="C1299" s="103"/>
    </row>
    <row r="1300" spans="1:3" x14ac:dyDescent="0.2">
      <c r="A1300" s="103"/>
      <c r="B1300" s="103"/>
      <c r="C1300" s="103"/>
    </row>
    <row r="1301" spans="1:3" x14ac:dyDescent="0.2">
      <c r="A1301" s="103"/>
      <c r="B1301" s="103"/>
      <c r="C1301" s="103"/>
    </row>
    <row r="1302" spans="1:3" x14ac:dyDescent="0.2">
      <c r="A1302" s="103"/>
      <c r="B1302" s="103"/>
      <c r="C1302" s="103"/>
    </row>
    <row r="1303" spans="1:3" x14ac:dyDescent="0.2">
      <c r="A1303" s="103"/>
      <c r="B1303" s="103"/>
      <c r="C1303" s="103"/>
    </row>
    <row r="1304" spans="1:3" x14ac:dyDescent="0.2">
      <c r="A1304" s="103"/>
      <c r="B1304" s="103"/>
      <c r="C1304" s="103"/>
    </row>
    <row r="1305" spans="1:3" x14ac:dyDescent="0.2">
      <c r="A1305" s="103"/>
      <c r="B1305" s="103"/>
      <c r="C1305" s="103"/>
    </row>
    <row r="1306" spans="1:3" x14ac:dyDescent="0.2">
      <c r="A1306" s="103"/>
      <c r="B1306" s="103"/>
      <c r="C1306" s="103"/>
    </row>
    <row r="1307" spans="1:3" x14ac:dyDescent="0.2">
      <c r="A1307" s="103"/>
      <c r="B1307" s="103"/>
      <c r="C1307" s="103"/>
    </row>
    <row r="1308" spans="1:3" x14ac:dyDescent="0.2">
      <c r="A1308" s="103"/>
      <c r="B1308" s="103"/>
      <c r="C1308" s="103"/>
    </row>
    <row r="1309" spans="1:3" x14ac:dyDescent="0.2">
      <c r="A1309" s="103"/>
      <c r="B1309" s="103"/>
      <c r="C1309" s="103"/>
    </row>
    <row r="1310" spans="1:3" x14ac:dyDescent="0.2">
      <c r="A1310" s="103"/>
      <c r="B1310" s="103"/>
      <c r="C1310" s="103"/>
    </row>
    <row r="1311" spans="1:3" x14ac:dyDescent="0.2">
      <c r="A1311" s="103"/>
      <c r="B1311" s="103"/>
      <c r="C1311" s="103"/>
    </row>
    <row r="1312" spans="1:3" x14ac:dyDescent="0.2">
      <c r="A1312" s="103"/>
      <c r="B1312" s="103"/>
      <c r="C1312" s="103"/>
    </row>
    <row r="1313" spans="1:3" x14ac:dyDescent="0.2">
      <c r="A1313" s="103"/>
      <c r="B1313" s="103"/>
      <c r="C1313" s="103"/>
    </row>
    <row r="1314" spans="1:3" x14ac:dyDescent="0.2">
      <c r="A1314" s="103"/>
      <c r="B1314" s="103"/>
      <c r="C1314" s="103"/>
    </row>
    <row r="1315" spans="1:3" x14ac:dyDescent="0.2">
      <c r="A1315" s="103"/>
      <c r="B1315" s="103"/>
      <c r="C1315" s="103"/>
    </row>
    <row r="1316" spans="1:3" x14ac:dyDescent="0.2">
      <c r="A1316" s="103"/>
      <c r="B1316" s="103"/>
      <c r="C1316" s="103"/>
    </row>
    <row r="1317" spans="1:3" x14ac:dyDescent="0.2">
      <c r="A1317" s="103"/>
      <c r="B1317" s="103"/>
      <c r="C1317" s="103"/>
    </row>
    <row r="1318" spans="1:3" x14ac:dyDescent="0.2">
      <c r="A1318" s="103"/>
      <c r="B1318" s="103"/>
      <c r="C1318" s="103"/>
    </row>
    <row r="1319" spans="1:3" x14ac:dyDescent="0.2">
      <c r="A1319" s="103"/>
      <c r="B1319" s="103"/>
      <c r="C1319" s="103"/>
    </row>
    <row r="1320" spans="1:3" x14ac:dyDescent="0.2">
      <c r="A1320" s="103"/>
      <c r="B1320" s="103"/>
      <c r="C1320" s="103"/>
    </row>
    <row r="1321" spans="1:3" x14ac:dyDescent="0.2">
      <c r="A1321" s="103"/>
      <c r="B1321" s="103"/>
      <c r="C1321" s="103"/>
    </row>
    <row r="1322" spans="1:3" x14ac:dyDescent="0.2">
      <c r="A1322" s="103"/>
      <c r="B1322" s="103"/>
      <c r="C1322" s="103"/>
    </row>
    <row r="1323" spans="1:3" x14ac:dyDescent="0.2">
      <c r="A1323" s="103"/>
      <c r="B1323" s="103"/>
      <c r="C1323" s="103"/>
    </row>
    <row r="1324" spans="1:3" x14ac:dyDescent="0.2">
      <c r="A1324" s="103"/>
      <c r="B1324" s="103"/>
      <c r="C1324" s="103"/>
    </row>
    <row r="1325" spans="1:3" x14ac:dyDescent="0.2">
      <c r="A1325" s="103"/>
      <c r="B1325" s="103"/>
      <c r="C1325" s="103"/>
    </row>
    <row r="1326" spans="1:3" x14ac:dyDescent="0.2">
      <c r="A1326" s="103"/>
      <c r="B1326" s="103"/>
      <c r="C1326" s="103"/>
    </row>
    <row r="1327" spans="1:3" x14ac:dyDescent="0.2">
      <c r="A1327" s="103"/>
      <c r="B1327" s="103"/>
      <c r="C1327" s="103"/>
    </row>
    <row r="1328" spans="1:3" x14ac:dyDescent="0.2">
      <c r="A1328" s="103"/>
      <c r="B1328" s="103"/>
      <c r="C1328" s="103"/>
    </row>
    <row r="1329" spans="1:3" x14ac:dyDescent="0.2">
      <c r="A1329" s="103"/>
      <c r="B1329" s="103"/>
      <c r="C1329" s="103"/>
    </row>
    <row r="1330" spans="1:3" x14ac:dyDescent="0.2">
      <c r="A1330" s="103"/>
      <c r="B1330" s="103"/>
      <c r="C1330" s="103"/>
    </row>
    <row r="1331" spans="1:3" x14ac:dyDescent="0.2">
      <c r="A1331" s="103"/>
      <c r="B1331" s="103"/>
      <c r="C1331" s="103"/>
    </row>
    <row r="1332" spans="1:3" x14ac:dyDescent="0.2">
      <c r="A1332" s="103"/>
      <c r="B1332" s="103"/>
      <c r="C1332" s="103"/>
    </row>
    <row r="1333" spans="1:3" x14ac:dyDescent="0.2">
      <c r="A1333" s="103"/>
      <c r="B1333" s="103"/>
      <c r="C1333" s="103"/>
    </row>
    <row r="1334" spans="1:3" x14ac:dyDescent="0.2">
      <c r="A1334" s="103"/>
      <c r="B1334" s="103"/>
      <c r="C1334" s="103"/>
    </row>
    <row r="1335" spans="1:3" x14ac:dyDescent="0.2">
      <c r="A1335" s="103"/>
      <c r="B1335" s="103"/>
      <c r="C1335" s="103"/>
    </row>
    <row r="1336" spans="1:3" x14ac:dyDescent="0.2">
      <c r="A1336" s="103"/>
      <c r="B1336" s="103"/>
      <c r="C1336" s="103"/>
    </row>
    <row r="1337" spans="1:3" x14ac:dyDescent="0.2">
      <c r="A1337" s="103"/>
      <c r="B1337" s="103"/>
      <c r="C1337" s="103"/>
    </row>
    <row r="1338" spans="1:3" x14ac:dyDescent="0.2">
      <c r="A1338" s="103"/>
      <c r="B1338" s="103"/>
      <c r="C1338" s="103"/>
    </row>
    <row r="1339" spans="1:3" x14ac:dyDescent="0.2">
      <c r="A1339" s="103"/>
      <c r="B1339" s="103"/>
      <c r="C1339" s="103"/>
    </row>
    <row r="1340" spans="1:3" x14ac:dyDescent="0.2">
      <c r="A1340" s="103"/>
      <c r="B1340" s="103"/>
      <c r="C1340" s="103"/>
    </row>
    <row r="1341" spans="1:3" x14ac:dyDescent="0.2">
      <c r="A1341" s="103"/>
      <c r="B1341" s="103"/>
      <c r="C1341" s="103"/>
    </row>
    <row r="1342" spans="1:3" x14ac:dyDescent="0.2">
      <c r="A1342" s="103"/>
      <c r="B1342" s="103"/>
      <c r="C1342" s="103"/>
    </row>
    <row r="1343" spans="1:3" x14ac:dyDescent="0.2">
      <c r="A1343" s="103"/>
      <c r="B1343" s="103"/>
      <c r="C1343" s="103"/>
    </row>
    <row r="1344" spans="1:3" x14ac:dyDescent="0.2">
      <c r="A1344" s="103"/>
      <c r="B1344" s="103"/>
      <c r="C1344" s="103"/>
    </row>
    <row r="1345" spans="1:3" x14ac:dyDescent="0.2">
      <c r="A1345" s="103"/>
      <c r="B1345" s="103"/>
      <c r="C1345" s="103"/>
    </row>
    <row r="1346" spans="1:3" x14ac:dyDescent="0.2">
      <c r="A1346" s="103"/>
      <c r="B1346" s="103"/>
      <c r="C1346" s="103"/>
    </row>
    <row r="1347" spans="1:3" x14ac:dyDescent="0.2">
      <c r="A1347" s="103"/>
      <c r="B1347" s="103"/>
      <c r="C1347" s="103"/>
    </row>
    <row r="1348" spans="1:3" x14ac:dyDescent="0.2">
      <c r="A1348" s="103"/>
      <c r="B1348" s="103"/>
      <c r="C1348" s="103"/>
    </row>
    <row r="1349" spans="1:3" x14ac:dyDescent="0.2">
      <c r="A1349" s="103"/>
      <c r="B1349" s="103"/>
      <c r="C1349" s="103"/>
    </row>
    <row r="1350" spans="1:3" x14ac:dyDescent="0.2">
      <c r="A1350" s="103"/>
      <c r="B1350" s="103"/>
      <c r="C1350" s="103"/>
    </row>
    <row r="1351" spans="1:3" x14ac:dyDescent="0.2">
      <c r="A1351" s="103"/>
      <c r="B1351" s="103"/>
      <c r="C1351" s="103"/>
    </row>
    <row r="1352" spans="1:3" x14ac:dyDescent="0.2">
      <c r="A1352" s="103"/>
      <c r="B1352" s="103"/>
      <c r="C1352" s="103"/>
    </row>
    <row r="1353" spans="1:3" x14ac:dyDescent="0.2">
      <c r="A1353" s="103"/>
      <c r="B1353" s="103"/>
      <c r="C1353" s="103"/>
    </row>
    <row r="1354" spans="1:3" x14ac:dyDescent="0.2">
      <c r="A1354" s="103"/>
      <c r="B1354" s="103"/>
      <c r="C1354" s="103"/>
    </row>
    <row r="1355" spans="1:3" x14ac:dyDescent="0.2">
      <c r="A1355" s="103"/>
      <c r="B1355" s="103"/>
      <c r="C1355" s="103"/>
    </row>
    <row r="1356" spans="1:3" x14ac:dyDescent="0.2">
      <c r="A1356" s="103"/>
      <c r="B1356" s="103"/>
      <c r="C1356" s="103"/>
    </row>
    <row r="1357" spans="1:3" x14ac:dyDescent="0.2">
      <c r="A1357" s="103"/>
      <c r="B1357" s="103"/>
      <c r="C1357" s="103"/>
    </row>
    <row r="1358" spans="1:3" x14ac:dyDescent="0.2">
      <c r="A1358" s="103"/>
      <c r="B1358" s="103"/>
      <c r="C1358" s="103"/>
    </row>
    <row r="1359" spans="1:3" x14ac:dyDescent="0.2">
      <c r="A1359" s="103"/>
      <c r="B1359" s="103"/>
      <c r="C1359" s="103"/>
    </row>
    <row r="1360" spans="1:3" x14ac:dyDescent="0.2">
      <c r="A1360" s="103"/>
      <c r="B1360" s="103"/>
      <c r="C1360" s="103"/>
    </row>
    <row r="1361" spans="1:3" x14ac:dyDescent="0.2">
      <c r="A1361" s="103"/>
      <c r="B1361" s="103"/>
      <c r="C1361" s="103"/>
    </row>
    <row r="1362" spans="1:3" x14ac:dyDescent="0.2">
      <c r="A1362" s="103"/>
      <c r="B1362" s="103"/>
      <c r="C1362" s="103"/>
    </row>
    <row r="1363" spans="1:3" x14ac:dyDescent="0.2">
      <c r="A1363" s="103"/>
      <c r="B1363" s="103"/>
      <c r="C1363" s="103"/>
    </row>
    <row r="1364" spans="1:3" x14ac:dyDescent="0.2">
      <c r="A1364" s="103"/>
      <c r="B1364" s="103"/>
      <c r="C1364" s="103"/>
    </row>
    <row r="1365" spans="1:3" x14ac:dyDescent="0.2">
      <c r="A1365" s="103"/>
      <c r="B1365" s="103"/>
      <c r="C1365" s="103"/>
    </row>
    <row r="1366" spans="1:3" x14ac:dyDescent="0.2">
      <c r="A1366" s="103"/>
      <c r="B1366" s="103"/>
      <c r="C1366" s="103"/>
    </row>
    <row r="1367" spans="1:3" x14ac:dyDescent="0.2">
      <c r="A1367" s="103"/>
      <c r="B1367" s="103"/>
      <c r="C1367" s="103"/>
    </row>
    <row r="1368" spans="1:3" x14ac:dyDescent="0.2">
      <c r="A1368" s="103"/>
      <c r="B1368" s="103"/>
      <c r="C1368" s="103"/>
    </row>
    <row r="1369" spans="1:3" x14ac:dyDescent="0.2">
      <c r="A1369" s="103"/>
      <c r="B1369" s="103"/>
      <c r="C1369" s="103"/>
    </row>
    <row r="1370" spans="1:3" x14ac:dyDescent="0.2">
      <c r="A1370" s="103"/>
      <c r="B1370" s="103"/>
      <c r="C1370" s="103"/>
    </row>
    <row r="1371" spans="1:3" x14ac:dyDescent="0.2">
      <c r="A1371" s="103"/>
      <c r="B1371" s="103"/>
      <c r="C1371" s="103"/>
    </row>
    <row r="1372" spans="1:3" x14ac:dyDescent="0.2">
      <c r="A1372" s="103"/>
      <c r="B1372" s="103"/>
      <c r="C1372" s="103"/>
    </row>
    <row r="1373" spans="1:3" x14ac:dyDescent="0.2">
      <c r="A1373" s="103"/>
      <c r="B1373" s="103"/>
      <c r="C1373" s="103"/>
    </row>
    <row r="1374" spans="1:3" x14ac:dyDescent="0.2">
      <c r="A1374" s="103"/>
      <c r="B1374" s="103"/>
      <c r="C1374" s="103"/>
    </row>
    <row r="1375" spans="1:3" x14ac:dyDescent="0.2">
      <c r="A1375" s="103"/>
      <c r="B1375" s="103"/>
      <c r="C1375" s="103"/>
    </row>
    <row r="1376" spans="1:3" x14ac:dyDescent="0.2">
      <c r="A1376" s="103"/>
      <c r="B1376" s="103"/>
      <c r="C1376" s="103"/>
    </row>
    <row r="1377" spans="1:3" x14ac:dyDescent="0.2">
      <c r="A1377" s="103"/>
      <c r="B1377" s="103"/>
      <c r="C1377" s="103"/>
    </row>
    <row r="1378" spans="1:3" x14ac:dyDescent="0.2">
      <c r="A1378" s="103"/>
      <c r="B1378" s="103"/>
      <c r="C1378" s="103"/>
    </row>
    <row r="1379" spans="1:3" x14ac:dyDescent="0.2">
      <c r="A1379" s="103"/>
      <c r="B1379" s="103"/>
      <c r="C1379" s="103"/>
    </row>
    <row r="1380" spans="1:3" x14ac:dyDescent="0.2">
      <c r="A1380" s="103"/>
      <c r="B1380" s="103"/>
      <c r="C1380" s="103"/>
    </row>
    <row r="1381" spans="1:3" x14ac:dyDescent="0.2">
      <c r="A1381" s="103"/>
      <c r="B1381" s="103"/>
      <c r="C1381" s="103"/>
    </row>
    <row r="1382" spans="1:3" x14ac:dyDescent="0.2">
      <c r="A1382" s="103"/>
      <c r="B1382" s="103"/>
      <c r="C1382" s="103"/>
    </row>
    <row r="1383" spans="1:3" x14ac:dyDescent="0.2">
      <c r="A1383" s="103"/>
      <c r="B1383" s="103"/>
      <c r="C1383" s="103"/>
    </row>
    <row r="1384" spans="1:3" x14ac:dyDescent="0.2">
      <c r="A1384" s="103"/>
      <c r="B1384" s="103"/>
      <c r="C1384" s="103"/>
    </row>
    <row r="1385" spans="1:3" x14ac:dyDescent="0.2">
      <c r="A1385" s="103"/>
      <c r="B1385" s="103"/>
      <c r="C1385" s="103"/>
    </row>
    <row r="1386" spans="1:3" x14ac:dyDescent="0.2">
      <c r="A1386" s="103"/>
      <c r="B1386" s="103"/>
      <c r="C1386" s="103"/>
    </row>
    <row r="1387" spans="1:3" x14ac:dyDescent="0.2">
      <c r="A1387" s="103"/>
      <c r="B1387" s="103"/>
      <c r="C1387" s="103"/>
    </row>
    <row r="1388" spans="1:3" x14ac:dyDescent="0.2">
      <c r="A1388" s="103"/>
      <c r="B1388" s="103"/>
      <c r="C1388" s="103"/>
    </row>
    <row r="1389" spans="1:3" x14ac:dyDescent="0.2">
      <c r="A1389" s="103"/>
      <c r="B1389" s="103"/>
      <c r="C1389" s="103"/>
    </row>
    <row r="1390" spans="1:3" x14ac:dyDescent="0.2">
      <c r="A1390" s="103"/>
      <c r="B1390" s="103"/>
      <c r="C1390" s="103"/>
    </row>
    <row r="1391" spans="1:3" x14ac:dyDescent="0.2">
      <c r="A1391" s="103"/>
      <c r="B1391" s="103"/>
      <c r="C1391" s="103"/>
    </row>
    <row r="1392" spans="1:3" x14ac:dyDescent="0.2">
      <c r="A1392" s="103"/>
      <c r="B1392" s="103"/>
      <c r="C1392" s="103"/>
    </row>
    <row r="1393" spans="1:3" x14ac:dyDescent="0.2">
      <c r="A1393" s="103"/>
      <c r="B1393" s="103"/>
      <c r="C1393" s="103"/>
    </row>
    <row r="1394" spans="1:3" x14ac:dyDescent="0.2">
      <c r="A1394" s="103"/>
      <c r="B1394" s="103"/>
      <c r="C1394" s="103"/>
    </row>
    <row r="1395" spans="1:3" x14ac:dyDescent="0.2">
      <c r="A1395" s="103"/>
      <c r="B1395" s="103"/>
      <c r="C1395" s="103"/>
    </row>
    <row r="1396" spans="1:3" x14ac:dyDescent="0.2">
      <c r="A1396" s="103"/>
      <c r="B1396" s="103"/>
      <c r="C1396" s="103"/>
    </row>
    <row r="1397" spans="1:3" x14ac:dyDescent="0.2">
      <c r="A1397" s="103"/>
      <c r="B1397" s="103"/>
      <c r="C1397" s="103"/>
    </row>
    <row r="1398" spans="1:3" x14ac:dyDescent="0.2">
      <c r="A1398" s="103"/>
      <c r="B1398" s="103"/>
      <c r="C1398" s="103"/>
    </row>
    <row r="1399" spans="1:3" x14ac:dyDescent="0.2">
      <c r="A1399" s="103"/>
      <c r="B1399" s="103"/>
      <c r="C1399" s="103"/>
    </row>
    <row r="1400" spans="1:3" x14ac:dyDescent="0.2">
      <c r="A1400" s="103"/>
      <c r="B1400" s="103"/>
      <c r="C1400" s="103"/>
    </row>
    <row r="1401" spans="1:3" x14ac:dyDescent="0.2">
      <c r="A1401" s="103"/>
      <c r="B1401" s="103"/>
      <c r="C1401" s="103"/>
    </row>
    <row r="1402" spans="1:3" x14ac:dyDescent="0.2">
      <c r="A1402" s="103"/>
      <c r="B1402" s="103"/>
      <c r="C1402" s="103"/>
    </row>
    <row r="1403" spans="1:3" x14ac:dyDescent="0.2">
      <c r="A1403" s="103"/>
      <c r="B1403" s="103"/>
      <c r="C1403" s="103"/>
    </row>
    <row r="1404" spans="1:3" x14ac:dyDescent="0.2">
      <c r="A1404" s="103"/>
      <c r="B1404" s="103"/>
      <c r="C1404" s="103"/>
    </row>
    <row r="1405" spans="1:3" x14ac:dyDescent="0.2">
      <c r="A1405" s="103"/>
      <c r="B1405" s="103"/>
      <c r="C1405" s="103"/>
    </row>
    <row r="1406" spans="1:3" x14ac:dyDescent="0.2">
      <c r="A1406" s="103"/>
      <c r="B1406" s="103"/>
      <c r="C1406" s="103"/>
    </row>
    <row r="1407" spans="1:3" x14ac:dyDescent="0.2">
      <c r="A1407" s="103"/>
      <c r="B1407" s="103"/>
      <c r="C1407" s="103"/>
    </row>
    <row r="1408" spans="1:3" x14ac:dyDescent="0.2">
      <c r="A1408" s="103"/>
      <c r="B1408" s="103"/>
      <c r="C1408" s="103"/>
    </row>
    <row r="1409" spans="1:3" x14ac:dyDescent="0.2">
      <c r="A1409" s="103"/>
      <c r="B1409" s="103"/>
      <c r="C1409" s="103"/>
    </row>
    <row r="1410" spans="1:3" x14ac:dyDescent="0.2">
      <c r="A1410" s="103"/>
      <c r="B1410" s="103"/>
      <c r="C1410" s="103"/>
    </row>
    <row r="1411" spans="1:3" x14ac:dyDescent="0.2">
      <c r="A1411" s="103"/>
      <c r="B1411" s="103"/>
      <c r="C1411" s="103"/>
    </row>
    <row r="1412" spans="1:3" x14ac:dyDescent="0.2">
      <c r="A1412" s="103"/>
      <c r="B1412" s="103"/>
      <c r="C1412" s="103"/>
    </row>
    <row r="1413" spans="1:3" x14ac:dyDescent="0.2">
      <c r="A1413" s="103"/>
      <c r="B1413" s="103"/>
      <c r="C1413" s="103"/>
    </row>
    <row r="1414" spans="1:3" x14ac:dyDescent="0.2">
      <c r="A1414" s="103"/>
      <c r="B1414" s="103"/>
      <c r="C1414" s="103"/>
    </row>
    <row r="1415" spans="1:3" x14ac:dyDescent="0.2">
      <c r="A1415" s="103"/>
      <c r="B1415" s="103"/>
      <c r="C1415" s="103"/>
    </row>
    <row r="1416" spans="1:3" x14ac:dyDescent="0.2">
      <c r="A1416" s="103"/>
      <c r="B1416" s="103"/>
      <c r="C1416" s="103"/>
    </row>
    <row r="1417" spans="1:3" x14ac:dyDescent="0.2">
      <c r="A1417" s="103"/>
      <c r="B1417" s="103"/>
      <c r="C1417" s="103"/>
    </row>
    <row r="1418" spans="1:3" x14ac:dyDescent="0.2">
      <c r="A1418" s="103"/>
      <c r="B1418" s="103"/>
      <c r="C1418" s="103"/>
    </row>
    <row r="1419" spans="1:3" x14ac:dyDescent="0.2">
      <c r="A1419" s="103"/>
      <c r="B1419" s="103"/>
      <c r="C1419" s="103"/>
    </row>
    <row r="1420" spans="1:3" x14ac:dyDescent="0.2">
      <c r="A1420" s="103"/>
      <c r="B1420" s="103"/>
      <c r="C1420" s="103"/>
    </row>
    <row r="1421" spans="1:3" x14ac:dyDescent="0.2">
      <c r="A1421" s="103"/>
      <c r="B1421" s="103"/>
      <c r="C1421" s="103"/>
    </row>
    <row r="1422" spans="1:3" x14ac:dyDescent="0.2">
      <c r="A1422" s="103"/>
      <c r="B1422" s="103"/>
      <c r="C1422" s="103"/>
    </row>
    <row r="1423" spans="1:3" x14ac:dyDescent="0.2">
      <c r="A1423" s="103"/>
      <c r="B1423" s="103"/>
      <c r="C1423" s="103"/>
    </row>
    <row r="1424" spans="1:3" x14ac:dyDescent="0.2">
      <c r="A1424" s="103"/>
      <c r="B1424" s="103"/>
      <c r="C1424" s="103"/>
    </row>
    <row r="1425" spans="1:3" x14ac:dyDescent="0.2">
      <c r="A1425" s="103"/>
      <c r="B1425" s="103"/>
      <c r="C1425" s="103"/>
    </row>
    <row r="1426" spans="1:3" x14ac:dyDescent="0.2">
      <c r="A1426" s="103"/>
      <c r="B1426" s="103"/>
      <c r="C1426" s="103"/>
    </row>
    <row r="1427" spans="1:3" x14ac:dyDescent="0.2">
      <c r="A1427" s="103"/>
      <c r="B1427" s="103"/>
      <c r="C1427" s="103"/>
    </row>
    <row r="1428" spans="1:3" x14ac:dyDescent="0.2">
      <c r="A1428" s="103"/>
      <c r="B1428" s="103"/>
      <c r="C1428" s="103"/>
    </row>
    <row r="1429" spans="1:3" x14ac:dyDescent="0.2">
      <c r="A1429" s="103"/>
      <c r="B1429" s="103"/>
      <c r="C1429" s="103"/>
    </row>
    <row r="1430" spans="1:3" x14ac:dyDescent="0.2">
      <c r="A1430" s="103"/>
      <c r="B1430" s="103"/>
      <c r="C1430" s="103"/>
    </row>
    <row r="1431" spans="1:3" x14ac:dyDescent="0.2">
      <c r="A1431" s="103"/>
      <c r="B1431" s="103"/>
      <c r="C1431" s="103"/>
    </row>
    <row r="1432" spans="1:3" x14ac:dyDescent="0.2">
      <c r="A1432" s="103"/>
      <c r="B1432" s="103"/>
      <c r="C1432" s="103"/>
    </row>
    <row r="1433" spans="1:3" x14ac:dyDescent="0.2">
      <c r="A1433" s="103"/>
      <c r="B1433" s="103"/>
      <c r="C1433" s="103"/>
    </row>
    <row r="1434" spans="1:3" x14ac:dyDescent="0.2">
      <c r="A1434" s="103"/>
      <c r="B1434" s="103"/>
      <c r="C1434" s="103"/>
    </row>
    <row r="1435" spans="1:3" x14ac:dyDescent="0.2">
      <c r="A1435" s="103"/>
      <c r="B1435" s="103"/>
      <c r="C1435" s="103"/>
    </row>
    <row r="1436" spans="1:3" x14ac:dyDescent="0.2">
      <c r="A1436" s="103"/>
      <c r="B1436" s="103"/>
      <c r="C1436" s="103"/>
    </row>
    <row r="1437" spans="1:3" x14ac:dyDescent="0.2">
      <c r="A1437" s="103"/>
      <c r="B1437" s="103"/>
      <c r="C1437" s="103"/>
    </row>
    <row r="1438" spans="1:3" x14ac:dyDescent="0.2">
      <c r="A1438" s="103"/>
      <c r="B1438" s="103"/>
      <c r="C1438" s="103"/>
    </row>
    <row r="1439" spans="1:3" x14ac:dyDescent="0.2">
      <c r="A1439" s="103"/>
      <c r="B1439" s="103"/>
      <c r="C1439" s="103"/>
    </row>
    <row r="1440" spans="1:3" x14ac:dyDescent="0.2">
      <c r="A1440" s="103"/>
      <c r="B1440" s="103"/>
      <c r="C1440" s="103"/>
    </row>
    <row r="1441" spans="1:3" x14ac:dyDescent="0.2">
      <c r="A1441" s="103"/>
      <c r="B1441" s="103"/>
      <c r="C1441" s="103"/>
    </row>
    <row r="1442" spans="1:3" x14ac:dyDescent="0.2">
      <c r="A1442" s="103"/>
      <c r="B1442" s="103"/>
      <c r="C1442" s="103"/>
    </row>
    <row r="1443" spans="1:3" x14ac:dyDescent="0.2">
      <c r="A1443" s="103"/>
      <c r="B1443" s="103"/>
      <c r="C1443" s="103"/>
    </row>
    <row r="1444" spans="1:3" x14ac:dyDescent="0.2">
      <c r="A1444" s="103"/>
      <c r="B1444" s="103"/>
      <c r="C1444" s="103"/>
    </row>
    <row r="1445" spans="1:3" x14ac:dyDescent="0.2">
      <c r="A1445" s="103"/>
      <c r="B1445" s="103"/>
      <c r="C1445" s="103"/>
    </row>
    <row r="1446" spans="1:3" x14ac:dyDescent="0.2">
      <c r="A1446" s="103"/>
      <c r="B1446" s="103"/>
      <c r="C1446" s="103"/>
    </row>
    <row r="1447" spans="1:3" x14ac:dyDescent="0.2">
      <c r="A1447" s="103"/>
      <c r="B1447" s="103"/>
      <c r="C1447" s="103"/>
    </row>
    <row r="1448" spans="1:3" x14ac:dyDescent="0.2">
      <c r="A1448" s="103"/>
      <c r="B1448" s="103"/>
      <c r="C1448" s="103"/>
    </row>
    <row r="1449" spans="1:3" x14ac:dyDescent="0.2">
      <c r="A1449" s="103"/>
      <c r="B1449" s="103"/>
      <c r="C1449" s="103"/>
    </row>
    <row r="1450" spans="1:3" x14ac:dyDescent="0.2">
      <c r="A1450" s="103"/>
      <c r="B1450" s="103"/>
      <c r="C1450" s="103"/>
    </row>
    <row r="1451" spans="1:3" x14ac:dyDescent="0.2">
      <c r="A1451" s="103"/>
      <c r="B1451" s="103"/>
      <c r="C1451" s="103"/>
    </row>
    <row r="1452" spans="1:3" x14ac:dyDescent="0.2">
      <c r="A1452" s="103"/>
      <c r="B1452" s="103"/>
      <c r="C1452" s="103"/>
    </row>
    <row r="1453" spans="1:3" x14ac:dyDescent="0.2">
      <c r="A1453" s="103"/>
      <c r="B1453" s="103"/>
      <c r="C1453" s="103"/>
    </row>
    <row r="1454" spans="1:3" x14ac:dyDescent="0.2">
      <c r="A1454" s="103"/>
      <c r="B1454" s="103"/>
      <c r="C1454" s="103"/>
    </row>
    <row r="1455" spans="1:3" x14ac:dyDescent="0.2">
      <c r="A1455" s="103"/>
      <c r="B1455" s="103"/>
      <c r="C1455" s="103"/>
    </row>
    <row r="1456" spans="1:3" x14ac:dyDescent="0.2">
      <c r="A1456" s="103"/>
      <c r="B1456" s="103"/>
      <c r="C1456" s="103"/>
    </row>
    <row r="1457" spans="1:3" x14ac:dyDescent="0.2">
      <c r="A1457" s="103"/>
      <c r="B1457" s="103"/>
      <c r="C1457" s="103"/>
    </row>
    <row r="1458" spans="1:3" x14ac:dyDescent="0.2">
      <c r="A1458" s="103"/>
      <c r="B1458" s="103"/>
      <c r="C1458" s="103"/>
    </row>
    <row r="1459" spans="1:3" x14ac:dyDescent="0.2">
      <c r="A1459" s="103"/>
      <c r="B1459" s="103"/>
      <c r="C1459" s="103"/>
    </row>
    <row r="1460" spans="1:3" x14ac:dyDescent="0.2">
      <c r="A1460" s="103"/>
      <c r="B1460" s="103"/>
      <c r="C1460" s="103"/>
    </row>
    <row r="1461" spans="1:3" x14ac:dyDescent="0.2">
      <c r="A1461" s="103"/>
      <c r="B1461" s="103"/>
      <c r="C1461" s="103"/>
    </row>
    <row r="1462" spans="1:3" x14ac:dyDescent="0.2">
      <c r="A1462" s="103"/>
      <c r="B1462" s="103"/>
      <c r="C1462" s="103"/>
    </row>
    <row r="1463" spans="1:3" x14ac:dyDescent="0.2">
      <c r="A1463" s="103"/>
      <c r="B1463" s="103"/>
      <c r="C1463" s="103"/>
    </row>
    <row r="1464" spans="1:3" x14ac:dyDescent="0.2">
      <c r="A1464" s="103"/>
      <c r="B1464" s="103"/>
      <c r="C1464" s="103"/>
    </row>
    <row r="1465" spans="1:3" x14ac:dyDescent="0.2">
      <c r="A1465" s="103"/>
      <c r="B1465" s="103"/>
      <c r="C1465" s="103"/>
    </row>
    <row r="1466" spans="1:3" x14ac:dyDescent="0.2">
      <c r="A1466" s="103"/>
      <c r="B1466" s="103"/>
      <c r="C1466" s="103"/>
    </row>
    <row r="1467" spans="1:3" x14ac:dyDescent="0.2">
      <c r="A1467" s="103"/>
      <c r="B1467" s="103"/>
      <c r="C1467" s="103"/>
    </row>
    <row r="1468" spans="1:3" x14ac:dyDescent="0.2">
      <c r="A1468" s="103"/>
      <c r="B1468" s="103"/>
      <c r="C1468" s="103"/>
    </row>
    <row r="1469" spans="1:3" x14ac:dyDescent="0.2">
      <c r="A1469" s="103"/>
      <c r="B1469" s="103"/>
      <c r="C1469" s="103"/>
    </row>
    <row r="1470" spans="1:3" x14ac:dyDescent="0.2">
      <c r="A1470" s="103"/>
      <c r="B1470" s="103"/>
      <c r="C1470" s="103"/>
    </row>
    <row r="1471" spans="1:3" x14ac:dyDescent="0.2">
      <c r="A1471" s="103"/>
      <c r="B1471" s="103"/>
      <c r="C1471" s="103"/>
    </row>
    <row r="1472" spans="1:3" x14ac:dyDescent="0.2">
      <c r="A1472" s="103"/>
      <c r="B1472" s="103"/>
      <c r="C1472" s="103"/>
    </row>
    <row r="1473" spans="1:3" x14ac:dyDescent="0.2">
      <c r="A1473" s="103"/>
      <c r="B1473" s="103"/>
      <c r="C1473" s="103"/>
    </row>
    <row r="1474" spans="1:3" x14ac:dyDescent="0.2">
      <c r="A1474" s="103"/>
      <c r="B1474" s="103"/>
      <c r="C1474" s="103"/>
    </row>
    <row r="1475" spans="1:3" x14ac:dyDescent="0.2">
      <c r="A1475" s="103"/>
      <c r="B1475" s="103"/>
      <c r="C1475" s="103"/>
    </row>
    <row r="1476" spans="1:3" x14ac:dyDescent="0.2">
      <c r="A1476" s="103"/>
      <c r="B1476" s="103"/>
      <c r="C1476" s="103"/>
    </row>
    <row r="1477" spans="1:3" x14ac:dyDescent="0.2">
      <c r="A1477" s="103"/>
      <c r="B1477" s="103"/>
      <c r="C1477" s="103"/>
    </row>
    <row r="1478" spans="1:3" x14ac:dyDescent="0.2">
      <c r="A1478" s="103"/>
      <c r="B1478" s="103"/>
      <c r="C1478" s="103"/>
    </row>
    <row r="1479" spans="1:3" x14ac:dyDescent="0.2">
      <c r="A1479" s="103"/>
      <c r="B1479" s="103"/>
      <c r="C1479" s="103"/>
    </row>
    <row r="1480" spans="1:3" x14ac:dyDescent="0.2">
      <c r="A1480" s="103"/>
      <c r="B1480" s="103"/>
      <c r="C1480" s="103"/>
    </row>
    <row r="1481" spans="1:3" x14ac:dyDescent="0.2">
      <c r="A1481" s="103"/>
      <c r="B1481" s="103"/>
      <c r="C1481" s="103"/>
    </row>
    <row r="1482" spans="1:3" x14ac:dyDescent="0.2">
      <c r="A1482" s="103"/>
      <c r="B1482" s="103"/>
      <c r="C1482" s="103"/>
    </row>
    <row r="1483" spans="1:3" x14ac:dyDescent="0.2">
      <c r="A1483" s="103"/>
      <c r="B1483" s="103"/>
      <c r="C1483" s="103"/>
    </row>
    <row r="1484" spans="1:3" x14ac:dyDescent="0.2">
      <c r="A1484" s="103"/>
      <c r="B1484" s="103"/>
      <c r="C1484" s="103"/>
    </row>
    <row r="1485" spans="1:3" x14ac:dyDescent="0.2">
      <c r="A1485" s="103"/>
      <c r="B1485" s="103"/>
      <c r="C1485" s="103"/>
    </row>
    <row r="1486" spans="1:3" x14ac:dyDescent="0.2">
      <c r="A1486" s="103"/>
      <c r="B1486" s="103"/>
      <c r="C1486" s="103"/>
    </row>
    <row r="1487" spans="1:3" x14ac:dyDescent="0.2">
      <c r="A1487" s="103"/>
      <c r="B1487" s="103"/>
      <c r="C1487" s="103"/>
    </row>
    <row r="1488" spans="1:3" x14ac:dyDescent="0.2">
      <c r="A1488" s="103"/>
      <c r="B1488" s="103"/>
      <c r="C1488" s="103"/>
    </row>
    <row r="1489" spans="1:3" x14ac:dyDescent="0.2">
      <c r="A1489" s="103"/>
      <c r="B1489" s="103"/>
      <c r="C1489" s="103"/>
    </row>
    <row r="1490" spans="1:3" x14ac:dyDescent="0.2">
      <c r="A1490" s="103"/>
      <c r="B1490" s="103"/>
      <c r="C1490" s="103"/>
    </row>
    <row r="1491" spans="1:3" x14ac:dyDescent="0.2">
      <c r="A1491" s="103"/>
      <c r="B1491" s="103"/>
      <c r="C1491" s="103"/>
    </row>
    <row r="1492" spans="1:3" x14ac:dyDescent="0.2">
      <c r="A1492" s="103"/>
      <c r="B1492" s="103"/>
      <c r="C1492" s="103"/>
    </row>
    <row r="1493" spans="1:3" x14ac:dyDescent="0.2">
      <c r="A1493" s="103"/>
      <c r="B1493" s="103"/>
      <c r="C1493" s="103"/>
    </row>
    <row r="1494" spans="1:3" x14ac:dyDescent="0.2">
      <c r="A1494" s="103"/>
      <c r="B1494" s="103"/>
      <c r="C1494" s="103"/>
    </row>
    <row r="1495" spans="1:3" x14ac:dyDescent="0.2">
      <c r="A1495" s="103"/>
      <c r="B1495" s="103"/>
      <c r="C1495" s="103"/>
    </row>
    <row r="1496" spans="1:3" x14ac:dyDescent="0.2">
      <c r="A1496" s="103"/>
      <c r="B1496" s="103"/>
      <c r="C1496" s="103"/>
    </row>
    <row r="1497" spans="1:3" x14ac:dyDescent="0.2">
      <c r="A1497" s="103"/>
      <c r="B1497" s="103"/>
      <c r="C1497" s="103"/>
    </row>
    <row r="1498" spans="1:3" x14ac:dyDescent="0.2">
      <c r="A1498" s="103"/>
      <c r="B1498" s="103"/>
      <c r="C1498" s="103"/>
    </row>
    <row r="1499" spans="1:3" x14ac:dyDescent="0.2">
      <c r="A1499" s="103"/>
      <c r="B1499" s="103"/>
      <c r="C1499" s="103"/>
    </row>
    <row r="1500" spans="1:3" x14ac:dyDescent="0.2">
      <c r="A1500" s="103"/>
      <c r="B1500" s="103"/>
      <c r="C1500" s="103"/>
    </row>
    <row r="1501" spans="1:3" x14ac:dyDescent="0.2">
      <c r="A1501" s="103"/>
      <c r="B1501" s="103"/>
      <c r="C1501" s="103"/>
    </row>
    <row r="1502" spans="1:3" x14ac:dyDescent="0.2">
      <c r="A1502" s="103"/>
      <c r="B1502" s="103"/>
      <c r="C1502" s="103"/>
    </row>
    <row r="1503" spans="1:3" x14ac:dyDescent="0.2">
      <c r="A1503" s="103"/>
      <c r="B1503" s="103"/>
      <c r="C1503" s="103"/>
    </row>
    <row r="1504" spans="1:3" x14ac:dyDescent="0.2">
      <c r="A1504" s="103"/>
      <c r="B1504" s="103"/>
      <c r="C1504" s="103"/>
    </row>
    <row r="1505" spans="1:3" x14ac:dyDescent="0.2">
      <c r="A1505" s="103"/>
      <c r="B1505" s="103"/>
      <c r="C1505" s="103"/>
    </row>
    <row r="1506" spans="1:3" x14ac:dyDescent="0.2">
      <c r="A1506" s="103"/>
      <c r="B1506" s="103"/>
      <c r="C1506" s="103"/>
    </row>
    <row r="1507" spans="1:3" x14ac:dyDescent="0.2">
      <c r="A1507" s="103"/>
      <c r="B1507" s="103"/>
      <c r="C1507" s="103"/>
    </row>
    <row r="1508" spans="1:3" x14ac:dyDescent="0.2">
      <c r="A1508" s="103"/>
      <c r="B1508" s="103"/>
      <c r="C1508" s="103"/>
    </row>
    <row r="1509" spans="1:3" x14ac:dyDescent="0.2">
      <c r="A1509" s="103"/>
      <c r="B1509" s="103"/>
      <c r="C1509" s="103"/>
    </row>
    <row r="1510" spans="1:3" x14ac:dyDescent="0.2">
      <c r="A1510" s="103"/>
      <c r="B1510" s="103"/>
      <c r="C1510" s="103"/>
    </row>
    <row r="1511" spans="1:3" x14ac:dyDescent="0.2">
      <c r="A1511" s="103"/>
      <c r="B1511" s="103"/>
      <c r="C1511" s="103"/>
    </row>
    <row r="1512" spans="1:3" x14ac:dyDescent="0.2">
      <c r="A1512" s="103"/>
      <c r="B1512" s="103"/>
      <c r="C1512" s="103"/>
    </row>
    <row r="1513" spans="1:3" x14ac:dyDescent="0.2">
      <c r="A1513" s="103"/>
      <c r="B1513" s="103"/>
      <c r="C1513" s="103"/>
    </row>
    <row r="1514" spans="1:3" x14ac:dyDescent="0.2">
      <c r="A1514" s="103"/>
      <c r="B1514" s="103"/>
      <c r="C1514" s="103"/>
    </row>
    <row r="1515" spans="1:3" x14ac:dyDescent="0.2">
      <c r="A1515" s="103"/>
      <c r="B1515" s="103"/>
      <c r="C1515" s="103"/>
    </row>
    <row r="1516" spans="1:3" x14ac:dyDescent="0.2">
      <c r="A1516" s="103"/>
      <c r="B1516" s="103"/>
      <c r="C1516" s="103"/>
    </row>
    <row r="1517" spans="1:3" x14ac:dyDescent="0.2">
      <c r="A1517" s="103"/>
      <c r="B1517" s="103"/>
      <c r="C1517" s="103"/>
    </row>
    <row r="1518" spans="1:3" x14ac:dyDescent="0.2">
      <c r="A1518" s="103"/>
      <c r="B1518" s="103"/>
      <c r="C1518" s="103"/>
    </row>
    <row r="1519" spans="1:3" x14ac:dyDescent="0.2">
      <c r="A1519" s="103"/>
      <c r="B1519" s="103"/>
      <c r="C1519" s="103"/>
    </row>
    <row r="1520" spans="1:3" x14ac:dyDescent="0.2">
      <c r="A1520" s="103"/>
      <c r="B1520" s="103"/>
      <c r="C1520" s="103"/>
    </row>
    <row r="1521" spans="1:3" x14ac:dyDescent="0.2">
      <c r="A1521" s="103"/>
      <c r="B1521" s="103"/>
      <c r="C1521" s="103"/>
    </row>
    <row r="1522" spans="1:3" x14ac:dyDescent="0.2">
      <c r="A1522" s="103"/>
      <c r="B1522" s="103"/>
      <c r="C1522" s="103"/>
    </row>
    <row r="1523" spans="1:3" x14ac:dyDescent="0.2">
      <c r="A1523" s="103"/>
      <c r="B1523" s="103"/>
      <c r="C1523" s="103"/>
    </row>
    <row r="1524" spans="1:3" x14ac:dyDescent="0.2">
      <c r="A1524" s="103"/>
      <c r="B1524" s="103"/>
      <c r="C1524" s="103"/>
    </row>
    <row r="1525" spans="1:3" x14ac:dyDescent="0.2">
      <c r="A1525" s="103"/>
      <c r="B1525" s="103"/>
      <c r="C1525" s="103"/>
    </row>
    <row r="1526" spans="1:3" x14ac:dyDescent="0.2">
      <c r="A1526" s="103"/>
      <c r="B1526" s="103"/>
      <c r="C1526" s="103"/>
    </row>
    <row r="1527" spans="1:3" x14ac:dyDescent="0.2">
      <c r="A1527" s="103"/>
      <c r="B1527" s="103"/>
      <c r="C1527" s="103"/>
    </row>
    <row r="1528" spans="1:3" x14ac:dyDescent="0.2">
      <c r="A1528" s="103"/>
      <c r="B1528" s="103"/>
      <c r="C1528" s="103"/>
    </row>
    <row r="1529" spans="1:3" x14ac:dyDescent="0.2">
      <c r="A1529" s="103"/>
      <c r="B1529" s="103"/>
      <c r="C1529" s="103"/>
    </row>
    <row r="1530" spans="1:3" x14ac:dyDescent="0.2">
      <c r="A1530" s="103"/>
      <c r="B1530" s="103"/>
      <c r="C1530" s="103"/>
    </row>
    <row r="1531" spans="1:3" x14ac:dyDescent="0.2">
      <c r="A1531" s="103"/>
      <c r="B1531" s="103"/>
      <c r="C1531" s="103"/>
    </row>
    <row r="1532" spans="1:3" x14ac:dyDescent="0.2">
      <c r="A1532" s="103"/>
      <c r="B1532" s="103"/>
      <c r="C1532" s="103"/>
    </row>
    <row r="1533" spans="1:3" x14ac:dyDescent="0.2">
      <c r="A1533" s="103"/>
      <c r="B1533" s="103"/>
      <c r="C1533" s="103"/>
    </row>
    <row r="1534" spans="1:3" x14ac:dyDescent="0.2">
      <c r="A1534" s="103"/>
      <c r="B1534" s="103"/>
      <c r="C1534" s="103"/>
    </row>
    <row r="1535" spans="1:3" x14ac:dyDescent="0.2">
      <c r="A1535" s="103"/>
      <c r="B1535" s="103"/>
      <c r="C1535" s="103"/>
    </row>
    <row r="1536" spans="1:3" x14ac:dyDescent="0.2">
      <c r="A1536" s="103"/>
      <c r="B1536" s="103"/>
      <c r="C1536" s="103"/>
    </row>
    <row r="1537" spans="1:3" x14ac:dyDescent="0.2">
      <c r="A1537" s="103"/>
      <c r="B1537" s="103"/>
      <c r="C1537" s="103"/>
    </row>
    <row r="1538" spans="1:3" x14ac:dyDescent="0.2">
      <c r="A1538" s="103"/>
      <c r="B1538" s="103"/>
      <c r="C1538" s="103"/>
    </row>
    <row r="1539" spans="1:3" x14ac:dyDescent="0.2">
      <c r="A1539" s="103"/>
      <c r="B1539" s="103"/>
      <c r="C1539" s="103"/>
    </row>
    <row r="1540" spans="1:3" x14ac:dyDescent="0.2">
      <c r="A1540" s="103"/>
      <c r="B1540" s="103"/>
      <c r="C1540" s="103"/>
    </row>
    <row r="1541" spans="1:3" x14ac:dyDescent="0.2">
      <c r="A1541" s="103"/>
      <c r="B1541" s="103"/>
      <c r="C1541" s="103"/>
    </row>
    <row r="1542" spans="1:3" x14ac:dyDescent="0.2">
      <c r="A1542" s="103"/>
      <c r="B1542" s="103"/>
      <c r="C1542" s="103"/>
    </row>
    <row r="1543" spans="1:3" x14ac:dyDescent="0.2">
      <c r="A1543" s="103"/>
      <c r="B1543" s="103"/>
      <c r="C1543" s="103"/>
    </row>
    <row r="1544" spans="1:3" x14ac:dyDescent="0.2">
      <c r="A1544" s="103"/>
      <c r="B1544" s="103"/>
      <c r="C1544" s="103"/>
    </row>
    <row r="1545" spans="1:3" x14ac:dyDescent="0.2">
      <c r="A1545" s="103"/>
      <c r="B1545" s="103"/>
      <c r="C1545" s="103"/>
    </row>
    <row r="1546" spans="1:3" x14ac:dyDescent="0.2">
      <c r="A1546" s="103"/>
      <c r="B1546" s="103"/>
      <c r="C1546" s="103"/>
    </row>
    <row r="1547" spans="1:3" x14ac:dyDescent="0.2">
      <c r="A1547" s="103"/>
      <c r="B1547" s="103"/>
      <c r="C1547" s="103"/>
    </row>
    <row r="1548" spans="1:3" x14ac:dyDescent="0.2">
      <c r="A1548" s="103"/>
      <c r="B1548" s="103"/>
      <c r="C1548" s="103"/>
    </row>
    <row r="1549" spans="1:3" x14ac:dyDescent="0.2">
      <c r="A1549" s="103"/>
      <c r="B1549" s="103"/>
      <c r="C1549" s="103"/>
    </row>
    <row r="1550" spans="1:3" x14ac:dyDescent="0.2">
      <c r="A1550" s="103"/>
      <c r="B1550" s="103"/>
      <c r="C1550" s="103"/>
    </row>
    <row r="1551" spans="1:3" x14ac:dyDescent="0.2">
      <c r="A1551" s="103"/>
      <c r="B1551" s="103"/>
      <c r="C1551" s="103"/>
    </row>
    <row r="1552" spans="1:3" x14ac:dyDescent="0.2">
      <c r="A1552" s="103"/>
      <c r="B1552" s="103"/>
      <c r="C1552" s="103"/>
    </row>
    <row r="1553" spans="1:3" x14ac:dyDescent="0.2">
      <c r="A1553" s="103"/>
      <c r="B1553" s="103"/>
      <c r="C1553" s="103"/>
    </row>
    <row r="1554" spans="1:3" x14ac:dyDescent="0.2">
      <c r="A1554" s="103"/>
      <c r="B1554" s="103"/>
      <c r="C1554" s="103"/>
    </row>
    <row r="1555" spans="1:3" x14ac:dyDescent="0.2">
      <c r="A1555" s="103"/>
      <c r="B1555" s="103"/>
      <c r="C1555" s="103"/>
    </row>
    <row r="1556" spans="1:3" x14ac:dyDescent="0.2">
      <c r="A1556" s="103"/>
      <c r="B1556" s="103"/>
      <c r="C1556" s="103"/>
    </row>
    <row r="1557" spans="1:3" x14ac:dyDescent="0.2">
      <c r="A1557" s="103"/>
      <c r="B1557" s="103"/>
      <c r="C1557" s="103"/>
    </row>
    <row r="1558" spans="1:3" x14ac:dyDescent="0.2">
      <c r="A1558" s="103"/>
      <c r="B1558" s="103"/>
      <c r="C1558" s="103"/>
    </row>
    <row r="1559" spans="1:3" x14ac:dyDescent="0.2">
      <c r="A1559" s="103"/>
      <c r="B1559" s="103"/>
      <c r="C1559" s="103"/>
    </row>
    <row r="1560" spans="1:3" x14ac:dyDescent="0.2">
      <c r="A1560" s="103"/>
      <c r="B1560" s="103"/>
      <c r="C1560" s="103"/>
    </row>
    <row r="1561" spans="1:3" x14ac:dyDescent="0.2">
      <c r="A1561" s="103"/>
      <c r="B1561" s="103"/>
      <c r="C1561" s="103"/>
    </row>
    <row r="1562" spans="1:3" x14ac:dyDescent="0.2">
      <c r="A1562" s="103"/>
      <c r="B1562" s="103"/>
      <c r="C1562" s="103"/>
    </row>
    <row r="1563" spans="1:3" x14ac:dyDescent="0.2">
      <c r="A1563" s="103"/>
      <c r="B1563" s="103"/>
      <c r="C1563" s="103"/>
    </row>
    <row r="1564" spans="1:3" x14ac:dyDescent="0.2">
      <c r="A1564" s="103"/>
      <c r="B1564" s="103"/>
      <c r="C1564" s="103"/>
    </row>
    <row r="1565" spans="1:3" x14ac:dyDescent="0.2">
      <c r="A1565" s="103"/>
      <c r="B1565" s="103"/>
      <c r="C1565" s="103"/>
    </row>
    <row r="1566" spans="1:3" x14ac:dyDescent="0.2">
      <c r="A1566" s="103"/>
      <c r="B1566" s="103"/>
      <c r="C1566" s="103"/>
    </row>
    <row r="1567" spans="1:3" x14ac:dyDescent="0.2">
      <c r="A1567" s="103"/>
      <c r="B1567" s="103"/>
      <c r="C1567" s="103"/>
    </row>
    <row r="1568" spans="1:3" x14ac:dyDescent="0.2">
      <c r="A1568" s="103"/>
      <c r="B1568" s="103"/>
      <c r="C1568" s="103"/>
    </row>
    <row r="1569" spans="1:3" x14ac:dyDescent="0.2">
      <c r="A1569" s="103"/>
      <c r="B1569" s="103"/>
      <c r="C1569" s="103"/>
    </row>
    <row r="1570" spans="1:3" x14ac:dyDescent="0.2">
      <c r="A1570" s="103"/>
      <c r="B1570" s="103"/>
      <c r="C1570" s="103"/>
    </row>
    <row r="1571" spans="1:3" x14ac:dyDescent="0.2">
      <c r="A1571" s="103"/>
      <c r="B1571" s="103"/>
      <c r="C1571" s="103"/>
    </row>
    <row r="1572" spans="1:3" x14ac:dyDescent="0.2">
      <c r="A1572" s="103"/>
      <c r="B1572" s="103"/>
      <c r="C1572" s="103"/>
    </row>
    <row r="1573" spans="1:3" x14ac:dyDescent="0.2">
      <c r="A1573" s="103"/>
      <c r="B1573" s="103"/>
      <c r="C1573" s="103"/>
    </row>
    <row r="1574" spans="1:3" x14ac:dyDescent="0.2">
      <c r="A1574" s="103"/>
      <c r="B1574" s="103"/>
      <c r="C1574" s="103"/>
    </row>
    <row r="1575" spans="1:3" x14ac:dyDescent="0.2">
      <c r="A1575" s="103"/>
      <c r="B1575" s="103"/>
      <c r="C1575" s="103"/>
    </row>
    <row r="1576" spans="1:3" x14ac:dyDescent="0.2">
      <c r="A1576" s="103"/>
      <c r="B1576" s="103"/>
      <c r="C1576" s="103"/>
    </row>
    <row r="1577" spans="1:3" x14ac:dyDescent="0.2">
      <c r="A1577" s="103"/>
      <c r="B1577" s="103"/>
      <c r="C1577" s="103"/>
    </row>
    <row r="1578" spans="1:3" x14ac:dyDescent="0.2">
      <c r="A1578" s="103"/>
      <c r="B1578" s="103"/>
      <c r="C1578" s="103"/>
    </row>
    <row r="1579" spans="1:3" x14ac:dyDescent="0.2">
      <c r="A1579" s="103"/>
      <c r="B1579" s="103"/>
      <c r="C1579" s="103"/>
    </row>
    <row r="1580" spans="1:3" x14ac:dyDescent="0.2">
      <c r="A1580" s="103"/>
      <c r="B1580" s="103"/>
      <c r="C1580" s="103"/>
    </row>
    <row r="1581" spans="1:3" x14ac:dyDescent="0.2">
      <c r="A1581" s="103"/>
      <c r="B1581" s="103"/>
      <c r="C1581" s="103"/>
    </row>
    <row r="1582" spans="1:3" x14ac:dyDescent="0.2">
      <c r="A1582" s="103"/>
      <c r="B1582" s="103"/>
      <c r="C1582" s="103"/>
    </row>
    <row r="1583" spans="1:3" x14ac:dyDescent="0.2">
      <c r="A1583" s="103"/>
      <c r="B1583" s="103"/>
      <c r="C1583" s="103"/>
    </row>
    <row r="1584" spans="1:3" x14ac:dyDescent="0.2">
      <c r="A1584" s="103"/>
      <c r="B1584" s="103"/>
      <c r="C1584" s="103"/>
    </row>
    <row r="1585" spans="1:3" x14ac:dyDescent="0.2">
      <c r="A1585" s="103"/>
      <c r="B1585" s="103"/>
      <c r="C1585" s="103"/>
    </row>
    <row r="1586" spans="1:3" x14ac:dyDescent="0.2">
      <c r="A1586" s="103"/>
      <c r="B1586" s="103"/>
      <c r="C1586" s="103"/>
    </row>
    <row r="1587" spans="1:3" x14ac:dyDescent="0.2">
      <c r="A1587" s="103"/>
      <c r="B1587" s="103"/>
      <c r="C1587" s="103"/>
    </row>
    <row r="1588" spans="1:3" x14ac:dyDescent="0.2">
      <c r="A1588" s="103"/>
      <c r="B1588" s="103"/>
      <c r="C1588" s="103"/>
    </row>
    <row r="1589" spans="1:3" x14ac:dyDescent="0.2">
      <c r="A1589" s="103"/>
      <c r="B1589" s="103"/>
      <c r="C1589" s="103"/>
    </row>
    <row r="1590" spans="1:3" x14ac:dyDescent="0.2">
      <c r="A1590" s="103"/>
      <c r="B1590" s="103"/>
      <c r="C1590" s="103"/>
    </row>
    <row r="1591" spans="1:3" x14ac:dyDescent="0.2">
      <c r="A1591" s="103"/>
      <c r="B1591" s="103"/>
      <c r="C1591" s="103"/>
    </row>
    <row r="1592" spans="1:3" x14ac:dyDescent="0.2">
      <c r="A1592" s="103"/>
      <c r="B1592" s="103"/>
      <c r="C1592" s="103"/>
    </row>
    <row r="1593" spans="1:3" x14ac:dyDescent="0.2">
      <c r="A1593" s="103"/>
      <c r="B1593" s="103"/>
      <c r="C1593" s="103"/>
    </row>
    <row r="1594" spans="1:3" x14ac:dyDescent="0.2">
      <c r="A1594" s="103"/>
      <c r="B1594" s="103"/>
      <c r="C1594" s="103"/>
    </row>
    <row r="1595" spans="1:3" x14ac:dyDescent="0.2">
      <c r="A1595" s="103"/>
      <c r="B1595" s="103"/>
      <c r="C1595" s="103"/>
    </row>
    <row r="1596" spans="1:3" x14ac:dyDescent="0.2">
      <c r="A1596" s="103"/>
      <c r="B1596" s="103"/>
      <c r="C1596" s="103"/>
    </row>
    <row r="1597" spans="1:3" x14ac:dyDescent="0.2">
      <c r="A1597" s="103"/>
      <c r="B1597" s="103"/>
      <c r="C1597" s="103"/>
    </row>
    <row r="1598" spans="1:3" x14ac:dyDescent="0.2">
      <c r="A1598" s="103"/>
      <c r="B1598" s="103"/>
      <c r="C1598" s="103"/>
    </row>
    <row r="1599" spans="1:3" x14ac:dyDescent="0.2">
      <c r="A1599" s="103"/>
      <c r="B1599" s="103"/>
      <c r="C1599" s="103"/>
    </row>
    <row r="1600" spans="1:3" x14ac:dyDescent="0.2">
      <c r="A1600" s="103"/>
      <c r="B1600" s="103"/>
      <c r="C1600" s="103"/>
    </row>
    <row r="1601" spans="1:3" x14ac:dyDescent="0.2">
      <c r="A1601" s="103"/>
      <c r="B1601" s="103"/>
      <c r="C1601" s="103"/>
    </row>
    <row r="1602" spans="1:3" x14ac:dyDescent="0.2">
      <c r="A1602" s="103"/>
      <c r="B1602" s="103"/>
      <c r="C1602" s="103"/>
    </row>
    <row r="1603" spans="1:3" x14ac:dyDescent="0.2">
      <c r="A1603" s="103"/>
      <c r="B1603" s="103"/>
      <c r="C1603" s="103"/>
    </row>
    <row r="1604" spans="1:3" x14ac:dyDescent="0.2">
      <c r="A1604" s="103"/>
      <c r="B1604" s="103"/>
      <c r="C1604" s="103"/>
    </row>
    <row r="1605" spans="1:3" x14ac:dyDescent="0.2">
      <c r="A1605" s="103"/>
      <c r="B1605" s="103"/>
      <c r="C1605" s="103"/>
    </row>
    <row r="1606" spans="1:3" x14ac:dyDescent="0.2">
      <c r="A1606" s="103"/>
      <c r="B1606" s="103"/>
      <c r="C1606" s="103"/>
    </row>
    <row r="1607" spans="1:3" x14ac:dyDescent="0.2">
      <c r="A1607" s="103"/>
      <c r="B1607" s="103"/>
      <c r="C1607" s="103"/>
    </row>
    <row r="1608" spans="1:3" x14ac:dyDescent="0.2">
      <c r="A1608" s="103"/>
      <c r="B1608" s="103"/>
      <c r="C1608" s="103"/>
    </row>
    <row r="1609" spans="1:3" x14ac:dyDescent="0.2">
      <c r="A1609" s="103"/>
      <c r="B1609" s="103"/>
      <c r="C1609" s="103"/>
    </row>
    <row r="1610" spans="1:3" x14ac:dyDescent="0.2">
      <c r="A1610" s="103"/>
      <c r="B1610" s="103"/>
      <c r="C1610" s="103"/>
    </row>
    <row r="1611" spans="1:3" x14ac:dyDescent="0.2">
      <c r="A1611" s="103"/>
      <c r="B1611" s="103"/>
      <c r="C1611" s="103"/>
    </row>
    <row r="1612" spans="1:3" x14ac:dyDescent="0.2">
      <c r="A1612" s="103"/>
      <c r="B1612" s="103"/>
      <c r="C1612" s="103"/>
    </row>
    <row r="1613" spans="1:3" x14ac:dyDescent="0.2">
      <c r="A1613" s="103"/>
      <c r="B1613" s="103"/>
      <c r="C1613" s="103"/>
    </row>
    <row r="1614" spans="1:3" x14ac:dyDescent="0.2">
      <c r="A1614" s="103"/>
      <c r="B1614" s="103"/>
      <c r="C1614" s="103"/>
    </row>
    <row r="1615" spans="1:3" x14ac:dyDescent="0.2">
      <c r="A1615" s="103"/>
      <c r="B1615" s="103"/>
      <c r="C1615" s="103"/>
    </row>
    <row r="1616" spans="1:3" x14ac:dyDescent="0.2">
      <c r="A1616" s="103"/>
      <c r="B1616" s="103"/>
      <c r="C1616" s="103"/>
    </row>
    <row r="1617" spans="1:3" x14ac:dyDescent="0.2">
      <c r="A1617" s="103"/>
      <c r="B1617" s="103"/>
      <c r="C1617" s="103"/>
    </row>
    <row r="1618" spans="1:3" x14ac:dyDescent="0.2">
      <c r="A1618" s="103"/>
      <c r="B1618" s="103"/>
      <c r="C1618" s="103"/>
    </row>
    <row r="1619" spans="1:3" x14ac:dyDescent="0.2">
      <c r="A1619" s="103"/>
      <c r="B1619" s="103"/>
      <c r="C1619" s="103"/>
    </row>
    <row r="1620" spans="1:3" x14ac:dyDescent="0.2">
      <c r="A1620" s="103"/>
      <c r="B1620" s="103"/>
      <c r="C1620" s="103"/>
    </row>
    <row r="1621" spans="1:3" x14ac:dyDescent="0.2">
      <c r="A1621" s="103"/>
      <c r="B1621" s="103"/>
      <c r="C1621" s="103"/>
    </row>
    <row r="1622" spans="1:3" x14ac:dyDescent="0.2">
      <c r="A1622" s="103"/>
      <c r="B1622" s="103"/>
      <c r="C1622" s="103"/>
    </row>
    <row r="1623" spans="1:3" x14ac:dyDescent="0.2">
      <c r="A1623" s="103"/>
      <c r="B1623" s="103"/>
      <c r="C1623" s="103"/>
    </row>
    <row r="1624" spans="1:3" x14ac:dyDescent="0.2">
      <c r="A1624" s="103"/>
      <c r="B1624" s="103"/>
      <c r="C1624" s="103"/>
    </row>
    <row r="1625" spans="1:3" x14ac:dyDescent="0.2">
      <c r="A1625" s="103"/>
      <c r="B1625" s="103"/>
      <c r="C1625" s="103"/>
    </row>
    <row r="1626" spans="1:3" x14ac:dyDescent="0.2">
      <c r="A1626" s="103"/>
      <c r="B1626" s="103"/>
      <c r="C1626" s="103"/>
    </row>
    <row r="1627" spans="1:3" x14ac:dyDescent="0.2">
      <c r="A1627" s="103"/>
      <c r="B1627" s="103"/>
      <c r="C1627" s="103"/>
    </row>
    <row r="1628" spans="1:3" x14ac:dyDescent="0.2">
      <c r="A1628" s="103"/>
      <c r="B1628" s="103"/>
      <c r="C1628" s="103"/>
    </row>
    <row r="1629" spans="1:3" x14ac:dyDescent="0.2">
      <c r="A1629" s="103"/>
      <c r="B1629" s="103"/>
      <c r="C1629" s="103"/>
    </row>
    <row r="1630" spans="1:3" x14ac:dyDescent="0.2">
      <c r="A1630" s="103"/>
      <c r="B1630" s="103"/>
      <c r="C1630" s="103"/>
    </row>
    <row r="1631" spans="1:3" x14ac:dyDescent="0.2">
      <c r="A1631" s="103"/>
      <c r="B1631" s="103"/>
      <c r="C1631" s="103"/>
    </row>
    <row r="1632" spans="1:3" x14ac:dyDescent="0.2">
      <c r="A1632" s="103"/>
      <c r="B1632" s="103"/>
      <c r="C1632" s="103"/>
    </row>
    <row r="1633" spans="1:3" x14ac:dyDescent="0.2">
      <c r="A1633" s="103"/>
      <c r="B1633" s="103"/>
      <c r="C1633" s="103"/>
    </row>
    <row r="1634" spans="1:3" x14ac:dyDescent="0.2">
      <c r="A1634" s="103"/>
      <c r="B1634" s="103"/>
      <c r="C1634" s="103"/>
    </row>
    <row r="1635" spans="1:3" x14ac:dyDescent="0.2">
      <c r="A1635" s="103"/>
      <c r="B1635" s="103"/>
      <c r="C1635" s="103"/>
    </row>
    <row r="1636" spans="1:3" x14ac:dyDescent="0.2">
      <c r="A1636" s="103"/>
      <c r="B1636" s="103"/>
      <c r="C1636" s="103"/>
    </row>
    <row r="1637" spans="1:3" x14ac:dyDescent="0.2">
      <c r="A1637" s="103"/>
      <c r="B1637" s="103"/>
      <c r="C1637" s="103"/>
    </row>
    <row r="1638" spans="1:3" x14ac:dyDescent="0.2">
      <c r="A1638" s="103"/>
      <c r="B1638" s="103"/>
      <c r="C1638" s="103"/>
    </row>
    <row r="1639" spans="1:3" x14ac:dyDescent="0.2">
      <c r="A1639" s="103"/>
      <c r="B1639" s="103"/>
      <c r="C1639" s="103"/>
    </row>
    <row r="1640" spans="1:3" x14ac:dyDescent="0.2">
      <c r="A1640" s="103"/>
      <c r="B1640" s="103"/>
      <c r="C1640" s="103"/>
    </row>
    <row r="1641" spans="1:3" x14ac:dyDescent="0.2">
      <c r="A1641" s="103"/>
      <c r="B1641" s="103"/>
      <c r="C1641" s="103"/>
    </row>
    <row r="1642" spans="1:3" x14ac:dyDescent="0.2">
      <c r="A1642" s="103"/>
      <c r="B1642" s="103"/>
      <c r="C1642" s="103"/>
    </row>
    <row r="1643" spans="1:3" x14ac:dyDescent="0.2">
      <c r="A1643" s="103"/>
      <c r="B1643" s="103"/>
      <c r="C1643" s="103"/>
    </row>
    <row r="1644" spans="1:3" x14ac:dyDescent="0.2">
      <c r="A1644" s="103"/>
      <c r="B1644" s="103"/>
      <c r="C1644" s="103"/>
    </row>
    <row r="1645" spans="1:3" x14ac:dyDescent="0.2">
      <c r="A1645" s="103"/>
      <c r="B1645" s="103"/>
      <c r="C1645" s="103"/>
    </row>
    <row r="1646" spans="1:3" x14ac:dyDescent="0.2">
      <c r="A1646" s="103"/>
      <c r="B1646" s="103"/>
      <c r="C1646" s="103"/>
    </row>
    <row r="1647" spans="1:3" x14ac:dyDescent="0.2">
      <c r="A1647" s="103"/>
      <c r="B1647" s="103"/>
      <c r="C1647" s="103"/>
    </row>
    <row r="1648" spans="1:3" x14ac:dyDescent="0.2">
      <c r="A1648" s="103"/>
      <c r="B1648" s="103"/>
      <c r="C1648" s="103"/>
    </row>
    <row r="1649" spans="1:3" x14ac:dyDescent="0.2">
      <c r="A1649" s="103"/>
      <c r="B1649" s="103"/>
      <c r="C1649" s="103"/>
    </row>
    <row r="1650" spans="1:3" x14ac:dyDescent="0.2">
      <c r="A1650" s="103"/>
      <c r="B1650" s="103"/>
      <c r="C1650" s="103"/>
    </row>
    <row r="1651" spans="1:3" x14ac:dyDescent="0.2">
      <c r="A1651" s="103"/>
      <c r="B1651" s="103"/>
      <c r="C1651" s="103"/>
    </row>
    <row r="1652" spans="1:3" x14ac:dyDescent="0.2">
      <c r="A1652" s="103"/>
      <c r="B1652" s="103"/>
      <c r="C1652" s="103"/>
    </row>
    <row r="1653" spans="1:3" x14ac:dyDescent="0.2">
      <c r="A1653" s="103"/>
      <c r="B1653" s="103"/>
      <c r="C1653" s="103"/>
    </row>
    <row r="1654" spans="1:3" x14ac:dyDescent="0.2">
      <c r="A1654" s="103"/>
      <c r="B1654" s="103"/>
      <c r="C1654" s="103"/>
    </row>
    <row r="1655" spans="1:3" x14ac:dyDescent="0.2">
      <c r="A1655" s="103"/>
      <c r="B1655" s="103"/>
      <c r="C1655" s="103"/>
    </row>
    <row r="1656" spans="1:3" x14ac:dyDescent="0.2">
      <c r="A1656" s="103"/>
      <c r="B1656" s="103"/>
      <c r="C1656" s="103"/>
    </row>
    <row r="1657" spans="1:3" x14ac:dyDescent="0.2">
      <c r="A1657" s="103"/>
      <c r="B1657" s="103"/>
      <c r="C1657" s="103"/>
    </row>
    <row r="1658" spans="1:3" x14ac:dyDescent="0.2">
      <c r="A1658" s="103"/>
      <c r="B1658" s="103"/>
      <c r="C1658" s="103"/>
    </row>
    <row r="1659" spans="1:3" x14ac:dyDescent="0.2">
      <c r="A1659" s="103"/>
      <c r="B1659" s="103"/>
      <c r="C1659" s="103"/>
    </row>
    <row r="1660" spans="1:3" x14ac:dyDescent="0.2">
      <c r="A1660" s="103"/>
      <c r="B1660" s="103"/>
      <c r="C1660" s="103"/>
    </row>
    <row r="1661" spans="1:3" x14ac:dyDescent="0.2">
      <c r="A1661" s="103"/>
      <c r="B1661" s="103"/>
      <c r="C1661" s="103"/>
    </row>
    <row r="1662" spans="1:3" x14ac:dyDescent="0.2">
      <c r="A1662" s="103"/>
      <c r="B1662" s="103"/>
      <c r="C1662" s="103"/>
    </row>
    <row r="1663" spans="1:3" x14ac:dyDescent="0.2">
      <c r="A1663" s="103"/>
      <c r="B1663" s="103"/>
      <c r="C1663" s="103"/>
    </row>
    <row r="1664" spans="1:3" x14ac:dyDescent="0.2">
      <c r="A1664" s="103"/>
      <c r="B1664" s="103"/>
      <c r="C1664" s="103"/>
    </row>
    <row r="1665" spans="1:3" x14ac:dyDescent="0.2">
      <c r="A1665" s="103"/>
      <c r="B1665" s="103"/>
      <c r="C1665" s="103"/>
    </row>
    <row r="1666" spans="1:3" x14ac:dyDescent="0.2">
      <c r="A1666" s="103"/>
      <c r="B1666" s="103"/>
      <c r="C1666" s="103"/>
    </row>
    <row r="1667" spans="1:3" x14ac:dyDescent="0.2">
      <c r="A1667" s="103"/>
      <c r="B1667" s="103"/>
      <c r="C1667" s="103"/>
    </row>
    <row r="1668" spans="1:3" x14ac:dyDescent="0.2">
      <c r="A1668" s="103"/>
      <c r="B1668" s="103"/>
      <c r="C1668" s="103"/>
    </row>
    <row r="1669" spans="1:3" x14ac:dyDescent="0.2">
      <c r="A1669" s="103"/>
      <c r="B1669" s="103"/>
      <c r="C1669" s="103"/>
    </row>
    <row r="1670" spans="1:3" x14ac:dyDescent="0.2">
      <c r="A1670" s="103"/>
      <c r="B1670" s="103"/>
      <c r="C1670" s="103"/>
    </row>
    <row r="1671" spans="1:3" x14ac:dyDescent="0.2">
      <c r="A1671" s="103"/>
      <c r="B1671" s="103"/>
      <c r="C1671" s="103"/>
    </row>
    <row r="1672" spans="1:3" x14ac:dyDescent="0.2">
      <c r="A1672" s="103"/>
      <c r="B1672" s="103"/>
      <c r="C1672" s="103"/>
    </row>
    <row r="1673" spans="1:3" x14ac:dyDescent="0.2">
      <c r="A1673" s="103"/>
      <c r="B1673" s="103"/>
      <c r="C1673" s="103"/>
    </row>
    <row r="1674" spans="1:3" x14ac:dyDescent="0.2">
      <c r="A1674" s="103"/>
      <c r="B1674" s="103"/>
      <c r="C1674" s="103"/>
    </row>
    <row r="1675" spans="1:3" x14ac:dyDescent="0.2">
      <c r="A1675" s="103"/>
      <c r="B1675" s="103"/>
      <c r="C1675" s="103"/>
    </row>
    <row r="1676" spans="1:3" x14ac:dyDescent="0.2">
      <c r="A1676" s="103"/>
      <c r="B1676" s="103"/>
      <c r="C1676" s="103"/>
    </row>
    <row r="1677" spans="1:3" x14ac:dyDescent="0.2">
      <c r="A1677" s="103"/>
      <c r="B1677" s="103"/>
      <c r="C1677" s="103"/>
    </row>
    <row r="1678" spans="1:3" x14ac:dyDescent="0.2">
      <c r="A1678" s="103"/>
      <c r="B1678" s="103"/>
      <c r="C1678" s="103"/>
    </row>
    <row r="1679" spans="1:3" x14ac:dyDescent="0.2">
      <c r="A1679" s="103"/>
      <c r="B1679" s="103"/>
      <c r="C1679" s="103"/>
    </row>
    <row r="1680" spans="1:3" x14ac:dyDescent="0.2">
      <c r="A1680" s="103"/>
      <c r="B1680" s="103"/>
      <c r="C1680" s="103"/>
    </row>
    <row r="1681" spans="1:3" x14ac:dyDescent="0.2">
      <c r="A1681" s="103"/>
      <c r="B1681" s="103"/>
      <c r="C1681" s="103"/>
    </row>
    <row r="1682" spans="1:3" x14ac:dyDescent="0.2">
      <c r="A1682" s="103"/>
      <c r="B1682" s="103"/>
      <c r="C1682" s="103"/>
    </row>
    <row r="1683" spans="1:3" x14ac:dyDescent="0.2">
      <c r="A1683" s="103"/>
      <c r="B1683" s="103"/>
      <c r="C1683" s="103"/>
    </row>
    <row r="1684" spans="1:3" x14ac:dyDescent="0.2">
      <c r="A1684" s="103"/>
      <c r="B1684" s="103"/>
      <c r="C1684" s="103"/>
    </row>
    <row r="1685" spans="1:3" x14ac:dyDescent="0.2">
      <c r="A1685" s="103"/>
      <c r="B1685" s="103"/>
      <c r="C1685" s="103"/>
    </row>
    <row r="1686" spans="1:3" x14ac:dyDescent="0.2">
      <c r="A1686" s="103"/>
      <c r="B1686" s="103"/>
      <c r="C1686" s="103"/>
    </row>
    <row r="1687" spans="1:3" x14ac:dyDescent="0.2">
      <c r="A1687" s="103"/>
      <c r="B1687" s="103"/>
      <c r="C1687" s="103"/>
    </row>
    <row r="1688" spans="1:3" x14ac:dyDescent="0.2">
      <c r="A1688" s="103"/>
      <c r="B1688" s="103"/>
      <c r="C1688" s="103"/>
    </row>
    <row r="1689" spans="1:3" x14ac:dyDescent="0.2">
      <c r="A1689" s="103"/>
      <c r="B1689" s="103"/>
      <c r="C1689" s="103"/>
    </row>
    <row r="1690" spans="1:3" x14ac:dyDescent="0.2">
      <c r="A1690" s="103"/>
      <c r="B1690" s="103"/>
      <c r="C1690" s="103"/>
    </row>
    <row r="1691" spans="1:3" x14ac:dyDescent="0.2">
      <c r="A1691" s="103"/>
      <c r="B1691" s="103"/>
      <c r="C1691" s="103"/>
    </row>
    <row r="1692" spans="1:3" x14ac:dyDescent="0.2">
      <c r="A1692" s="103"/>
      <c r="B1692" s="103"/>
      <c r="C1692" s="103"/>
    </row>
    <row r="1693" spans="1:3" x14ac:dyDescent="0.2">
      <c r="A1693" s="103"/>
      <c r="B1693" s="103"/>
      <c r="C1693" s="103"/>
    </row>
    <row r="1694" spans="1:3" x14ac:dyDescent="0.2">
      <c r="A1694" s="103"/>
      <c r="B1694" s="103"/>
      <c r="C1694" s="103"/>
    </row>
    <row r="1695" spans="1:3" x14ac:dyDescent="0.2">
      <c r="A1695" s="103"/>
      <c r="B1695" s="103"/>
      <c r="C1695" s="103"/>
    </row>
    <row r="1696" spans="1:3" x14ac:dyDescent="0.2">
      <c r="A1696" s="103"/>
      <c r="B1696" s="103"/>
      <c r="C1696" s="103"/>
    </row>
    <row r="1697" spans="1:3" x14ac:dyDescent="0.2">
      <c r="A1697" s="103"/>
      <c r="B1697" s="103"/>
      <c r="C1697" s="103"/>
    </row>
    <row r="1698" spans="1:3" x14ac:dyDescent="0.2">
      <c r="A1698" s="103"/>
      <c r="B1698" s="103"/>
      <c r="C1698" s="103"/>
    </row>
    <row r="1699" spans="1:3" x14ac:dyDescent="0.2">
      <c r="A1699" s="103"/>
      <c r="B1699" s="103"/>
      <c r="C1699" s="103"/>
    </row>
    <row r="1700" spans="1:3" x14ac:dyDescent="0.2">
      <c r="A1700" s="103"/>
      <c r="B1700" s="103"/>
      <c r="C1700" s="103"/>
    </row>
    <row r="1701" spans="1:3" x14ac:dyDescent="0.2">
      <c r="A1701" s="103"/>
      <c r="B1701" s="103"/>
      <c r="C1701" s="103"/>
    </row>
    <row r="1702" spans="1:3" x14ac:dyDescent="0.2">
      <c r="A1702" s="103"/>
      <c r="B1702" s="103"/>
      <c r="C1702" s="103"/>
    </row>
    <row r="1703" spans="1:3" x14ac:dyDescent="0.2">
      <c r="A1703" s="103"/>
      <c r="B1703" s="103"/>
      <c r="C1703" s="103"/>
    </row>
    <row r="1704" spans="1:3" x14ac:dyDescent="0.2">
      <c r="A1704" s="103"/>
      <c r="B1704" s="103"/>
      <c r="C1704" s="103"/>
    </row>
    <row r="1705" spans="1:3" x14ac:dyDescent="0.2">
      <c r="A1705" s="103"/>
      <c r="B1705" s="103"/>
      <c r="C1705" s="103"/>
    </row>
    <row r="1706" spans="1:3" x14ac:dyDescent="0.2">
      <c r="A1706" s="103"/>
      <c r="B1706" s="103"/>
      <c r="C1706" s="103"/>
    </row>
    <row r="1707" spans="1:3" x14ac:dyDescent="0.2">
      <c r="A1707" s="103"/>
      <c r="B1707" s="103"/>
      <c r="C1707" s="103"/>
    </row>
    <row r="1708" spans="1:3" x14ac:dyDescent="0.2">
      <c r="A1708" s="103"/>
      <c r="B1708" s="103"/>
      <c r="C1708" s="103"/>
    </row>
    <row r="1709" spans="1:3" x14ac:dyDescent="0.2">
      <c r="A1709" s="103"/>
      <c r="B1709" s="103"/>
      <c r="C1709" s="103"/>
    </row>
    <row r="1710" spans="1:3" x14ac:dyDescent="0.2">
      <c r="A1710" s="103"/>
      <c r="B1710" s="103"/>
      <c r="C1710" s="103"/>
    </row>
    <row r="1711" spans="1:3" x14ac:dyDescent="0.2">
      <c r="A1711" s="103"/>
      <c r="B1711" s="103"/>
      <c r="C1711" s="103"/>
    </row>
    <row r="1712" spans="1:3" x14ac:dyDescent="0.2">
      <c r="A1712" s="103"/>
      <c r="B1712" s="103"/>
      <c r="C1712" s="103"/>
    </row>
    <row r="1713" spans="1:3" x14ac:dyDescent="0.2">
      <c r="A1713" s="103"/>
      <c r="B1713" s="103"/>
      <c r="C1713" s="103"/>
    </row>
    <row r="1714" spans="1:3" x14ac:dyDescent="0.2">
      <c r="A1714" s="103"/>
      <c r="B1714" s="103"/>
      <c r="C1714" s="103"/>
    </row>
    <row r="1715" spans="1:3" x14ac:dyDescent="0.2">
      <c r="A1715" s="103"/>
      <c r="B1715" s="103"/>
      <c r="C1715" s="103"/>
    </row>
    <row r="1716" spans="1:3" x14ac:dyDescent="0.2">
      <c r="A1716" s="103"/>
      <c r="B1716" s="103"/>
      <c r="C1716" s="103"/>
    </row>
    <row r="1717" spans="1:3" x14ac:dyDescent="0.2">
      <c r="A1717" s="103"/>
      <c r="B1717" s="103"/>
      <c r="C1717" s="103"/>
    </row>
    <row r="1718" spans="1:3" x14ac:dyDescent="0.2">
      <c r="A1718" s="103"/>
      <c r="B1718" s="103"/>
      <c r="C1718" s="103"/>
    </row>
    <row r="1719" spans="1:3" x14ac:dyDescent="0.2">
      <c r="A1719" s="103"/>
      <c r="B1719" s="103"/>
      <c r="C1719" s="103"/>
    </row>
    <row r="1720" spans="1:3" x14ac:dyDescent="0.2">
      <c r="A1720" s="103"/>
      <c r="B1720" s="103"/>
      <c r="C1720" s="103"/>
    </row>
    <row r="1721" spans="1:3" x14ac:dyDescent="0.2">
      <c r="A1721" s="103"/>
      <c r="B1721" s="103"/>
      <c r="C1721" s="103"/>
    </row>
    <row r="1722" spans="1:3" x14ac:dyDescent="0.2">
      <c r="A1722" s="103"/>
      <c r="B1722" s="103"/>
      <c r="C1722" s="103"/>
    </row>
    <row r="1723" spans="1:3" x14ac:dyDescent="0.2">
      <c r="A1723" s="103"/>
      <c r="B1723" s="103"/>
      <c r="C1723" s="103"/>
    </row>
    <row r="1724" spans="1:3" x14ac:dyDescent="0.2">
      <c r="A1724" s="103"/>
      <c r="B1724" s="103"/>
      <c r="C1724" s="103"/>
    </row>
    <row r="1725" spans="1:3" x14ac:dyDescent="0.2">
      <c r="A1725" s="103"/>
      <c r="B1725" s="103"/>
      <c r="C1725" s="103"/>
    </row>
    <row r="1726" spans="1:3" x14ac:dyDescent="0.2">
      <c r="A1726" s="103"/>
      <c r="B1726" s="103"/>
      <c r="C1726" s="103"/>
    </row>
    <row r="1727" spans="1:3" x14ac:dyDescent="0.2">
      <c r="A1727" s="103"/>
      <c r="B1727" s="103"/>
      <c r="C1727" s="103"/>
    </row>
    <row r="1728" spans="1:3" x14ac:dyDescent="0.2">
      <c r="A1728" s="103"/>
      <c r="B1728" s="103"/>
      <c r="C1728" s="103"/>
    </row>
    <row r="1729" spans="1:3" x14ac:dyDescent="0.2">
      <c r="A1729" s="103"/>
      <c r="B1729" s="103"/>
      <c r="C1729" s="103"/>
    </row>
    <row r="1730" spans="1:3" x14ac:dyDescent="0.2">
      <c r="A1730" s="103"/>
      <c r="B1730" s="103"/>
      <c r="C1730" s="103"/>
    </row>
    <row r="1731" spans="1:3" x14ac:dyDescent="0.2">
      <c r="A1731" s="103"/>
      <c r="B1731" s="103"/>
      <c r="C1731" s="103"/>
    </row>
    <row r="1732" spans="1:3" x14ac:dyDescent="0.2">
      <c r="A1732" s="103"/>
      <c r="B1732" s="103"/>
      <c r="C1732" s="103"/>
    </row>
    <row r="1733" spans="1:3" x14ac:dyDescent="0.2">
      <c r="A1733" s="103"/>
      <c r="B1733" s="103"/>
      <c r="C1733" s="103"/>
    </row>
    <row r="1734" spans="1:3" x14ac:dyDescent="0.2">
      <c r="A1734" s="103"/>
      <c r="B1734" s="103"/>
      <c r="C1734" s="103"/>
    </row>
    <row r="1735" spans="1:3" x14ac:dyDescent="0.2">
      <c r="A1735" s="103"/>
      <c r="B1735" s="103"/>
      <c r="C1735" s="103"/>
    </row>
    <row r="1736" spans="1:3" x14ac:dyDescent="0.2">
      <c r="A1736" s="103"/>
      <c r="B1736" s="103"/>
      <c r="C1736" s="103"/>
    </row>
    <row r="1737" spans="1:3" x14ac:dyDescent="0.2">
      <c r="A1737" s="103"/>
      <c r="B1737" s="103"/>
      <c r="C1737" s="103"/>
    </row>
    <row r="1738" spans="1:3" x14ac:dyDescent="0.2">
      <c r="A1738" s="103"/>
      <c r="B1738" s="103"/>
      <c r="C1738" s="103"/>
    </row>
    <row r="1739" spans="1:3" x14ac:dyDescent="0.2">
      <c r="A1739" s="103"/>
      <c r="B1739" s="103"/>
      <c r="C1739" s="103"/>
    </row>
    <row r="1740" spans="1:3" x14ac:dyDescent="0.2">
      <c r="A1740" s="103"/>
      <c r="B1740" s="103"/>
      <c r="C1740" s="103"/>
    </row>
    <row r="1741" spans="1:3" x14ac:dyDescent="0.2">
      <c r="A1741" s="103"/>
      <c r="B1741" s="103"/>
      <c r="C1741" s="103"/>
    </row>
    <row r="1742" spans="1:3" x14ac:dyDescent="0.2">
      <c r="A1742" s="103"/>
      <c r="B1742" s="103"/>
      <c r="C1742" s="103"/>
    </row>
    <row r="1743" spans="1:3" x14ac:dyDescent="0.2">
      <c r="A1743" s="103"/>
      <c r="B1743" s="103"/>
      <c r="C1743" s="103"/>
    </row>
    <row r="1744" spans="1:3" x14ac:dyDescent="0.2">
      <c r="A1744" s="103"/>
      <c r="B1744" s="103"/>
      <c r="C1744" s="103"/>
    </row>
    <row r="1745" spans="1:3" x14ac:dyDescent="0.2">
      <c r="A1745" s="103"/>
      <c r="B1745" s="103"/>
      <c r="C1745" s="103"/>
    </row>
    <row r="1746" spans="1:3" x14ac:dyDescent="0.2">
      <c r="A1746" s="103"/>
      <c r="B1746" s="103"/>
      <c r="C1746" s="103"/>
    </row>
    <row r="1747" spans="1:3" x14ac:dyDescent="0.2">
      <c r="A1747" s="103"/>
      <c r="B1747" s="103"/>
      <c r="C1747" s="103"/>
    </row>
    <row r="1748" spans="1:3" x14ac:dyDescent="0.2">
      <c r="A1748" s="103"/>
      <c r="B1748" s="103"/>
      <c r="C1748" s="103"/>
    </row>
    <row r="1749" spans="1:3" x14ac:dyDescent="0.2">
      <c r="A1749" s="103"/>
      <c r="B1749" s="103"/>
      <c r="C1749" s="103"/>
    </row>
    <row r="1750" spans="1:3" x14ac:dyDescent="0.2">
      <c r="A1750" s="103"/>
      <c r="B1750" s="103"/>
      <c r="C1750" s="103"/>
    </row>
    <row r="1751" spans="1:3" x14ac:dyDescent="0.2">
      <c r="A1751" s="103"/>
      <c r="B1751" s="103"/>
      <c r="C1751" s="103"/>
    </row>
    <row r="1752" spans="1:3" x14ac:dyDescent="0.2">
      <c r="A1752" s="103"/>
      <c r="B1752" s="103"/>
      <c r="C1752" s="103"/>
    </row>
    <row r="1753" spans="1:3" x14ac:dyDescent="0.2">
      <c r="A1753" s="103"/>
      <c r="B1753" s="103"/>
      <c r="C1753" s="103"/>
    </row>
    <row r="1754" spans="1:3" x14ac:dyDescent="0.2">
      <c r="A1754" s="103"/>
      <c r="B1754" s="103"/>
      <c r="C1754" s="103"/>
    </row>
    <row r="1755" spans="1:3" x14ac:dyDescent="0.2">
      <c r="A1755" s="103"/>
      <c r="B1755" s="103"/>
      <c r="C1755" s="103"/>
    </row>
    <row r="1756" spans="1:3" x14ac:dyDescent="0.2">
      <c r="A1756" s="103"/>
      <c r="B1756" s="103"/>
      <c r="C1756" s="103"/>
    </row>
    <row r="1757" spans="1:3" x14ac:dyDescent="0.2">
      <c r="A1757" s="103"/>
      <c r="B1757" s="103"/>
      <c r="C1757" s="103"/>
    </row>
    <row r="1758" spans="1:3" x14ac:dyDescent="0.2">
      <c r="A1758" s="103"/>
      <c r="B1758" s="103"/>
      <c r="C1758" s="103"/>
    </row>
    <row r="1759" spans="1:3" x14ac:dyDescent="0.2">
      <c r="A1759" s="103"/>
      <c r="B1759" s="103"/>
      <c r="C1759" s="103"/>
    </row>
    <row r="1760" spans="1:3" x14ac:dyDescent="0.2">
      <c r="A1760" s="103"/>
      <c r="B1760" s="103"/>
      <c r="C1760" s="103"/>
    </row>
    <row r="1761" spans="1:3" x14ac:dyDescent="0.2">
      <c r="A1761" s="103"/>
      <c r="B1761" s="103"/>
      <c r="C1761" s="103"/>
    </row>
    <row r="1762" spans="1:3" x14ac:dyDescent="0.2">
      <c r="A1762" s="103"/>
      <c r="B1762" s="103"/>
      <c r="C1762" s="103"/>
    </row>
    <row r="1763" spans="1:3" x14ac:dyDescent="0.2">
      <c r="A1763" s="103"/>
      <c r="B1763" s="103"/>
      <c r="C1763" s="103"/>
    </row>
    <row r="1764" spans="1:3" x14ac:dyDescent="0.2">
      <c r="A1764" s="103"/>
      <c r="B1764" s="103"/>
      <c r="C1764" s="103"/>
    </row>
    <row r="1765" spans="1:3" x14ac:dyDescent="0.2">
      <c r="A1765" s="103"/>
      <c r="B1765" s="103"/>
      <c r="C1765" s="103"/>
    </row>
    <row r="1766" spans="1:3" x14ac:dyDescent="0.2">
      <c r="A1766" s="103"/>
      <c r="B1766" s="103"/>
      <c r="C1766" s="103"/>
    </row>
    <row r="1767" spans="1:3" x14ac:dyDescent="0.2">
      <c r="A1767" s="103"/>
      <c r="B1767" s="103"/>
      <c r="C1767" s="103"/>
    </row>
    <row r="1768" spans="1:3" x14ac:dyDescent="0.2">
      <c r="A1768" s="103"/>
      <c r="B1768" s="103"/>
      <c r="C1768" s="103"/>
    </row>
    <row r="1769" spans="1:3" x14ac:dyDescent="0.2">
      <c r="A1769" s="103"/>
      <c r="B1769" s="103"/>
      <c r="C1769" s="103"/>
    </row>
    <row r="1770" spans="1:3" x14ac:dyDescent="0.2">
      <c r="A1770" s="103"/>
      <c r="B1770" s="103"/>
      <c r="C1770" s="103"/>
    </row>
    <row r="1771" spans="1:3" x14ac:dyDescent="0.2">
      <c r="A1771" s="103"/>
      <c r="B1771" s="103"/>
      <c r="C1771" s="103"/>
    </row>
    <row r="1772" spans="1:3" x14ac:dyDescent="0.2">
      <c r="A1772" s="103"/>
      <c r="B1772" s="103"/>
      <c r="C1772" s="103"/>
    </row>
    <row r="1773" spans="1:3" x14ac:dyDescent="0.2">
      <c r="A1773" s="103"/>
      <c r="B1773" s="103"/>
      <c r="C1773" s="103"/>
    </row>
    <row r="1774" spans="1:3" x14ac:dyDescent="0.2">
      <c r="A1774" s="103"/>
      <c r="B1774" s="103"/>
      <c r="C1774" s="103"/>
    </row>
    <row r="1775" spans="1:3" x14ac:dyDescent="0.2">
      <c r="A1775" s="103"/>
      <c r="B1775" s="103"/>
      <c r="C1775" s="103"/>
    </row>
    <row r="1776" spans="1:3" x14ac:dyDescent="0.2">
      <c r="A1776" s="103"/>
      <c r="B1776" s="103"/>
      <c r="C1776" s="103"/>
    </row>
    <row r="1777" spans="1:3" x14ac:dyDescent="0.2">
      <c r="A1777" s="103"/>
      <c r="B1777" s="103"/>
      <c r="C1777" s="103"/>
    </row>
    <row r="1778" spans="1:3" x14ac:dyDescent="0.2">
      <c r="A1778" s="103"/>
      <c r="B1778" s="103"/>
      <c r="C1778" s="103"/>
    </row>
    <row r="1779" spans="1:3" x14ac:dyDescent="0.2">
      <c r="A1779" s="103"/>
      <c r="B1779" s="103"/>
      <c r="C1779" s="103"/>
    </row>
    <row r="1780" spans="1:3" x14ac:dyDescent="0.2">
      <c r="A1780" s="103"/>
      <c r="B1780" s="103"/>
      <c r="C1780" s="103"/>
    </row>
    <row r="1781" spans="1:3" x14ac:dyDescent="0.2">
      <c r="A1781" s="103"/>
      <c r="B1781" s="103"/>
      <c r="C1781" s="103"/>
    </row>
    <row r="1782" spans="1:3" x14ac:dyDescent="0.2">
      <c r="A1782" s="103"/>
      <c r="B1782" s="103"/>
      <c r="C1782" s="103"/>
    </row>
    <row r="1783" spans="1:3" x14ac:dyDescent="0.2">
      <c r="A1783" s="103"/>
      <c r="B1783" s="103"/>
      <c r="C1783" s="103"/>
    </row>
    <row r="1784" spans="1:3" x14ac:dyDescent="0.2">
      <c r="A1784" s="103"/>
      <c r="B1784" s="103"/>
      <c r="C1784" s="103"/>
    </row>
    <row r="1785" spans="1:3" x14ac:dyDescent="0.2">
      <c r="A1785" s="103"/>
      <c r="B1785" s="103"/>
      <c r="C1785" s="103"/>
    </row>
    <row r="1786" spans="1:3" x14ac:dyDescent="0.2">
      <c r="A1786" s="103"/>
      <c r="B1786" s="103"/>
      <c r="C1786" s="103"/>
    </row>
    <row r="1787" spans="1:3" x14ac:dyDescent="0.2">
      <c r="A1787" s="103"/>
      <c r="B1787" s="103"/>
      <c r="C1787" s="103"/>
    </row>
    <row r="1788" spans="1:3" x14ac:dyDescent="0.2">
      <c r="A1788" s="103"/>
      <c r="B1788" s="103"/>
      <c r="C1788" s="103"/>
    </row>
    <row r="1789" spans="1:3" x14ac:dyDescent="0.2">
      <c r="A1789" s="103"/>
      <c r="B1789" s="103"/>
      <c r="C1789" s="103"/>
    </row>
    <row r="1790" spans="1:3" x14ac:dyDescent="0.2">
      <c r="A1790" s="103"/>
      <c r="B1790" s="103"/>
      <c r="C1790" s="103"/>
    </row>
    <row r="1791" spans="1:3" x14ac:dyDescent="0.2">
      <c r="A1791" s="103"/>
      <c r="B1791" s="103"/>
      <c r="C1791" s="103"/>
    </row>
    <row r="1792" spans="1:3" x14ac:dyDescent="0.2">
      <c r="A1792" s="103"/>
      <c r="B1792" s="103"/>
      <c r="C1792" s="103"/>
    </row>
    <row r="1793" spans="1:3" x14ac:dyDescent="0.2">
      <c r="A1793" s="103"/>
      <c r="B1793" s="103"/>
      <c r="C1793" s="103"/>
    </row>
    <row r="1794" spans="1:3" x14ac:dyDescent="0.2">
      <c r="A1794" s="103"/>
      <c r="B1794" s="103"/>
      <c r="C1794" s="103"/>
    </row>
    <row r="1795" spans="1:3" x14ac:dyDescent="0.2">
      <c r="A1795" s="103"/>
      <c r="B1795" s="103"/>
      <c r="C1795" s="103"/>
    </row>
    <row r="1796" spans="1:3" x14ac:dyDescent="0.2">
      <c r="A1796" s="103"/>
      <c r="B1796" s="103"/>
      <c r="C1796" s="103"/>
    </row>
    <row r="1797" spans="1:3" x14ac:dyDescent="0.2">
      <c r="A1797" s="103"/>
      <c r="B1797" s="103"/>
      <c r="C1797" s="103"/>
    </row>
    <row r="1798" spans="1:3" x14ac:dyDescent="0.2">
      <c r="A1798" s="103"/>
      <c r="B1798" s="103"/>
      <c r="C1798" s="103"/>
    </row>
    <row r="1799" spans="1:3" x14ac:dyDescent="0.2">
      <c r="A1799" s="103"/>
      <c r="B1799" s="103"/>
      <c r="C1799" s="103"/>
    </row>
    <row r="1800" spans="1:3" x14ac:dyDescent="0.2">
      <c r="A1800" s="103"/>
      <c r="B1800" s="103"/>
      <c r="C1800" s="103"/>
    </row>
    <row r="1801" spans="1:3" x14ac:dyDescent="0.2">
      <c r="A1801" s="103"/>
      <c r="B1801" s="103"/>
      <c r="C1801" s="103"/>
    </row>
    <row r="1802" spans="1:3" x14ac:dyDescent="0.2">
      <c r="A1802" s="103"/>
      <c r="B1802" s="103"/>
      <c r="C1802" s="103"/>
    </row>
    <row r="1803" spans="1:3" x14ac:dyDescent="0.2">
      <c r="A1803" s="103"/>
      <c r="B1803" s="103"/>
      <c r="C1803" s="103"/>
    </row>
    <row r="1804" spans="1:3" x14ac:dyDescent="0.2">
      <c r="A1804" s="103"/>
      <c r="B1804" s="103"/>
      <c r="C1804" s="103"/>
    </row>
    <row r="1805" spans="1:3" x14ac:dyDescent="0.2">
      <c r="A1805" s="103"/>
      <c r="B1805" s="103"/>
      <c r="C1805" s="103"/>
    </row>
    <row r="1806" spans="1:3" x14ac:dyDescent="0.2">
      <c r="A1806" s="103"/>
      <c r="B1806" s="103"/>
      <c r="C1806" s="103"/>
    </row>
    <row r="1807" spans="1:3" x14ac:dyDescent="0.2">
      <c r="A1807" s="103"/>
      <c r="B1807" s="103"/>
      <c r="C1807" s="103"/>
    </row>
    <row r="1808" spans="1:3" x14ac:dyDescent="0.2">
      <c r="A1808" s="103"/>
      <c r="B1808" s="103"/>
      <c r="C1808" s="103"/>
    </row>
    <row r="1809" spans="1:3" x14ac:dyDescent="0.2">
      <c r="A1809" s="103"/>
      <c r="B1809" s="103"/>
      <c r="C1809" s="103"/>
    </row>
    <row r="1810" spans="1:3" x14ac:dyDescent="0.2">
      <c r="A1810" s="103"/>
      <c r="B1810" s="103"/>
      <c r="C1810" s="103"/>
    </row>
    <row r="1811" spans="1:3" x14ac:dyDescent="0.2">
      <c r="A1811" s="103"/>
      <c r="B1811" s="103"/>
      <c r="C1811" s="103"/>
    </row>
    <row r="1812" spans="1:3" x14ac:dyDescent="0.2">
      <c r="A1812" s="103"/>
      <c r="B1812" s="103"/>
      <c r="C1812" s="103"/>
    </row>
    <row r="1813" spans="1:3" x14ac:dyDescent="0.2">
      <c r="A1813" s="103"/>
      <c r="B1813" s="103"/>
      <c r="C1813" s="103"/>
    </row>
    <row r="1814" spans="1:3" x14ac:dyDescent="0.2">
      <c r="A1814" s="103"/>
      <c r="B1814" s="103"/>
      <c r="C1814" s="103"/>
    </row>
    <row r="1815" spans="1:3" x14ac:dyDescent="0.2">
      <c r="A1815" s="103"/>
      <c r="B1815" s="103"/>
      <c r="C1815" s="103"/>
    </row>
    <row r="1816" spans="1:3" x14ac:dyDescent="0.2">
      <c r="A1816" s="103"/>
      <c r="B1816" s="103"/>
      <c r="C1816" s="103"/>
    </row>
    <row r="1817" spans="1:3" x14ac:dyDescent="0.2">
      <c r="A1817" s="103"/>
      <c r="B1817" s="103"/>
      <c r="C1817" s="103"/>
    </row>
    <row r="1818" spans="1:3" x14ac:dyDescent="0.2">
      <c r="A1818" s="103"/>
      <c r="B1818" s="103"/>
      <c r="C1818" s="103"/>
    </row>
    <row r="1819" spans="1:3" x14ac:dyDescent="0.2">
      <c r="A1819" s="103"/>
      <c r="B1819" s="103"/>
      <c r="C1819" s="103"/>
    </row>
    <row r="1820" spans="1:3" x14ac:dyDescent="0.2">
      <c r="A1820" s="103"/>
      <c r="B1820" s="103"/>
      <c r="C1820" s="103"/>
    </row>
    <row r="1821" spans="1:3" x14ac:dyDescent="0.2">
      <c r="A1821" s="103"/>
      <c r="B1821" s="103"/>
      <c r="C1821" s="103"/>
    </row>
    <row r="1822" spans="1:3" x14ac:dyDescent="0.2">
      <c r="A1822" s="103"/>
      <c r="B1822" s="103"/>
      <c r="C1822" s="103"/>
    </row>
    <row r="1823" spans="1:3" x14ac:dyDescent="0.2">
      <c r="A1823" s="103"/>
      <c r="B1823" s="103"/>
      <c r="C1823" s="103"/>
    </row>
    <row r="1824" spans="1:3" x14ac:dyDescent="0.2">
      <c r="A1824" s="103"/>
      <c r="B1824" s="103"/>
      <c r="C1824" s="103"/>
    </row>
    <row r="1825" spans="1:3" x14ac:dyDescent="0.2">
      <c r="A1825" s="103"/>
      <c r="B1825" s="103"/>
      <c r="C1825" s="103"/>
    </row>
    <row r="1826" spans="1:3" x14ac:dyDescent="0.2">
      <c r="A1826" s="103"/>
      <c r="B1826" s="103"/>
      <c r="C1826" s="103"/>
    </row>
    <row r="1827" spans="1:3" x14ac:dyDescent="0.2">
      <c r="A1827" s="103"/>
      <c r="B1827" s="103"/>
      <c r="C1827" s="103"/>
    </row>
    <row r="1828" spans="1:3" x14ac:dyDescent="0.2">
      <c r="A1828" s="103"/>
      <c r="B1828" s="103"/>
      <c r="C1828" s="103"/>
    </row>
    <row r="1829" spans="1:3" x14ac:dyDescent="0.2">
      <c r="A1829" s="103"/>
      <c r="B1829" s="103"/>
      <c r="C1829" s="103"/>
    </row>
    <row r="1830" spans="1:3" x14ac:dyDescent="0.2">
      <c r="A1830" s="103"/>
      <c r="B1830" s="103"/>
      <c r="C1830" s="103"/>
    </row>
    <row r="1831" spans="1:3" x14ac:dyDescent="0.2">
      <c r="A1831" s="103"/>
      <c r="B1831" s="103"/>
      <c r="C1831" s="103"/>
    </row>
    <row r="1832" spans="1:3" x14ac:dyDescent="0.2">
      <c r="A1832" s="103"/>
      <c r="B1832" s="103"/>
      <c r="C1832" s="103"/>
    </row>
    <row r="1833" spans="1:3" x14ac:dyDescent="0.2">
      <c r="A1833" s="103"/>
      <c r="B1833" s="103"/>
      <c r="C1833" s="103"/>
    </row>
    <row r="1834" spans="1:3" x14ac:dyDescent="0.2">
      <c r="A1834" s="103"/>
      <c r="B1834" s="103"/>
      <c r="C1834" s="103"/>
    </row>
    <row r="1835" spans="1:3" x14ac:dyDescent="0.2">
      <c r="A1835" s="103"/>
      <c r="B1835" s="103"/>
      <c r="C1835" s="103"/>
    </row>
    <row r="1836" spans="1:3" x14ac:dyDescent="0.2">
      <c r="A1836" s="103"/>
      <c r="B1836" s="103"/>
      <c r="C1836" s="103"/>
    </row>
    <row r="1837" spans="1:3" x14ac:dyDescent="0.2">
      <c r="A1837" s="103"/>
      <c r="B1837" s="103"/>
      <c r="C1837" s="103"/>
    </row>
    <row r="1838" spans="1:3" x14ac:dyDescent="0.2">
      <c r="A1838" s="103"/>
      <c r="B1838" s="103"/>
      <c r="C1838" s="103"/>
    </row>
    <row r="1839" spans="1:3" x14ac:dyDescent="0.2">
      <c r="A1839" s="103"/>
      <c r="B1839" s="103"/>
      <c r="C1839" s="103"/>
    </row>
    <row r="1840" spans="1:3" x14ac:dyDescent="0.2">
      <c r="A1840" s="103"/>
      <c r="B1840" s="103"/>
      <c r="C1840" s="103"/>
    </row>
    <row r="1841" spans="1:3" x14ac:dyDescent="0.2">
      <c r="A1841" s="103"/>
      <c r="B1841" s="103"/>
      <c r="C1841" s="103"/>
    </row>
    <row r="1842" spans="1:3" x14ac:dyDescent="0.2">
      <c r="A1842" s="103"/>
      <c r="B1842" s="103"/>
      <c r="C1842" s="103"/>
    </row>
    <row r="1843" spans="1:3" x14ac:dyDescent="0.2">
      <c r="A1843" s="103"/>
      <c r="B1843" s="103"/>
      <c r="C1843" s="103"/>
    </row>
    <row r="1844" spans="1:3" x14ac:dyDescent="0.2">
      <c r="A1844" s="103"/>
      <c r="B1844" s="103"/>
      <c r="C1844" s="103"/>
    </row>
    <row r="1845" spans="1:3" x14ac:dyDescent="0.2">
      <c r="A1845" s="103"/>
      <c r="B1845" s="103"/>
      <c r="C1845" s="103"/>
    </row>
    <row r="1846" spans="1:3" x14ac:dyDescent="0.2">
      <c r="A1846" s="103"/>
      <c r="B1846" s="103"/>
      <c r="C1846" s="103"/>
    </row>
    <row r="1847" spans="1:3" x14ac:dyDescent="0.2">
      <c r="A1847" s="103"/>
      <c r="B1847" s="103"/>
      <c r="C1847" s="103"/>
    </row>
    <row r="1848" spans="1:3" x14ac:dyDescent="0.2">
      <c r="A1848" s="103"/>
      <c r="B1848" s="103"/>
      <c r="C1848" s="103"/>
    </row>
    <row r="1849" spans="1:3" x14ac:dyDescent="0.2">
      <c r="A1849" s="103"/>
      <c r="B1849" s="103"/>
      <c r="C1849" s="103"/>
    </row>
    <row r="1850" spans="1:3" x14ac:dyDescent="0.2">
      <c r="A1850" s="103"/>
      <c r="B1850" s="103"/>
      <c r="C1850" s="103"/>
    </row>
    <row r="1851" spans="1:3" x14ac:dyDescent="0.2">
      <c r="A1851" s="103"/>
      <c r="B1851" s="103"/>
      <c r="C1851" s="103"/>
    </row>
    <row r="1852" spans="1:3" x14ac:dyDescent="0.2">
      <c r="A1852" s="103"/>
      <c r="B1852" s="103"/>
      <c r="C1852" s="103"/>
    </row>
    <row r="1853" spans="1:3" x14ac:dyDescent="0.2">
      <c r="A1853" s="103"/>
      <c r="B1853" s="103"/>
      <c r="C1853" s="103"/>
    </row>
    <row r="1854" spans="1:3" x14ac:dyDescent="0.2">
      <c r="A1854" s="103"/>
      <c r="B1854" s="103"/>
      <c r="C1854" s="103"/>
    </row>
    <row r="1855" spans="1:3" x14ac:dyDescent="0.2">
      <c r="A1855" s="103"/>
      <c r="B1855" s="103"/>
      <c r="C1855" s="103"/>
    </row>
    <row r="1856" spans="1:3" x14ac:dyDescent="0.2">
      <c r="A1856" s="103"/>
      <c r="B1856" s="103"/>
      <c r="C1856" s="103"/>
    </row>
    <row r="1857" spans="1:3" x14ac:dyDescent="0.2">
      <c r="A1857" s="103"/>
      <c r="B1857" s="103"/>
      <c r="C1857" s="103"/>
    </row>
    <row r="1858" spans="1:3" x14ac:dyDescent="0.2">
      <c r="A1858" s="103"/>
      <c r="B1858" s="103"/>
      <c r="C1858" s="103"/>
    </row>
    <row r="1859" spans="1:3" x14ac:dyDescent="0.2">
      <c r="A1859" s="103"/>
      <c r="B1859" s="103"/>
      <c r="C1859" s="103"/>
    </row>
    <row r="1860" spans="1:3" x14ac:dyDescent="0.2">
      <c r="A1860" s="103"/>
      <c r="B1860" s="103"/>
      <c r="C1860" s="103"/>
    </row>
    <row r="1861" spans="1:3" x14ac:dyDescent="0.2">
      <c r="A1861" s="103"/>
      <c r="B1861" s="103"/>
      <c r="C1861" s="103"/>
    </row>
    <row r="1862" spans="1:3" x14ac:dyDescent="0.2">
      <c r="A1862" s="103"/>
      <c r="B1862" s="103"/>
      <c r="C1862" s="103"/>
    </row>
    <row r="1863" spans="1:3" x14ac:dyDescent="0.2">
      <c r="A1863" s="103"/>
      <c r="B1863" s="103"/>
      <c r="C1863" s="103"/>
    </row>
    <row r="1864" spans="1:3" x14ac:dyDescent="0.2">
      <c r="A1864" s="103"/>
      <c r="B1864" s="103"/>
      <c r="C1864" s="103"/>
    </row>
    <row r="1865" spans="1:3" x14ac:dyDescent="0.2">
      <c r="A1865" s="103"/>
      <c r="B1865" s="103"/>
      <c r="C1865" s="103"/>
    </row>
    <row r="1866" spans="1:3" x14ac:dyDescent="0.2">
      <c r="A1866" s="103"/>
      <c r="B1866" s="103"/>
      <c r="C1866" s="103"/>
    </row>
    <row r="1867" spans="1:3" x14ac:dyDescent="0.2">
      <c r="A1867" s="103"/>
      <c r="B1867" s="103"/>
      <c r="C1867" s="103"/>
    </row>
    <row r="1868" spans="1:3" x14ac:dyDescent="0.2">
      <c r="A1868" s="103"/>
      <c r="B1868" s="103"/>
      <c r="C1868" s="103"/>
    </row>
    <row r="1869" spans="1:3" x14ac:dyDescent="0.2">
      <c r="A1869" s="103"/>
      <c r="B1869" s="103"/>
      <c r="C1869" s="103"/>
    </row>
    <row r="1870" spans="1:3" x14ac:dyDescent="0.2">
      <c r="A1870" s="103"/>
      <c r="B1870" s="103"/>
      <c r="C1870" s="103"/>
    </row>
    <row r="1871" spans="1:3" x14ac:dyDescent="0.2">
      <c r="A1871" s="103"/>
      <c r="B1871" s="103"/>
      <c r="C1871" s="103"/>
    </row>
    <row r="1872" spans="1:3" x14ac:dyDescent="0.2">
      <c r="A1872" s="103"/>
      <c r="B1872" s="103"/>
      <c r="C1872" s="103"/>
    </row>
    <row r="1873" spans="1:3" x14ac:dyDescent="0.2">
      <c r="A1873" s="103"/>
      <c r="B1873" s="103"/>
      <c r="C1873" s="103"/>
    </row>
    <row r="1874" spans="1:3" x14ac:dyDescent="0.2">
      <c r="A1874" s="103"/>
      <c r="B1874" s="103"/>
      <c r="C1874" s="103"/>
    </row>
    <row r="1875" spans="1:3" x14ac:dyDescent="0.2">
      <c r="A1875" s="103"/>
      <c r="B1875" s="103"/>
      <c r="C1875" s="103"/>
    </row>
    <row r="1876" spans="1:3" x14ac:dyDescent="0.2">
      <c r="A1876" s="103"/>
      <c r="B1876" s="103"/>
      <c r="C1876" s="103"/>
    </row>
    <row r="1877" spans="1:3" x14ac:dyDescent="0.2">
      <c r="A1877" s="103"/>
      <c r="B1877" s="103"/>
      <c r="C1877" s="103"/>
    </row>
    <row r="1878" spans="1:3" x14ac:dyDescent="0.2">
      <c r="A1878" s="103"/>
      <c r="B1878" s="103"/>
      <c r="C1878" s="103"/>
    </row>
    <row r="1879" spans="1:3" x14ac:dyDescent="0.2">
      <c r="A1879" s="103"/>
      <c r="B1879" s="103"/>
      <c r="C1879" s="103"/>
    </row>
    <row r="1880" spans="1:3" x14ac:dyDescent="0.2">
      <c r="A1880" s="103"/>
      <c r="B1880" s="103"/>
      <c r="C1880" s="103"/>
    </row>
    <row r="1881" spans="1:3" x14ac:dyDescent="0.2">
      <c r="A1881" s="103"/>
      <c r="B1881" s="103"/>
      <c r="C1881" s="103"/>
    </row>
    <row r="1882" spans="1:3" x14ac:dyDescent="0.2">
      <c r="A1882" s="103"/>
      <c r="B1882" s="103"/>
      <c r="C1882" s="103"/>
    </row>
    <row r="1883" spans="1:3" x14ac:dyDescent="0.2">
      <c r="A1883" s="103"/>
      <c r="B1883" s="103"/>
      <c r="C1883" s="103"/>
    </row>
    <row r="1884" spans="1:3" x14ac:dyDescent="0.2">
      <c r="A1884" s="103"/>
      <c r="B1884" s="103"/>
      <c r="C1884" s="103"/>
    </row>
    <row r="1885" spans="1:3" x14ac:dyDescent="0.2">
      <c r="A1885" s="103"/>
      <c r="B1885" s="103"/>
      <c r="C1885" s="103"/>
    </row>
    <row r="1886" spans="1:3" x14ac:dyDescent="0.2">
      <c r="A1886" s="103"/>
      <c r="B1886" s="103"/>
      <c r="C1886" s="103"/>
    </row>
    <row r="1887" spans="1:3" x14ac:dyDescent="0.2">
      <c r="A1887" s="103"/>
      <c r="B1887" s="103"/>
      <c r="C1887" s="103"/>
    </row>
    <row r="1888" spans="1:3" x14ac:dyDescent="0.2">
      <c r="A1888" s="103"/>
      <c r="B1888" s="103"/>
      <c r="C1888" s="103"/>
    </row>
    <row r="1889" spans="1:3" x14ac:dyDescent="0.2">
      <c r="A1889" s="103"/>
      <c r="B1889" s="103"/>
      <c r="C1889" s="103"/>
    </row>
    <row r="1890" spans="1:3" x14ac:dyDescent="0.2">
      <c r="A1890" s="103"/>
      <c r="B1890" s="103"/>
      <c r="C1890" s="103"/>
    </row>
    <row r="1891" spans="1:3" x14ac:dyDescent="0.2">
      <c r="A1891" s="103"/>
      <c r="B1891" s="103"/>
      <c r="C1891" s="103"/>
    </row>
    <row r="1892" spans="1:3" x14ac:dyDescent="0.2">
      <c r="A1892" s="103"/>
      <c r="B1892" s="103"/>
      <c r="C1892" s="103"/>
    </row>
    <row r="1893" spans="1:3" x14ac:dyDescent="0.2">
      <c r="A1893" s="103"/>
      <c r="B1893" s="103"/>
      <c r="C1893" s="103"/>
    </row>
    <row r="1894" spans="1:3" x14ac:dyDescent="0.2">
      <c r="A1894" s="103"/>
      <c r="B1894" s="103"/>
      <c r="C1894" s="103"/>
    </row>
    <row r="1895" spans="1:3" x14ac:dyDescent="0.2">
      <c r="A1895" s="103"/>
      <c r="B1895" s="103"/>
      <c r="C1895" s="103"/>
    </row>
    <row r="1896" spans="1:3" x14ac:dyDescent="0.2">
      <c r="A1896" s="103"/>
      <c r="B1896" s="103"/>
      <c r="C1896" s="103"/>
    </row>
    <row r="1897" spans="1:3" x14ac:dyDescent="0.2">
      <c r="A1897" s="103"/>
      <c r="B1897" s="103"/>
      <c r="C1897" s="103"/>
    </row>
    <row r="1898" spans="1:3" x14ac:dyDescent="0.2">
      <c r="A1898" s="103"/>
      <c r="B1898" s="103"/>
      <c r="C1898" s="103"/>
    </row>
    <row r="1899" spans="1:3" x14ac:dyDescent="0.2">
      <c r="A1899" s="103"/>
      <c r="B1899" s="103"/>
      <c r="C1899" s="103"/>
    </row>
    <row r="1900" spans="1:3" x14ac:dyDescent="0.2">
      <c r="A1900" s="103"/>
      <c r="B1900" s="103"/>
      <c r="C1900" s="103"/>
    </row>
    <row r="1901" spans="1:3" x14ac:dyDescent="0.2">
      <c r="A1901" s="103"/>
      <c r="B1901" s="103"/>
      <c r="C1901" s="103"/>
    </row>
    <row r="1902" spans="1:3" x14ac:dyDescent="0.2">
      <c r="A1902" s="103"/>
      <c r="B1902" s="103"/>
      <c r="C1902" s="103"/>
    </row>
    <row r="1903" spans="1:3" x14ac:dyDescent="0.2">
      <c r="A1903" s="103"/>
      <c r="B1903" s="103"/>
      <c r="C1903" s="103"/>
    </row>
    <row r="1904" spans="1:3" x14ac:dyDescent="0.2">
      <c r="A1904" s="103"/>
      <c r="B1904" s="103"/>
      <c r="C1904" s="103"/>
    </row>
    <row r="1905" spans="1:3" x14ac:dyDescent="0.2">
      <c r="A1905" s="103"/>
      <c r="B1905" s="103"/>
      <c r="C1905" s="103"/>
    </row>
    <row r="1906" spans="1:3" x14ac:dyDescent="0.2">
      <c r="A1906" s="103"/>
      <c r="B1906" s="103"/>
      <c r="C1906" s="103"/>
    </row>
    <row r="1907" spans="1:3" x14ac:dyDescent="0.2">
      <c r="A1907" s="103"/>
      <c r="B1907" s="103"/>
      <c r="C1907" s="103"/>
    </row>
    <row r="1908" spans="1:3" x14ac:dyDescent="0.2">
      <c r="A1908" s="103"/>
      <c r="B1908" s="103"/>
      <c r="C1908" s="103"/>
    </row>
    <row r="1909" spans="1:3" x14ac:dyDescent="0.2">
      <c r="A1909" s="103"/>
      <c r="B1909" s="103"/>
      <c r="C1909" s="103"/>
    </row>
    <row r="1910" spans="1:3" x14ac:dyDescent="0.2">
      <c r="A1910" s="103"/>
      <c r="B1910" s="103"/>
      <c r="C1910" s="103"/>
    </row>
    <row r="1911" spans="1:3" x14ac:dyDescent="0.2">
      <c r="A1911" s="103"/>
      <c r="B1911" s="103"/>
      <c r="C1911" s="103"/>
    </row>
    <row r="1912" spans="1:3" x14ac:dyDescent="0.2">
      <c r="A1912" s="103"/>
      <c r="B1912" s="103"/>
      <c r="C1912" s="103"/>
    </row>
    <row r="1913" spans="1:3" x14ac:dyDescent="0.2">
      <c r="A1913" s="103"/>
      <c r="B1913" s="103"/>
      <c r="C1913" s="103"/>
    </row>
    <row r="1914" spans="1:3" x14ac:dyDescent="0.2">
      <c r="A1914" s="103"/>
      <c r="B1914" s="103"/>
      <c r="C1914" s="103"/>
    </row>
    <row r="1915" spans="1:3" x14ac:dyDescent="0.2">
      <c r="A1915" s="103"/>
      <c r="B1915" s="103"/>
      <c r="C1915" s="103"/>
    </row>
    <row r="1916" spans="1:3" x14ac:dyDescent="0.2">
      <c r="A1916" s="103"/>
      <c r="B1916" s="103"/>
      <c r="C1916" s="103"/>
    </row>
    <row r="1917" spans="1:3" x14ac:dyDescent="0.2">
      <c r="A1917" s="103"/>
      <c r="B1917" s="103"/>
      <c r="C1917" s="103"/>
    </row>
    <row r="1918" spans="1:3" x14ac:dyDescent="0.2">
      <c r="A1918" s="103"/>
      <c r="B1918" s="103"/>
      <c r="C1918" s="103"/>
    </row>
    <row r="1919" spans="1:3" x14ac:dyDescent="0.2">
      <c r="A1919" s="103"/>
      <c r="B1919" s="103"/>
      <c r="C1919" s="103"/>
    </row>
    <row r="1920" spans="1:3" x14ac:dyDescent="0.2">
      <c r="A1920" s="103"/>
      <c r="B1920" s="103"/>
      <c r="C1920" s="103"/>
    </row>
    <row r="1921" spans="1:3" x14ac:dyDescent="0.2">
      <c r="A1921" s="103"/>
      <c r="B1921" s="103"/>
      <c r="C1921" s="103"/>
    </row>
    <row r="1922" spans="1:3" x14ac:dyDescent="0.2">
      <c r="A1922" s="103"/>
      <c r="B1922" s="103"/>
      <c r="C1922" s="103"/>
    </row>
    <row r="1923" spans="1:3" x14ac:dyDescent="0.2">
      <c r="A1923" s="103"/>
      <c r="B1923" s="103"/>
      <c r="C1923" s="103"/>
    </row>
    <row r="1924" spans="1:3" x14ac:dyDescent="0.2">
      <c r="A1924" s="103"/>
      <c r="B1924" s="103"/>
      <c r="C1924" s="103"/>
    </row>
    <row r="1925" spans="1:3" x14ac:dyDescent="0.2">
      <c r="A1925" s="103"/>
      <c r="B1925" s="103"/>
      <c r="C1925" s="103"/>
    </row>
    <row r="1926" spans="1:3" x14ac:dyDescent="0.2">
      <c r="A1926" s="103"/>
      <c r="B1926" s="103"/>
      <c r="C1926" s="103"/>
    </row>
    <row r="1927" spans="1:3" x14ac:dyDescent="0.2">
      <c r="A1927" s="103"/>
      <c r="B1927" s="103"/>
      <c r="C1927" s="103"/>
    </row>
    <row r="1928" spans="1:3" x14ac:dyDescent="0.2">
      <c r="A1928" s="103"/>
      <c r="B1928" s="103"/>
      <c r="C1928" s="103"/>
    </row>
    <row r="1929" spans="1:3" x14ac:dyDescent="0.2">
      <c r="A1929" s="103"/>
      <c r="B1929" s="103"/>
      <c r="C1929" s="103"/>
    </row>
    <row r="1930" spans="1:3" x14ac:dyDescent="0.2">
      <c r="A1930" s="103"/>
      <c r="B1930" s="103"/>
      <c r="C1930" s="103"/>
    </row>
    <row r="1931" spans="1:3" x14ac:dyDescent="0.2">
      <c r="A1931" s="103"/>
      <c r="B1931" s="103"/>
      <c r="C1931" s="103"/>
    </row>
    <row r="1932" spans="1:3" x14ac:dyDescent="0.2">
      <c r="A1932" s="103"/>
      <c r="B1932" s="103"/>
      <c r="C1932" s="103"/>
    </row>
    <row r="1933" spans="1:3" x14ac:dyDescent="0.2">
      <c r="A1933" s="103"/>
      <c r="B1933" s="103"/>
      <c r="C1933" s="103"/>
    </row>
    <row r="1934" spans="1:3" x14ac:dyDescent="0.2">
      <c r="A1934" s="103"/>
      <c r="B1934" s="103"/>
      <c r="C1934" s="103"/>
    </row>
    <row r="1935" spans="1:3" x14ac:dyDescent="0.2">
      <c r="A1935" s="103"/>
      <c r="B1935" s="103"/>
      <c r="C1935" s="103"/>
    </row>
    <row r="1936" spans="1:3" x14ac:dyDescent="0.2">
      <c r="A1936" s="103"/>
      <c r="B1936" s="103"/>
      <c r="C1936" s="103"/>
    </row>
    <row r="1937" spans="1:3" x14ac:dyDescent="0.2">
      <c r="A1937" s="103"/>
      <c r="B1937" s="103"/>
      <c r="C1937" s="103"/>
    </row>
    <row r="1938" spans="1:3" x14ac:dyDescent="0.2">
      <c r="A1938" s="103"/>
      <c r="B1938" s="103"/>
      <c r="C1938" s="103"/>
    </row>
    <row r="1939" spans="1:3" x14ac:dyDescent="0.2">
      <c r="A1939" s="103"/>
      <c r="B1939" s="103"/>
      <c r="C1939" s="103"/>
    </row>
    <row r="1940" spans="1:3" x14ac:dyDescent="0.2">
      <c r="A1940" s="103"/>
      <c r="B1940" s="103"/>
      <c r="C1940" s="103"/>
    </row>
    <row r="1941" spans="1:3" x14ac:dyDescent="0.2">
      <c r="A1941" s="103"/>
      <c r="B1941" s="103"/>
      <c r="C1941" s="103"/>
    </row>
    <row r="1942" spans="1:3" x14ac:dyDescent="0.2">
      <c r="A1942" s="103"/>
      <c r="B1942" s="103"/>
      <c r="C1942" s="103"/>
    </row>
    <row r="1943" spans="1:3" x14ac:dyDescent="0.2">
      <c r="A1943" s="103"/>
      <c r="B1943" s="103"/>
      <c r="C1943" s="103"/>
    </row>
    <row r="1944" spans="1:3" x14ac:dyDescent="0.2">
      <c r="A1944" s="103"/>
      <c r="B1944" s="103"/>
      <c r="C1944" s="103"/>
    </row>
    <row r="1945" spans="1:3" x14ac:dyDescent="0.2">
      <c r="A1945" s="103"/>
      <c r="B1945" s="103"/>
      <c r="C1945" s="103"/>
    </row>
    <row r="1946" spans="1:3" x14ac:dyDescent="0.2">
      <c r="A1946" s="103"/>
      <c r="B1946" s="103"/>
      <c r="C1946" s="103"/>
    </row>
    <row r="1947" spans="1:3" x14ac:dyDescent="0.2">
      <c r="A1947" s="103"/>
      <c r="B1947" s="103"/>
      <c r="C1947" s="103"/>
    </row>
    <row r="1948" spans="1:3" x14ac:dyDescent="0.2">
      <c r="A1948" s="103"/>
      <c r="B1948" s="103"/>
      <c r="C1948" s="103"/>
    </row>
    <row r="1949" spans="1:3" x14ac:dyDescent="0.2">
      <c r="A1949" s="103"/>
      <c r="B1949" s="103"/>
      <c r="C1949" s="103"/>
    </row>
    <row r="1950" spans="1:3" x14ac:dyDescent="0.2">
      <c r="A1950" s="103"/>
      <c r="B1950" s="103"/>
      <c r="C1950" s="103"/>
    </row>
    <row r="1951" spans="1:3" x14ac:dyDescent="0.2">
      <c r="A1951" s="103"/>
      <c r="B1951" s="103"/>
      <c r="C1951" s="103"/>
    </row>
    <row r="1952" spans="1:3" x14ac:dyDescent="0.2">
      <c r="A1952" s="103"/>
      <c r="B1952" s="103"/>
      <c r="C1952" s="103"/>
    </row>
    <row r="1953" spans="1:3" x14ac:dyDescent="0.2">
      <c r="A1953" s="103"/>
      <c r="B1953" s="103"/>
      <c r="C1953" s="103"/>
    </row>
    <row r="1954" spans="1:3" x14ac:dyDescent="0.2">
      <c r="A1954" s="103"/>
      <c r="B1954" s="103"/>
      <c r="C1954" s="103"/>
    </row>
    <row r="1955" spans="1:3" x14ac:dyDescent="0.2">
      <c r="A1955" s="103"/>
      <c r="B1955" s="103"/>
      <c r="C1955" s="103"/>
    </row>
    <row r="1956" spans="1:3" x14ac:dyDescent="0.2">
      <c r="A1956" s="103"/>
      <c r="B1956" s="103"/>
      <c r="C1956" s="103"/>
    </row>
    <row r="1957" spans="1:3" x14ac:dyDescent="0.2">
      <c r="A1957" s="103"/>
      <c r="B1957" s="103"/>
      <c r="C1957" s="103"/>
    </row>
    <row r="1958" spans="1:3" x14ac:dyDescent="0.2">
      <c r="A1958" s="103"/>
      <c r="B1958" s="103"/>
      <c r="C1958" s="103"/>
    </row>
    <row r="1959" spans="1:3" x14ac:dyDescent="0.2">
      <c r="A1959" s="103"/>
      <c r="B1959" s="103"/>
      <c r="C1959" s="103"/>
    </row>
    <row r="1960" spans="1:3" x14ac:dyDescent="0.2">
      <c r="A1960" s="103"/>
      <c r="B1960" s="103"/>
      <c r="C1960" s="103"/>
    </row>
    <row r="1961" spans="1:3" x14ac:dyDescent="0.2">
      <c r="A1961" s="103"/>
      <c r="B1961" s="103"/>
      <c r="C1961" s="103"/>
    </row>
    <row r="1962" spans="1:3" x14ac:dyDescent="0.2">
      <c r="A1962" s="103"/>
      <c r="B1962" s="103"/>
      <c r="C1962" s="103"/>
    </row>
    <row r="1963" spans="1:3" x14ac:dyDescent="0.2">
      <c r="A1963" s="103"/>
      <c r="B1963" s="103"/>
      <c r="C1963" s="103"/>
    </row>
    <row r="1964" spans="1:3" x14ac:dyDescent="0.2">
      <c r="A1964" s="103"/>
      <c r="B1964" s="103"/>
      <c r="C1964" s="103"/>
    </row>
    <row r="1965" spans="1:3" x14ac:dyDescent="0.2">
      <c r="A1965" s="103"/>
      <c r="B1965" s="103"/>
      <c r="C1965" s="103"/>
    </row>
    <row r="1966" spans="1:3" x14ac:dyDescent="0.2">
      <c r="A1966" s="103"/>
      <c r="B1966" s="103"/>
      <c r="C1966" s="103"/>
    </row>
    <row r="1967" spans="1:3" x14ac:dyDescent="0.2">
      <c r="A1967" s="103"/>
      <c r="B1967" s="103"/>
      <c r="C1967" s="103"/>
    </row>
    <row r="1968" spans="1:3" x14ac:dyDescent="0.2">
      <c r="A1968" s="103"/>
      <c r="B1968" s="103"/>
      <c r="C1968" s="103"/>
    </row>
    <row r="1969" spans="1:3" x14ac:dyDescent="0.2">
      <c r="A1969" s="103"/>
      <c r="B1969" s="103"/>
      <c r="C1969" s="103"/>
    </row>
    <row r="1970" spans="1:3" x14ac:dyDescent="0.2">
      <c r="A1970" s="103"/>
      <c r="B1970" s="103"/>
      <c r="C1970" s="103"/>
    </row>
    <row r="1971" spans="1:3" x14ac:dyDescent="0.2">
      <c r="A1971" s="103"/>
      <c r="B1971" s="103"/>
      <c r="C1971" s="103"/>
    </row>
    <row r="1972" spans="1:3" x14ac:dyDescent="0.2">
      <c r="A1972" s="103"/>
      <c r="B1972" s="103"/>
      <c r="C1972" s="103"/>
    </row>
    <row r="1973" spans="1:3" x14ac:dyDescent="0.2">
      <c r="A1973" s="103"/>
      <c r="B1973" s="103"/>
      <c r="C1973" s="103"/>
    </row>
    <row r="1974" spans="1:3" x14ac:dyDescent="0.2">
      <c r="A1974" s="103"/>
      <c r="B1974" s="103"/>
      <c r="C1974" s="103"/>
    </row>
    <row r="1975" spans="1:3" x14ac:dyDescent="0.2">
      <c r="A1975" s="103"/>
      <c r="B1975" s="103"/>
      <c r="C1975" s="103"/>
    </row>
    <row r="1976" spans="1:3" x14ac:dyDescent="0.2">
      <c r="A1976" s="103"/>
      <c r="B1976" s="103"/>
      <c r="C1976" s="103"/>
    </row>
    <row r="1977" spans="1:3" x14ac:dyDescent="0.2">
      <c r="A1977" s="103"/>
      <c r="B1977" s="103"/>
      <c r="C1977" s="103"/>
    </row>
    <row r="1978" spans="1:3" x14ac:dyDescent="0.2">
      <c r="A1978" s="103"/>
      <c r="B1978" s="103"/>
      <c r="C1978" s="103"/>
    </row>
    <row r="1979" spans="1:3" x14ac:dyDescent="0.2">
      <c r="A1979" s="103"/>
      <c r="B1979" s="103"/>
      <c r="C1979" s="103"/>
    </row>
    <row r="1980" spans="1:3" x14ac:dyDescent="0.2">
      <c r="A1980" s="103"/>
      <c r="B1980" s="103"/>
      <c r="C1980" s="103"/>
    </row>
    <row r="1981" spans="1:3" x14ac:dyDescent="0.2">
      <c r="A1981" s="103"/>
      <c r="B1981" s="103"/>
      <c r="C1981" s="103"/>
    </row>
    <row r="1982" spans="1:3" x14ac:dyDescent="0.2">
      <c r="A1982" s="103"/>
      <c r="B1982" s="103"/>
      <c r="C1982" s="103"/>
    </row>
    <row r="1983" spans="1:3" x14ac:dyDescent="0.2">
      <c r="A1983" s="103"/>
      <c r="B1983" s="103"/>
      <c r="C1983" s="103"/>
    </row>
    <row r="1984" spans="1:3" x14ac:dyDescent="0.2">
      <c r="A1984" s="103"/>
      <c r="B1984" s="103"/>
      <c r="C1984" s="103"/>
    </row>
    <row r="1985" spans="1:3" x14ac:dyDescent="0.2">
      <c r="A1985" s="103"/>
      <c r="B1985" s="103"/>
      <c r="C1985" s="103"/>
    </row>
    <row r="1986" spans="1:3" x14ac:dyDescent="0.2">
      <c r="A1986" s="103"/>
      <c r="B1986" s="103"/>
      <c r="C1986" s="103"/>
    </row>
    <row r="1987" spans="1:3" x14ac:dyDescent="0.2">
      <c r="A1987" s="103"/>
      <c r="B1987" s="103"/>
      <c r="C1987" s="103"/>
    </row>
    <row r="1988" spans="1:3" x14ac:dyDescent="0.2">
      <c r="A1988" s="103"/>
      <c r="B1988" s="103"/>
      <c r="C1988" s="103"/>
    </row>
    <row r="1989" spans="1:3" x14ac:dyDescent="0.2">
      <c r="A1989" s="103"/>
      <c r="B1989" s="103"/>
      <c r="C1989" s="103"/>
    </row>
    <row r="1990" spans="1:3" x14ac:dyDescent="0.2">
      <c r="A1990" s="103"/>
      <c r="B1990" s="103"/>
      <c r="C1990" s="103"/>
    </row>
    <row r="1991" spans="1:3" x14ac:dyDescent="0.2">
      <c r="A1991" s="103"/>
      <c r="B1991" s="103"/>
      <c r="C1991" s="103"/>
    </row>
    <row r="1992" spans="1:3" x14ac:dyDescent="0.2">
      <c r="A1992" s="103"/>
      <c r="B1992" s="103"/>
      <c r="C1992" s="103"/>
    </row>
    <row r="1993" spans="1:3" x14ac:dyDescent="0.2">
      <c r="A1993" s="103"/>
      <c r="B1993" s="103"/>
      <c r="C1993" s="103"/>
    </row>
    <row r="1994" spans="1:3" x14ac:dyDescent="0.2">
      <c r="A1994" s="103"/>
      <c r="B1994" s="103"/>
      <c r="C1994" s="103"/>
    </row>
    <row r="1995" spans="1:3" x14ac:dyDescent="0.2">
      <c r="A1995" s="103"/>
      <c r="B1995" s="103"/>
      <c r="C1995" s="103"/>
    </row>
    <row r="1996" spans="1:3" x14ac:dyDescent="0.2">
      <c r="A1996" s="103"/>
      <c r="B1996" s="103"/>
      <c r="C1996" s="103"/>
    </row>
    <row r="1997" spans="1:3" x14ac:dyDescent="0.2">
      <c r="A1997" s="103"/>
      <c r="B1997" s="103"/>
      <c r="C1997" s="103"/>
    </row>
    <row r="1998" spans="1:3" x14ac:dyDescent="0.2">
      <c r="A1998" s="103"/>
      <c r="B1998" s="103"/>
      <c r="C1998" s="103"/>
    </row>
    <row r="1999" spans="1:3" x14ac:dyDescent="0.2">
      <c r="A1999" s="103"/>
      <c r="B1999" s="103"/>
      <c r="C1999" s="103"/>
    </row>
    <row r="2000" spans="1:3" x14ac:dyDescent="0.2">
      <c r="A2000" s="103"/>
      <c r="B2000" s="103"/>
      <c r="C2000" s="103"/>
    </row>
    <row r="2001" spans="1:3" x14ac:dyDescent="0.2">
      <c r="A2001" s="103"/>
      <c r="B2001" s="103"/>
      <c r="C2001" s="103"/>
    </row>
    <row r="2002" spans="1:3" x14ac:dyDescent="0.2">
      <c r="A2002" s="103"/>
      <c r="B2002" s="103"/>
      <c r="C2002" s="103"/>
    </row>
    <row r="2003" spans="1:3" x14ac:dyDescent="0.2">
      <c r="A2003" s="103"/>
      <c r="B2003" s="103"/>
      <c r="C2003" s="103"/>
    </row>
    <row r="2004" spans="1:3" x14ac:dyDescent="0.2">
      <c r="A2004" s="103"/>
      <c r="B2004" s="103"/>
      <c r="C2004" s="103"/>
    </row>
    <row r="2005" spans="1:3" x14ac:dyDescent="0.2">
      <c r="A2005" s="103"/>
      <c r="B2005" s="103"/>
      <c r="C2005" s="103"/>
    </row>
    <row r="2006" spans="1:3" x14ac:dyDescent="0.2">
      <c r="A2006" s="103"/>
      <c r="B2006" s="103"/>
      <c r="C2006" s="103"/>
    </row>
    <row r="2007" spans="1:3" x14ac:dyDescent="0.2">
      <c r="A2007" s="103"/>
      <c r="B2007" s="103"/>
      <c r="C2007" s="103"/>
    </row>
    <row r="2008" spans="1:3" x14ac:dyDescent="0.2">
      <c r="A2008" s="103"/>
      <c r="B2008" s="103"/>
      <c r="C2008" s="103"/>
    </row>
    <row r="2009" spans="1:3" x14ac:dyDescent="0.2">
      <c r="A2009" s="103"/>
      <c r="B2009" s="103"/>
      <c r="C2009" s="103"/>
    </row>
    <row r="2010" spans="1:3" x14ac:dyDescent="0.2">
      <c r="A2010" s="103"/>
      <c r="B2010" s="103"/>
      <c r="C2010" s="103"/>
    </row>
    <row r="2011" spans="1:3" x14ac:dyDescent="0.2">
      <c r="A2011" s="103"/>
      <c r="B2011" s="103"/>
      <c r="C2011" s="103"/>
    </row>
    <row r="2012" spans="1:3" x14ac:dyDescent="0.2">
      <c r="A2012" s="103"/>
      <c r="B2012" s="103"/>
      <c r="C2012" s="103"/>
    </row>
    <row r="2013" spans="1:3" x14ac:dyDescent="0.2">
      <c r="A2013" s="103"/>
      <c r="B2013" s="103"/>
      <c r="C2013" s="103"/>
    </row>
    <row r="2014" spans="1:3" x14ac:dyDescent="0.2">
      <c r="A2014" s="103"/>
      <c r="B2014" s="103"/>
      <c r="C2014" s="103"/>
    </row>
    <row r="2015" spans="1:3" x14ac:dyDescent="0.2">
      <c r="A2015" s="103"/>
      <c r="B2015" s="103"/>
      <c r="C2015" s="103"/>
    </row>
    <row r="2016" spans="1:3" x14ac:dyDescent="0.2">
      <c r="A2016" s="103"/>
      <c r="B2016" s="103"/>
      <c r="C2016" s="103"/>
    </row>
    <row r="2017" spans="1:3" x14ac:dyDescent="0.2">
      <c r="A2017" s="103"/>
      <c r="B2017" s="103"/>
      <c r="C2017" s="103"/>
    </row>
    <row r="2018" spans="1:3" x14ac:dyDescent="0.2">
      <c r="A2018" s="103"/>
      <c r="B2018" s="103"/>
      <c r="C2018" s="103"/>
    </row>
    <row r="2019" spans="1:3" x14ac:dyDescent="0.2">
      <c r="A2019" s="103"/>
      <c r="B2019" s="103"/>
      <c r="C2019" s="103"/>
    </row>
    <row r="2020" spans="1:3" x14ac:dyDescent="0.2">
      <c r="A2020" s="103"/>
      <c r="B2020" s="103"/>
      <c r="C2020" s="103"/>
    </row>
    <row r="2021" spans="1:3" x14ac:dyDescent="0.2">
      <c r="A2021" s="103"/>
      <c r="B2021" s="103"/>
      <c r="C2021" s="103"/>
    </row>
    <row r="2022" spans="1:3" x14ac:dyDescent="0.2">
      <c r="A2022" s="103"/>
      <c r="B2022" s="103"/>
      <c r="C2022" s="103"/>
    </row>
    <row r="2023" spans="1:3" x14ac:dyDescent="0.2">
      <c r="A2023" s="103"/>
      <c r="B2023" s="103"/>
      <c r="C2023" s="103"/>
    </row>
    <row r="2024" spans="1:3" x14ac:dyDescent="0.2">
      <c r="A2024" s="103"/>
      <c r="B2024" s="103"/>
      <c r="C2024" s="103"/>
    </row>
    <row r="2025" spans="1:3" x14ac:dyDescent="0.2">
      <c r="A2025" s="103"/>
      <c r="B2025" s="103"/>
      <c r="C2025" s="103"/>
    </row>
    <row r="2026" spans="1:3" x14ac:dyDescent="0.2">
      <c r="A2026" s="103"/>
      <c r="B2026" s="103"/>
      <c r="C2026" s="103"/>
    </row>
    <row r="2027" spans="1:3" x14ac:dyDescent="0.2">
      <c r="A2027" s="103"/>
      <c r="B2027" s="103"/>
      <c r="C2027" s="103"/>
    </row>
    <row r="2028" spans="1:3" x14ac:dyDescent="0.2">
      <c r="A2028" s="103"/>
      <c r="B2028" s="103"/>
      <c r="C2028" s="103"/>
    </row>
    <row r="2029" spans="1:3" x14ac:dyDescent="0.2">
      <c r="A2029" s="103"/>
      <c r="B2029" s="103"/>
      <c r="C2029" s="103"/>
    </row>
    <row r="2030" spans="1:3" x14ac:dyDescent="0.2">
      <c r="A2030" s="103"/>
      <c r="B2030" s="103"/>
      <c r="C2030" s="103"/>
    </row>
    <row r="2031" spans="1:3" x14ac:dyDescent="0.2">
      <c r="A2031" s="103"/>
      <c r="B2031" s="103"/>
      <c r="C2031" s="103"/>
    </row>
    <row r="2032" spans="1:3" x14ac:dyDescent="0.2">
      <c r="A2032" s="103"/>
      <c r="B2032" s="103"/>
      <c r="C2032" s="103"/>
    </row>
    <row r="2033" spans="1:3" x14ac:dyDescent="0.2">
      <c r="A2033" s="103"/>
      <c r="B2033" s="103"/>
      <c r="C2033" s="103"/>
    </row>
    <row r="2034" spans="1:3" x14ac:dyDescent="0.2">
      <c r="A2034" s="103"/>
      <c r="B2034" s="103"/>
      <c r="C2034" s="103"/>
    </row>
    <row r="2035" spans="1:3" x14ac:dyDescent="0.2">
      <c r="A2035" s="103"/>
      <c r="B2035" s="103"/>
      <c r="C2035" s="103"/>
    </row>
    <row r="2036" spans="1:3" x14ac:dyDescent="0.2">
      <c r="A2036" s="103"/>
      <c r="B2036" s="103"/>
      <c r="C2036" s="103"/>
    </row>
    <row r="2037" spans="1:3" x14ac:dyDescent="0.2">
      <c r="A2037" s="103"/>
      <c r="B2037" s="103"/>
      <c r="C2037" s="103"/>
    </row>
    <row r="2038" spans="1:3" x14ac:dyDescent="0.2">
      <c r="A2038" s="103"/>
      <c r="B2038" s="103"/>
      <c r="C2038" s="103"/>
    </row>
    <row r="2039" spans="1:3" x14ac:dyDescent="0.2">
      <c r="A2039" s="103"/>
      <c r="B2039" s="103"/>
      <c r="C2039" s="103"/>
    </row>
    <row r="2040" spans="1:3" x14ac:dyDescent="0.2">
      <c r="A2040" s="103"/>
      <c r="B2040" s="103"/>
      <c r="C2040" s="103"/>
    </row>
    <row r="2041" spans="1:3" x14ac:dyDescent="0.2">
      <c r="A2041" s="103"/>
      <c r="B2041" s="103"/>
      <c r="C2041" s="103"/>
    </row>
    <row r="2042" spans="1:3" x14ac:dyDescent="0.2">
      <c r="A2042" s="103"/>
      <c r="B2042" s="103"/>
      <c r="C2042" s="103"/>
    </row>
    <row r="2043" spans="1:3" x14ac:dyDescent="0.2">
      <c r="A2043" s="103"/>
      <c r="B2043" s="103"/>
      <c r="C2043" s="103"/>
    </row>
    <row r="2044" spans="1:3" x14ac:dyDescent="0.2">
      <c r="A2044" s="103"/>
      <c r="B2044" s="103"/>
      <c r="C2044" s="103"/>
    </row>
    <row r="2045" spans="1:3" x14ac:dyDescent="0.2">
      <c r="A2045" s="103"/>
      <c r="B2045" s="103"/>
      <c r="C2045" s="103"/>
    </row>
    <row r="2046" spans="1:3" x14ac:dyDescent="0.2">
      <c r="A2046" s="103"/>
      <c r="B2046" s="103"/>
      <c r="C2046" s="103"/>
    </row>
    <row r="2047" spans="1:3" x14ac:dyDescent="0.2">
      <c r="A2047" s="103"/>
      <c r="B2047" s="103"/>
      <c r="C2047" s="103"/>
    </row>
    <row r="2048" spans="1:3" x14ac:dyDescent="0.2">
      <c r="A2048" s="103"/>
      <c r="B2048" s="103"/>
      <c r="C2048" s="103"/>
    </row>
    <row r="2049" spans="1:3" x14ac:dyDescent="0.2">
      <c r="A2049" s="103"/>
      <c r="B2049" s="103"/>
      <c r="C2049" s="103"/>
    </row>
    <row r="2050" spans="1:3" x14ac:dyDescent="0.2">
      <c r="A2050" s="103"/>
      <c r="B2050" s="103"/>
      <c r="C2050" s="103"/>
    </row>
    <row r="2051" spans="1:3" x14ac:dyDescent="0.2">
      <c r="A2051" s="103"/>
      <c r="B2051" s="103"/>
      <c r="C2051" s="103"/>
    </row>
    <row r="2052" spans="1:3" x14ac:dyDescent="0.2">
      <c r="A2052" s="103"/>
      <c r="B2052" s="103"/>
      <c r="C2052" s="103"/>
    </row>
    <row r="2053" spans="1:3" x14ac:dyDescent="0.2">
      <c r="A2053" s="103"/>
      <c r="B2053" s="103"/>
      <c r="C2053" s="103"/>
    </row>
    <row r="2054" spans="1:3" x14ac:dyDescent="0.2">
      <c r="A2054" s="103"/>
      <c r="B2054" s="103"/>
      <c r="C2054" s="103"/>
    </row>
    <row r="2055" spans="1:3" x14ac:dyDescent="0.2">
      <c r="A2055" s="103"/>
      <c r="B2055" s="103"/>
      <c r="C2055" s="103"/>
    </row>
    <row r="2056" spans="1:3" x14ac:dyDescent="0.2">
      <c r="A2056" s="103"/>
      <c r="B2056" s="103"/>
      <c r="C2056" s="103"/>
    </row>
    <row r="2057" spans="1:3" x14ac:dyDescent="0.2">
      <c r="A2057" s="103"/>
      <c r="B2057" s="103"/>
      <c r="C2057" s="103"/>
    </row>
    <row r="2058" spans="1:3" x14ac:dyDescent="0.2">
      <c r="A2058" s="103"/>
      <c r="B2058" s="103"/>
      <c r="C2058" s="103"/>
    </row>
    <row r="2059" spans="1:3" x14ac:dyDescent="0.2">
      <c r="A2059" s="103"/>
      <c r="B2059" s="103"/>
      <c r="C2059" s="103"/>
    </row>
    <row r="2060" spans="1:3" x14ac:dyDescent="0.2">
      <c r="A2060" s="103"/>
      <c r="B2060" s="103"/>
      <c r="C2060" s="103"/>
    </row>
    <row r="2061" spans="1:3" x14ac:dyDescent="0.2">
      <c r="A2061" s="103"/>
      <c r="B2061" s="103"/>
      <c r="C2061" s="103"/>
    </row>
    <row r="2062" spans="1:3" x14ac:dyDescent="0.2">
      <c r="A2062" s="103"/>
      <c r="B2062" s="103"/>
      <c r="C2062" s="103"/>
    </row>
    <row r="2063" spans="1:3" x14ac:dyDescent="0.2">
      <c r="A2063" s="103"/>
      <c r="B2063" s="103"/>
      <c r="C2063" s="103"/>
    </row>
    <row r="2064" spans="1:3" x14ac:dyDescent="0.2">
      <c r="A2064" s="103"/>
      <c r="B2064" s="103"/>
      <c r="C2064" s="103"/>
    </row>
    <row r="2065" spans="1:3" x14ac:dyDescent="0.2">
      <c r="A2065" s="103"/>
      <c r="B2065" s="103"/>
      <c r="C2065" s="103"/>
    </row>
    <row r="2066" spans="1:3" x14ac:dyDescent="0.2">
      <c r="A2066" s="103"/>
      <c r="B2066" s="103"/>
      <c r="C2066" s="103"/>
    </row>
    <row r="2067" spans="1:3" x14ac:dyDescent="0.2">
      <c r="A2067" s="103"/>
      <c r="B2067" s="103"/>
      <c r="C2067" s="103"/>
    </row>
    <row r="2068" spans="1:3" x14ac:dyDescent="0.2">
      <c r="A2068" s="103"/>
      <c r="B2068" s="103"/>
      <c r="C2068" s="103"/>
    </row>
    <row r="2069" spans="1:3" x14ac:dyDescent="0.2">
      <c r="A2069" s="103"/>
      <c r="B2069" s="103"/>
      <c r="C2069" s="103"/>
    </row>
    <row r="2070" spans="1:3" x14ac:dyDescent="0.2">
      <c r="A2070" s="103"/>
      <c r="B2070" s="103"/>
      <c r="C2070" s="103"/>
    </row>
    <row r="2071" spans="1:3" x14ac:dyDescent="0.2">
      <c r="A2071" s="103"/>
      <c r="B2071" s="103"/>
      <c r="C2071" s="103"/>
    </row>
    <row r="2072" spans="1:3" x14ac:dyDescent="0.2">
      <c r="A2072" s="103"/>
      <c r="B2072" s="103"/>
      <c r="C2072" s="103"/>
    </row>
    <row r="2073" spans="1:3" x14ac:dyDescent="0.2">
      <c r="A2073" s="103"/>
      <c r="B2073" s="103"/>
      <c r="C2073" s="103"/>
    </row>
    <row r="2074" spans="1:3" x14ac:dyDescent="0.2">
      <c r="A2074" s="103"/>
      <c r="B2074" s="103"/>
      <c r="C2074" s="103"/>
    </row>
    <row r="2075" spans="1:3" x14ac:dyDescent="0.2">
      <c r="A2075" s="103"/>
      <c r="B2075" s="103"/>
      <c r="C2075" s="103"/>
    </row>
    <row r="2076" spans="1:3" x14ac:dyDescent="0.2">
      <c r="A2076" s="103"/>
      <c r="B2076" s="103"/>
      <c r="C2076" s="103"/>
    </row>
    <row r="2077" spans="1:3" x14ac:dyDescent="0.2">
      <c r="A2077" s="103"/>
      <c r="B2077" s="103"/>
      <c r="C2077" s="103"/>
    </row>
    <row r="2078" spans="1:3" x14ac:dyDescent="0.2">
      <c r="A2078" s="103"/>
      <c r="B2078" s="103"/>
      <c r="C2078" s="103"/>
    </row>
    <row r="2079" spans="1:3" x14ac:dyDescent="0.2">
      <c r="A2079" s="103"/>
      <c r="B2079" s="103"/>
      <c r="C2079" s="103"/>
    </row>
    <row r="2080" spans="1:3" x14ac:dyDescent="0.2">
      <c r="A2080" s="103"/>
      <c r="B2080" s="103"/>
      <c r="C2080" s="103"/>
    </row>
    <row r="2081" spans="1:3" x14ac:dyDescent="0.2">
      <c r="A2081" s="103"/>
      <c r="B2081" s="103"/>
      <c r="C2081" s="103"/>
    </row>
    <row r="2082" spans="1:3" x14ac:dyDescent="0.2">
      <c r="A2082" s="103"/>
      <c r="B2082" s="103"/>
      <c r="C2082" s="103"/>
    </row>
    <row r="2083" spans="1:3" x14ac:dyDescent="0.2">
      <c r="A2083" s="103"/>
      <c r="B2083" s="103"/>
      <c r="C2083" s="103"/>
    </row>
    <row r="2084" spans="1:3" x14ac:dyDescent="0.2">
      <c r="A2084" s="103"/>
      <c r="B2084" s="103"/>
      <c r="C2084" s="103"/>
    </row>
    <row r="2085" spans="1:3" x14ac:dyDescent="0.2">
      <c r="A2085" s="103"/>
      <c r="B2085" s="103"/>
      <c r="C2085" s="103"/>
    </row>
    <row r="2086" spans="1:3" x14ac:dyDescent="0.2">
      <c r="A2086" s="103"/>
      <c r="B2086" s="103"/>
      <c r="C2086" s="103"/>
    </row>
    <row r="2087" spans="1:3" x14ac:dyDescent="0.2">
      <c r="A2087" s="103"/>
      <c r="B2087" s="103"/>
      <c r="C2087" s="103"/>
    </row>
    <row r="2088" spans="1:3" x14ac:dyDescent="0.2">
      <c r="A2088" s="103"/>
      <c r="B2088" s="103"/>
      <c r="C2088" s="103"/>
    </row>
    <row r="2089" spans="1:3" x14ac:dyDescent="0.2">
      <c r="A2089" s="103"/>
      <c r="B2089" s="103"/>
      <c r="C2089" s="103"/>
    </row>
    <row r="2090" spans="1:3" x14ac:dyDescent="0.2">
      <c r="A2090" s="103"/>
      <c r="B2090" s="103"/>
      <c r="C2090" s="103"/>
    </row>
    <row r="2091" spans="1:3" x14ac:dyDescent="0.2">
      <c r="A2091" s="103"/>
      <c r="B2091" s="103"/>
      <c r="C2091" s="103"/>
    </row>
    <row r="2092" spans="1:3" x14ac:dyDescent="0.2">
      <c r="A2092" s="103"/>
      <c r="B2092" s="103"/>
      <c r="C2092" s="103"/>
    </row>
    <row r="2093" spans="1:3" x14ac:dyDescent="0.2">
      <c r="A2093" s="103"/>
      <c r="B2093" s="103"/>
      <c r="C2093" s="103"/>
    </row>
    <row r="2094" spans="1:3" x14ac:dyDescent="0.2">
      <c r="A2094" s="103"/>
      <c r="B2094" s="103"/>
      <c r="C2094" s="103"/>
    </row>
    <row r="2095" spans="1:3" x14ac:dyDescent="0.2">
      <c r="A2095" s="103"/>
      <c r="B2095" s="103"/>
      <c r="C2095" s="103"/>
    </row>
    <row r="2096" spans="1:3" x14ac:dyDescent="0.2">
      <c r="A2096" s="103"/>
      <c r="B2096" s="103"/>
      <c r="C2096" s="103"/>
    </row>
    <row r="2097" spans="1:3" x14ac:dyDescent="0.2">
      <c r="A2097" s="103"/>
      <c r="B2097" s="103"/>
      <c r="C2097" s="103"/>
    </row>
    <row r="2098" spans="1:3" x14ac:dyDescent="0.2">
      <c r="A2098" s="103"/>
      <c r="B2098" s="103"/>
      <c r="C2098" s="103"/>
    </row>
    <row r="2099" spans="1:3" x14ac:dyDescent="0.2">
      <c r="A2099" s="103"/>
      <c r="B2099" s="103"/>
      <c r="C2099" s="103"/>
    </row>
    <row r="2100" spans="1:3" x14ac:dyDescent="0.2">
      <c r="A2100" s="103"/>
      <c r="B2100" s="103"/>
      <c r="C2100" s="103"/>
    </row>
    <row r="2101" spans="1:3" x14ac:dyDescent="0.2">
      <c r="A2101" s="103"/>
      <c r="B2101" s="103"/>
      <c r="C2101" s="103"/>
    </row>
    <row r="2102" spans="1:3" x14ac:dyDescent="0.2">
      <c r="A2102" s="103"/>
      <c r="B2102" s="103"/>
      <c r="C2102" s="103"/>
    </row>
    <row r="2103" spans="1:3" x14ac:dyDescent="0.2">
      <c r="A2103" s="103"/>
      <c r="B2103" s="103"/>
      <c r="C2103" s="103"/>
    </row>
    <row r="2104" spans="1:3" x14ac:dyDescent="0.2">
      <c r="A2104" s="103"/>
      <c r="B2104" s="103"/>
      <c r="C2104" s="103"/>
    </row>
    <row r="2105" spans="1:3" x14ac:dyDescent="0.2">
      <c r="A2105" s="103"/>
      <c r="B2105" s="103"/>
      <c r="C2105" s="103"/>
    </row>
    <row r="2106" spans="1:3" x14ac:dyDescent="0.2">
      <c r="A2106" s="103"/>
      <c r="B2106" s="103"/>
      <c r="C2106" s="103"/>
    </row>
    <row r="2107" spans="1:3" x14ac:dyDescent="0.2">
      <c r="A2107" s="103"/>
      <c r="B2107" s="103"/>
      <c r="C2107" s="103"/>
    </row>
    <row r="2108" spans="1:3" x14ac:dyDescent="0.2">
      <c r="A2108" s="103"/>
      <c r="B2108" s="103"/>
      <c r="C2108" s="103"/>
    </row>
    <row r="2109" spans="1:3" x14ac:dyDescent="0.2">
      <c r="A2109" s="103"/>
      <c r="B2109" s="103"/>
      <c r="C2109" s="103"/>
    </row>
    <row r="2110" spans="1:3" x14ac:dyDescent="0.2">
      <c r="A2110" s="103"/>
      <c r="B2110" s="103"/>
      <c r="C2110" s="103"/>
    </row>
    <row r="2111" spans="1:3" x14ac:dyDescent="0.2">
      <c r="A2111" s="103"/>
      <c r="B2111" s="103"/>
      <c r="C2111" s="103"/>
    </row>
    <row r="2112" spans="1:3" x14ac:dyDescent="0.2">
      <c r="A2112" s="103"/>
      <c r="B2112" s="103"/>
      <c r="C2112" s="103"/>
    </row>
    <row r="2113" spans="1:3" x14ac:dyDescent="0.2">
      <c r="A2113" s="103"/>
      <c r="B2113" s="103"/>
      <c r="C2113" s="103"/>
    </row>
    <row r="2114" spans="1:3" x14ac:dyDescent="0.2">
      <c r="A2114" s="103"/>
      <c r="B2114" s="103"/>
      <c r="C2114" s="103"/>
    </row>
    <row r="2115" spans="1:3" x14ac:dyDescent="0.2">
      <c r="A2115" s="103"/>
      <c r="B2115" s="103"/>
      <c r="C2115" s="103"/>
    </row>
    <row r="2116" spans="1:3" x14ac:dyDescent="0.2">
      <c r="A2116" s="103"/>
      <c r="B2116" s="103"/>
      <c r="C2116" s="103"/>
    </row>
    <row r="2117" spans="1:3" x14ac:dyDescent="0.2">
      <c r="A2117" s="103"/>
      <c r="B2117" s="103"/>
      <c r="C2117" s="103"/>
    </row>
    <row r="2118" spans="1:3" x14ac:dyDescent="0.2">
      <c r="A2118" s="103"/>
      <c r="B2118" s="103"/>
      <c r="C2118" s="103"/>
    </row>
    <row r="2119" spans="1:3" x14ac:dyDescent="0.2">
      <c r="A2119" s="103"/>
      <c r="B2119" s="103"/>
      <c r="C2119" s="103"/>
    </row>
    <row r="2120" spans="1:3" x14ac:dyDescent="0.2">
      <c r="A2120" s="103"/>
      <c r="B2120" s="103"/>
      <c r="C2120" s="103"/>
    </row>
    <row r="2121" spans="1:3" x14ac:dyDescent="0.2">
      <c r="A2121" s="103"/>
      <c r="B2121" s="103"/>
      <c r="C2121" s="103"/>
    </row>
    <row r="2122" spans="1:3" x14ac:dyDescent="0.2">
      <c r="A2122" s="103"/>
      <c r="B2122" s="103"/>
      <c r="C2122" s="103"/>
    </row>
    <row r="2123" spans="1:3" x14ac:dyDescent="0.2">
      <c r="A2123" s="103"/>
      <c r="B2123" s="103"/>
      <c r="C2123" s="103"/>
    </row>
    <row r="2124" spans="1:3" x14ac:dyDescent="0.2">
      <c r="A2124" s="103"/>
      <c r="B2124" s="103"/>
      <c r="C2124" s="103"/>
    </row>
    <row r="2125" spans="1:3" x14ac:dyDescent="0.2">
      <c r="A2125" s="103"/>
      <c r="B2125" s="103"/>
      <c r="C2125" s="103"/>
    </row>
    <row r="2126" spans="1:3" x14ac:dyDescent="0.2">
      <c r="A2126" s="103"/>
      <c r="B2126" s="103"/>
      <c r="C2126" s="103"/>
    </row>
    <row r="2127" spans="1:3" x14ac:dyDescent="0.2">
      <c r="A2127" s="103"/>
      <c r="B2127" s="103"/>
      <c r="C2127" s="103"/>
    </row>
    <row r="2128" spans="1:3" x14ac:dyDescent="0.2">
      <c r="A2128" s="103"/>
      <c r="B2128" s="103"/>
      <c r="C2128" s="103"/>
    </row>
    <row r="2129" spans="1:3" x14ac:dyDescent="0.2">
      <c r="A2129" s="103"/>
      <c r="B2129" s="103"/>
      <c r="C2129" s="103"/>
    </row>
    <row r="2130" spans="1:3" x14ac:dyDescent="0.2">
      <c r="A2130" s="103"/>
      <c r="B2130" s="103"/>
      <c r="C2130" s="103"/>
    </row>
    <row r="2131" spans="1:3" x14ac:dyDescent="0.2">
      <c r="A2131" s="103"/>
      <c r="B2131" s="103"/>
      <c r="C2131" s="103"/>
    </row>
    <row r="2132" spans="1:3" x14ac:dyDescent="0.2">
      <c r="A2132" s="103"/>
      <c r="B2132" s="103"/>
      <c r="C2132" s="103"/>
    </row>
    <row r="2133" spans="1:3" x14ac:dyDescent="0.2">
      <c r="A2133" s="103"/>
      <c r="B2133" s="103"/>
      <c r="C2133" s="103"/>
    </row>
    <row r="2134" spans="1:3" x14ac:dyDescent="0.2">
      <c r="A2134" s="103"/>
      <c r="B2134" s="103"/>
      <c r="C2134" s="103"/>
    </row>
    <row r="2135" spans="1:3" x14ac:dyDescent="0.2">
      <c r="A2135" s="103"/>
      <c r="B2135" s="103"/>
      <c r="C2135" s="103"/>
    </row>
    <row r="2136" spans="1:3" x14ac:dyDescent="0.2">
      <c r="A2136" s="103"/>
      <c r="B2136" s="103"/>
      <c r="C2136" s="103"/>
    </row>
    <row r="2137" spans="1:3" x14ac:dyDescent="0.2">
      <c r="A2137" s="103"/>
      <c r="B2137" s="103"/>
      <c r="C2137" s="103"/>
    </row>
    <row r="2138" spans="1:3" x14ac:dyDescent="0.2">
      <c r="A2138" s="103"/>
      <c r="B2138" s="103"/>
      <c r="C2138" s="103"/>
    </row>
    <row r="2139" spans="1:3" x14ac:dyDescent="0.2">
      <c r="A2139" s="103"/>
      <c r="B2139" s="103"/>
      <c r="C2139" s="103"/>
    </row>
    <row r="2140" spans="1:3" x14ac:dyDescent="0.2">
      <c r="A2140" s="103"/>
      <c r="B2140" s="103"/>
      <c r="C2140" s="103"/>
    </row>
    <row r="2141" spans="1:3" x14ac:dyDescent="0.2">
      <c r="A2141" s="103"/>
      <c r="B2141" s="103"/>
      <c r="C2141" s="103"/>
    </row>
    <row r="2142" spans="1:3" x14ac:dyDescent="0.2">
      <c r="A2142" s="103"/>
      <c r="B2142" s="103"/>
      <c r="C2142" s="103"/>
    </row>
    <row r="2143" spans="1:3" x14ac:dyDescent="0.2">
      <c r="A2143" s="103"/>
      <c r="B2143" s="103"/>
      <c r="C2143" s="103"/>
    </row>
    <row r="2144" spans="1:3" x14ac:dyDescent="0.2">
      <c r="A2144" s="103"/>
      <c r="B2144" s="103"/>
      <c r="C2144" s="103"/>
    </row>
    <row r="2145" spans="1:3" x14ac:dyDescent="0.2">
      <c r="A2145" s="103"/>
      <c r="B2145" s="103"/>
      <c r="C2145" s="103"/>
    </row>
    <row r="2146" spans="1:3" x14ac:dyDescent="0.2">
      <c r="A2146" s="103"/>
      <c r="B2146" s="103"/>
      <c r="C2146" s="103"/>
    </row>
    <row r="2147" spans="1:3" x14ac:dyDescent="0.2">
      <c r="A2147" s="103"/>
      <c r="B2147" s="103"/>
      <c r="C2147" s="103"/>
    </row>
    <row r="2148" spans="1:3" x14ac:dyDescent="0.2">
      <c r="A2148" s="103"/>
      <c r="B2148" s="103"/>
      <c r="C2148" s="103"/>
    </row>
    <row r="2149" spans="1:3" x14ac:dyDescent="0.2">
      <c r="A2149" s="103"/>
      <c r="B2149" s="103"/>
      <c r="C2149" s="103"/>
    </row>
    <row r="2150" spans="1:3" x14ac:dyDescent="0.2">
      <c r="A2150" s="103"/>
      <c r="B2150" s="103"/>
      <c r="C2150" s="103"/>
    </row>
    <row r="2151" spans="1:3" x14ac:dyDescent="0.2">
      <c r="A2151" s="103"/>
      <c r="B2151" s="103"/>
      <c r="C2151" s="103"/>
    </row>
    <row r="2152" spans="1:3" x14ac:dyDescent="0.2">
      <c r="A2152" s="103"/>
      <c r="B2152" s="103"/>
      <c r="C2152" s="103"/>
    </row>
    <row r="2153" spans="1:3" x14ac:dyDescent="0.2">
      <c r="A2153" s="103"/>
      <c r="B2153" s="103"/>
      <c r="C2153" s="103"/>
    </row>
    <row r="2154" spans="1:3" x14ac:dyDescent="0.2">
      <c r="A2154" s="103"/>
      <c r="B2154" s="103"/>
      <c r="C2154" s="103"/>
    </row>
    <row r="2155" spans="1:3" x14ac:dyDescent="0.2">
      <c r="A2155" s="103"/>
      <c r="B2155" s="103"/>
      <c r="C2155" s="103"/>
    </row>
    <row r="2156" spans="1:3" x14ac:dyDescent="0.2">
      <c r="A2156" s="103"/>
      <c r="B2156" s="103"/>
      <c r="C2156" s="103"/>
    </row>
    <row r="2157" spans="1:3" x14ac:dyDescent="0.2">
      <c r="A2157" s="103"/>
      <c r="B2157" s="103"/>
      <c r="C2157" s="103"/>
    </row>
    <row r="2158" spans="1:3" x14ac:dyDescent="0.2">
      <c r="A2158" s="103"/>
      <c r="B2158" s="103"/>
      <c r="C2158" s="103"/>
    </row>
    <row r="2159" spans="1:3" x14ac:dyDescent="0.2">
      <c r="A2159" s="103"/>
      <c r="B2159" s="103"/>
      <c r="C2159" s="103"/>
    </row>
    <row r="2160" spans="1:3" x14ac:dyDescent="0.2">
      <c r="A2160" s="103"/>
      <c r="B2160" s="103"/>
      <c r="C2160" s="103"/>
    </row>
    <row r="2161" spans="1:3" x14ac:dyDescent="0.2">
      <c r="A2161" s="103"/>
      <c r="B2161" s="103"/>
      <c r="C2161" s="103"/>
    </row>
    <row r="2162" spans="1:3" x14ac:dyDescent="0.2">
      <c r="A2162" s="103"/>
      <c r="B2162" s="103"/>
      <c r="C2162" s="103"/>
    </row>
    <row r="2163" spans="1:3" x14ac:dyDescent="0.2">
      <c r="A2163" s="103"/>
      <c r="B2163" s="103"/>
      <c r="C2163" s="103"/>
    </row>
    <row r="2164" spans="1:3" x14ac:dyDescent="0.2">
      <c r="A2164" s="103"/>
      <c r="B2164" s="103"/>
      <c r="C2164" s="103"/>
    </row>
    <row r="2165" spans="1:3" x14ac:dyDescent="0.2">
      <c r="A2165" s="103"/>
      <c r="B2165" s="103"/>
      <c r="C2165" s="103"/>
    </row>
    <row r="2166" spans="1:3" x14ac:dyDescent="0.2">
      <c r="A2166" s="103"/>
      <c r="B2166" s="103"/>
      <c r="C2166" s="103"/>
    </row>
    <row r="2167" spans="1:3" x14ac:dyDescent="0.2">
      <c r="A2167" s="103"/>
      <c r="B2167" s="103"/>
      <c r="C2167" s="103"/>
    </row>
    <row r="2168" spans="1:3" x14ac:dyDescent="0.2">
      <c r="A2168" s="103"/>
      <c r="B2168" s="103"/>
      <c r="C2168" s="103"/>
    </row>
    <row r="2169" spans="1:3" x14ac:dyDescent="0.2">
      <c r="A2169" s="103"/>
      <c r="B2169" s="103"/>
      <c r="C2169" s="103"/>
    </row>
    <row r="2170" spans="1:3" x14ac:dyDescent="0.2">
      <c r="A2170" s="103"/>
      <c r="B2170" s="103"/>
      <c r="C2170" s="103"/>
    </row>
    <row r="2171" spans="1:3" x14ac:dyDescent="0.2">
      <c r="A2171" s="103"/>
      <c r="B2171" s="103"/>
      <c r="C2171" s="103"/>
    </row>
    <row r="2172" spans="1:3" x14ac:dyDescent="0.2">
      <c r="A2172" s="103"/>
      <c r="B2172" s="103"/>
      <c r="C2172" s="103"/>
    </row>
    <row r="2173" spans="1:3" x14ac:dyDescent="0.2">
      <c r="A2173" s="103"/>
      <c r="B2173" s="103"/>
      <c r="C2173" s="103"/>
    </row>
    <row r="2174" spans="1:3" x14ac:dyDescent="0.2">
      <c r="A2174" s="103"/>
      <c r="B2174" s="103"/>
      <c r="C2174" s="103"/>
    </row>
    <row r="2175" spans="1:3" x14ac:dyDescent="0.2">
      <c r="A2175" s="103"/>
      <c r="B2175" s="103"/>
      <c r="C2175" s="103"/>
    </row>
    <row r="2176" spans="1:3" x14ac:dyDescent="0.2">
      <c r="A2176" s="103"/>
      <c r="B2176" s="103"/>
      <c r="C2176" s="103"/>
    </row>
    <row r="2177" spans="1:3" x14ac:dyDescent="0.2">
      <c r="A2177" s="103"/>
      <c r="B2177" s="103"/>
      <c r="C2177" s="103"/>
    </row>
    <row r="2178" spans="1:3" x14ac:dyDescent="0.2">
      <c r="A2178" s="103"/>
      <c r="B2178" s="103"/>
      <c r="C2178" s="103"/>
    </row>
    <row r="2179" spans="1:3" x14ac:dyDescent="0.2">
      <c r="A2179" s="103"/>
      <c r="B2179" s="103"/>
      <c r="C2179" s="103"/>
    </row>
    <row r="2180" spans="1:3" x14ac:dyDescent="0.2">
      <c r="A2180" s="103"/>
      <c r="B2180" s="103"/>
      <c r="C2180" s="103"/>
    </row>
    <row r="2181" spans="1:3" x14ac:dyDescent="0.2">
      <c r="A2181" s="103"/>
      <c r="B2181" s="103"/>
      <c r="C2181" s="103"/>
    </row>
    <row r="2182" spans="1:3" x14ac:dyDescent="0.2">
      <c r="A2182" s="103"/>
      <c r="B2182" s="103"/>
      <c r="C2182" s="103"/>
    </row>
    <row r="2183" spans="1:3" x14ac:dyDescent="0.2">
      <c r="A2183" s="103"/>
      <c r="B2183" s="103"/>
      <c r="C2183" s="103"/>
    </row>
    <row r="2184" spans="1:3" x14ac:dyDescent="0.2">
      <c r="A2184" s="103"/>
      <c r="B2184" s="103"/>
      <c r="C2184" s="103"/>
    </row>
    <row r="2185" spans="1:3" x14ac:dyDescent="0.2">
      <c r="A2185" s="103"/>
      <c r="B2185" s="103"/>
      <c r="C2185" s="103"/>
    </row>
    <row r="2186" spans="1:3" x14ac:dyDescent="0.2">
      <c r="A2186" s="103"/>
      <c r="B2186" s="103"/>
      <c r="C2186" s="103"/>
    </row>
    <row r="2187" spans="1:3" x14ac:dyDescent="0.2">
      <c r="A2187" s="103"/>
      <c r="B2187" s="103"/>
      <c r="C2187" s="103"/>
    </row>
    <row r="2188" spans="1:3" x14ac:dyDescent="0.2">
      <c r="A2188" s="103"/>
      <c r="B2188" s="103"/>
      <c r="C2188" s="103"/>
    </row>
    <row r="2189" spans="1:3" x14ac:dyDescent="0.2">
      <c r="A2189" s="103"/>
      <c r="B2189" s="103"/>
      <c r="C2189" s="103"/>
    </row>
    <row r="2190" spans="1:3" x14ac:dyDescent="0.2">
      <c r="A2190" s="103"/>
      <c r="B2190" s="103"/>
      <c r="C2190" s="103"/>
    </row>
    <row r="2191" spans="1:3" x14ac:dyDescent="0.2">
      <c r="A2191" s="103"/>
      <c r="B2191" s="103"/>
      <c r="C2191" s="103"/>
    </row>
    <row r="2192" spans="1:3" x14ac:dyDescent="0.2">
      <c r="A2192" s="103"/>
      <c r="B2192" s="103"/>
      <c r="C2192" s="103"/>
    </row>
    <row r="2193" spans="1:3" x14ac:dyDescent="0.2">
      <c r="A2193" s="103"/>
      <c r="B2193" s="103"/>
      <c r="C2193" s="103"/>
    </row>
    <row r="2194" spans="1:3" x14ac:dyDescent="0.2">
      <c r="A2194" s="103"/>
      <c r="B2194" s="103"/>
      <c r="C2194" s="103"/>
    </row>
    <row r="2195" spans="1:3" x14ac:dyDescent="0.2">
      <c r="A2195" s="103"/>
      <c r="B2195" s="103"/>
      <c r="C2195" s="103"/>
    </row>
    <row r="2196" spans="1:3" x14ac:dyDescent="0.2">
      <c r="A2196" s="103"/>
      <c r="B2196" s="103"/>
      <c r="C2196" s="103"/>
    </row>
    <row r="2197" spans="1:3" x14ac:dyDescent="0.2">
      <c r="A2197" s="103"/>
      <c r="B2197" s="103"/>
      <c r="C2197" s="103"/>
    </row>
    <row r="2198" spans="1:3" x14ac:dyDescent="0.2">
      <c r="A2198" s="103"/>
      <c r="B2198" s="103"/>
      <c r="C2198" s="103"/>
    </row>
    <row r="2199" spans="1:3" x14ac:dyDescent="0.2">
      <c r="A2199" s="103"/>
      <c r="B2199" s="103"/>
      <c r="C2199" s="103"/>
    </row>
    <row r="2200" spans="1:3" x14ac:dyDescent="0.2">
      <c r="A2200" s="103"/>
      <c r="B2200" s="103"/>
      <c r="C2200" s="103"/>
    </row>
    <row r="2201" spans="1:3" x14ac:dyDescent="0.2">
      <c r="A2201" s="103"/>
      <c r="B2201" s="103"/>
      <c r="C2201" s="103"/>
    </row>
    <row r="2202" spans="1:3" x14ac:dyDescent="0.2">
      <c r="A2202" s="103"/>
      <c r="B2202" s="103"/>
      <c r="C2202" s="103"/>
    </row>
    <row r="2203" spans="1:3" x14ac:dyDescent="0.2">
      <c r="A2203" s="103"/>
      <c r="B2203" s="103"/>
      <c r="C2203" s="103"/>
    </row>
    <row r="2204" spans="1:3" x14ac:dyDescent="0.2">
      <c r="A2204" s="103"/>
      <c r="B2204" s="103"/>
      <c r="C2204" s="103"/>
    </row>
    <row r="2205" spans="1:3" x14ac:dyDescent="0.2">
      <c r="A2205" s="103"/>
      <c r="B2205" s="103"/>
      <c r="C2205" s="103"/>
    </row>
    <row r="2206" spans="1:3" x14ac:dyDescent="0.2">
      <c r="A2206" s="103"/>
      <c r="B2206" s="103"/>
      <c r="C2206" s="103"/>
    </row>
    <row r="2207" spans="1:3" x14ac:dyDescent="0.2">
      <c r="A2207" s="103"/>
      <c r="B2207" s="103"/>
      <c r="C2207" s="103"/>
    </row>
    <row r="2208" spans="1:3" x14ac:dyDescent="0.2">
      <c r="A2208" s="103"/>
      <c r="B2208" s="103"/>
      <c r="C2208" s="103"/>
    </row>
    <row r="2209" spans="1:3" x14ac:dyDescent="0.2">
      <c r="A2209" s="103"/>
      <c r="B2209" s="103"/>
      <c r="C2209" s="103"/>
    </row>
    <row r="2210" spans="1:3" x14ac:dyDescent="0.2">
      <c r="A2210" s="103"/>
      <c r="B2210" s="103"/>
      <c r="C2210" s="103"/>
    </row>
    <row r="2211" spans="1:3" x14ac:dyDescent="0.2">
      <c r="A2211" s="103"/>
      <c r="B2211" s="103"/>
      <c r="C2211" s="103"/>
    </row>
    <row r="2212" spans="1:3" x14ac:dyDescent="0.2">
      <c r="A2212" s="103"/>
      <c r="B2212" s="103"/>
      <c r="C2212" s="103"/>
    </row>
    <row r="2213" spans="1:3" x14ac:dyDescent="0.2">
      <c r="A2213" s="103"/>
      <c r="B2213" s="103"/>
      <c r="C2213" s="103"/>
    </row>
    <row r="2214" spans="1:3" x14ac:dyDescent="0.2">
      <c r="A2214" s="103"/>
      <c r="B2214" s="103"/>
      <c r="C2214" s="103"/>
    </row>
    <row r="2215" spans="1:3" x14ac:dyDescent="0.2">
      <c r="A2215" s="103"/>
      <c r="B2215" s="103"/>
      <c r="C2215" s="103"/>
    </row>
    <row r="2216" spans="1:3" x14ac:dyDescent="0.2">
      <c r="A2216" s="103"/>
      <c r="B2216" s="103"/>
      <c r="C2216" s="103"/>
    </row>
    <row r="2217" spans="1:3" x14ac:dyDescent="0.2">
      <c r="A2217" s="103"/>
      <c r="B2217" s="103"/>
      <c r="C2217" s="103"/>
    </row>
    <row r="2218" spans="1:3" x14ac:dyDescent="0.2">
      <c r="A2218" s="103"/>
      <c r="B2218" s="103"/>
      <c r="C2218" s="103"/>
    </row>
    <row r="2219" spans="1:3" x14ac:dyDescent="0.2">
      <c r="A2219" s="103"/>
      <c r="B2219" s="103"/>
      <c r="C2219" s="103"/>
    </row>
    <row r="2220" spans="1:3" x14ac:dyDescent="0.2">
      <c r="A2220" s="103"/>
      <c r="B2220" s="103"/>
      <c r="C2220" s="103"/>
    </row>
    <row r="2221" spans="1:3" x14ac:dyDescent="0.2">
      <c r="A2221" s="103"/>
      <c r="B2221" s="103"/>
      <c r="C2221" s="103"/>
    </row>
    <row r="2222" spans="1:3" x14ac:dyDescent="0.2">
      <c r="A2222" s="103"/>
      <c r="B2222" s="103"/>
      <c r="C2222" s="103"/>
    </row>
    <row r="2223" spans="1:3" x14ac:dyDescent="0.2">
      <c r="A2223" s="103"/>
      <c r="B2223" s="103"/>
      <c r="C2223" s="103"/>
    </row>
    <row r="2224" spans="1:3" x14ac:dyDescent="0.2">
      <c r="A2224" s="103"/>
      <c r="B2224" s="103"/>
      <c r="C2224" s="103"/>
    </row>
    <row r="2225" spans="1:3" x14ac:dyDescent="0.2">
      <c r="A2225" s="103"/>
      <c r="B2225" s="103"/>
      <c r="C2225" s="103"/>
    </row>
    <row r="2226" spans="1:3" x14ac:dyDescent="0.2">
      <c r="A2226" s="103"/>
      <c r="B2226" s="103"/>
      <c r="C2226" s="103"/>
    </row>
    <row r="2227" spans="1:3" x14ac:dyDescent="0.2">
      <c r="A2227" s="103"/>
      <c r="B2227" s="103"/>
      <c r="C2227" s="103"/>
    </row>
    <row r="2228" spans="1:3" x14ac:dyDescent="0.2">
      <c r="A2228" s="103"/>
      <c r="B2228" s="103"/>
      <c r="C2228" s="103"/>
    </row>
    <row r="2229" spans="1:3" x14ac:dyDescent="0.2">
      <c r="A2229" s="103"/>
      <c r="B2229" s="103"/>
      <c r="C2229" s="103"/>
    </row>
    <row r="2230" spans="1:3" x14ac:dyDescent="0.2">
      <c r="A2230" s="103"/>
      <c r="B2230" s="103"/>
      <c r="C2230" s="103"/>
    </row>
    <row r="2231" spans="1:3" x14ac:dyDescent="0.2">
      <c r="A2231" s="103"/>
      <c r="B2231" s="103"/>
      <c r="C2231" s="103"/>
    </row>
    <row r="2232" spans="1:3" x14ac:dyDescent="0.2">
      <c r="A2232" s="103"/>
      <c r="B2232" s="103"/>
      <c r="C2232" s="103"/>
    </row>
    <row r="2233" spans="1:3" x14ac:dyDescent="0.2">
      <c r="A2233" s="103"/>
      <c r="B2233" s="103"/>
      <c r="C2233" s="103"/>
    </row>
    <row r="2234" spans="1:3" x14ac:dyDescent="0.2">
      <c r="A2234" s="103"/>
      <c r="B2234" s="103"/>
      <c r="C2234" s="103"/>
    </row>
    <row r="2235" spans="1:3" x14ac:dyDescent="0.2">
      <c r="A2235" s="103"/>
      <c r="B2235" s="103"/>
      <c r="C2235" s="103"/>
    </row>
    <row r="2236" spans="1:3" x14ac:dyDescent="0.2">
      <c r="A2236" s="103"/>
      <c r="B2236" s="103"/>
      <c r="C2236" s="103"/>
    </row>
    <row r="2237" spans="1:3" x14ac:dyDescent="0.2">
      <c r="A2237" s="103"/>
      <c r="B2237" s="103"/>
      <c r="C2237" s="103"/>
    </row>
    <row r="2238" spans="1:3" x14ac:dyDescent="0.2">
      <c r="A2238" s="103"/>
      <c r="B2238" s="103"/>
      <c r="C2238" s="103"/>
    </row>
    <row r="2239" spans="1:3" x14ac:dyDescent="0.2">
      <c r="A2239" s="103"/>
      <c r="B2239" s="103"/>
      <c r="C2239" s="103"/>
    </row>
    <row r="2240" spans="1:3" x14ac:dyDescent="0.2">
      <c r="A2240" s="103"/>
      <c r="B2240" s="103"/>
      <c r="C2240" s="103"/>
    </row>
    <row r="2241" spans="1:3" x14ac:dyDescent="0.2">
      <c r="A2241" s="103"/>
      <c r="B2241" s="103"/>
      <c r="C2241" s="103"/>
    </row>
    <row r="2242" spans="1:3" x14ac:dyDescent="0.2">
      <c r="A2242" s="103"/>
      <c r="B2242" s="103"/>
      <c r="C2242" s="103"/>
    </row>
    <row r="2243" spans="1:3" x14ac:dyDescent="0.2">
      <c r="A2243" s="103"/>
      <c r="B2243" s="103"/>
      <c r="C2243" s="103"/>
    </row>
    <row r="2244" spans="1:3" x14ac:dyDescent="0.2">
      <c r="A2244" s="103"/>
      <c r="B2244" s="103"/>
      <c r="C2244" s="103"/>
    </row>
    <row r="2245" spans="1:3" x14ac:dyDescent="0.2">
      <c r="A2245" s="103"/>
      <c r="B2245" s="103"/>
      <c r="C2245" s="103"/>
    </row>
    <row r="2246" spans="1:3" x14ac:dyDescent="0.2">
      <c r="A2246" s="103"/>
      <c r="B2246" s="103"/>
      <c r="C2246" s="103"/>
    </row>
    <row r="2247" spans="1:3" x14ac:dyDescent="0.2">
      <c r="A2247" s="103"/>
      <c r="B2247" s="103"/>
      <c r="C2247" s="103"/>
    </row>
    <row r="2248" spans="1:3" x14ac:dyDescent="0.2">
      <c r="A2248" s="103"/>
      <c r="B2248" s="103"/>
      <c r="C2248" s="103"/>
    </row>
    <row r="2249" spans="1:3" x14ac:dyDescent="0.2">
      <c r="A2249" s="103"/>
      <c r="B2249" s="103"/>
      <c r="C2249" s="103"/>
    </row>
    <row r="2250" spans="1:3" x14ac:dyDescent="0.2">
      <c r="A2250" s="103"/>
      <c r="B2250" s="103"/>
      <c r="C2250" s="103"/>
    </row>
    <row r="2251" spans="1:3" x14ac:dyDescent="0.2">
      <c r="A2251" s="103"/>
      <c r="B2251" s="103"/>
      <c r="C2251" s="103"/>
    </row>
    <row r="2252" spans="1:3" x14ac:dyDescent="0.2">
      <c r="A2252" s="103"/>
      <c r="B2252" s="103"/>
      <c r="C2252" s="103"/>
    </row>
    <row r="2253" spans="1:3" x14ac:dyDescent="0.2">
      <c r="A2253" s="103"/>
      <c r="B2253" s="103"/>
      <c r="C2253" s="103"/>
    </row>
    <row r="2254" spans="1:3" x14ac:dyDescent="0.2">
      <c r="A2254" s="103"/>
      <c r="B2254" s="103"/>
      <c r="C2254" s="103"/>
    </row>
    <row r="2255" spans="1:3" x14ac:dyDescent="0.2">
      <c r="A2255" s="103"/>
      <c r="B2255" s="103"/>
      <c r="C2255" s="103"/>
    </row>
    <row r="2256" spans="1:3" x14ac:dyDescent="0.2">
      <c r="A2256" s="103"/>
      <c r="B2256" s="103"/>
      <c r="C2256" s="103"/>
    </row>
    <row r="2257" spans="1:3" x14ac:dyDescent="0.2">
      <c r="A2257" s="103"/>
      <c r="B2257" s="103"/>
      <c r="C2257" s="103"/>
    </row>
    <row r="2258" spans="1:3" x14ac:dyDescent="0.2">
      <c r="A2258" s="103"/>
      <c r="B2258" s="103"/>
      <c r="C2258" s="103"/>
    </row>
    <row r="2259" spans="1:3" x14ac:dyDescent="0.2">
      <c r="A2259" s="103"/>
      <c r="B2259" s="103"/>
      <c r="C2259" s="103"/>
    </row>
    <row r="2260" spans="1:3" x14ac:dyDescent="0.2">
      <c r="A2260" s="103"/>
      <c r="B2260" s="103"/>
      <c r="C2260" s="103"/>
    </row>
    <row r="2261" spans="1:3" x14ac:dyDescent="0.2">
      <c r="A2261" s="103"/>
      <c r="B2261" s="103"/>
      <c r="C2261" s="103"/>
    </row>
    <row r="2262" spans="1:3" x14ac:dyDescent="0.2">
      <c r="A2262" s="103"/>
      <c r="B2262" s="103"/>
      <c r="C2262" s="103"/>
    </row>
    <row r="2263" spans="1:3" x14ac:dyDescent="0.2">
      <c r="A2263" s="103"/>
      <c r="B2263" s="103"/>
      <c r="C2263" s="103"/>
    </row>
    <row r="2264" spans="1:3" x14ac:dyDescent="0.2">
      <c r="A2264" s="103"/>
      <c r="B2264" s="103"/>
      <c r="C2264" s="103"/>
    </row>
    <row r="2265" spans="1:3" x14ac:dyDescent="0.2">
      <c r="A2265" s="103"/>
      <c r="B2265" s="103"/>
      <c r="C2265" s="103"/>
    </row>
    <row r="2266" spans="1:3" x14ac:dyDescent="0.2">
      <c r="A2266" s="103"/>
      <c r="B2266" s="103"/>
      <c r="C2266" s="103"/>
    </row>
    <row r="2267" spans="1:3" x14ac:dyDescent="0.2">
      <c r="A2267" s="103"/>
      <c r="B2267" s="103"/>
      <c r="C2267" s="103"/>
    </row>
    <row r="2268" spans="1:3" x14ac:dyDescent="0.2">
      <c r="A2268" s="103"/>
      <c r="B2268" s="103"/>
      <c r="C2268" s="103"/>
    </row>
    <row r="2269" spans="1:3" x14ac:dyDescent="0.2">
      <c r="A2269" s="103"/>
      <c r="B2269" s="103"/>
      <c r="C2269" s="103"/>
    </row>
    <row r="2270" spans="1:3" x14ac:dyDescent="0.2">
      <c r="A2270" s="103"/>
      <c r="B2270" s="103"/>
      <c r="C2270" s="103"/>
    </row>
    <row r="2271" spans="1:3" x14ac:dyDescent="0.2">
      <c r="A2271" s="103"/>
      <c r="B2271" s="103"/>
      <c r="C2271" s="103"/>
    </row>
    <row r="2272" spans="1:3" x14ac:dyDescent="0.2">
      <c r="A2272" s="103"/>
      <c r="B2272" s="103"/>
      <c r="C2272" s="103"/>
    </row>
    <row r="2273" spans="1:3" x14ac:dyDescent="0.2">
      <c r="A2273" s="103"/>
      <c r="B2273" s="103"/>
      <c r="C2273" s="103"/>
    </row>
    <row r="2274" spans="1:3" x14ac:dyDescent="0.2">
      <c r="A2274" s="103"/>
      <c r="B2274" s="103"/>
      <c r="C2274" s="103"/>
    </row>
    <row r="2275" spans="1:3" x14ac:dyDescent="0.2">
      <c r="A2275" s="103"/>
      <c r="B2275" s="103"/>
      <c r="C2275" s="103"/>
    </row>
    <row r="2276" spans="1:3" x14ac:dyDescent="0.2">
      <c r="A2276" s="103"/>
      <c r="B2276" s="103"/>
      <c r="C2276" s="103"/>
    </row>
    <row r="2277" spans="1:3" x14ac:dyDescent="0.2">
      <c r="A2277" s="103"/>
      <c r="B2277" s="103"/>
      <c r="C2277" s="103"/>
    </row>
    <row r="2278" spans="1:3" x14ac:dyDescent="0.2">
      <c r="A2278" s="103"/>
      <c r="B2278" s="103"/>
      <c r="C2278" s="103"/>
    </row>
    <row r="2279" spans="1:3" x14ac:dyDescent="0.2">
      <c r="A2279" s="103"/>
      <c r="B2279" s="103"/>
      <c r="C2279" s="103"/>
    </row>
    <row r="2280" spans="1:3" x14ac:dyDescent="0.2">
      <c r="A2280" s="103"/>
      <c r="B2280" s="103"/>
      <c r="C2280" s="103"/>
    </row>
    <row r="2281" spans="1:3" x14ac:dyDescent="0.2">
      <c r="A2281" s="103"/>
      <c r="B2281" s="103"/>
      <c r="C2281" s="103"/>
    </row>
    <row r="2282" spans="1:3" x14ac:dyDescent="0.2">
      <c r="A2282" s="103"/>
      <c r="B2282" s="103"/>
      <c r="C2282" s="103"/>
    </row>
    <row r="2283" spans="1:3" x14ac:dyDescent="0.2">
      <c r="A2283" s="103"/>
      <c r="B2283" s="103"/>
      <c r="C2283" s="103"/>
    </row>
    <row r="2284" spans="1:3" x14ac:dyDescent="0.2">
      <c r="A2284" s="103"/>
      <c r="B2284" s="103"/>
      <c r="C2284" s="103"/>
    </row>
    <row r="2285" spans="1:3" x14ac:dyDescent="0.2">
      <c r="A2285" s="103"/>
      <c r="B2285" s="103"/>
      <c r="C2285" s="103"/>
    </row>
    <row r="2286" spans="1:3" x14ac:dyDescent="0.2">
      <c r="A2286" s="103"/>
      <c r="B2286" s="103"/>
      <c r="C2286" s="103"/>
    </row>
    <row r="2287" spans="1:3" x14ac:dyDescent="0.2">
      <c r="A2287" s="103"/>
      <c r="B2287" s="103"/>
      <c r="C2287" s="103"/>
    </row>
    <row r="2288" spans="1:3" x14ac:dyDescent="0.2">
      <c r="A2288" s="103"/>
      <c r="B2288" s="103"/>
      <c r="C2288" s="103"/>
    </row>
    <row r="2289" spans="1:3" x14ac:dyDescent="0.2">
      <c r="A2289" s="103"/>
      <c r="B2289" s="103"/>
      <c r="C2289" s="103"/>
    </row>
    <row r="2290" spans="1:3" x14ac:dyDescent="0.2">
      <c r="A2290" s="103"/>
      <c r="B2290" s="103"/>
      <c r="C2290" s="103"/>
    </row>
    <row r="2291" spans="1:3" x14ac:dyDescent="0.2">
      <c r="A2291" s="103"/>
      <c r="B2291" s="103"/>
      <c r="C2291" s="103"/>
    </row>
    <row r="2292" spans="1:3" x14ac:dyDescent="0.2">
      <c r="A2292" s="103"/>
      <c r="B2292" s="103"/>
      <c r="C2292" s="103"/>
    </row>
    <row r="2293" spans="1:3" x14ac:dyDescent="0.2">
      <c r="A2293" s="103"/>
      <c r="B2293" s="103"/>
      <c r="C2293" s="103"/>
    </row>
    <row r="2294" spans="1:3" x14ac:dyDescent="0.2">
      <c r="A2294" s="103"/>
      <c r="B2294" s="103"/>
      <c r="C2294" s="103"/>
    </row>
    <row r="2295" spans="1:3" x14ac:dyDescent="0.2">
      <c r="A2295" s="103"/>
      <c r="B2295" s="103"/>
      <c r="C2295" s="103"/>
    </row>
    <row r="2296" spans="1:3" x14ac:dyDescent="0.2">
      <c r="A2296" s="103"/>
      <c r="B2296" s="103"/>
      <c r="C2296" s="103"/>
    </row>
    <row r="2297" spans="1:3" x14ac:dyDescent="0.2">
      <c r="A2297" s="103"/>
      <c r="B2297" s="103"/>
      <c r="C2297" s="103"/>
    </row>
    <row r="2298" spans="1:3" x14ac:dyDescent="0.2">
      <c r="A2298" s="103"/>
      <c r="B2298" s="103"/>
      <c r="C2298" s="103"/>
    </row>
    <row r="2299" spans="1:3" x14ac:dyDescent="0.2">
      <c r="A2299" s="103"/>
      <c r="B2299" s="103"/>
      <c r="C2299" s="103"/>
    </row>
    <row r="2300" spans="1:3" x14ac:dyDescent="0.2">
      <c r="A2300" s="103"/>
      <c r="B2300" s="103"/>
      <c r="C2300" s="103"/>
    </row>
    <row r="2301" spans="1:3" x14ac:dyDescent="0.2">
      <c r="A2301" s="103"/>
      <c r="B2301" s="103"/>
      <c r="C2301" s="103"/>
    </row>
    <row r="2302" spans="1:3" x14ac:dyDescent="0.2">
      <c r="A2302" s="103"/>
      <c r="B2302" s="103"/>
      <c r="C2302" s="103"/>
    </row>
    <row r="2303" spans="1:3" x14ac:dyDescent="0.2">
      <c r="A2303" s="103"/>
      <c r="B2303" s="103"/>
      <c r="C2303" s="103"/>
    </row>
    <row r="2304" spans="1:3" x14ac:dyDescent="0.2">
      <c r="A2304" s="103"/>
      <c r="B2304" s="103"/>
      <c r="C2304" s="103"/>
    </row>
    <row r="2305" spans="1:3" x14ac:dyDescent="0.2">
      <c r="A2305" s="103"/>
      <c r="B2305" s="103"/>
      <c r="C2305" s="103"/>
    </row>
    <row r="2306" spans="1:3" x14ac:dyDescent="0.2">
      <c r="A2306" s="103"/>
      <c r="B2306" s="103"/>
      <c r="C2306" s="103"/>
    </row>
    <row r="2307" spans="1:3" x14ac:dyDescent="0.2">
      <c r="A2307" s="103"/>
      <c r="B2307" s="103"/>
      <c r="C2307" s="103"/>
    </row>
    <row r="2308" spans="1:3" x14ac:dyDescent="0.2">
      <c r="A2308" s="103"/>
      <c r="B2308" s="103"/>
      <c r="C2308" s="103"/>
    </row>
    <row r="2309" spans="1:3" x14ac:dyDescent="0.2">
      <c r="A2309" s="103"/>
      <c r="B2309" s="103"/>
      <c r="C2309" s="103"/>
    </row>
    <row r="2310" spans="1:3" x14ac:dyDescent="0.2">
      <c r="A2310" s="103"/>
      <c r="B2310" s="103"/>
      <c r="C2310" s="103"/>
    </row>
    <row r="2311" spans="1:3" x14ac:dyDescent="0.2">
      <c r="A2311" s="103"/>
      <c r="B2311" s="103"/>
      <c r="C2311" s="103"/>
    </row>
    <row r="2312" spans="1:3" x14ac:dyDescent="0.2">
      <c r="A2312" s="103"/>
      <c r="B2312" s="103"/>
      <c r="C2312" s="103"/>
    </row>
    <row r="2313" spans="1:3" x14ac:dyDescent="0.2">
      <c r="A2313" s="103"/>
      <c r="B2313" s="103"/>
      <c r="C2313" s="103"/>
    </row>
    <row r="2314" spans="1:3" x14ac:dyDescent="0.2">
      <c r="A2314" s="103"/>
      <c r="B2314" s="103"/>
      <c r="C2314" s="103"/>
    </row>
    <row r="2315" spans="1:3" x14ac:dyDescent="0.2">
      <c r="A2315" s="103"/>
      <c r="B2315" s="103"/>
      <c r="C2315" s="103"/>
    </row>
    <row r="2316" spans="1:3" x14ac:dyDescent="0.2">
      <c r="A2316" s="103"/>
      <c r="B2316" s="103"/>
      <c r="C2316" s="103"/>
    </row>
    <row r="2317" spans="1:3" x14ac:dyDescent="0.2">
      <c r="A2317" s="103"/>
      <c r="B2317" s="103"/>
      <c r="C2317" s="103"/>
    </row>
    <row r="2318" spans="1:3" x14ac:dyDescent="0.2">
      <c r="A2318" s="103"/>
      <c r="B2318" s="103"/>
      <c r="C2318" s="103"/>
    </row>
    <row r="2319" spans="1:3" x14ac:dyDescent="0.2">
      <c r="A2319" s="103"/>
      <c r="B2319" s="103"/>
      <c r="C2319" s="103"/>
    </row>
    <row r="2320" spans="1:3" x14ac:dyDescent="0.2">
      <c r="A2320" s="103"/>
      <c r="B2320" s="103"/>
      <c r="C2320" s="103"/>
    </row>
    <row r="2321" spans="1:3" x14ac:dyDescent="0.2">
      <c r="A2321" s="103"/>
      <c r="B2321" s="103"/>
      <c r="C2321" s="103"/>
    </row>
    <row r="2322" spans="1:3" x14ac:dyDescent="0.2">
      <c r="A2322" s="103"/>
      <c r="B2322" s="103"/>
      <c r="C2322" s="103"/>
    </row>
    <row r="2323" spans="1:3" x14ac:dyDescent="0.2">
      <c r="A2323" s="103"/>
      <c r="B2323" s="103"/>
      <c r="C2323" s="103"/>
    </row>
    <row r="2324" spans="1:3" x14ac:dyDescent="0.2">
      <c r="A2324" s="103"/>
      <c r="B2324" s="103"/>
      <c r="C2324" s="103"/>
    </row>
    <row r="2325" spans="1:3" x14ac:dyDescent="0.2">
      <c r="A2325" s="103"/>
      <c r="B2325" s="103"/>
      <c r="C2325" s="103"/>
    </row>
    <row r="2326" spans="1:3" x14ac:dyDescent="0.2">
      <c r="A2326" s="103"/>
      <c r="B2326" s="103"/>
      <c r="C2326" s="103"/>
    </row>
    <row r="2327" spans="1:3" x14ac:dyDescent="0.2">
      <c r="A2327" s="103"/>
      <c r="B2327" s="103"/>
      <c r="C2327" s="103"/>
    </row>
    <row r="2328" spans="1:3" x14ac:dyDescent="0.2">
      <c r="A2328" s="103"/>
      <c r="B2328" s="103"/>
      <c r="C2328" s="103"/>
    </row>
    <row r="2329" spans="1:3" x14ac:dyDescent="0.2">
      <c r="A2329" s="103"/>
      <c r="B2329" s="103"/>
      <c r="C2329" s="103"/>
    </row>
    <row r="2330" spans="1:3" x14ac:dyDescent="0.2">
      <c r="A2330" s="103"/>
      <c r="B2330" s="103"/>
      <c r="C2330" s="103"/>
    </row>
    <row r="2331" spans="1:3" x14ac:dyDescent="0.2">
      <c r="A2331" s="103"/>
      <c r="B2331" s="103"/>
      <c r="C2331" s="103"/>
    </row>
    <row r="2332" spans="1:3" x14ac:dyDescent="0.2">
      <c r="A2332" s="103"/>
      <c r="B2332" s="103"/>
      <c r="C2332" s="103"/>
    </row>
    <row r="2333" spans="1:3" x14ac:dyDescent="0.2">
      <c r="A2333" s="103"/>
      <c r="B2333" s="103"/>
      <c r="C2333" s="103"/>
    </row>
    <row r="2334" spans="1:3" x14ac:dyDescent="0.2">
      <c r="A2334" s="103"/>
      <c r="B2334" s="103"/>
      <c r="C2334" s="103"/>
    </row>
    <row r="2335" spans="1:3" x14ac:dyDescent="0.2">
      <c r="A2335" s="103"/>
      <c r="B2335" s="103"/>
      <c r="C2335" s="103"/>
    </row>
    <row r="2336" spans="1:3" x14ac:dyDescent="0.2">
      <c r="A2336" s="103"/>
      <c r="B2336" s="103"/>
      <c r="C2336" s="103"/>
    </row>
    <row r="2337" spans="1:3" x14ac:dyDescent="0.2">
      <c r="A2337" s="103"/>
      <c r="B2337" s="103"/>
      <c r="C2337" s="103"/>
    </row>
    <row r="2338" spans="1:3" x14ac:dyDescent="0.2">
      <c r="A2338" s="103"/>
      <c r="B2338" s="103"/>
      <c r="C2338" s="103"/>
    </row>
    <row r="2339" spans="1:3" x14ac:dyDescent="0.2">
      <c r="A2339" s="103"/>
      <c r="B2339" s="103"/>
      <c r="C2339" s="103"/>
    </row>
    <row r="2340" spans="1:3" x14ac:dyDescent="0.2">
      <c r="A2340" s="103"/>
      <c r="B2340" s="103"/>
      <c r="C2340" s="103"/>
    </row>
    <row r="2341" spans="1:3" x14ac:dyDescent="0.2">
      <c r="A2341" s="103"/>
      <c r="B2341" s="103"/>
      <c r="C2341" s="103"/>
    </row>
    <row r="2342" spans="1:3" x14ac:dyDescent="0.2">
      <c r="A2342" s="103"/>
      <c r="B2342" s="103"/>
      <c r="C2342" s="103"/>
    </row>
    <row r="2343" spans="1:3" x14ac:dyDescent="0.2">
      <c r="A2343" s="103"/>
      <c r="B2343" s="103"/>
      <c r="C2343" s="103"/>
    </row>
    <row r="2344" spans="1:3" x14ac:dyDescent="0.2">
      <c r="A2344" s="103"/>
      <c r="B2344" s="103"/>
      <c r="C2344" s="103"/>
    </row>
    <row r="2345" spans="1:3" x14ac:dyDescent="0.2">
      <c r="A2345" s="103"/>
      <c r="B2345" s="103"/>
      <c r="C2345" s="103"/>
    </row>
    <row r="2346" spans="1:3" x14ac:dyDescent="0.2">
      <c r="A2346" s="103"/>
      <c r="B2346" s="103"/>
      <c r="C2346" s="103"/>
    </row>
    <row r="2347" spans="1:3" x14ac:dyDescent="0.2">
      <c r="A2347" s="103"/>
      <c r="B2347" s="103"/>
      <c r="C2347" s="103"/>
    </row>
    <row r="2348" spans="1:3" x14ac:dyDescent="0.2">
      <c r="A2348" s="103"/>
      <c r="B2348" s="103"/>
      <c r="C2348" s="103"/>
    </row>
    <row r="2349" spans="1:3" x14ac:dyDescent="0.2">
      <c r="A2349" s="103"/>
      <c r="B2349" s="103"/>
      <c r="C2349" s="103"/>
    </row>
    <row r="2350" spans="1:3" x14ac:dyDescent="0.2">
      <c r="A2350" s="103"/>
      <c r="B2350" s="103"/>
      <c r="C2350" s="103"/>
    </row>
    <row r="2351" spans="1:3" x14ac:dyDescent="0.2">
      <c r="A2351" s="103"/>
      <c r="B2351" s="103"/>
      <c r="C2351" s="103"/>
    </row>
    <row r="2352" spans="1:3" x14ac:dyDescent="0.2">
      <c r="A2352" s="103"/>
      <c r="B2352" s="103"/>
      <c r="C2352" s="103"/>
    </row>
    <row r="2353" spans="1:3" x14ac:dyDescent="0.2">
      <c r="A2353" s="103"/>
      <c r="B2353" s="103"/>
      <c r="C2353" s="103"/>
    </row>
    <row r="2354" spans="1:3" x14ac:dyDescent="0.2">
      <c r="A2354" s="103"/>
      <c r="B2354" s="103"/>
      <c r="C2354" s="103"/>
    </row>
    <row r="2355" spans="1:3" x14ac:dyDescent="0.2">
      <c r="A2355" s="103"/>
      <c r="B2355" s="103"/>
      <c r="C2355" s="103"/>
    </row>
    <row r="2356" spans="1:3" x14ac:dyDescent="0.2">
      <c r="A2356" s="103"/>
      <c r="B2356" s="103"/>
      <c r="C2356" s="103"/>
    </row>
    <row r="2357" spans="1:3" x14ac:dyDescent="0.2">
      <c r="A2357" s="103"/>
      <c r="B2357" s="103"/>
      <c r="C2357" s="103"/>
    </row>
    <row r="2358" spans="1:3" x14ac:dyDescent="0.2">
      <c r="A2358" s="103"/>
      <c r="B2358" s="103"/>
      <c r="C2358" s="103"/>
    </row>
    <row r="2359" spans="1:3" x14ac:dyDescent="0.2">
      <c r="A2359" s="103"/>
      <c r="B2359" s="103"/>
      <c r="C2359" s="103"/>
    </row>
    <row r="2360" spans="1:3" x14ac:dyDescent="0.2">
      <c r="A2360" s="103"/>
      <c r="B2360" s="103"/>
      <c r="C2360" s="103"/>
    </row>
    <row r="2361" spans="1:3" x14ac:dyDescent="0.2">
      <c r="A2361" s="103"/>
      <c r="B2361" s="103"/>
      <c r="C2361" s="103"/>
    </row>
    <row r="2362" spans="1:3" x14ac:dyDescent="0.2">
      <c r="A2362" s="103"/>
      <c r="B2362" s="103"/>
      <c r="C2362" s="103"/>
    </row>
    <row r="2363" spans="1:3" x14ac:dyDescent="0.2">
      <c r="A2363" s="103"/>
      <c r="B2363" s="103"/>
      <c r="C2363" s="103"/>
    </row>
    <row r="2364" spans="1:3" x14ac:dyDescent="0.2">
      <c r="A2364" s="103"/>
      <c r="B2364" s="103"/>
      <c r="C2364" s="103"/>
    </row>
    <row r="2365" spans="1:3" x14ac:dyDescent="0.2">
      <c r="A2365" s="103"/>
      <c r="B2365" s="103"/>
      <c r="C2365" s="103"/>
    </row>
    <row r="2366" spans="1:3" x14ac:dyDescent="0.2">
      <c r="A2366" s="103"/>
      <c r="B2366" s="103"/>
      <c r="C2366" s="103"/>
    </row>
    <row r="2367" spans="1:3" x14ac:dyDescent="0.2">
      <c r="A2367" s="103"/>
      <c r="B2367" s="103"/>
      <c r="C2367" s="103"/>
    </row>
    <row r="2368" spans="1:3" x14ac:dyDescent="0.2">
      <c r="A2368" s="103"/>
      <c r="B2368" s="103"/>
      <c r="C2368" s="103"/>
    </row>
    <row r="2369" spans="1:3" x14ac:dyDescent="0.2">
      <c r="A2369" s="103"/>
      <c r="B2369" s="103"/>
      <c r="C2369" s="103"/>
    </row>
    <row r="2370" spans="1:3" x14ac:dyDescent="0.2">
      <c r="A2370" s="103"/>
      <c r="B2370" s="103"/>
      <c r="C2370" s="103"/>
    </row>
    <row r="2371" spans="1:3" x14ac:dyDescent="0.2">
      <c r="A2371" s="103"/>
      <c r="B2371" s="103"/>
      <c r="C2371" s="103"/>
    </row>
    <row r="2372" spans="1:3" x14ac:dyDescent="0.2">
      <c r="A2372" s="103"/>
      <c r="B2372" s="103"/>
      <c r="C2372" s="103"/>
    </row>
    <row r="2373" spans="1:3" x14ac:dyDescent="0.2">
      <c r="A2373" s="103"/>
      <c r="B2373" s="103"/>
      <c r="C2373" s="103"/>
    </row>
    <row r="2374" spans="1:3" x14ac:dyDescent="0.2">
      <c r="A2374" s="103"/>
      <c r="B2374" s="103"/>
      <c r="C2374" s="103"/>
    </row>
    <row r="2375" spans="1:3" x14ac:dyDescent="0.2">
      <c r="A2375" s="103"/>
      <c r="B2375" s="103"/>
      <c r="C2375" s="103"/>
    </row>
    <row r="2376" spans="1:3" x14ac:dyDescent="0.2">
      <c r="A2376" s="103"/>
      <c r="B2376" s="103"/>
      <c r="C2376" s="103"/>
    </row>
    <row r="2377" spans="1:3" x14ac:dyDescent="0.2">
      <c r="A2377" s="103"/>
      <c r="B2377" s="103"/>
      <c r="C2377" s="103"/>
    </row>
    <row r="2378" spans="1:3" x14ac:dyDescent="0.2">
      <c r="A2378" s="103"/>
      <c r="B2378" s="103"/>
      <c r="C2378" s="103"/>
    </row>
    <row r="2379" spans="1:3" x14ac:dyDescent="0.2">
      <c r="A2379" s="103"/>
      <c r="B2379" s="103"/>
      <c r="C2379" s="103"/>
    </row>
    <row r="2380" spans="1:3" x14ac:dyDescent="0.2">
      <c r="A2380" s="103"/>
      <c r="B2380" s="103"/>
      <c r="C2380" s="103"/>
    </row>
    <row r="2381" spans="1:3" x14ac:dyDescent="0.2">
      <c r="A2381" s="103"/>
      <c r="B2381" s="103"/>
      <c r="C2381" s="103"/>
    </row>
    <row r="2382" spans="1:3" x14ac:dyDescent="0.2">
      <c r="A2382" s="103"/>
      <c r="B2382" s="103"/>
      <c r="C2382" s="103"/>
    </row>
    <row r="2383" spans="1:3" x14ac:dyDescent="0.2">
      <c r="A2383" s="103"/>
      <c r="B2383" s="103"/>
      <c r="C2383" s="103"/>
    </row>
    <row r="2384" spans="1:3" x14ac:dyDescent="0.2">
      <c r="A2384" s="103"/>
      <c r="B2384" s="103"/>
      <c r="C2384" s="103"/>
    </row>
    <row r="2385" spans="1:3" x14ac:dyDescent="0.2">
      <c r="A2385" s="103"/>
      <c r="B2385" s="103"/>
      <c r="C2385" s="103"/>
    </row>
    <row r="2386" spans="1:3" x14ac:dyDescent="0.2">
      <c r="A2386" s="103"/>
      <c r="B2386" s="103"/>
      <c r="C2386" s="103"/>
    </row>
    <row r="2387" spans="1:3" x14ac:dyDescent="0.2">
      <c r="A2387" s="103"/>
      <c r="B2387" s="103"/>
      <c r="C2387" s="103"/>
    </row>
    <row r="2388" spans="1:3" x14ac:dyDescent="0.2">
      <c r="A2388" s="103"/>
      <c r="B2388" s="103"/>
      <c r="C2388" s="103"/>
    </row>
    <row r="2389" spans="1:3" x14ac:dyDescent="0.2">
      <c r="A2389" s="103"/>
      <c r="B2389" s="103"/>
      <c r="C2389" s="103"/>
    </row>
    <row r="2390" spans="1:3" x14ac:dyDescent="0.2">
      <c r="A2390" s="103"/>
      <c r="B2390" s="103"/>
      <c r="C2390" s="103"/>
    </row>
    <row r="2391" spans="1:3" x14ac:dyDescent="0.2">
      <c r="A2391" s="103"/>
      <c r="B2391" s="103"/>
      <c r="C2391" s="103"/>
    </row>
    <row r="2392" spans="1:3" x14ac:dyDescent="0.2">
      <c r="A2392" s="103"/>
      <c r="B2392" s="103"/>
      <c r="C2392" s="103"/>
    </row>
    <row r="2393" spans="1:3" x14ac:dyDescent="0.2">
      <c r="A2393" s="103"/>
      <c r="B2393" s="103"/>
      <c r="C2393" s="103"/>
    </row>
    <row r="2394" spans="1:3" x14ac:dyDescent="0.2">
      <c r="A2394" s="103"/>
      <c r="B2394" s="103"/>
      <c r="C2394" s="103"/>
    </row>
    <row r="2395" spans="1:3" x14ac:dyDescent="0.2">
      <c r="A2395" s="103"/>
      <c r="B2395" s="103"/>
      <c r="C2395" s="103"/>
    </row>
    <row r="2396" spans="1:3" x14ac:dyDescent="0.2">
      <c r="A2396" s="103"/>
      <c r="B2396" s="103"/>
      <c r="C2396" s="103"/>
    </row>
    <row r="2397" spans="1:3" x14ac:dyDescent="0.2">
      <c r="A2397" s="103"/>
      <c r="B2397" s="103"/>
      <c r="C2397" s="103"/>
    </row>
    <row r="2398" spans="1:3" x14ac:dyDescent="0.2">
      <c r="A2398" s="103"/>
      <c r="B2398" s="103"/>
      <c r="C2398" s="103"/>
    </row>
    <row r="2399" spans="1:3" x14ac:dyDescent="0.2">
      <c r="A2399" s="103"/>
      <c r="B2399" s="103"/>
      <c r="C2399" s="103"/>
    </row>
    <row r="2400" spans="1:3" x14ac:dyDescent="0.2">
      <c r="A2400" s="103"/>
      <c r="B2400" s="103"/>
      <c r="C2400" s="103"/>
    </row>
    <row r="2401" spans="1:3" x14ac:dyDescent="0.2">
      <c r="A2401" s="103"/>
      <c r="B2401" s="103"/>
      <c r="C2401" s="103"/>
    </row>
    <row r="2402" spans="1:3" x14ac:dyDescent="0.2">
      <c r="A2402" s="103"/>
      <c r="B2402" s="103"/>
      <c r="C2402" s="103"/>
    </row>
    <row r="2403" spans="1:3" x14ac:dyDescent="0.2">
      <c r="A2403" s="103"/>
      <c r="B2403" s="103"/>
      <c r="C2403" s="103"/>
    </row>
    <row r="2404" spans="1:3" x14ac:dyDescent="0.2">
      <c r="A2404" s="103"/>
      <c r="B2404" s="103"/>
      <c r="C2404" s="103"/>
    </row>
    <row r="2405" spans="1:3" x14ac:dyDescent="0.2">
      <c r="A2405" s="103"/>
      <c r="B2405" s="103"/>
      <c r="C2405" s="103"/>
    </row>
    <row r="2406" spans="1:3" x14ac:dyDescent="0.2">
      <c r="A2406" s="103"/>
      <c r="B2406" s="103"/>
      <c r="C2406" s="103"/>
    </row>
    <row r="2407" spans="1:3" x14ac:dyDescent="0.2">
      <c r="A2407" s="103"/>
      <c r="B2407" s="103"/>
      <c r="C2407" s="103"/>
    </row>
    <row r="2408" spans="1:3" x14ac:dyDescent="0.2">
      <c r="A2408" s="103"/>
      <c r="B2408" s="103"/>
      <c r="C2408" s="103"/>
    </row>
    <row r="2409" spans="1:3" x14ac:dyDescent="0.2">
      <c r="A2409" s="103"/>
      <c r="B2409" s="103"/>
      <c r="C2409" s="103"/>
    </row>
    <row r="2410" spans="1:3" x14ac:dyDescent="0.2">
      <c r="A2410" s="103"/>
      <c r="B2410" s="103"/>
      <c r="C2410" s="103"/>
    </row>
    <row r="2411" spans="1:3" x14ac:dyDescent="0.2">
      <c r="A2411" s="103"/>
      <c r="B2411" s="103"/>
      <c r="C2411" s="103"/>
    </row>
    <row r="2412" spans="1:3" x14ac:dyDescent="0.2">
      <c r="A2412" s="103"/>
      <c r="B2412" s="103"/>
      <c r="C2412" s="103"/>
    </row>
    <row r="2413" spans="1:3" x14ac:dyDescent="0.2">
      <c r="A2413" s="103"/>
      <c r="B2413" s="103"/>
      <c r="C2413" s="103"/>
    </row>
    <row r="2414" spans="1:3" x14ac:dyDescent="0.2">
      <c r="A2414" s="103"/>
      <c r="B2414" s="103"/>
      <c r="C2414" s="103"/>
    </row>
    <row r="2415" spans="1:3" x14ac:dyDescent="0.2">
      <c r="A2415" s="103"/>
      <c r="B2415" s="103"/>
      <c r="C2415" s="103"/>
    </row>
    <row r="2416" spans="1:3" x14ac:dyDescent="0.2">
      <c r="A2416" s="103"/>
      <c r="B2416" s="103"/>
      <c r="C2416" s="103"/>
    </row>
    <row r="2417" spans="1:3" x14ac:dyDescent="0.2">
      <c r="A2417" s="103"/>
      <c r="B2417" s="103"/>
      <c r="C2417" s="103"/>
    </row>
    <row r="2418" spans="1:3" x14ac:dyDescent="0.2">
      <c r="A2418" s="103"/>
      <c r="B2418" s="103"/>
      <c r="C2418" s="103"/>
    </row>
    <row r="2419" spans="1:3" x14ac:dyDescent="0.2">
      <c r="A2419" s="103"/>
      <c r="B2419" s="103"/>
      <c r="C2419" s="103"/>
    </row>
    <row r="2420" spans="1:3" x14ac:dyDescent="0.2">
      <c r="A2420" s="103"/>
      <c r="B2420" s="103"/>
      <c r="C2420" s="103"/>
    </row>
    <row r="2421" spans="1:3" x14ac:dyDescent="0.2">
      <c r="A2421" s="103"/>
      <c r="B2421" s="103"/>
      <c r="C2421" s="103"/>
    </row>
    <row r="2422" spans="1:3" x14ac:dyDescent="0.2">
      <c r="A2422" s="103"/>
      <c r="B2422" s="103"/>
      <c r="C2422" s="103"/>
    </row>
    <row r="2423" spans="1:3" x14ac:dyDescent="0.2">
      <c r="A2423" s="103"/>
      <c r="B2423" s="103"/>
      <c r="C2423" s="103"/>
    </row>
    <row r="2424" spans="1:3" x14ac:dyDescent="0.2">
      <c r="A2424" s="103"/>
      <c r="B2424" s="103"/>
      <c r="C2424" s="103"/>
    </row>
    <row r="2425" spans="1:3" x14ac:dyDescent="0.2">
      <c r="A2425" s="103"/>
      <c r="B2425" s="103"/>
      <c r="C2425" s="103"/>
    </row>
    <row r="2426" spans="1:3" x14ac:dyDescent="0.2">
      <c r="A2426" s="103"/>
      <c r="B2426" s="103"/>
      <c r="C2426" s="103"/>
    </row>
    <row r="2427" spans="1:3" x14ac:dyDescent="0.2">
      <c r="A2427" s="103"/>
      <c r="B2427" s="103"/>
      <c r="C2427" s="103"/>
    </row>
    <row r="2428" spans="1:3" x14ac:dyDescent="0.2">
      <c r="A2428" s="103"/>
      <c r="B2428" s="103"/>
      <c r="C2428" s="103"/>
    </row>
    <row r="2429" spans="1:3" x14ac:dyDescent="0.2">
      <c r="A2429" s="103"/>
      <c r="B2429" s="103"/>
      <c r="C2429" s="103"/>
    </row>
    <row r="2430" spans="1:3" x14ac:dyDescent="0.2">
      <c r="A2430" s="103"/>
      <c r="B2430" s="103"/>
      <c r="C2430" s="103"/>
    </row>
    <row r="2431" spans="1:3" x14ac:dyDescent="0.2">
      <c r="A2431" s="103"/>
      <c r="B2431" s="103"/>
      <c r="C2431" s="103"/>
    </row>
    <row r="2432" spans="1:3" x14ac:dyDescent="0.2">
      <c r="A2432" s="103"/>
      <c r="B2432" s="103"/>
      <c r="C2432" s="103"/>
    </row>
    <row r="2433" spans="1:3" x14ac:dyDescent="0.2">
      <c r="A2433" s="103"/>
      <c r="B2433" s="103"/>
      <c r="C2433" s="103"/>
    </row>
    <row r="2434" spans="1:3" x14ac:dyDescent="0.2">
      <c r="A2434" s="103"/>
      <c r="B2434" s="103"/>
      <c r="C2434" s="103"/>
    </row>
    <row r="2435" spans="1:3" x14ac:dyDescent="0.2">
      <c r="A2435" s="103"/>
      <c r="B2435" s="103"/>
      <c r="C2435" s="103"/>
    </row>
    <row r="2436" spans="1:3" x14ac:dyDescent="0.2">
      <c r="A2436" s="103"/>
      <c r="B2436" s="103"/>
      <c r="C2436" s="103"/>
    </row>
    <row r="2437" spans="1:3" x14ac:dyDescent="0.2">
      <c r="A2437" s="103"/>
      <c r="B2437" s="103"/>
      <c r="C2437" s="103"/>
    </row>
    <row r="2438" spans="1:3" x14ac:dyDescent="0.2">
      <c r="A2438" s="103"/>
      <c r="B2438" s="103"/>
      <c r="C2438" s="103"/>
    </row>
    <row r="2439" spans="1:3" x14ac:dyDescent="0.2">
      <c r="A2439" s="103"/>
      <c r="B2439" s="103"/>
      <c r="C2439" s="103"/>
    </row>
    <row r="2440" spans="1:3" x14ac:dyDescent="0.2">
      <c r="A2440" s="103"/>
      <c r="B2440" s="103"/>
      <c r="C2440" s="103"/>
    </row>
    <row r="2441" spans="1:3" x14ac:dyDescent="0.2">
      <c r="A2441" s="103"/>
      <c r="B2441" s="103"/>
      <c r="C2441" s="103"/>
    </row>
    <row r="2442" spans="1:3" x14ac:dyDescent="0.2">
      <c r="A2442" s="103"/>
      <c r="B2442" s="103"/>
      <c r="C2442" s="103"/>
    </row>
    <row r="2443" spans="1:3" x14ac:dyDescent="0.2">
      <c r="A2443" s="103"/>
      <c r="B2443" s="103"/>
      <c r="C2443" s="103"/>
    </row>
    <row r="2444" spans="1:3" x14ac:dyDescent="0.2">
      <c r="A2444" s="103"/>
      <c r="B2444" s="103"/>
      <c r="C2444" s="103"/>
    </row>
    <row r="2445" spans="1:3" x14ac:dyDescent="0.2">
      <c r="A2445" s="103"/>
      <c r="B2445" s="103"/>
      <c r="C2445" s="103"/>
    </row>
    <row r="2446" spans="1:3" x14ac:dyDescent="0.2">
      <c r="A2446" s="103"/>
      <c r="B2446" s="103"/>
      <c r="C2446" s="103"/>
    </row>
    <row r="2447" spans="1:3" x14ac:dyDescent="0.2">
      <c r="A2447" s="103"/>
      <c r="B2447" s="103"/>
      <c r="C2447" s="103"/>
    </row>
    <row r="2448" spans="1:3" x14ac:dyDescent="0.2">
      <c r="A2448" s="103"/>
      <c r="B2448" s="103"/>
      <c r="C2448" s="103"/>
    </row>
    <row r="2449" spans="1:3" x14ac:dyDescent="0.2">
      <c r="A2449" s="103"/>
      <c r="B2449" s="103"/>
      <c r="C2449" s="103"/>
    </row>
    <row r="2450" spans="1:3" x14ac:dyDescent="0.2">
      <c r="A2450" s="103"/>
      <c r="B2450" s="103"/>
      <c r="C2450" s="103"/>
    </row>
    <row r="2451" spans="1:3" x14ac:dyDescent="0.2">
      <c r="A2451" s="103"/>
      <c r="B2451" s="103"/>
      <c r="C2451" s="103"/>
    </row>
    <row r="2452" spans="1:3" x14ac:dyDescent="0.2">
      <c r="A2452" s="103"/>
      <c r="B2452" s="103"/>
      <c r="C2452" s="103"/>
    </row>
    <row r="2453" spans="1:3" x14ac:dyDescent="0.2">
      <c r="A2453" s="103"/>
      <c r="B2453" s="103"/>
      <c r="C2453" s="103"/>
    </row>
    <row r="2454" spans="1:3" x14ac:dyDescent="0.2">
      <c r="A2454" s="103"/>
      <c r="B2454" s="103"/>
      <c r="C2454" s="103"/>
    </row>
    <row r="2455" spans="1:3" x14ac:dyDescent="0.2">
      <c r="A2455" s="103"/>
      <c r="B2455" s="103"/>
      <c r="C2455" s="103"/>
    </row>
    <row r="2456" spans="1:3" x14ac:dyDescent="0.2">
      <c r="A2456" s="103"/>
      <c r="B2456" s="103"/>
      <c r="C2456" s="103"/>
    </row>
    <row r="2457" spans="1:3" x14ac:dyDescent="0.2">
      <c r="A2457" s="103"/>
      <c r="B2457" s="103"/>
      <c r="C2457" s="103"/>
    </row>
    <row r="2458" spans="1:3" x14ac:dyDescent="0.2">
      <c r="A2458" s="103"/>
      <c r="B2458" s="103"/>
      <c r="C2458" s="103"/>
    </row>
    <row r="2459" spans="1:3" x14ac:dyDescent="0.2">
      <c r="A2459" s="103"/>
      <c r="B2459" s="103"/>
      <c r="C2459" s="103"/>
    </row>
    <row r="2460" spans="1:3" x14ac:dyDescent="0.2">
      <c r="A2460" s="103"/>
      <c r="B2460" s="103"/>
      <c r="C2460" s="103"/>
    </row>
    <row r="2461" spans="1:3" x14ac:dyDescent="0.2">
      <c r="A2461" s="103"/>
      <c r="B2461" s="103"/>
      <c r="C2461" s="103"/>
    </row>
    <row r="2462" spans="1:3" x14ac:dyDescent="0.2">
      <c r="A2462" s="103"/>
      <c r="B2462" s="103"/>
      <c r="C2462" s="103"/>
    </row>
    <row r="2463" spans="1:3" x14ac:dyDescent="0.2">
      <c r="A2463" s="103"/>
      <c r="B2463" s="103"/>
      <c r="C2463" s="103"/>
    </row>
    <row r="2464" spans="1:3" x14ac:dyDescent="0.2">
      <c r="A2464" s="103"/>
      <c r="B2464" s="103"/>
      <c r="C2464" s="103"/>
    </row>
    <row r="2465" spans="1:3" x14ac:dyDescent="0.2">
      <c r="A2465" s="103"/>
      <c r="B2465" s="103"/>
      <c r="C2465" s="103"/>
    </row>
    <row r="2466" spans="1:3" x14ac:dyDescent="0.2">
      <c r="A2466" s="103"/>
      <c r="B2466" s="103"/>
      <c r="C2466" s="103"/>
    </row>
    <row r="2467" spans="1:3" x14ac:dyDescent="0.2">
      <c r="A2467" s="103"/>
      <c r="B2467" s="103"/>
      <c r="C2467" s="103"/>
    </row>
    <row r="2468" spans="1:3" x14ac:dyDescent="0.2">
      <c r="A2468" s="103"/>
      <c r="B2468" s="103"/>
      <c r="C2468" s="103"/>
    </row>
    <row r="2469" spans="1:3" x14ac:dyDescent="0.2">
      <c r="A2469" s="103"/>
      <c r="B2469" s="103"/>
      <c r="C2469" s="103"/>
    </row>
    <row r="2470" spans="1:3" x14ac:dyDescent="0.2">
      <c r="A2470" s="103"/>
      <c r="B2470" s="103"/>
      <c r="C2470" s="103"/>
    </row>
    <row r="2471" spans="1:3" x14ac:dyDescent="0.2">
      <c r="A2471" s="103"/>
      <c r="B2471" s="103"/>
      <c r="C2471" s="103"/>
    </row>
    <row r="2472" spans="1:3" x14ac:dyDescent="0.2">
      <c r="A2472" s="103"/>
      <c r="B2472" s="103"/>
      <c r="C2472" s="103"/>
    </row>
    <row r="2473" spans="1:3" x14ac:dyDescent="0.2">
      <c r="A2473" s="103"/>
      <c r="B2473" s="103"/>
      <c r="C2473" s="103"/>
    </row>
    <row r="2474" spans="1:3" x14ac:dyDescent="0.2">
      <c r="A2474" s="103"/>
      <c r="B2474" s="103"/>
      <c r="C2474" s="103"/>
    </row>
    <row r="2475" spans="1:3" x14ac:dyDescent="0.2">
      <c r="A2475" s="103"/>
      <c r="B2475" s="103"/>
      <c r="C2475" s="103"/>
    </row>
    <row r="2476" spans="1:3" x14ac:dyDescent="0.2">
      <c r="A2476" s="103"/>
      <c r="B2476" s="103"/>
      <c r="C2476" s="103"/>
    </row>
    <row r="2477" spans="1:3" x14ac:dyDescent="0.2">
      <c r="A2477" s="103"/>
      <c r="B2477" s="103"/>
      <c r="C2477" s="103"/>
    </row>
    <row r="2478" spans="1:3" x14ac:dyDescent="0.2">
      <c r="A2478" s="103"/>
      <c r="B2478" s="103"/>
      <c r="C2478" s="103"/>
    </row>
    <row r="2479" spans="1:3" x14ac:dyDescent="0.2">
      <c r="A2479" s="103"/>
      <c r="B2479" s="103"/>
      <c r="C2479" s="103"/>
    </row>
    <row r="2480" spans="1:3" x14ac:dyDescent="0.2">
      <c r="A2480" s="103"/>
      <c r="B2480" s="103"/>
      <c r="C2480" s="103"/>
    </row>
    <row r="2481" spans="1:3" x14ac:dyDescent="0.2">
      <c r="A2481" s="103"/>
      <c r="B2481" s="103"/>
      <c r="C2481" s="103"/>
    </row>
    <row r="2482" spans="1:3" x14ac:dyDescent="0.2">
      <c r="A2482" s="103"/>
      <c r="B2482" s="103"/>
      <c r="C2482" s="103"/>
    </row>
    <row r="2483" spans="1:3" x14ac:dyDescent="0.2">
      <c r="A2483" s="103"/>
      <c r="B2483" s="103"/>
      <c r="C2483" s="103"/>
    </row>
    <row r="2484" spans="1:3" x14ac:dyDescent="0.2">
      <c r="A2484" s="103"/>
      <c r="B2484" s="103"/>
      <c r="C2484" s="103"/>
    </row>
    <row r="2485" spans="1:3" x14ac:dyDescent="0.2">
      <c r="A2485" s="103"/>
      <c r="B2485" s="103"/>
      <c r="C2485" s="103"/>
    </row>
    <row r="2486" spans="1:3" x14ac:dyDescent="0.2">
      <c r="A2486" s="103"/>
      <c r="B2486" s="103"/>
      <c r="C2486" s="103"/>
    </row>
    <row r="2487" spans="1:3" x14ac:dyDescent="0.2">
      <c r="A2487" s="103"/>
      <c r="B2487" s="103"/>
      <c r="C2487" s="103"/>
    </row>
    <row r="2488" spans="1:3" x14ac:dyDescent="0.2">
      <c r="A2488" s="103"/>
      <c r="B2488" s="103"/>
      <c r="C2488" s="103"/>
    </row>
    <row r="2489" spans="1:3" x14ac:dyDescent="0.2">
      <c r="A2489" s="103"/>
      <c r="B2489" s="103"/>
      <c r="C2489" s="103"/>
    </row>
    <row r="2490" spans="1:3" x14ac:dyDescent="0.2">
      <c r="A2490" s="103"/>
      <c r="B2490" s="103"/>
      <c r="C2490" s="103"/>
    </row>
    <row r="2491" spans="1:3" x14ac:dyDescent="0.2">
      <c r="A2491" s="103"/>
      <c r="B2491" s="103"/>
      <c r="C2491" s="103"/>
    </row>
    <row r="2492" spans="1:3" x14ac:dyDescent="0.2">
      <c r="A2492" s="103"/>
      <c r="B2492" s="103"/>
      <c r="C2492" s="103"/>
    </row>
    <row r="2493" spans="1:3" x14ac:dyDescent="0.2">
      <c r="A2493" s="103"/>
      <c r="B2493" s="103"/>
      <c r="C2493" s="103"/>
    </row>
    <row r="2494" spans="1:3" x14ac:dyDescent="0.2">
      <c r="A2494" s="103"/>
      <c r="B2494" s="103"/>
      <c r="C2494" s="103"/>
    </row>
    <row r="2495" spans="1:3" x14ac:dyDescent="0.2">
      <c r="A2495" s="103"/>
      <c r="B2495" s="103"/>
      <c r="C2495" s="103"/>
    </row>
    <row r="2496" spans="1:3" x14ac:dyDescent="0.2">
      <c r="A2496" s="103"/>
      <c r="B2496" s="103"/>
      <c r="C2496" s="103"/>
    </row>
    <row r="2497" spans="1:3" x14ac:dyDescent="0.2">
      <c r="A2497" s="103"/>
      <c r="B2497" s="103"/>
      <c r="C2497" s="103"/>
    </row>
    <row r="2498" spans="1:3" x14ac:dyDescent="0.2">
      <c r="A2498" s="103"/>
      <c r="B2498" s="103"/>
      <c r="C2498" s="103"/>
    </row>
    <row r="2499" spans="1:3" x14ac:dyDescent="0.2">
      <c r="A2499" s="103"/>
      <c r="B2499" s="103"/>
      <c r="C2499" s="103"/>
    </row>
    <row r="2500" spans="1:3" x14ac:dyDescent="0.2">
      <c r="A2500" s="103"/>
      <c r="B2500" s="103"/>
      <c r="C2500" s="103"/>
    </row>
    <row r="2501" spans="1:3" x14ac:dyDescent="0.2">
      <c r="A2501" s="103"/>
      <c r="B2501" s="103"/>
      <c r="C2501" s="103"/>
    </row>
    <row r="2502" spans="1:3" x14ac:dyDescent="0.2">
      <c r="A2502" s="103"/>
      <c r="B2502" s="103"/>
      <c r="C2502" s="103"/>
    </row>
    <row r="2503" spans="1:3" x14ac:dyDescent="0.2">
      <c r="A2503" s="103"/>
      <c r="B2503" s="103"/>
      <c r="C2503" s="103"/>
    </row>
    <row r="2504" spans="1:3" x14ac:dyDescent="0.2">
      <c r="A2504" s="103"/>
      <c r="B2504" s="103"/>
      <c r="C2504" s="103"/>
    </row>
    <row r="2505" spans="1:3" x14ac:dyDescent="0.2">
      <c r="A2505" s="103"/>
      <c r="B2505" s="103"/>
      <c r="C2505" s="103"/>
    </row>
    <row r="2506" spans="1:3" x14ac:dyDescent="0.2">
      <c r="A2506" s="103"/>
      <c r="B2506" s="103"/>
      <c r="C2506" s="103"/>
    </row>
    <row r="2507" spans="1:3" x14ac:dyDescent="0.2">
      <c r="A2507" s="103"/>
      <c r="B2507" s="103"/>
      <c r="C2507" s="103"/>
    </row>
    <row r="2508" spans="1:3" x14ac:dyDescent="0.2">
      <c r="A2508" s="103"/>
      <c r="B2508" s="103"/>
      <c r="C2508" s="103"/>
    </row>
    <row r="2509" spans="1:3" x14ac:dyDescent="0.2">
      <c r="A2509" s="103"/>
      <c r="B2509" s="103"/>
      <c r="C2509" s="103"/>
    </row>
    <row r="2510" spans="1:3" x14ac:dyDescent="0.2">
      <c r="A2510" s="103"/>
      <c r="B2510" s="103"/>
      <c r="C2510" s="103"/>
    </row>
    <row r="2511" spans="1:3" x14ac:dyDescent="0.2">
      <c r="A2511" s="103"/>
      <c r="B2511" s="103"/>
      <c r="C2511" s="103"/>
    </row>
    <row r="2512" spans="1:3" x14ac:dyDescent="0.2">
      <c r="A2512" s="103"/>
      <c r="B2512" s="103"/>
      <c r="C2512" s="103"/>
    </row>
    <row r="2513" spans="1:3" x14ac:dyDescent="0.2">
      <c r="A2513" s="103"/>
      <c r="B2513" s="103"/>
      <c r="C2513" s="103"/>
    </row>
    <row r="2514" spans="1:3" x14ac:dyDescent="0.2">
      <c r="A2514" s="103"/>
      <c r="B2514" s="103"/>
      <c r="C2514" s="103"/>
    </row>
    <row r="2515" spans="1:3" x14ac:dyDescent="0.2">
      <c r="A2515" s="103"/>
      <c r="B2515" s="103"/>
      <c r="C2515" s="103"/>
    </row>
    <row r="2516" spans="1:3" x14ac:dyDescent="0.2">
      <c r="A2516" s="103"/>
      <c r="B2516" s="103"/>
      <c r="C2516" s="103"/>
    </row>
    <row r="2517" spans="1:3" x14ac:dyDescent="0.2">
      <c r="A2517" s="103"/>
      <c r="B2517" s="103"/>
      <c r="C2517" s="103"/>
    </row>
    <row r="2518" spans="1:3" x14ac:dyDescent="0.2">
      <c r="A2518" s="103"/>
      <c r="B2518" s="103"/>
      <c r="C2518" s="103"/>
    </row>
    <row r="2519" spans="1:3" x14ac:dyDescent="0.2">
      <c r="A2519" s="103"/>
      <c r="B2519" s="103"/>
      <c r="C2519" s="103"/>
    </row>
    <row r="2520" spans="1:3" x14ac:dyDescent="0.2">
      <c r="A2520" s="103"/>
      <c r="B2520" s="103"/>
      <c r="C2520" s="103"/>
    </row>
    <row r="2521" spans="1:3" x14ac:dyDescent="0.2">
      <c r="A2521" s="103"/>
      <c r="B2521" s="103"/>
      <c r="C2521" s="103"/>
    </row>
    <row r="2522" spans="1:3" x14ac:dyDescent="0.2">
      <c r="A2522" s="103"/>
      <c r="B2522" s="103"/>
      <c r="C2522" s="103"/>
    </row>
    <row r="2523" spans="1:3" x14ac:dyDescent="0.2">
      <c r="A2523" s="103"/>
      <c r="B2523" s="103"/>
      <c r="C2523" s="103"/>
    </row>
    <row r="2524" spans="1:3" x14ac:dyDescent="0.2">
      <c r="A2524" s="103"/>
      <c r="B2524" s="103"/>
      <c r="C2524" s="103"/>
    </row>
    <row r="2525" spans="1:3" x14ac:dyDescent="0.2">
      <c r="A2525" s="103"/>
      <c r="B2525" s="103"/>
      <c r="C2525" s="103"/>
    </row>
    <row r="2526" spans="1:3" x14ac:dyDescent="0.2">
      <c r="A2526" s="103"/>
      <c r="B2526" s="103"/>
      <c r="C2526" s="103"/>
    </row>
    <row r="2527" spans="1:3" x14ac:dyDescent="0.2">
      <c r="A2527" s="103"/>
      <c r="B2527" s="103"/>
      <c r="C2527" s="103"/>
    </row>
    <row r="2528" spans="1:3" x14ac:dyDescent="0.2">
      <c r="A2528" s="103"/>
      <c r="B2528" s="103"/>
      <c r="C2528" s="103"/>
    </row>
    <row r="2529" spans="1:3" x14ac:dyDescent="0.2">
      <c r="A2529" s="103"/>
      <c r="B2529" s="103"/>
      <c r="C2529" s="103"/>
    </row>
    <row r="2530" spans="1:3" x14ac:dyDescent="0.2">
      <c r="A2530" s="103"/>
      <c r="B2530" s="103"/>
      <c r="C2530" s="103"/>
    </row>
    <row r="2531" spans="1:3" x14ac:dyDescent="0.2">
      <c r="A2531" s="103"/>
      <c r="B2531" s="103"/>
      <c r="C2531" s="103"/>
    </row>
    <row r="2532" spans="1:3" x14ac:dyDescent="0.2">
      <c r="A2532" s="103"/>
      <c r="B2532" s="103"/>
      <c r="C2532" s="103"/>
    </row>
    <row r="2533" spans="1:3" x14ac:dyDescent="0.2">
      <c r="A2533" s="103"/>
      <c r="B2533" s="103"/>
      <c r="C2533" s="103"/>
    </row>
    <row r="2534" spans="1:3" x14ac:dyDescent="0.2">
      <c r="A2534" s="103"/>
      <c r="B2534" s="103"/>
      <c r="C2534" s="103"/>
    </row>
    <row r="2535" spans="1:3" x14ac:dyDescent="0.2">
      <c r="A2535" s="103"/>
      <c r="B2535" s="103"/>
      <c r="C2535" s="103"/>
    </row>
    <row r="2536" spans="1:3" x14ac:dyDescent="0.2">
      <c r="A2536" s="103"/>
      <c r="B2536" s="103"/>
      <c r="C2536" s="103"/>
    </row>
    <row r="2537" spans="1:3" x14ac:dyDescent="0.2">
      <c r="A2537" s="103"/>
      <c r="B2537" s="103"/>
      <c r="C2537" s="103"/>
    </row>
    <row r="2538" spans="1:3" x14ac:dyDescent="0.2">
      <c r="A2538" s="103"/>
      <c r="B2538" s="103"/>
      <c r="C2538" s="103"/>
    </row>
    <row r="2539" spans="1:3" x14ac:dyDescent="0.2">
      <c r="A2539" s="103"/>
      <c r="B2539" s="103"/>
      <c r="C2539" s="103"/>
    </row>
    <row r="2540" spans="1:3" x14ac:dyDescent="0.2">
      <c r="A2540" s="103"/>
      <c r="B2540" s="103"/>
      <c r="C2540" s="103"/>
    </row>
    <row r="2541" spans="1:3" x14ac:dyDescent="0.2">
      <c r="A2541" s="103"/>
      <c r="B2541" s="103"/>
      <c r="C2541" s="103"/>
    </row>
    <row r="2542" spans="1:3" x14ac:dyDescent="0.2">
      <c r="A2542" s="103"/>
      <c r="B2542" s="103"/>
      <c r="C2542" s="103"/>
    </row>
    <row r="2543" spans="1:3" x14ac:dyDescent="0.2">
      <c r="A2543" s="103"/>
      <c r="B2543" s="103"/>
      <c r="C2543" s="103"/>
    </row>
    <row r="2544" spans="1:3" x14ac:dyDescent="0.2">
      <c r="A2544" s="103"/>
      <c r="B2544" s="103"/>
      <c r="C2544" s="103"/>
    </row>
    <row r="2545" spans="1:3" x14ac:dyDescent="0.2">
      <c r="A2545" s="103"/>
      <c r="B2545" s="103"/>
      <c r="C2545" s="103"/>
    </row>
    <row r="2546" spans="1:3" x14ac:dyDescent="0.2">
      <c r="A2546" s="103"/>
      <c r="B2546" s="103"/>
      <c r="C2546" s="103"/>
    </row>
    <row r="2547" spans="1:3" x14ac:dyDescent="0.2">
      <c r="A2547" s="103"/>
      <c r="B2547" s="103"/>
      <c r="C2547" s="103"/>
    </row>
    <row r="2548" spans="1:3" x14ac:dyDescent="0.2">
      <c r="A2548" s="103"/>
      <c r="B2548" s="103"/>
      <c r="C2548" s="103"/>
    </row>
    <row r="2549" spans="1:3" x14ac:dyDescent="0.2">
      <c r="A2549" s="103"/>
      <c r="B2549" s="103"/>
      <c r="C2549" s="103"/>
    </row>
    <row r="2550" spans="1:3" x14ac:dyDescent="0.2">
      <c r="A2550" s="103"/>
      <c r="B2550" s="103"/>
      <c r="C2550" s="103"/>
    </row>
    <row r="2551" spans="1:3" x14ac:dyDescent="0.2">
      <c r="A2551" s="103"/>
      <c r="B2551" s="103"/>
      <c r="C2551" s="103"/>
    </row>
    <row r="2552" spans="1:3" x14ac:dyDescent="0.2">
      <c r="A2552" s="103"/>
      <c r="B2552" s="103"/>
      <c r="C2552" s="103"/>
    </row>
    <row r="2553" spans="1:3" x14ac:dyDescent="0.2">
      <c r="A2553" s="103"/>
      <c r="B2553" s="103"/>
      <c r="C2553" s="103"/>
    </row>
    <row r="2554" spans="1:3" x14ac:dyDescent="0.2">
      <c r="A2554" s="103"/>
      <c r="B2554" s="103"/>
      <c r="C2554" s="103"/>
    </row>
    <row r="2555" spans="1:3" x14ac:dyDescent="0.2">
      <c r="A2555" s="103"/>
      <c r="B2555" s="103"/>
      <c r="C2555" s="103"/>
    </row>
    <row r="2556" spans="1:3" x14ac:dyDescent="0.2">
      <c r="A2556" s="103"/>
      <c r="B2556" s="103"/>
      <c r="C2556" s="103"/>
    </row>
    <row r="2557" spans="1:3" x14ac:dyDescent="0.2">
      <c r="A2557" s="103"/>
      <c r="B2557" s="103"/>
      <c r="C2557" s="103"/>
    </row>
    <row r="2558" spans="1:3" x14ac:dyDescent="0.2">
      <c r="A2558" s="103"/>
      <c r="B2558" s="103"/>
      <c r="C2558" s="103"/>
    </row>
    <row r="2559" spans="1:3" x14ac:dyDescent="0.2">
      <c r="A2559" s="103"/>
      <c r="B2559" s="103"/>
      <c r="C2559" s="103"/>
    </row>
    <row r="2560" spans="1:3" x14ac:dyDescent="0.2">
      <c r="A2560" s="103"/>
      <c r="B2560" s="103"/>
      <c r="C2560" s="103"/>
    </row>
    <row r="2561" spans="1:3" x14ac:dyDescent="0.2">
      <c r="A2561" s="103"/>
      <c r="B2561" s="103"/>
      <c r="C2561" s="103"/>
    </row>
    <row r="2562" spans="1:3" x14ac:dyDescent="0.2">
      <c r="A2562" s="103"/>
      <c r="B2562" s="103"/>
      <c r="C2562" s="103"/>
    </row>
    <row r="2563" spans="1:3" x14ac:dyDescent="0.2">
      <c r="A2563" s="103"/>
      <c r="B2563" s="103"/>
      <c r="C2563" s="103"/>
    </row>
    <row r="2564" spans="1:3" x14ac:dyDescent="0.2">
      <c r="A2564" s="103"/>
      <c r="B2564" s="103"/>
      <c r="C2564" s="103"/>
    </row>
    <row r="2565" spans="1:3" x14ac:dyDescent="0.2">
      <c r="A2565" s="103"/>
      <c r="B2565" s="103"/>
      <c r="C2565" s="103"/>
    </row>
    <row r="2566" spans="1:3" x14ac:dyDescent="0.2">
      <c r="A2566" s="103"/>
      <c r="B2566" s="103"/>
      <c r="C2566" s="103"/>
    </row>
    <row r="2567" spans="1:3" x14ac:dyDescent="0.2">
      <c r="A2567" s="103"/>
      <c r="B2567" s="103"/>
      <c r="C2567" s="103"/>
    </row>
    <row r="2568" spans="1:3" x14ac:dyDescent="0.2">
      <c r="A2568" s="103"/>
      <c r="B2568" s="103"/>
      <c r="C2568" s="103"/>
    </row>
    <row r="2569" spans="1:3" x14ac:dyDescent="0.2">
      <c r="A2569" s="103"/>
      <c r="B2569" s="103"/>
      <c r="C2569" s="103"/>
    </row>
    <row r="2570" spans="1:3" x14ac:dyDescent="0.2">
      <c r="A2570" s="103"/>
      <c r="B2570" s="103"/>
      <c r="C2570" s="103"/>
    </row>
    <row r="2571" spans="1:3" x14ac:dyDescent="0.2">
      <c r="A2571" s="103"/>
      <c r="B2571" s="103"/>
      <c r="C2571" s="103"/>
    </row>
    <row r="2572" spans="1:3" x14ac:dyDescent="0.2">
      <c r="A2572" s="103"/>
      <c r="B2572" s="103"/>
      <c r="C2572" s="103"/>
    </row>
    <row r="2573" spans="1:3" x14ac:dyDescent="0.2">
      <c r="A2573" s="103"/>
      <c r="B2573" s="103"/>
      <c r="C2573" s="103"/>
    </row>
    <row r="2574" spans="1:3" x14ac:dyDescent="0.2">
      <c r="A2574" s="103"/>
      <c r="B2574" s="103"/>
      <c r="C2574" s="103"/>
    </row>
    <row r="2575" spans="1:3" x14ac:dyDescent="0.2">
      <c r="A2575" s="103"/>
      <c r="B2575" s="103"/>
      <c r="C2575" s="103"/>
    </row>
    <row r="2576" spans="1:3" x14ac:dyDescent="0.2">
      <c r="A2576" s="103"/>
      <c r="B2576" s="103"/>
      <c r="C2576" s="103"/>
    </row>
    <row r="2577" spans="1:3" x14ac:dyDescent="0.2">
      <c r="A2577" s="103"/>
      <c r="B2577" s="103"/>
      <c r="C2577" s="103"/>
    </row>
    <row r="2578" spans="1:3" x14ac:dyDescent="0.2">
      <c r="A2578" s="103"/>
      <c r="B2578" s="103"/>
      <c r="C2578" s="103"/>
    </row>
    <row r="2579" spans="1:3" x14ac:dyDescent="0.2">
      <c r="A2579" s="103"/>
      <c r="B2579" s="103"/>
      <c r="C2579" s="103"/>
    </row>
    <row r="2580" spans="1:3" x14ac:dyDescent="0.2">
      <c r="A2580" s="103"/>
      <c r="B2580" s="103"/>
      <c r="C2580" s="103"/>
    </row>
    <row r="2581" spans="1:3" x14ac:dyDescent="0.2">
      <c r="A2581" s="103"/>
      <c r="B2581" s="103"/>
      <c r="C2581" s="103"/>
    </row>
    <row r="2582" spans="1:3" x14ac:dyDescent="0.2">
      <c r="A2582" s="103"/>
      <c r="B2582" s="103"/>
      <c r="C2582" s="103"/>
    </row>
    <row r="2583" spans="1:3" x14ac:dyDescent="0.2">
      <c r="A2583" s="103"/>
      <c r="B2583" s="103"/>
      <c r="C2583" s="103"/>
    </row>
    <row r="2584" spans="1:3" x14ac:dyDescent="0.2">
      <c r="A2584" s="103"/>
      <c r="B2584" s="103"/>
      <c r="C2584" s="103"/>
    </row>
    <row r="2585" spans="1:3" x14ac:dyDescent="0.2">
      <c r="A2585" s="103"/>
      <c r="B2585" s="103"/>
      <c r="C2585" s="103"/>
    </row>
    <row r="2586" spans="1:3" x14ac:dyDescent="0.2">
      <c r="A2586" s="103"/>
      <c r="B2586" s="103"/>
      <c r="C2586" s="103"/>
    </row>
    <row r="2587" spans="1:3" x14ac:dyDescent="0.2">
      <c r="A2587" s="103"/>
      <c r="B2587" s="103"/>
      <c r="C2587" s="103"/>
    </row>
    <row r="2588" spans="1:3" x14ac:dyDescent="0.2">
      <c r="A2588" s="103"/>
      <c r="B2588" s="103"/>
      <c r="C2588" s="103"/>
    </row>
    <row r="2589" spans="1:3" x14ac:dyDescent="0.2">
      <c r="A2589" s="103"/>
      <c r="B2589" s="103"/>
      <c r="C2589" s="103"/>
    </row>
    <row r="2590" spans="1:3" x14ac:dyDescent="0.2">
      <c r="A2590" s="103"/>
      <c r="B2590" s="103"/>
      <c r="C2590" s="103"/>
    </row>
    <row r="2591" spans="1:3" x14ac:dyDescent="0.2">
      <c r="A2591" s="103"/>
      <c r="B2591" s="103"/>
      <c r="C2591" s="103"/>
    </row>
    <row r="2592" spans="1:3" x14ac:dyDescent="0.2">
      <c r="A2592" s="103"/>
      <c r="B2592" s="103"/>
      <c r="C2592" s="103"/>
    </row>
    <row r="2593" spans="1:3" x14ac:dyDescent="0.2">
      <c r="A2593" s="103"/>
      <c r="B2593" s="103"/>
      <c r="C2593" s="103"/>
    </row>
    <row r="2594" spans="1:3" x14ac:dyDescent="0.2">
      <c r="A2594" s="103"/>
      <c r="B2594" s="103"/>
      <c r="C2594" s="103"/>
    </row>
    <row r="2595" spans="1:3" x14ac:dyDescent="0.2">
      <c r="A2595" s="103"/>
      <c r="B2595" s="103"/>
      <c r="C2595" s="103"/>
    </row>
    <row r="2596" spans="1:3" x14ac:dyDescent="0.2">
      <c r="A2596" s="103"/>
      <c r="B2596" s="103"/>
      <c r="C2596" s="103"/>
    </row>
    <row r="2597" spans="1:3" x14ac:dyDescent="0.2">
      <c r="A2597" s="103"/>
      <c r="B2597" s="103"/>
      <c r="C2597" s="103"/>
    </row>
    <row r="2598" spans="1:3" x14ac:dyDescent="0.2">
      <c r="A2598" s="103"/>
      <c r="B2598" s="103"/>
      <c r="C2598" s="103"/>
    </row>
    <row r="2599" spans="1:3" x14ac:dyDescent="0.2">
      <c r="A2599" s="103"/>
      <c r="B2599" s="103"/>
      <c r="C2599" s="103"/>
    </row>
    <row r="2600" spans="1:3" x14ac:dyDescent="0.2">
      <c r="A2600" s="103"/>
      <c r="B2600" s="103"/>
      <c r="C2600" s="103"/>
    </row>
    <row r="2601" spans="1:3" x14ac:dyDescent="0.2">
      <c r="A2601" s="103"/>
      <c r="B2601" s="103"/>
      <c r="C2601" s="103"/>
    </row>
    <row r="2602" spans="1:3" x14ac:dyDescent="0.2">
      <c r="A2602" s="103"/>
      <c r="B2602" s="103"/>
      <c r="C2602" s="103"/>
    </row>
    <row r="2603" spans="1:3" x14ac:dyDescent="0.2">
      <c r="A2603" s="103"/>
      <c r="B2603" s="103"/>
      <c r="C2603" s="103"/>
    </row>
    <row r="2604" spans="1:3" x14ac:dyDescent="0.2">
      <c r="A2604" s="103"/>
      <c r="B2604" s="103"/>
      <c r="C2604" s="103"/>
    </row>
    <row r="2605" spans="1:3" x14ac:dyDescent="0.2">
      <c r="A2605" s="103"/>
      <c r="B2605" s="103"/>
      <c r="C2605" s="103"/>
    </row>
    <row r="2606" spans="1:3" x14ac:dyDescent="0.2">
      <c r="A2606" s="103"/>
      <c r="B2606" s="103"/>
      <c r="C2606" s="103"/>
    </row>
    <row r="2607" spans="1:3" x14ac:dyDescent="0.2">
      <c r="A2607" s="103"/>
      <c r="B2607" s="103"/>
      <c r="C2607" s="103"/>
    </row>
    <row r="2608" spans="1:3" x14ac:dyDescent="0.2">
      <c r="A2608" s="103"/>
      <c r="B2608" s="103"/>
      <c r="C2608" s="103"/>
    </row>
    <row r="2609" spans="1:3" x14ac:dyDescent="0.2">
      <c r="A2609" s="103"/>
      <c r="B2609" s="103"/>
      <c r="C2609" s="103"/>
    </row>
    <row r="2610" spans="1:3" x14ac:dyDescent="0.2">
      <c r="A2610" s="103"/>
      <c r="B2610" s="103"/>
      <c r="C2610" s="103"/>
    </row>
    <row r="2611" spans="1:3" x14ac:dyDescent="0.2">
      <c r="A2611" s="103"/>
      <c r="B2611" s="103"/>
      <c r="C2611" s="103"/>
    </row>
    <row r="2612" spans="1:3" x14ac:dyDescent="0.2">
      <c r="A2612" s="103"/>
      <c r="B2612" s="103"/>
      <c r="C2612" s="103"/>
    </row>
    <row r="2613" spans="1:3" x14ac:dyDescent="0.2">
      <c r="A2613" s="103"/>
      <c r="B2613" s="103"/>
      <c r="C2613" s="103"/>
    </row>
    <row r="2614" spans="1:3" x14ac:dyDescent="0.2">
      <c r="A2614" s="103"/>
      <c r="B2614" s="103"/>
      <c r="C2614" s="103"/>
    </row>
    <row r="2615" spans="1:3" x14ac:dyDescent="0.2">
      <c r="A2615" s="103"/>
      <c r="B2615" s="103"/>
      <c r="C2615" s="103"/>
    </row>
    <row r="2616" spans="1:3" x14ac:dyDescent="0.2">
      <c r="A2616" s="103"/>
      <c r="B2616" s="103"/>
      <c r="C2616" s="103"/>
    </row>
    <row r="2617" spans="1:3" x14ac:dyDescent="0.2">
      <c r="A2617" s="103"/>
      <c r="B2617" s="103"/>
      <c r="C2617" s="103"/>
    </row>
    <row r="2618" spans="1:3" x14ac:dyDescent="0.2">
      <c r="A2618" s="103"/>
      <c r="B2618" s="103"/>
      <c r="C2618" s="103"/>
    </row>
    <row r="2619" spans="1:3" x14ac:dyDescent="0.2">
      <c r="A2619" s="103"/>
      <c r="B2619" s="103"/>
      <c r="C2619" s="103"/>
    </row>
    <row r="2620" spans="1:3" x14ac:dyDescent="0.2">
      <c r="A2620" s="103"/>
      <c r="B2620" s="103"/>
      <c r="C2620" s="103"/>
    </row>
    <row r="2621" spans="1:3" x14ac:dyDescent="0.2">
      <c r="A2621" s="103"/>
      <c r="B2621" s="103"/>
      <c r="C2621" s="103"/>
    </row>
    <row r="2622" spans="1:3" x14ac:dyDescent="0.2">
      <c r="A2622" s="103"/>
      <c r="B2622" s="103"/>
      <c r="C2622" s="103"/>
    </row>
    <row r="2623" spans="1:3" x14ac:dyDescent="0.2">
      <c r="A2623" s="103"/>
      <c r="B2623" s="103"/>
      <c r="C2623" s="103"/>
    </row>
    <row r="2624" spans="1:3" x14ac:dyDescent="0.2">
      <c r="A2624" s="103"/>
      <c r="B2624" s="103"/>
      <c r="C2624" s="103"/>
    </row>
    <row r="2625" spans="1:3" x14ac:dyDescent="0.2">
      <c r="A2625" s="103"/>
      <c r="B2625" s="103"/>
      <c r="C2625" s="103"/>
    </row>
    <row r="2626" spans="1:3" x14ac:dyDescent="0.2">
      <c r="A2626" s="103"/>
      <c r="B2626" s="103"/>
      <c r="C2626" s="103"/>
    </row>
    <row r="2627" spans="1:3" x14ac:dyDescent="0.2">
      <c r="A2627" s="103"/>
      <c r="B2627" s="103"/>
      <c r="C2627" s="103"/>
    </row>
    <row r="2628" spans="1:3" x14ac:dyDescent="0.2">
      <c r="A2628" s="103"/>
      <c r="B2628" s="103"/>
      <c r="C2628" s="103"/>
    </row>
    <row r="2629" spans="1:3" x14ac:dyDescent="0.2">
      <c r="A2629" s="103"/>
      <c r="B2629" s="103"/>
      <c r="C2629" s="103"/>
    </row>
    <row r="2630" spans="1:3" x14ac:dyDescent="0.2">
      <c r="A2630" s="103"/>
      <c r="B2630" s="103"/>
      <c r="C2630" s="103"/>
    </row>
    <row r="2631" spans="1:3" x14ac:dyDescent="0.2">
      <c r="A2631" s="103"/>
      <c r="B2631" s="103"/>
      <c r="C2631" s="103"/>
    </row>
    <row r="2632" spans="1:3" x14ac:dyDescent="0.2">
      <c r="A2632" s="103"/>
      <c r="B2632" s="103"/>
      <c r="C2632" s="103"/>
    </row>
    <row r="2633" spans="1:3" x14ac:dyDescent="0.2">
      <c r="A2633" s="103"/>
      <c r="B2633" s="103"/>
      <c r="C2633" s="103"/>
    </row>
    <row r="2634" spans="1:3" x14ac:dyDescent="0.2">
      <c r="A2634" s="103"/>
      <c r="B2634" s="103"/>
      <c r="C2634" s="103"/>
    </row>
    <row r="2635" spans="1:3" x14ac:dyDescent="0.2">
      <c r="A2635" s="103"/>
      <c r="B2635" s="103"/>
      <c r="C2635" s="103"/>
    </row>
    <row r="2636" spans="1:3" x14ac:dyDescent="0.2">
      <c r="A2636" s="103"/>
      <c r="B2636" s="103"/>
      <c r="C2636" s="103"/>
    </row>
    <row r="2637" spans="1:3" x14ac:dyDescent="0.2">
      <c r="A2637" s="103"/>
      <c r="B2637" s="103"/>
      <c r="C2637" s="103"/>
    </row>
    <row r="2638" spans="1:3" x14ac:dyDescent="0.2">
      <c r="A2638" s="103"/>
      <c r="B2638" s="103"/>
      <c r="C2638" s="103"/>
    </row>
    <row r="2639" spans="1:3" x14ac:dyDescent="0.2">
      <c r="A2639" s="103"/>
      <c r="B2639" s="103"/>
      <c r="C2639" s="103"/>
    </row>
    <row r="2640" spans="1:3" x14ac:dyDescent="0.2">
      <c r="A2640" s="103"/>
      <c r="B2640" s="103"/>
      <c r="C2640" s="103"/>
    </row>
    <row r="2641" spans="1:3" x14ac:dyDescent="0.2">
      <c r="A2641" s="103"/>
      <c r="B2641" s="103"/>
      <c r="C2641" s="103"/>
    </row>
    <row r="2642" spans="1:3" x14ac:dyDescent="0.2">
      <c r="A2642" s="103"/>
      <c r="B2642" s="103"/>
      <c r="C2642" s="103"/>
    </row>
    <row r="2643" spans="1:3" x14ac:dyDescent="0.2">
      <c r="A2643" s="103"/>
      <c r="B2643" s="103"/>
      <c r="C2643" s="103"/>
    </row>
    <row r="2644" spans="1:3" x14ac:dyDescent="0.2">
      <c r="A2644" s="103"/>
      <c r="B2644" s="103"/>
      <c r="C2644" s="103"/>
    </row>
    <row r="2645" spans="1:3" x14ac:dyDescent="0.2">
      <c r="A2645" s="103"/>
      <c r="B2645" s="103"/>
      <c r="C2645" s="103"/>
    </row>
    <row r="2646" spans="1:3" x14ac:dyDescent="0.2">
      <c r="A2646" s="103"/>
      <c r="B2646" s="103"/>
      <c r="C2646" s="103"/>
    </row>
    <row r="2647" spans="1:3" x14ac:dyDescent="0.2">
      <c r="A2647" s="103"/>
      <c r="B2647" s="103"/>
      <c r="C2647" s="103"/>
    </row>
    <row r="2648" spans="1:3" x14ac:dyDescent="0.2">
      <c r="A2648" s="103"/>
      <c r="B2648" s="103"/>
      <c r="C2648" s="103"/>
    </row>
    <row r="2649" spans="1:3" x14ac:dyDescent="0.2">
      <c r="A2649" s="103"/>
      <c r="B2649" s="103"/>
      <c r="C2649" s="103"/>
    </row>
    <row r="2650" spans="1:3" x14ac:dyDescent="0.2">
      <c r="A2650" s="103"/>
      <c r="B2650" s="103"/>
      <c r="C2650" s="103"/>
    </row>
    <row r="2651" spans="1:3" x14ac:dyDescent="0.2">
      <c r="A2651" s="103"/>
      <c r="B2651" s="103"/>
      <c r="C2651" s="103"/>
    </row>
    <row r="2652" spans="1:3" x14ac:dyDescent="0.2">
      <c r="A2652" s="103"/>
      <c r="B2652" s="103"/>
      <c r="C2652" s="103"/>
    </row>
    <row r="2653" spans="1:3" x14ac:dyDescent="0.2">
      <c r="A2653" s="103"/>
      <c r="B2653" s="103"/>
      <c r="C2653" s="103"/>
    </row>
    <row r="2654" spans="1:3" x14ac:dyDescent="0.2">
      <c r="A2654" s="103"/>
      <c r="B2654" s="103"/>
      <c r="C2654" s="103"/>
    </row>
    <row r="2655" spans="1:3" x14ac:dyDescent="0.2">
      <c r="A2655" s="103"/>
      <c r="B2655" s="103"/>
      <c r="C2655" s="103"/>
    </row>
    <row r="2656" spans="1:3" x14ac:dyDescent="0.2">
      <c r="A2656" s="103"/>
      <c r="B2656" s="103"/>
      <c r="C2656" s="103"/>
    </row>
    <row r="2657" spans="1:3" x14ac:dyDescent="0.2">
      <c r="A2657" s="103"/>
      <c r="B2657" s="103"/>
      <c r="C2657" s="103"/>
    </row>
    <row r="2658" spans="1:3" x14ac:dyDescent="0.2">
      <c r="A2658" s="103"/>
      <c r="B2658" s="103"/>
      <c r="C2658" s="103"/>
    </row>
    <row r="2659" spans="1:3" x14ac:dyDescent="0.2">
      <c r="A2659" s="103"/>
      <c r="B2659" s="103"/>
      <c r="C2659" s="103"/>
    </row>
    <row r="2660" spans="1:3" x14ac:dyDescent="0.2">
      <c r="A2660" s="103"/>
      <c r="B2660" s="103"/>
      <c r="C2660" s="103"/>
    </row>
    <row r="2661" spans="1:3" x14ac:dyDescent="0.2">
      <c r="A2661" s="103"/>
      <c r="B2661" s="103"/>
      <c r="C2661" s="103"/>
    </row>
    <row r="2662" spans="1:3" x14ac:dyDescent="0.2">
      <c r="A2662" s="103"/>
      <c r="B2662" s="103"/>
      <c r="C2662" s="103"/>
    </row>
    <row r="2663" spans="1:3" x14ac:dyDescent="0.2">
      <c r="A2663" s="103"/>
      <c r="B2663" s="103"/>
      <c r="C2663" s="103"/>
    </row>
    <row r="2664" spans="1:3" x14ac:dyDescent="0.2">
      <c r="A2664" s="103"/>
      <c r="B2664" s="103"/>
      <c r="C2664" s="103"/>
    </row>
    <row r="2665" spans="1:3" x14ac:dyDescent="0.2">
      <c r="A2665" s="103"/>
      <c r="B2665" s="103"/>
      <c r="C2665" s="103"/>
    </row>
    <row r="2666" spans="1:3" x14ac:dyDescent="0.2">
      <c r="A2666" s="103"/>
      <c r="B2666" s="103"/>
      <c r="C2666" s="103"/>
    </row>
    <row r="2667" spans="1:3" x14ac:dyDescent="0.2">
      <c r="A2667" s="103"/>
      <c r="B2667" s="103"/>
      <c r="C2667" s="103"/>
    </row>
    <row r="2668" spans="1:3" x14ac:dyDescent="0.2">
      <c r="A2668" s="103"/>
      <c r="B2668" s="103"/>
      <c r="C2668" s="103"/>
    </row>
    <row r="2669" spans="1:3" x14ac:dyDescent="0.2">
      <c r="A2669" s="103"/>
      <c r="B2669" s="103"/>
      <c r="C2669" s="103"/>
    </row>
    <row r="2670" spans="1:3" x14ac:dyDescent="0.2">
      <c r="A2670" s="103"/>
      <c r="B2670" s="103"/>
      <c r="C2670" s="103"/>
    </row>
    <row r="2671" spans="1:3" x14ac:dyDescent="0.2">
      <c r="A2671" s="103"/>
      <c r="B2671" s="103"/>
      <c r="C2671" s="103"/>
    </row>
    <row r="2672" spans="1:3" x14ac:dyDescent="0.2">
      <c r="A2672" s="103"/>
      <c r="B2672" s="103"/>
      <c r="C2672" s="103"/>
    </row>
    <row r="2673" spans="1:3" x14ac:dyDescent="0.2">
      <c r="A2673" s="103"/>
      <c r="B2673" s="103"/>
      <c r="C2673" s="103"/>
    </row>
    <row r="2674" spans="1:3" x14ac:dyDescent="0.2">
      <c r="A2674" s="103"/>
      <c r="B2674" s="103"/>
      <c r="C2674" s="103"/>
    </row>
    <row r="2675" spans="1:3" x14ac:dyDescent="0.2">
      <c r="A2675" s="103"/>
      <c r="B2675" s="103"/>
      <c r="C2675" s="103"/>
    </row>
    <row r="2676" spans="1:3" x14ac:dyDescent="0.2">
      <c r="A2676" s="103"/>
      <c r="B2676" s="103"/>
      <c r="C2676" s="103"/>
    </row>
    <row r="2677" spans="1:3" x14ac:dyDescent="0.2">
      <c r="A2677" s="103"/>
      <c r="B2677" s="103"/>
      <c r="C2677" s="103"/>
    </row>
    <row r="2678" spans="1:3" x14ac:dyDescent="0.2">
      <c r="A2678" s="103"/>
      <c r="B2678" s="103"/>
      <c r="C2678" s="103"/>
    </row>
    <row r="2679" spans="1:3" x14ac:dyDescent="0.2">
      <c r="A2679" s="103"/>
      <c r="B2679" s="103"/>
      <c r="C2679" s="103"/>
    </row>
    <row r="2680" spans="1:3" x14ac:dyDescent="0.2">
      <c r="A2680" s="103"/>
      <c r="B2680" s="103"/>
      <c r="C2680" s="103"/>
    </row>
    <row r="2681" spans="1:3" x14ac:dyDescent="0.2">
      <c r="A2681" s="103"/>
      <c r="B2681" s="103"/>
      <c r="C2681" s="103"/>
    </row>
    <row r="2682" spans="1:3" x14ac:dyDescent="0.2">
      <c r="A2682" s="103"/>
      <c r="B2682" s="103"/>
      <c r="C2682" s="103"/>
    </row>
    <row r="2683" spans="1:3" x14ac:dyDescent="0.2">
      <c r="A2683" s="103"/>
      <c r="B2683" s="103"/>
      <c r="C2683" s="103"/>
    </row>
    <row r="2684" spans="1:3" x14ac:dyDescent="0.2">
      <c r="A2684" s="103"/>
      <c r="B2684" s="103"/>
      <c r="C2684" s="103"/>
    </row>
    <row r="2685" spans="1:3" x14ac:dyDescent="0.2">
      <c r="A2685" s="103"/>
      <c r="B2685" s="103"/>
      <c r="C2685" s="103"/>
    </row>
    <row r="2686" spans="1:3" x14ac:dyDescent="0.2">
      <c r="A2686" s="103"/>
      <c r="B2686" s="103"/>
      <c r="C2686" s="103"/>
    </row>
    <row r="2687" spans="1:3" x14ac:dyDescent="0.2">
      <c r="A2687" s="103"/>
      <c r="B2687" s="103"/>
      <c r="C2687" s="103"/>
    </row>
    <row r="2688" spans="1:3" x14ac:dyDescent="0.2">
      <c r="A2688" s="103"/>
      <c r="B2688" s="103"/>
      <c r="C2688" s="103"/>
    </row>
    <row r="2689" spans="1:3" x14ac:dyDescent="0.2">
      <c r="A2689" s="103"/>
      <c r="B2689" s="103"/>
      <c r="C2689" s="103"/>
    </row>
    <row r="2690" spans="1:3" x14ac:dyDescent="0.2">
      <c r="A2690" s="103"/>
      <c r="B2690" s="103"/>
      <c r="C2690" s="103"/>
    </row>
    <row r="2691" spans="1:3" x14ac:dyDescent="0.2">
      <c r="A2691" s="103"/>
      <c r="B2691" s="103"/>
      <c r="C2691" s="103"/>
    </row>
    <row r="2692" spans="1:3" x14ac:dyDescent="0.2">
      <c r="A2692" s="103"/>
      <c r="B2692" s="103"/>
      <c r="C2692" s="103"/>
    </row>
    <row r="2693" spans="1:3" x14ac:dyDescent="0.2">
      <c r="A2693" s="103"/>
      <c r="B2693" s="103"/>
      <c r="C2693" s="103"/>
    </row>
    <row r="2694" spans="1:3" x14ac:dyDescent="0.2">
      <c r="A2694" s="103"/>
      <c r="B2694" s="103"/>
      <c r="C2694" s="103"/>
    </row>
    <row r="2695" spans="1:3" x14ac:dyDescent="0.2">
      <c r="A2695" s="103"/>
      <c r="B2695" s="103"/>
      <c r="C2695" s="103"/>
    </row>
    <row r="2696" spans="1:3" x14ac:dyDescent="0.2">
      <c r="A2696" s="103"/>
      <c r="B2696" s="103"/>
      <c r="C2696" s="103"/>
    </row>
    <row r="2697" spans="1:3" x14ac:dyDescent="0.2">
      <c r="A2697" s="103"/>
      <c r="B2697" s="103"/>
      <c r="C2697" s="103"/>
    </row>
    <row r="2698" spans="1:3" x14ac:dyDescent="0.2">
      <c r="A2698" s="103"/>
      <c r="B2698" s="103"/>
      <c r="C2698" s="103"/>
    </row>
    <row r="2699" spans="1:3" x14ac:dyDescent="0.2">
      <c r="A2699" s="103"/>
      <c r="B2699" s="103"/>
      <c r="C2699" s="103"/>
    </row>
    <row r="2700" spans="1:3" x14ac:dyDescent="0.2">
      <c r="A2700" s="103"/>
      <c r="B2700" s="103"/>
      <c r="C2700" s="103"/>
    </row>
    <row r="2701" spans="1:3" x14ac:dyDescent="0.2">
      <c r="A2701" s="103"/>
      <c r="B2701" s="103"/>
      <c r="C2701" s="103"/>
    </row>
    <row r="2702" spans="1:3" x14ac:dyDescent="0.2">
      <c r="A2702" s="103"/>
      <c r="B2702" s="103"/>
      <c r="C2702" s="103"/>
    </row>
    <row r="2703" spans="1:3" x14ac:dyDescent="0.2">
      <c r="A2703" s="103"/>
      <c r="B2703" s="103"/>
      <c r="C2703" s="103"/>
    </row>
    <row r="2704" spans="1:3" x14ac:dyDescent="0.2">
      <c r="A2704" s="103"/>
      <c r="B2704" s="103"/>
      <c r="C2704" s="103"/>
    </row>
    <row r="2705" spans="1:3" x14ac:dyDescent="0.2">
      <c r="A2705" s="103"/>
      <c r="B2705" s="103"/>
      <c r="C2705" s="103"/>
    </row>
    <row r="2706" spans="1:3" x14ac:dyDescent="0.2">
      <c r="A2706" s="103"/>
      <c r="B2706" s="103"/>
      <c r="C2706" s="103"/>
    </row>
    <row r="2707" spans="1:3" x14ac:dyDescent="0.2">
      <c r="A2707" s="103"/>
      <c r="B2707" s="103"/>
      <c r="C2707" s="103"/>
    </row>
    <row r="2708" spans="1:3" x14ac:dyDescent="0.2">
      <c r="A2708" s="103"/>
      <c r="B2708" s="103"/>
      <c r="C2708" s="103"/>
    </row>
    <row r="2709" spans="1:3" x14ac:dyDescent="0.2">
      <c r="A2709" s="103"/>
      <c r="B2709" s="103"/>
      <c r="C2709" s="103"/>
    </row>
    <row r="2710" spans="1:3" x14ac:dyDescent="0.2">
      <c r="A2710" s="103"/>
      <c r="B2710" s="103"/>
      <c r="C2710" s="103"/>
    </row>
    <row r="2711" spans="1:3" x14ac:dyDescent="0.2">
      <c r="A2711" s="103"/>
      <c r="B2711" s="103"/>
      <c r="C2711" s="103"/>
    </row>
    <row r="2712" spans="1:3" x14ac:dyDescent="0.2">
      <c r="A2712" s="103"/>
      <c r="B2712" s="103"/>
      <c r="C2712" s="103"/>
    </row>
    <row r="2713" spans="1:3" x14ac:dyDescent="0.2">
      <c r="A2713" s="103"/>
      <c r="B2713" s="103"/>
      <c r="C2713" s="103"/>
    </row>
    <row r="2714" spans="1:3" x14ac:dyDescent="0.2">
      <c r="A2714" s="103"/>
      <c r="B2714" s="103"/>
      <c r="C2714" s="103"/>
    </row>
    <row r="2715" spans="1:3" x14ac:dyDescent="0.2">
      <c r="A2715" s="103"/>
      <c r="B2715" s="103"/>
      <c r="C2715" s="103"/>
    </row>
    <row r="2716" spans="1:3" x14ac:dyDescent="0.2">
      <c r="A2716" s="103"/>
      <c r="B2716" s="103"/>
      <c r="C2716" s="103"/>
    </row>
    <row r="2717" spans="1:3" x14ac:dyDescent="0.2">
      <c r="A2717" s="103"/>
      <c r="B2717" s="103"/>
      <c r="C2717" s="103"/>
    </row>
    <row r="2718" spans="1:3" x14ac:dyDescent="0.2">
      <c r="A2718" s="103"/>
      <c r="B2718" s="103"/>
      <c r="C2718" s="103"/>
    </row>
    <row r="2719" spans="1:3" x14ac:dyDescent="0.2">
      <c r="A2719" s="103"/>
      <c r="B2719" s="103"/>
      <c r="C2719" s="103"/>
    </row>
    <row r="2720" spans="1:3" x14ac:dyDescent="0.2">
      <c r="A2720" s="103"/>
      <c r="B2720" s="103"/>
      <c r="C2720" s="103"/>
    </row>
    <row r="2721" spans="1:3" x14ac:dyDescent="0.2">
      <c r="A2721" s="103"/>
      <c r="B2721" s="103"/>
      <c r="C2721" s="103"/>
    </row>
    <row r="2722" spans="1:3" x14ac:dyDescent="0.2">
      <c r="A2722" s="103"/>
      <c r="B2722" s="103"/>
      <c r="C2722" s="103"/>
    </row>
    <row r="2723" spans="1:3" x14ac:dyDescent="0.2">
      <c r="A2723" s="103"/>
      <c r="B2723" s="103"/>
      <c r="C2723" s="103"/>
    </row>
    <row r="2724" spans="1:3" x14ac:dyDescent="0.2">
      <c r="A2724" s="103"/>
      <c r="B2724" s="103"/>
      <c r="C2724" s="103"/>
    </row>
    <row r="2725" spans="1:3" x14ac:dyDescent="0.2">
      <c r="A2725" s="103"/>
      <c r="B2725" s="103"/>
      <c r="C2725" s="103"/>
    </row>
    <row r="2726" spans="1:3" x14ac:dyDescent="0.2">
      <c r="A2726" s="103"/>
      <c r="B2726" s="103"/>
      <c r="C2726" s="103"/>
    </row>
    <row r="2727" spans="1:3" x14ac:dyDescent="0.2">
      <c r="A2727" s="103"/>
      <c r="B2727" s="103"/>
      <c r="C2727" s="103"/>
    </row>
    <row r="2728" spans="1:3" x14ac:dyDescent="0.2">
      <c r="A2728" s="103"/>
      <c r="B2728" s="103"/>
      <c r="C2728" s="103"/>
    </row>
    <row r="2729" spans="1:3" x14ac:dyDescent="0.2">
      <c r="A2729" s="103"/>
      <c r="B2729" s="103"/>
      <c r="C2729" s="103"/>
    </row>
    <row r="2730" spans="1:3" x14ac:dyDescent="0.2">
      <c r="A2730" s="103"/>
      <c r="B2730" s="103"/>
      <c r="C2730" s="103"/>
    </row>
    <row r="2731" spans="1:3" x14ac:dyDescent="0.2">
      <c r="A2731" s="103"/>
      <c r="B2731" s="103"/>
      <c r="C2731" s="103"/>
    </row>
    <row r="2732" spans="1:3" x14ac:dyDescent="0.2">
      <c r="A2732" s="103"/>
      <c r="B2732" s="103"/>
      <c r="C2732" s="103"/>
    </row>
    <row r="2733" spans="1:3" x14ac:dyDescent="0.2">
      <c r="A2733" s="103"/>
      <c r="B2733" s="103"/>
      <c r="C2733" s="103"/>
    </row>
    <row r="2734" spans="1:3" x14ac:dyDescent="0.2">
      <c r="A2734" s="103"/>
      <c r="B2734" s="103"/>
      <c r="C2734" s="103"/>
    </row>
    <row r="2735" spans="1:3" x14ac:dyDescent="0.2">
      <c r="A2735" s="103"/>
      <c r="B2735" s="103"/>
      <c r="C2735" s="103"/>
    </row>
    <row r="2736" spans="1:3" x14ac:dyDescent="0.2">
      <c r="A2736" s="103"/>
      <c r="B2736" s="103"/>
      <c r="C2736" s="103"/>
    </row>
    <row r="2737" spans="1:3" x14ac:dyDescent="0.2">
      <c r="A2737" s="103"/>
      <c r="B2737" s="103"/>
      <c r="C2737" s="103"/>
    </row>
    <row r="2738" spans="1:3" x14ac:dyDescent="0.2">
      <c r="A2738" s="103"/>
      <c r="B2738" s="103"/>
      <c r="C2738" s="103"/>
    </row>
    <row r="2739" spans="1:3" x14ac:dyDescent="0.2">
      <c r="A2739" s="103"/>
      <c r="B2739" s="103"/>
      <c r="C2739" s="103"/>
    </row>
    <row r="2740" spans="1:3" x14ac:dyDescent="0.2">
      <c r="A2740" s="103"/>
      <c r="B2740" s="103"/>
      <c r="C2740" s="103"/>
    </row>
    <row r="2741" spans="1:3" x14ac:dyDescent="0.2">
      <c r="A2741" s="103"/>
      <c r="B2741" s="103"/>
      <c r="C2741" s="103"/>
    </row>
    <row r="2742" spans="1:3" x14ac:dyDescent="0.2">
      <c r="A2742" s="103"/>
      <c r="B2742" s="103"/>
      <c r="C2742" s="103"/>
    </row>
    <row r="2743" spans="1:3" x14ac:dyDescent="0.2">
      <c r="A2743" s="103"/>
      <c r="B2743" s="103"/>
      <c r="C2743" s="103"/>
    </row>
    <row r="2744" spans="1:3" x14ac:dyDescent="0.2">
      <c r="A2744" s="103"/>
      <c r="B2744" s="103"/>
      <c r="C2744" s="103"/>
    </row>
    <row r="2745" spans="1:3" x14ac:dyDescent="0.2">
      <c r="A2745" s="103"/>
      <c r="B2745" s="103"/>
      <c r="C2745" s="103"/>
    </row>
    <row r="2746" spans="1:3" x14ac:dyDescent="0.2">
      <c r="A2746" s="103"/>
      <c r="B2746" s="103"/>
      <c r="C2746" s="103"/>
    </row>
    <row r="2747" spans="1:3" x14ac:dyDescent="0.2">
      <c r="A2747" s="103"/>
      <c r="B2747" s="103"/>
      <c r="C2747" s="103"/>
    </row>
    <row r="2748" spans="1:3" x14ac:dyDescent="0.2">
      <c r="A2748" s="103"/>
      <c r="B2748" s="103"/>
      <c r="C2748" s="103"/>
    </row>
    <row r="2749" spans="1:3" x14ac:dyDescent="0.2">
      <c r="A2749" s="103"/>
      <c r="B2749" s="103"/>
      <c r="C2749" s="103"/>
    </row>
    <row r="2750" spans="1:3" x14ac:dyDescent="0.2">
      <c r="A2750" s="103"/>
      <c r="B2750" s="103"/>
      <c r="C2750" s="103"/>
    </row>
    <row r="2751" spans="1:3" x14ac:dyDescent="0.2">
      <c r="A2751" s="103"/>
      <c r="B2751" s="103"/>
      <c r="C2751" s="103"/>
    </row>
    <row r="2752" spans="1:3" x14ac:dyDescent="0.2">
      <c r="A2752" s="103"/>
      <c r="B2752" s="103"/>
      <c r="C2752" s="103"/>
    </row>
    <row r="2753" spans="1:3" x14ac:dyDescent="0.2">
      <c r="A2753" s="103"/>
      <c r="B2753" s="103"/>
      <c r="C2753" s="103"/>
    </row>
    <row r="2754" spans="1:3" x14ac:dyDescent="0.2">
      <c r="A2754" s="103"/>
      <c r="B2754" s="103"/>
      <c r="C2754" s="103"/>
    </row>
    <row r="2755" spans="1:3" x14ac:dyDescent="0.2">
      <c r="A2755" s="103"/>
      <c r="B2755" s="103"/>
      <c r="C2755" s="103"/>
    </row>
    <row r="2756" spans="1:3" x14ac:dyDescent="0.2">
      <c r="A2756" s="103"/>
      <c r="B2756" s="103"/>
      <c r="C2756" s="103"/>
    </row>
    <row r="2757" spans="1:3" x14ac:dyDescent="0.2">
      <c r="A2757" s="103"/>
      <c r="B2757" s="103"/>
      <c r="C2757" s="103"/>
    </row>
    <row r="2758" spans="1:3" x14ac:dyDescent="0.2">
      <c r="A2758" s="103"/>
      <c r="B2758" s="103"/>
      <c r="C2758" s="103"/>
    </row>
    <row r="2759" spans="1:3" x14ac:dyDescent="0.2">
      <c r="A2759" s="103"/>
      <c r="B2759" s="103"/>
      <c r="C2759" s="103"/>
    </row>
    <row r="2760" spans="1:3" x14ac:dyDescent="0.2">
      <c r="A2760" s="103"/>
      <c r="B2760" s="103"/>
      <c r="C2760" s="103"/>
    </row>
    <row r="2761" spans="1:3" x14ac:dyDescent="0.2">
      <c r="A2761" s="103"/>
      <c r="B2761" s="103"/>
      <c r="C2761" s="103"/>
    </row>
    <row r="2762" spans="1:3" x14ac:dyDescent="0.2">
      <c r="A2762" s="103"/>
      <c r="B2762" s="103"/>
      <c r="C2762" s="103"/>
    </row>
    <row r="2763" spans="1:3" x14ac:dyDescent="0.2">
      <c r="A2763" s="103"/>
      <c r="B2763" s="103"/>
      <c r="C2763" s="103"/>
    </row>
    <row r="2764" spans="1:3" x14ac:dyDescent="0.2">
      <c r="A2764" s="103"/>
      <c r="B2764" s="103"/>
      <c r="C2764" s="103"/>
    </row>
    <row r="2765" spans="1:3" x14ac:dyDescent="0.2">
      <c r="A2765" s="103"/>
      <c r="B2765" s="103"/>
      <c r="C2765" s="103"/>
    </row>
    <row r="2766" spans="1:3" x14ac:dyDescent="0.2">
      <c r="A2766" s="103"/>
      <c r="B2766" s="103"/>
      <c r="C2766" s="103"/>
    </row>
    <row r="2767" spans="1:3" x14ac:dyDescent="0.2">
      <c r="A2767" s="103"/>
      <c r="B2767" s="103"/>
      <c r="C2767" s="103"/>
    </row>
    <row r="2768" spans="1:3" x14ac:dyDescent="0.2">
      <c r="A2768" s="103"/>
      <c r="B2768" s="103"/>
      <c r="C2768" s="103"/>
    </row>
    <row r="2769" spans="1:3" x14ac:dyDescent="0.2">
      <c r="A2769" s="103"/>
      <c r="B2769" s="103"/>
      <c r="C2769" s="103"/>
    </row>
    <row r="2770" spans="1:3" x14ac:dyDescent="0.2">
      <c r="A2770" s="103"/>
      <c r="B2770" s="103"/>
      <c r="C2770" s="103"/>
    </row>
    <row r="2771" spans="1:3" x14ac:dyDescent="0.2">
      <c r="A2771" s="103"/>
      <c r="B2771" s="103"/>
      <c r="C2771" s="103"/>
    </row>
    <row r="2772" spans="1:3" x14ac:dyDescent="0.2">
      <c r="A2772" s="103"/>
      <c r="B2772" s="103"/>
      <c r="C2772" s="103"/>
    </row>
    <row r="2773" spans="1:3" x14ac:dyDescent="0.2">
      <c r="A2773" s="103"/>
      <c r="B2773" s="103"/>
      <c r="C2773" s="103"/>
    </row>
    <row r="2774" spans="1:3" x14ac:dyDescent="0.2">
      <c r="A2774" s="103"/>
      <c r="B2774" s="103"/>
      <c r="C2774" s="103"/>
    </row>
    <row r="2775" spans="1:3" x14ac:dyDescent="0.2">
      <c r="A2775" s="103"/>
      <c r="B2775" s="103"/>
      <c r="C2775" s="103"/>
    </row>
    <row r="2776" spans="1:3" x14ac:dyDescent="0.2">
      <c r="A2776" s="103"/>
      <c r="B2776" s="103"/>
      <c r="C2776" s="103"/>
    </row>
    <row r="2777" spans="1:3" x14ac:dyDescent="0.2">
      <c r="A2777" s="103"/>
      <c r="B2777" s="103"/>
      <c r="C2777" s="103"/>
    </row>
    <row r="2778" spans="1:3" x14ac:dyDescent="0.2">
      <c r="A2778" s="103"/>
      <c r="B2778" s="103"/>
      <c r="C2778" s="103"/>
    </row>
    <row r="2779" spans="1:3" x14ac:dyDescent="0.2">
      <c r="A2779" s="103"/>
      <c r="B2779" s="103"/>
      <c r="C2779" s="103"/>
    </row>
    <row r="2780" spans="1:3" x14ac:dyDescent="0.2">
      <c r="A2780" s="103"/>
      <c r="B2780" s="103"/>
      <c r="C2780" s="103"/>
    </row>
    <row r="2781" spans="1:3" x14ac:dyDescent="0.2">
      <c r="A2781" s="103"/>
      <c r="B2781" s="103"/>
      <c r="C2781" s="103"/>
    </row>
    <row r="2782" spans="1:3" x14ac:dyDescent="0.2">
      <c r="A2782" s="103"/>
      <c r="B2782" s="103"/>
      <c r="C2782" s="103"/>
    </row>
    <row r="2783" spans="1:3" x14ac:dyDescent="0.2">
      <c r="A2783" s="103"/>
      <c r="B2783" s="103"/>
      <c r="C2783" s="103"/>
    </row>
    <row r="2784" spans="1:3" x14ac:dyDescent="0.2">
      <c r="A2784" s="103"/>
      <c r="B2784" s="103"/>
      <c r="C2784" s="103"/>
    </row>
    <row r="2785" spans="1:3" x14ac:dyDescent="0.2">
      <c r="A2785" s="103"/>
      <c r="B2785" s="103"/>
      <c r="C2785" s="103"/>
    </row>
    <row r="2786" spans="1:3" x14ac:dyDescent="0.2">
      <c r="A2786" s="103"/>
      <c r="B2786" s="103"/>
      <c r="C2786" s="103"/>
    </row>
    <row r="2787" spans="1:3" x14ac:dyDescent="0.2">
      <c r="A2787" s="103"/>
      <c r="B2787" s="103"/>
      <c r="C2787" s="103"/>
    </row>
    <row r="2788" spans="1:3" x14ac:dyDescent="0.2">
      <c r="A2788" s="103"/>
      <c r="B2788" s="103"/>
      <c r="C2788" s="103"/>
    </row>
    <row r="2789" spans="1:3" x14ac:dyDescent="0.2">
      <c r="A2789" s="103"/>
      <c r="B2789" s="103"/>
      <c r="C2789" s="103"/>
    </row>
    <row r="2790" spans="1:3" x14ac:dyDescent="0.2">
      <c r="A2790" s="103"/>
      <c r="B2790" s="103"/>
      <c r="C2790" s="103"/>
    </row>
    <row r="2791" spans="1:3" x14ac:dyDescent="0.2">
      <c r="A2791" s="103"/>
      <c r="B2791" s="103"/>
      <c r="C2791" s="103"/>
    </row>
    <row r="2792" spans="1:3" x14ac:dyDescent="0.2">
      <c r="A2792" s="103"/>
      <c r="B2792" s="103"/>
      <c r="C2792" s="103"/>
    </row>
    <row r="2793" spans="1:3" x14ac:dyDescent="0.2">
      <c r="A2793" s="103"/>
      <c r="B2793" s="103"/>
      <c r="C2793" s="103"/>
    </row>
    <row r="2794" spans="1:3" x14ac:dyDescent="0.2">
      <c r="A2794" s="103"/>
      <c r="B2794" s="103"/>
      <c r="C2794" s="103"/>
    </row>
    <row r="2795" spans="1:3" x14ac:dyDescent="0.2">
      <c r="A2795" s="103"/>
      <c r="B2795" s="103"/>
      <c r="C2795" s="103"/>
    </row>
    <row r="2796" spans="1:3" x14ac:dyDescent="0.2">
      <c r="A2796" s="103"/>
      <c r="B2796" s="103"/>
      <c r="C2796" s="103"/>
    </row>
    <row r="2797" spans="1:3" x14ac:dyDescent="0.2">
      <c r="A2797" s="103"/>
      <c r="B2797" s="103"/>
      <c r="C2797" s="103"/>
    </row>
    <row r="2798" spans="1:3" x14ac:dyDescent="0.2">
      <c r="A2798" s="103"/>
      <c r="B2798" s="103"/>
      <c r="C2798" s="103"/>
    </row>
    <row r="2799" spans="1:3" x14ac:dyDescent="0.2">
      <c r="A2799" s="103"/>
      <c r="B2799" s="103"/>
      <c r="C2799" s="103"/>
    </row>
    <row r="2800" spans="1:3" x14ac:dyDescent="0.2">
      <c r="A2800" s="103"/>
      <c r="B2800" s="103"/>
      <c r="C2800" s="103"/>
    </row>
    <row r="2801" spans="1:3" x14ac:dyDescent="0.2">
      <c r="A2801" s="103"/>
      <c r="B2801" s="103"/>
      <c r="C2801" s="103"/>
    </row>
    <row r="2802" spans="1:3" x14ac:dyDescent="0.2">
      <c r="A2802" s="103"/>
      <c r="B2802" s="103"/>
      <c r="C2802" s="103"/>
    </row>
    <row r="2803" spans="1:3" x14ac:dyDescent="0.2">
      <c r="A2803" s="103"/>
      <c r="B2803" s="103"/>
      <c r="C2803" s="103"/>
    </row>
    <row r="2804" spans="1:3" x14ac:dyDescent="0.2">
      <c r="A2804" s="103"/>
      <c r="B2804" s="103"/>
      <c r="C2804" s="103"/>
    </row>
    <row r="2805" spans="1:3" x14ac:dyDescent="0.2">
      <c r="A2805" s="103"/>
      <c r="B2805" s="103"/>
      <c r="C2805" s="103"/>
    </row>
    <row r="2806" spans="1:3" x14ac:dyDescent="0.2">
      <c r="A2806" s="103"/>
      <c r="B2806" s="103"/>
      <c r="C2806" s="103"/>
    </row>
    <row r="2807" spans="1:3" x14ac:dyDescent="0.2">
      <c r="A2807" s="103"/>
      <c r="B2807" s="103"/>
      <c r="C2807" s="103"/>
    </row>
    <row r="2808" spans="1:3" x14ac:dyDescent="0.2">
      <c r="A2808" s="103"/>
      <c r="B2808" s="103"/>
      <c r="C2808" s="103"/>
    </row>
    <row r="2809" spans="1:3" x14ac:dyDescent="0.2">
      <c r="A2809" s="103"/>
      <c r="B2809" s="103"/>
      <c r="C2809" s="103"/>
    </row>
    <row r="2810" spans="1:3" x14ac:dyDescent="0.2">
      <c r="A2810" s="103"/>
      <c r="B2810" s="103"/>
      <c r="C2810" s="103"/>
    </row>
    <row r="2811" spans="1:3" x14ac:dyDescent="0.2">
      <c r="A2811" s="103"/>
      <c r="B2811" s="103"/>
      <c r="C2811" s="103"/>
    </row>
    <row r="2812" spans="1:3" x14ac:dyDescent="0.2">
      <c r="A2812" s="103"/>
      <c r="B2812" s="103"/>
      <c r="C2812" s="103"/>
    </row>
    <row r="2813" spans="1:3" x14ac:dyDescent="0.2">
      <c r="A2813" s="103"/>
      <c r="B2813" s="103"/>
      <c r="C2813" s="103"/>
    </row>
    <row r="2814" spans="1:3" x14ac:dyDescent="0.2">
      <c r="A2814" s="103"/>
      <c r="B2814" s="103"/>
      <c r="C2814" s="103"/>
    </row>
    <row r="2815" spans="1:3" x14ac:dyDescent="0.2">
      <c r="A2815" s="103"/>
      <c r="B2815" s="103"/>
      <c r="C2815" s="103"/>
    </row>
    <row r="2816" spans="1:3" x14ac:dyDescent="0.2">
      <c r="A2816" s="103"/>
      <c r="B2816" s="103"/>
      <c r="C2816" s="103"/>
    </row>
    <row r="2817" spans="1:3" x14ac:dyDescent="0.2">
      <c r="A2817" s="103"/>
      <c r="B2817" s="103"/>
      <c r="C2817" s="103"/>
    </row>
    <row r="2818" spans="1:3" x14ac:dyDescent="0.2">
      <c r="A2818" s="103"/>
      <c r="B2818" s="103"/>
      <c r="C2818" s="103"/>
    </row>
    <row r="2819" spans="1:3" x14ac:dyDescent="0.2">
      <c r="A2819" s="103"/>
      <c r="B2819" s="103"/>
      <c r="C2819" s="103"/>
    </row>
    <row r="2820" spans="1:3" x14ac:dyDescent="0.2">
      <c r="A2820" s="103"/>
      <c r="B2820" s="103"/>
      <c r="C2820" s="103"/>
    </row>
    <row r="2821" spans="1:3" x14ac:dyDescent="0.2">
      <c r="A2821" s="103"/>
      <c r="B2821" s="103"/>
      <c r="C2821" s="103"/>
    </row>
    <row r="2822" spans="1:3" x14ac:dyDescent="0.2">
      <c r="A2822" s="103"/>
      <c r="B2822" s="103"/>
      <c r="C2822" s="103"/>
    </row>
    <row r="2823" spans="1:3" x14ac:dyDescent="0.2">
      <c r="A2823" s="103"/>
      <c r="B2823" s="103"/>
      <c r="C2823" s="103"/>
    </row>
    <row r="2824" spans="1:3" x14ac:dyDescent="0.2">
      <c r="A2824" s="103"/>
      <c r="B2824" s="103"/>
      <c r="C2824" s="103"/>
    </row>
    <row r="2825" spans="1:3" x14ac:dyDescent="0.2">
      <c r="A2825" s="103"/>
      <c r="B2825" s="103"/>
      <c r="C2825" s="103"/>
    </row>
    <row r="2826" spans="1:3" x14ac:dyDescent="0.2">
      <c r="A2826" s="103"/>
      <c r="B2826" s="103"/>
      <c r="C2826" s="103"/>
    </row>
    <row r="2827" spans="1:3" x14ac:dyDescent="0.2">
      <c r="A2827" s="103"/>
      <c r="B2827" s="103"/>
      <c r="C2827" s="103"/>
    </row>
    <row r="2828" spans="1:3" x14ac:dyDescent="0.2">
      <c r="A2828" s="103"/>
      <c r="B2828" s="103"/>
      <c r="C2828" s="103"/>
    </row>
    <row r="2829" spans="1:3" x14ac:dyDescent="0.2">
      <c r="A2829" s="103"/>
      <c r="B2829" s="103"/>
      <c r="C2829" s="103"/>
    </row>
    <row r="2830" spans="1:3" x14ac:dyDescent="0.2">
      <c r="A2830" s="103"/>
      <c r="B2830" s="103"/>
      <c r="C2830" s="103"/>
    </row>
    <row r="2831" spans="1:3" x14ac:dyDescent="0.2">
      <c r="A2831" s="103"/>
      <c r="B2831" s="103"/>
      <c r="C2831" s="103"/>
    </row>
    <row r="2832" spans="1:3" x14ac:dyDescent="0.2">
      <c r="A2832" s="103"/>
      <c r="B2832" s="103"/>
      <c r="C2832" s="103"/>
    </row>
    <row r="2833" spans="1:3" x14ac:dyDescent="0.2">
      <c r="A2833" s="103"/>
      <c r="B2833" s="103"/>
      <c r="C2833" s="103"/>
    </row>
    <row r="2834" spans="1:3" x14ac:dyDescent="0.2">
      <c r="A2834" s="103"/>
      <c r="B2834" s="103"/>
      <c r="C2834" s="103"/>
    </row>
    <row r="2835" spans="1:3" x14ac:dyDescent="0.2">
      <c r="A2835" s="103"/>
      <c r="B2835" s="103"/>
      <c r="C2835" s="103"/>
    </row>
    <row r="2836" spans="1:3" x14ac:dyDescent="0.2">
      <c r="A2836" s="103"/>
      <c r="B2836" s="103"/>
      <c r="C2836" s="103"/>
    </row>
    <row r="2837" spans="1:3" x14ac:dyDescent="0.2">
      <c r="A2837" s="103"/>
      <c r="B2837" s="103"/>
      <c r="C2837" s="103"/>
    </row>
    <row r="2838" spans="1:3" x14ac:dyDescent="0.2">
      <c r="A2838" s="103"/>
      <c r="B2838" s="103"/>
      <c r="C2838" s="103"/>
    </row>
    <row r="2839" spans="1:3" x14ac:dyDescent="0.2">
      <c r="A2839" s="103"/>
      <c r="B2839" s="103"/>
      <c r="C2839" s="103"/>
    </row>
    <row r="2840" spans="1:3" x14ac:dyDescent="0.2">
      <c r="A2840" s="103"/>
      <c r="B2840" s="103"/>
      <c r="C2840" s="103"/>
    </row>
    <row r="2841" spans="1:3" x14ac:dyDescent="0.2">
      <c r="A2841" s="103"/>
      <c r="B2841" s="103"/>
      <c r="C2841" s="103"/>
    </row>
    <row r="2842" spans="1:3" x14ac:dyDescent="0.2">
      <c r="A2842" s="103"/>
      <c r="B2842" s="103"/>
      <c r="C2842" s="103"/>
    </row>
    <row r="2843" spans="1:3" x14ac:dyDescent="0.2">
      <c r="A2843" s="103"/>
      <c r="B2843" s="103"/>
      <c r="C2843" s="103"/>
    </row>
    <row r="2844" spans="1:3" x14ac:dyDescent="0.2">
      <c r="A2844" s="103"/>
      <c r="B2844" s="103"/>
      <c r="C2844" s="103"/>
    </row>
    <row r="2845" spans="1:3" x14ac:dyDescent="0.2">
      <c r="A2845" s="103"/>
      <c r="B2845" s="103"/>
      <c r="C2845" s="103"/>
    </row>
    <row r="2846" spans="1:3" x14ac:dyDescent="0.2">
      <c r="A2846" s="103"/>
      <c r="B2846" s="103"/>
      <c r="C2846" s="103"/>
    </row>
    <row r="2847" spans="1:3" x14ac:dyDescent="0.2">
      <c r="A2847" s="103"/>
      <c r="B2847" s="103"/>
      <c r="C2847" s="103"/>
    </row>
    <row r="2848" spans="1:3" x14ac:dyDescent="0.2">
      <c r="A2848" s="103"/>
      <c r="B2848" s="103"/>
      <c r="C2848" s="103"/>
    </row>
    <row r="2849" spans="1:3" x14ac:dyDescent="0.2">
      <c r="A2849" s="103"/>
      <c r="B2849" s="103"/>
      <c r="C2849" s="103"/>
    </row>
    <row r="2850" spans="1:3" x14ac:dyDescent="0.2">
      <c r="A2850" s="103"/>
      <c r="B2850" s="103"/>
      <c r="C2850" s="103"/>
    </row>
    <row r="2851" spans="1:3" x14ac:dyDescent="0.2">
      <c r="A2851" s="103"/>
      <c r="B2851" s="103"/>
      <c r="C2851" s="103"/>
    </row>
    <row r="2852" spans="1:3" x14ac:dyDescent="0.2">
      <c r="A2852" s="103"/>
      <c r="B2852" s="103"/>
      <c r="C2852" s="103"/>
    </row>
    <row r="2853" spans="1:3" x14ac:dyDescent="0.2">
      <c r="A2853" s="103"/>
      <c r="B2853" s="103"/>
      <c r="C2853" s="103"/>
    </row>
    <row r="2854" spans="1:3" x14ac:dyDescent="0.2">
      <c r="A2854" s="103"/>
      <c r="B2854" s="103"/>
      <c r="C2854" s="103"/>
    </row>
    <row r="2855" spans="1:3" x14ac:dyDescent="0.2">
      <c r="A2855" s="103"/>
      <c r="B2855" s="103"/>
      <c r="C2855" s="103"/>
    </row>
    <row r="2856" spans="1:3" x14ac:dyDescent="0.2">
      <c r="A2856" s="103"/>
      <c r="B2856" s="103"/>
      <c r="C2856" s="103"/>
    </row>
    <row r="2857" spans="1:3" x14ac:dyDescent="0.2">
      <c r="A2857" s="103"/>
      <c r="B2857" s="103"/>
      <c r="C2857" s="103"/>
    </row>
    <row r="2858" spans="1:3" x14ac:dyDescent="0.2">
      <c r="A2858" s="103"/>
      <c r="B2858" s="103"/>
      <c r="C2858" s="103"/>
    </row>
    <row r="2859" spans="1:3" x14ac:dyDescent="0.2">
      <c r="A2859" s="103"/>
      <c r="B2859" s="103"/>
      <c r="C2859" s="103"/>
    </row>
    <row r="2860" spans="1:3" x14ac:dyDescent="0.2">
      <c r="A2860" s="103"/>
      <c r="B2860" s="103"/>
      <c r="C2860" s="103"/>
    </row>
    <row r="2861" spans="1:3" x14ac:dyDescent="0.2">
      <c r="A2861" s="103"/>
      <c r="B2861" s="103"/>
      <c r="C2861" s="103"/>
    </row>
    <row r="2862" spans="1:3" x14ac:dyDescent="0.2">
      <c r="A2862" s="103"/>
      <c r="B2862" s="103"/>
      <c r="C2862" s="103"/>
    </row>
    <row r="2863" spans="1:3" x14ac:dyDescent="0.2">
      <c r="A2863" s="103"/>
      <c r="B2863" s="103"/>
      <c r="C2863" s="103"/>
    </row>
    <row r="2864" spans="1:3" x14ac:dyDescent="0.2">
      <c r="A2864" s="103"/>
      <c r="B2864" s="103"/>
      <c r="C2864" s="103"/>
    </row>
    <row r="2865" spans="1:3" x14ac:dyDescent="0.2">
      <c r="A2865" s="103"/>
      <c r="B2865" s="103"/>
      <c r="C2865" s="103"/>
    </row>
    <row r="2866" spans="1:3" x14ac:dyDescent="0.2">
      <c r="A2866" s="103"/>
      <c r="B2866" s="103"/>
      <c r="C2866" s="103"/>
    </row>
    <row r="2867" spans="1:3" x14ac:dyDescent="0.2">
      <c r="A2867" s="103"/>
      <c r="B2867" s="103"/>
      <c r="C2867" s="103"/>
    </row>
    <row r="2868" spans="1:3" x14ac:dyDescent="0.2">
      <c r="A2868" s="103"/>
      <c r="B2868" s="103"/>
      <c r="C2868" s="103"/>
    </row>
    <row r="2869" spans="1:3" x14ac:dyDescent="0.2">
      <c r="A2869" s="103"/>
      <c r="B2869" s="103"/>
      <c r="C2869" s="103"/>
    </row>
    <row r="2870" spans="1:3" x14ac:dyDescent="0.2">
      <c r="A2870" s="103"/>
      <c r="B2870" s="103"/>
      <c r="C2870" s="103"/>
    </row>
    <row r="2871" spans="1:3" x14ac:dyDescent="0.2">
      <c r="A2871" s="103"/>
      <c r="B2871" s="103"/>
      <c r="C2871" s="103"/>
    </row>
    <row r="2872" spans="1:3" x14ac:dyDescent="0.2">
      <c r="A2872" s="103"/>
      <c r="B2872" s="103"/>
      <c r="C2872" s="103"/>
    </row>
    <row r="2873" spans="1:3" x14ac:dyDescent="0.2">
      <c r="A2873" s="103"/>
      <c r="B2873" s="103"/>
      <c r="C2873" s="103"/>
    </row>
    <row r="2874" spans="1:3" x14ac:dyDescent="0.2">
      <c r="A2874" s="103"/>
      <c r="B2874" s="103"/>
      <c r="C2874" s="103"/>
    </row>
    <row r="2875" spans="1:3" x14ac:dyDescent="0.2">
      <c r="A2875" s="103"/>
      <c r="B2875" s="103"/>
      <c r="C2875" s="103"/>
    </row>
    <row r="2876" spans="1:3" x14ac:dyDescent="0.2">
      <c r="A2876" s="103"/>
      <c r="B2876" s="103"/>
      <c r="C2876" s="103"/>
    </row>
    <row r="2877" spans="1:3" x14ac:dyDescent="0.2">
      <c r="A2877" s="103"/>
      <c r="B2877" s="103"/>
      <c r="C2877" s="103"/>
    </row>
    <row r="2878" spans="1:3" x14ac:dyDescent="0.2">
      <c r="A2878" s="103"/>
      <c r="B2878" s="103"/>
      <c r="C2878" s="103"/>
    </row>
    <row r="2879" spans="1:3" x14ac:dyDescent="0.2">
      <c r="A2879" s="103"/>
      <c r="B2879" s="103"/>
      <c r="C2879" s="103"/>
    </row>
    <row r="2880" spans="1:3" x14ac:dyDescent="0.2">
      <c r="A2880" s="103"/>
      <c r="B2880" s="103"/>
      <c r="C2880" s="103"/>
    </row>
    <row r="2881" spans="1:3" x14ac:dyDescent="0.2">
      <c r="A2881" s="103"/>
      <c r="B2881" s="103"/>
      <c r="C2881" s="103"/>
    </row>
    <row r="2882" spans="1:3" x14ac:dyDescent="0.2">
      <c r="A2882" s="103"/>
      <c r="B2882" s="103"/>
      <c r="C2882" s="103"/>
    </row>
    <row r="2883" spans="1:3" x14ac:dyDescent="0.2">
      <c r="A2883" s="103"/>
      <c r="B2883" s="103"/>
      <c r="C2883" s="103"/>
    </row>
    <row r="2884" spans="1:3" x14ac:dyDescent="0.2">
      <c r="A2884" s="103"/>
      <c r="B2884" s="103"/>
      <c r="C2884" s="103"/>
    </row>
    <row r="2885" spans="1:3" x14ac:dyDescent="0.2">
      <c r="A2885" s="103"/>
      <c r="B2885" s="103"/>
      <c r="C2885" s="103"/>
    </row>
    <row r="2886" spans="1:3" x14ac:dyDescent="0.2">
      <c r="A2886" s="103"/>
      <c r="B2886" s="103"/>
      <c r="C2886" s="103"/>
    </row>
    <row r="2887" spans="1:3" x14ac:dyDescent="0.2">
      <c r="A2887" s="103"/>
      <c r="B2887" s="103"/>
      <c r="C2887" s="103"/>
    </row>
    <row r="2888" spans="1:3" x14ac:dyDescent="0.2">
      <c r="A2888" s="103"/>
      <c r="B2888" s="103"/>
      <c r="C2888" s="103"/>
    </row>
    <row r="2889" spans="1:3" x14ac:dyDescent="0.2">
      <c r="A2889" s="103"/>
      <c r="B2889" s="103"/>
      <c r="C2889" s="103"/>
    </row>
    <row r="2890" spans="1:3" x14ac:dyDescent="0.2">
      <c r="A2890" s="103"/>
      <c r="B2890" s="103"/>
      <c r="C2890" s="103"/>
    </row>
    <row r="2891" spans="1:3" x14ac:dyDescent="0.2">
      <c r="A2891" s="103"/>
      <c r="B2891" s="103"/>
      <c r="C2891" s="103"/>
    </row>
    <row r="2892" spans="1:3" x14ac:dyDescent="0.2">
      <c r="A2892" s="103"/>
      <c r="B2892" s="103"/>
      <c r="C2892" s="103"/>
    </row>
    <row r="2893" spans="1:3" x14ac:dyDescent="0.2">
      <c r="A2893" s="103"/>
      <c r="B2893" s="103"/>
      <c r="C2893" s="103"/>
    </row>
    <row r="2894" spans="1:3" x14ac:dyDescent="0.2">
      <c r="A2894" s="103"/>
      <c r="B2894" s="103"/>
      <c r="C2894" s="103"/>
    </row>
    <row r="2895" spans="1:3" x14ac:dyDescent="0.2">
      <c r="A2895" s="103"/>
      <c r="B2895" s="103"/>
      <c r="C2895" s="103"/>
    </row>
    <row r="2896" spans="1:3" x14ac:dyDescent="0.2">
      <c r="A2896" s="103"/>
      <c r="B2896" s="103"/>
      <c r="C2896" s="103"/>
    </row>
    <row r="2897" spans="1:3" x14ac:dyDescent="0.2">
      <c r="A2897" s="103"/>
      <c r="B2897" s="103"/>
      <c r="C2897" s="103"/>
    </row>
    <row r="2898" spans="1:3" x14ac:dyDescent="0.2">
      <c r="A2898" s="103"/>
      <c r="B2898" s="103"/>
      <c r="C2898" s="103"/>
    </row>
    <row r="2899" spans="1:3" x14ac:dyDescent="0.2">
      <c r="A2899" s="103"/>
      <c r="B2899" s="103"/>
      <c r="C2899" s="103"/>
    </row>
    <row r="2900" spans="1:3" x14ac:dyDescent="0.2">
      <c r="A2900" s="103"/>
      <c r="B2900" s="103"/>
      <c r="C2900" s="103"/>
    </row>
    <row r="2901" spans="1:3" x14ac:dyDescent="0.2">
      <c r="A2901" s="103"/>
      <c r="B2901" s="103"/>
      <c r="C2901" s="103"/>
    </row>
    <row r="2902" spans="1:3" x14ac:dyDescent="0.2">
      <c r="A2902" s="103"/>
      <c r="B2902" s="103"/>
      <c r="C2902" s="103"/>
    </row>
    <row r="2903" spans="1:3" x14ac:dyDescent="0.2">
      <c r="A2903" s="103"/>
      <c r="B2903" s="103"/>
      <c r="C2903" s="103"/>
    </row>
    <row r="2904" spans="1:3" x14ac:dyDescent="0.2">
      <c r="A2904" s="103"/>
      <c r="B2904" s="103"/>
      <c r="C2904" s="103"/>
    </row>
    <row r="2905" spans="1:3" x14ac:dyDescent="0.2">
      <c r="A2905" s="103"/>
      <c r="B2905" s="103"/>
      <c r="C2905" s="103"/>
    </row>
    <row r="2906" spans="1:3" x14ac:dyDescent="0.2">
      <c r="A2906" s="103"/>
      <c r="B2906" s="103"/>
      <c r="C2906" s="103"/>
    </row>
    <row r="2907" spans="1:3" x14ac:dyDescent="0.2">
      <c r="A2907" s="103"/>
      <c r="B2907" s="103"/>
      <c r="C2907" s="103"/>
    </row>
    <row r="2908" spans="1:3" x14ac:dyDescent="0.2">
      <c r="A2908" s="103"/>
      <c r="B2908" s="103"/>
      <c r="C2908" s="103"/>
    </row>
    <row r="2909" spans="1:3" x14ac:dyDescent="0.2">
      <c r="A2909" s="103"/>
      <c r="B2909" s="103"/>
      <c r="C2909" s="103"/>
    </row>
    <row r="2910" spans="1:3" x14ac:dyDescent="0.2">
      <c r="A2910" s="103"/>
      <c r="B2910" s="103"/>
      <c r="C2910" s="103"/>
    </row>
    <row r="2911" spans="1:3" x14ac:dyDescent="0.2">
      <c r="A2911" s="103"/>
      <c r="B2911" s="103"/>
      <c r="C2911" s="103"/>
    </row>
    <row r="2912" spans="1:3" x14ac:dyDescent="0.2">
      <c r="A2912" s="103"/>
      <c r="B2912" s="103"/>
      <c r="C2912" s="103"/>
    </row>
    <row r="2913" spans="1:3" x14ac:dyDescent="0.2">
      <c r="A2913" s="103"/>
      <c r="B2913" s="103"/>
      <c r="C2913" s="103"/>
    </row>
    <row r="2914" spans="1:3" x14ac:dyDescent="0.2">
      <c r="A2914" s="103"/>
      <c r="B2914" s="103"/>
      <c r="C2914" s="103"/>
    </row>
    <row r="2915" spans="1:3" x14ac:dyDescent="0.2">
      <c r="A2915" s="103"/>
      <c r="B2915" s="103"/>
      <c r="C2915" s="103"/>
    </row>
    <row r="2916" spans="1:3" x14ac:dyDescent="0.2">
      <c r="A2916" s="103"/>
      <c r="B2916" s="103"/>
      <c r="C2916" s="103"/>
    </row>
    <row r="2917" spans="1:3" x14ac:dyDescent="0.2">
      <c r="A2917" s="103"/>
      <c r="B2917" s="103"/>
      <c r="C2917" s="103"/>
    </row>
    <row r="2918" spans="1:3" x14ac:dyDescent="0.2">
      <c r="A2918" s="103"/>
      <c r="B2918" s="103"/>
      <c r="C2918" s="103"/>
    </row>
    <row r="2919" spans="1:3" x14ac:dyDescent="0.2">
      <c r="A2919" s="103"/>
      <c r="B2919" s="103"/>
      <c r="C2919" s="103"/>
    </row>
    <row r="2920" spans="1:3" x14ac:dyDescent="0.2">
      <c r="A2920" s="103"/>
      <c r="B2920" s="103"/>
      <c r="C2920" s="103"/>
    </row>
    <row r="2921" spans="1:3" x14ac:dyDescent="0.2">
      <c r="A2921" s="103"/>
      <c r="B2921" s="103"/>
      <c r="C2921" s="103"/>
    </row>
    <row r="2922" spans="1:3" x14ac:dyDescent="0.2">
      <c r="A2922" s="103"/>
      <c r="B2922" s="103"/>
      <c r="C2922" s="103"/>
    </row>
    <row r="2923" spans="1:3" x14ac:dyDescent="0.2">
      <c r="A2923" s="103"/>
      <c r="B2923" s="103"/>
      <c r="C2923" s="103"/>
    </row>
    <row r="2924" spans="1:3" x14ac:dyDescent="0.2">
      <c r="A2924" s="103"/>
      <c r="B2924" s="103"/>
      <c r="C2924" s="103"/>
    </row>
    <row r="2925" spans="1:3" x14ac:dyDescent="0.2">
      <c r="A2925" s="103"/>
      <c r="B2925" s="103"/>
      <c r="C2925" s="103"/>
    </row>
    <row r="2926" spans="1:3" x14ac:dyDescent="0.2">
      <c r="A2926" s="103"/>
      <c r="B2926" s="103"/>
      <c r="C2926" s="103"/>
    </row>
    <row r="2927" spans="1:3" x14ac:dyDescent="0.2">
      <c r="A2927" s="103"/>
      <c r="B2927" s="103"/>
      <c r="C2927" s="103"/>
    </row>
    <row r="2928" spans="1:3" x14ac:dyDescent="0.2">
      <c r="A2928" s="103"/>
      <c r="B2928" s="103"/>
      <c r="C2928" s="103"/>
    </row>
    <row r="2929" spans="1:3" x14ac:dyDescent="0.2">
      <c r="A2929" s="103"/>
      <c r="B2929" s="103"/>
      <c r="C2929" s="103"/>
    </row>
    <row r="2930" spans="1:3" x14ac:dyDescent="0.2">
      <c r="A2930" s="103"/>
      <c r="B2930" s="103"/>
      <c r="C2930" s="103"/>
    </row>
    <row r="2931" spans="1:3" x14ac:dyDescent="0.2">
      <c r="A2931" s="103"/>
      <c r="B2931" s="103"/>
      <c r="C2931" s="103"/>
    </row>
    <row r="2932" spans="1:3" x14ac:dyDescent="0.2">
      <c r="A2932" s="103"/>
      <c r="B2932" s="103"/>
      <c r="C2932" s="103"/>
    </row>
    <row r="2933" spans="1:3" x14ac:dyDescent="0.2">
      <c r="A2933" s="103"/>
      <c r="B2933" s="103"/>
      <c r="C2933" s="103"/>
    </row>
    <row r="2934" spans="1:3" x14ac:dyDescent="0.2">
      <c r="A2934" s="103"/>
      <c r="B2934" s="103"/>
      <c r="C2934" s="103"/>
    </row>
    <row r="2935" spans="1:3" x14ac:dyDescent="0.2">
      <c r="A2935" s="103"/>
      <c r="B2935" s="103"/>
      <c r="C2935" s="103"/>
    </row>
    <row r="2936" spans="1:3" x14ac:dyDescent="0.2">
      <c r="A2936" s="103"/>
      <c r="B2936" s="103"/>
      <c r="C2936" s="103"/>
    </row>
    <row r="2937" spans="1:3" x14ac:dyDescent="0.2">
      <c r="A2937" s="103"/>
      <c r="B2937" s="103"/>
      <c r="C2937" s="103"/>
    </row>
    <row r="2938" spans="1:3" x14ac:dyDescent="0.2">
      <c r="A2938" s="103"/>
      <c r="B2938" s="103"/>
      <c r="C2938" s="103"/>
    </row>
    <row r="2939" spans="1:3" x14ac:dyDescent="0.2">
      <c r="A2939" s="103"/>
      <c r="B2939" s="103"/>
      <c r="C2939" s="103"/>
    </row>
    <row r="2940" spans="1:3" x14ac:dyDescent="0.2">
      <c r="A2940" s="103"/>
      <c r="B2940" s="103"/>
      <c r="C2940" s="103"/>
    </row>
    <row r="2941" spans="1:3" x14ac:dyDescent="0.2">
      <c r="A2941" s="103"/>
      <c r="B2941" s="103"/>
      <c r="C2941" s="103"/>
    </row>
    <row r="2942" spans="1:3" x14ac:dyDescent="0.2">
      <c r="A2942" s="103"/>
      <c r="B2942" s="103"/>
      <c r="C2942" s="103"/>
    </row>
    <row r="2943" spans="1:3" x14ac:dyDescent="0.2">
      <c r="A2943" s="103"/>
      <c r="B2943" s="103"/>
      <c r="C2943" s="103"/>
    </row>
    <row r="2944" spans="1:3" x14ac:dyDescent="0.2">
      <c r="A2944" s="103"/>
      <c r="B2944" s="103"/>
      <c r="C2944" s="103"/>
    </row>
    <row r="2945" spans="1:3" x14ac:dyDescent="0.2">
      <c r="A2945" s="103"/>
      <c r="B2945" s="103"/>
      <c r="C2945" s="103"/>
    </row>
    <row r="2946" spans="1:3" x14ac:dyDescent="0.2">
      <c r="A2946" s="103"/>
      <c r="B2946" s="103"/>
      <c r="C2946" s="103"/>
    </row>
    <row r="2947" spans="1:3" x14ac:dyDescent="0.2">
      <c r="A2947" s="103"/>
      <c r="B2947" s="103"/>
      <c r="C2947" s="103"/>
    </row>
    <row r="2948" spans="1:3" x14ac:dyDescent="0.2">
      <c r="A2948" s="103"/>
      <c r="B2948" s="103"/>
      <c r="C2948" s="103"/>
    </row>
    <row r="2949" spans="1:3" x14ac:dyDescent="0.2">
      <c r="A2949" s="103"/>
      <c r="B2949" s="103"/>
      <c r="C2949" s="103"/>
    </row>
    <row r="2950" spans="1:3" x14ac:dyDescent="0.2">
      <c r="A2950" s="103"/>
      <c r="B2950" s="103"/>
      <c r="C2950" s="103"/>
    </row>
    <row r="2951" spans="1:3" x14ac:dyDescent="0.2">
      <c r="A2951" s="103"/>
      <c r="B2951" s="103"/>
      <c r="C2951" s="103"/>
    </row>
    <row r="2952" spans="1:3" x14ac:dyDescent="0.2">
      <c r="A2952" s="103"/>
      <c r="B2952" s="103"/>
      <c r="C2952" s="103"/>
    </row>
    <row r="2953" spans="1:3" x14ac:dyDescent="0.2">
      <c r="A2953" s="103"/>
      <c r="B2953" s="103"/>
      <c r="C2953" s="103"/>
    </row>
    <row r="2954" spans="1:3" x14ac:dyDescent="0.2">
      <c r="A2954" s="103"/>
      <c r="B2954" s="103"/>
      <c r="C2954" s="103"/>
    </row>
    <row r="2955" spans="1:3" x14ac:dyDescent="0.2">
      <c r="A2955" s="103"/>
      <c r="B2955" s="103"/>
      <c r="C2955" s="103"/>
    </row>
    <row r="2956" spans="1:3" x14ac:dyDescent="0.2">
      <c r="A2956" s="103"/>
      <c r="B2956" s="103"/>
      <c r="C2956" s="103"/>
    </row>
    <row r="2957" spans="1:3" x14ac:dyDescent="0.2">
      <c r="A2957" s="103"/>
      <c r="B2957" s="103"/>
      <c r="C2957" s="103"/>
    </row>
    <row r="2958" spans="1:3" x14ac:dyDescent="0.2">
      <c r="A2958" s="103"/>
      <c r="B2958" s="103"/>
      <c r="C2958" s="103"/>
    </row>
    <row r="2959" spans="1:3" x14ac:dyDescent="0.2">
      <c r="A2959" s="103"/>
      <c r="B2959" s="103"/>
      <c r="C2959" s="103"/>
    </row>
    <row r="2960" spans="1:3" x14ac:dyDescent="0.2">
      <c r="A2960" s="103"/>
      <c r="B2960" s="103"/>
      <c r="C2960" s="103"/>
    </row>
    <row r="2961" spans="1:3" x14ac:dyDescent="0.2">
      <c r="A2961" s="103"/>
      <c r="B2961" s="103"/>
      <c r="C2961" s="103"/>
    </row>
    <row r="2962" spans="1:3" x14ac:dyDescent="0.2">
      <c r="A2962" s="103"/>
      <c r="B2962" s="103"/>
      <c r="C2962" s="103"/>
    </row>
    <row r="2963" spans="1:3" x14ac:dyDescent="0.2">
      <c r="A2963" s="103"/>
      <c r="B2963" s="103"/>
      <c r="C2963" s="103"/>
    </row>
    <row r="2964" spans="1:3" x14ac:dyDescent="0.2">
      <c r="A2964" s="103"/>
      <c r="B2964" s="103"/>
      <c r="C2964" s="103"/>
    </row>
    <row r="2965" spans="1:3" x14ac:dyDescent="0.2">
      <c r="A2965" s="103"/>
      <c r="B2965" s="103"/>
      <c r="C2965" s="103"/>
    </row>
    <row r="2966" spans="1:3" x14ac:dyDescent="0.2">
      <c r="A2966" s="103"/>
      <c r="B2966" s="103"/>
      <c r="C2966" s="103"/>
    </row>
    <row r="2967" spans="1:3" x14ac:dyDescent="0.2">
      <c r="A2967" s="103"/>
      <c r="B2967" s="103"/>
      <c r="C2967" s="103"/>
    </row>
    <row r="2968" spans="1:3" x14ac:dyDescent="0.2">
      <c r="A2968" s="103"/>
      <c r="B2968" s="103"/>
      <c r="C2968" s="103"/>
    </row>
    <row r="2969" spans="1:3" x14ac:dyDescent="0.2">
      <c r="A2969" s="103"/>
      <c r="B2969" s="103"/>
      <c r="C2969" s="103"/>
    </row>
    <row r="2970" spans="1:3" x14ac:dyDescent="0.2">
      <c r="A2970" s="103"/>
      <c r="B2970" s="103"/>
      <c r="C2970" s="103"/>
    </row>
    <row r="2971" spans="1:3" x14ac:dyDescent="0.2">
      <c r="A2971" s="103"/>
      <c r="B2971" s="103"/>
      <c r="C2971" s="103"/>
    </row>
    <row r="2972" spans="1:3" x14ac:dyDescent="0.2">
      <c r="A2972" s="103"/>
      <c r="B2972" s="103"/>
      <c r="C2972" s="103"/>
    </row>
    <row r="2973" spans="1:3" x14ac:dyDescent="0.2">
      <c r="A2973" s="103"/>
      <c r="B2973" s="103"/>
      <c r="C2973" s="103"/>
    </row>
    <row r="2974" spans="1:3" x14ac:dyDescent="0.2">
      <c r="A2974" s="103"/>
      <c r="B2974" s="103"/>
      <c r="C2974" s="103"/>
    </row>
    <row r="2975" spans="1:3" x14ac:dyDescent="0.2">
      <c r="A2975" s="103"/>
      <c r="B2975" s="103"/>
      <c r="C2975" s="103"/>
    </row>
    <row r="2976" spans="1:3" x14ac:dyDescent="0.2">
      <c r="A2976" s="103"/>
      <c r="B2976" s="103"/>
      <c r="C2976" s="103"/>
    </row>
    <row r="2977" spans="1:3" x14ac:dyDescent="0.2">
      <c r="A2977" s="103"/>
      <c r="B2977" s="103"/>
      <c r="C2977" s="103"/>
    </row>
    <row r="2978" spans="1:3" x14ac:dyDescent="0.2">
      <c r="A2978" s="103"/>
      <c r="B2978" s="103"/>
      <c r="C2978" s="103"/>
    </row>
    <row r="2979" spans="1:3" x14ac:dyDescent="0.2">
      <c r="A2979" s="103"/>
      <c r="B2979" s="103"/>
      <c r="C2979" s="103"/>
    </row>
    <row r="2980" spans="1:3" x14ac:dyDescent="0.2">
      <c r="A2980" s="103"/>
      <c r="B2980" s="103"/>
      <c r="C2980" s="103"/>
    </row>
    <row r="2981" spans="1:3" x14ac:dyDescent="0.2">
      <c r="A2981" s="103"/>
      <c r="B2981" s="103"/>
      <c r="C2981" s="103"/>
    </row>
    <row r="2982" spans="1:3" x14ac:dyDescent="0.2">
      <c r="A2982" s="103"/>
      <c r="B2982" s="103"/>
      <c r="C2982" s="103"/>
    </row>
    <row r="2983" spans="1:3" x14ac:dyDescent="0.2">
      <c r="A2983" s="103"/>
      <c r="B2983" s="103"/>
      <c r="C2983" s="103"/>
    </row>
    <row r="2984" spans="1:3" x14ac:dyDescent="0.2">
      <c r="A2984" s="103"/>
      <c r="B2984" s="103"/>
      <c r="C2984" s="103"/>
    </row>
    <row r="2985" spans="1:3" x14ac:dyDescent="0.2">
      <c r="A2985" s="103"/>
      <c r="B2985" s="103"/>
      <c r="C2985" s="103"/>
    </row>
    <row r="2986" spans="1:3" x14ac:dyDescent="0.2">
      <c r="A2986" s="103"/>
      <c r="B2986" s="103"/>
      <c r="C2986" s="103"/>
    </row>
    <row r="2987" spans="1:3" x14ac:dyDescent="0.2">
      <c r="A2987" s="103"/>
      <c r="B2987" s="103"/>
      <c r="C2987" s="103"/>
    </row>
    <row r="2988" spans="1:3" x14ac:dyDescent="0.2">
      <c r="A2988" s="103"/>
      <c r="B2988" s="103"/>
      <c r="C2988" s="103"/>
    </row>
    <row r="2989" spans="1:3" x14ac:dyDescent="0.2">
      <c r="A2989" s="103"/>
      <c r="B2989" s="103"/>
      <c r="C2989" s="103"/>
    </row>
    <row r="2990" spans="1:3" x14ac:dyDescent="0.2">
      <c r="A2990" s="103"/>
      <c r="B2990" s="103"/>
      <c r="C2990" s="103"/>
    </row>
    <row r="2991" spans="1:3" x14ac:dyDescent="0.2">
      <c r="A2991" s="103"/>
      <c r="B2991" s="103"/>
      <c r="C2991" s="103"/>
    </row>
    <row r="2992" spans="1:3" x14ac:dyDescent="0.2">
      <c r="A2992" s="103"/>
      <c r="B2992" s="103"/>
      <c r="C2992" s="103"/>
    </row>
    <row r="2993" spans="1:3" x14ac:dyDescent="0.2">
      <c r="A2993" s="103"/>
      <c r="B2993" s="103"/>
      <c r="C2993" s="103"/>
    </row>
    <row r="2994" spans="1:3" x14ac:dyDescent="0.2">
      <c r="A2994" s="103"/>
      <c r="B2994" s="103"/>
      <c r="C2994" s="103"/>
    </row>
    <row r="2995" spans="1:3" x14ac:dyDescent="0.2">
      <c r="A2995" s="103"/>
      <c r="B2995" s="103"/>
      <c r="C2995" s="103"/>
    </row>
    <row r="2996" spans="1:3" x14ac:dyDescent="0.2">
      <c r="A2996" s="103"/>
      <c r="B2996" s="103"/>
      <c r="C2996" s="103"/>
    </row>
    <row r="2997" spans="1:3" x14ac:dyDescent="0.2">
      <c r="A2997" s="103"/>
      <c r="B2997" s="103"/>
      <c r="C2997" s="103"/>
    </row>
    <row r="2998" spans="1:3" x14ac:dyDescent="0.2">
      <c r="A2998" s="103"/>
      <c r="B2998" s="103"/>
      <c r="C2998" s="103"/>
    </row>
    <row r="2999" spans="1:3" x14ac:dyDescent="0.2">
      <c r="A2999" s="103"/>
      <c r="B2999" s="103"/>
      <c r="C2999" s="103"/>
    </row>
    <row r="3000" spans="1:3" x14ac:dyDescent="0.2">
      <c r="A3000" s="103"/>
      <c r="B3000" s="103"/>
      <c r="C3000" s="103"/>
    </row>
    <row r="3001" spans="1:3" x14ac:dyDescent="0.2">
      <c r="A3001" s="103"/>
      <c r="B3001" s="103"/>
      <c r="C3001" s="103"/>
    </row>
    <row r="3002" spans="1:3" x14ac:dyDescent="0.2">
      <c r="A3002" s="103"/>
      <c r="B3002" s="103"/>
      <c r="C3002" s="103"/>
    </row>
    <row r="3003" spans="1:3" x14ac:dyDescent="0.2">
      <c r="A3003" s="103"/>
      <c r="B3003" s="103"/>
      <c r="C3003" s="103"/>
    </row>
    <row r="3004" spans="1:3" x14ac:dyDescent="0.2">
      <c r="A3004" s="103"/>
      <c r="B3004" s="103"/>
      <c r="C3004" s="103"/>
    </row>
    <row r="3005" spans="1:3" x14ac:dyDescent="0.2">
      <c r="A3005" s="103"/>
      <c r="B3005" s="103"/>
      <c r="C3005" s="103"/>
    </row>
    <row r="3006" spans="1:3" x14ac:dyDescent="0.2">
      <c r="A3006" s="103"/>
      <c r="B3006" s="103"/>
      <c r="C3006" s="103"/>
    </row>
    <row r="3007" spans="1:3" x14ac:dyDescent="0.2">
      <c r="A3007" s="103"/>
      <c r="B3007" s="103"/>
      <c r="C3007" s="103"/>
    </row>
    <row r="3008" spans="1:3" x14ac:dyDescent="0.2">
      <c r="A3008" s="103"/>
      <c r="B3008" s="103"/>
      <c r="C3008" s="103"/>
    </row>
    <row r="3009" spans="1:3" x14ac:dyDescent="0.2">
      <c r="A3009" s="103"/>
      <c r="B3009" s="103"/>
      <c r="C3009" s="103"/>
    </row>
    <row r="3010" spans="1:3" x14ac:dyDescent="0.2">
      <c r="A3010" s="103"/>
      <c r="B3010" s="103"/>
      <c r="C3010" s="103"/>
    </row>
    <row r="3011" spans="1:3" x14ac:dyDescent="0.2">
      <c r="A3011" s="103"/>
      <c r="B3011" s="103"/>
      <c r="C3011" s="103"/>
    </row>
    <row r="3012" spans="1:3" x14ac:dyDescent="0.2">
      <c r="A3012" s="103"/>
      <c r="B3012" s="103"/>
      <c r="C3012" s="103"/>
    </row>
    <row r="3013" spans="1:3" x14ac:dyDescent="0.2">
      <c r="A3013" s="103"/>
      <c r="B3013" s="103"/>
      <c r="C3013" s="103"/>
    </row>
    <row r="3014" spans="1:3" x14ac:dyDescent="0.2">
      <c r="A3014" s="103"/>
      <c r="B3014" s="103"/>
      <c r="C3014" s="103"/>
    </row>
    <row r="3015" spans="1:3" x14ac:dyDescent="0.2">
      <c r="A3015" s="103"/>
      <c r="B3015" s="103"/>
      <c r="C3015" s="103"/>
    </row>
    <row r="3016" spans="1:3" x14ac:dyDescent="0.2">
      <c r="A3016" s="103"/>
      <c r="B3016" s="103"/>
      <c r="C3016" s="103"/>
    </row>
    <row r="3017" spans="1:3" x14ac:dyDescent="0.2">
      <c r="A3017" s="103"/>
      <c r="B3017" s="103"/>
      <c r="C3017" s="103"/>
    </row>
    <row r="3018" spans="1:3" x14ac:dyDescent="0.2">
      <c r="A3018" s="103"/>
      <c r="B3018" s="103"/>
      <c r="C3018" s="103"/>
    </row>
    <row r="3019" spans="1:3" x14ac:dyDescent="0.2">
      <c r="A3019" s="103"/>
      <c r="B3019" s="103"/>
      <c r="C3019" s="103"/>
    </row>
    <row r="3020" spans="1:3" x14ac:dyDescent="0.2">
      <c r="A3020" s="103"/>
      <c r="B3020" s="103"/>
      <c r="C3020" s="103"/>
    </row>
    <row r="3021" spans="1:3" x14ac:dyDescent="0.2">
      <c r="A3021" s="103"/>
      <c r="B3021" s="103"/>
      <c r="C3021" s="103"/>
    </row>
    <row r="3022" spans="1:3" x14ac:dyDescent="0.2">
      <c r="A3022" s="103"/>
      <c r="B3022" s="103"/>
      <c r="C3022" s="103"/>
    </row>
    <row r="3023" spans="1:3" x14ac:dyDescent="0.2">
      <c r="A3023" s="103"/>
      <c r="B3023" s="103"/>
      <c r="C3023" s="103"/>
    </row>
    <row r="3024" spans="1:3" x14ac:dyDescent="0.2">
      <c r="A3024" s="103"/>
      <c r="B3024" s="103"/>
      <c r="C3024" s="103"/>
    </row>
    <row r="3025" spans="1:3" x14ac:dyDescent="0.2">
      <c r="A3025" s="103"/>
      <c r="B3025" s="103"/>
      <c r="C3025" s="103"/>
    </row>
    <row r="3026" spans="1:3" x14ac:dyDescent="0.2">
      <c r="A3026" s="103"/>
      <c r="B3026" s="103"/>
      <c r="C3026" s="103"/>
    </row>
    <row r="3027" spans="1:3" x14ac:dyDescent="0.2">
      <c r="A3027" s="103"/>
      <c r="B3027" s="103"/>
      <c r="C3027" s="103"/>
    </row>
    <row r="3028" spans="1:3" x14ac:dyDescent="0.2">
      <c r="A3028" s="103"/>
      <c r="B3028" s="103"/>
      <c r="C3028" s="103"/>
    </row>
    <row r="3029" spans="1:3" x14ac:dyDescent="0.2">
      <c r="A3029" s="103"/>
      <c r="B3029" s="103"/>
      <c r="C3029" s="103"/>
    </row>
    <row r="3030" spans="1:3" x14ac:dyDescent="0.2">
      <c r="A3030" s="103"/>
      <c r="B3030" s="103"/>
      <c r="C3030" s="103"/>
    </row>
    <row r="3031" spans="1:3" x14ac:dyDescent="0.2">
      <c r="A3031" s="103"/>
      <c r="B3031" s="103"/>
      <c r="C3031" s="103"/>
    </row>
    <row r="3032" spans="1:3" x14ac:dyDescent="0.2">
      <c r="A3032" s="103"/>
      <c r="B3032" s="103"/>
      <c r="C3032" s="103"/>
    </row>
    <row r="3033" spans="1:3" x14ac:dyDescent="0.2">
      <c r="A3033" s="103"/>
      <c r="B3033" s="103"/>
      <c r="C3033" s="103"/>
    </row>
    <row r="3034" spans="1:3" x14ac:dyDescent="0.2">
      <c r="A3034" s="103"/>
      <c r="B3034" s="103"/>
      <c r="C3034" s="103"/>
    </row>
    <row r="3035" spans="1:3" x14ac:dyDescent="0.2">
      <c r="A3035" s="103"/>
      <c r="B3035" s="103"/>
      <c r="C3035" s="103"/>
    </row>
    <row r="3036" spans="1:3" x14ac:dyDescent="0.2">
      <c r="A3036" s="103"/>
      <c r="B3036" s="103"/>
      <c r="C3036" s="103"/>
    </row>
    <row r="3037" spans="1:3" x14ac:dyDescent="0.2">
      <c r="A3037" s="103"/>
      <c r="B3037" s="103"/>
      <c r="C3037" s="103"/>
    </row>
    <row r="3038" spans="1:3" x14ac:dyDescent="0.2">
      <c r="A3038" s="103"/>
      <c r="B3038" s="103"/>
      <c r="C3038" s="103"/>
    </row>
    <row r="3039" spans="1:3" x14ac:dyDescent="0.2">
      <c r="A3039" s="103"/>
      <c r="B3039" s="103"/>
      <c r="C3039" s="103"/>
    </row>
    <row r="3040" spans="1:3" x14ac:dyDescent="0.2">
      <c r="A3040" s="103"/>
      <c r="B3040" s="103"/>
      <c r="C3040" s="103"/>
    </row>
    <row r="3041" spans="1:3" x14ac:dyDescent="0.2">
      <c r="A3041" s="103"/>
      <c r="B3041" s="103"/>
      <c r="C3041" s="103"/>
    </row>
    <row r="3042" spans="1:3" x14ac:dyDescent="0.2">
      <c r="A3042" s="103"/>
      <c r="B3042" s="103"/>
      <c r="C3042" s="103"/>
    </row>
    <row r="3043" spans="1:3" x14ac:dyDescent="0.2">
      <c r="A3043" s="103"/>
      <c r="B3043" s="103"/>
      <c r="C3043" s="103"/>
    </row>
    <row r="3044" spans="1:3" x14ac:dyDescent="0.2">
      <c r="A3044" s="103"/>
      <c r="B3044" s="103"/>
      <c r="C3044" s="103"/>
    </row>
    <row r="3045" spans="1:3" x14ac:dyDescent="0.2">
      <c r="A3045" s="103"/>
      <c r="B3045" s="103"/>
      <c r="C3045" s="103"/>
    </row>
    <row r="3046" spans="1:3" x14ac:dyDescent="0.2">
      <c r="A3046" s="103"/>
      <c r="B3046" s="103"/>
      <c r="C3046" s="103"/>
    </row>
    <row r="3047" spans="1:3" x14ac:dyDescent="0.2">
      <c r="A3047" s="103"/>
      <c r="B3047" s="103"/>
      <c r="C3047" s="103"/>
    </row>
    <row r="3048" spans="1:3" x14ac:dyDescent="0.2">
      <c r="A3048" s="103"/>
      <c r="B3048" s="103"/>
      <c r="C3048" s="103"/>
    </row>
    <row r="3049" spans="1:3" x14ac:dyDescent="0.2">
      <c r="A3049" s="103"/>
      <c r="B3049" s="103"/>
      <c r="C3049" s="103"/>
    </row>
    <row r="3050" spans="1:3" x14ac:dyDescent="0.2">
      <c r="A3050" s="103"/>
      <c r="B3050" s="103"/>
      <c r="C3050" s="103"/>
    </row>
    <row r="3051" spans="1:3" x14ac:dyDescent="0.2">
      <c r="A3051" s="103"/>
      <c r="B3051" s="103"/>
      <c r="C3051" s="103"/>
    </row>
    <row r="3052" spans="1:3" x14ac:dyDescent="0.2">
      <c r="A3052" s="103"/>
      <c r="B3052" s="103"/>
      <c r="C3052" s="103"/>
    </row>
    <row r="3053" spans="1:3" x14ac:dyDescent="0.2">
      <c r="A3053" s="103"/>
      <c r="B3053" s="103"/>
      <c r="C3053" s="103"/>
    </row>
    <row r="3054" spans="1:3" x14ac:dyDescent="0.2">
      <c r="A3054" s="103"/>
      <c r="B3054" s="103"/>
      <c r="C3054" s="103"/>
    </row>
    <row r="3055" spans="1:3" x14ac:dyDescent="0.2">
      <c r="A3055" s="103"/>
      <c r="B3055" s="103"/>
      <c r="C3055" s="103"/>
    </row>
    <row r="3056" spans="1:3" x14ac:dyDescent="0.2">
      <c r="A3056" s="103"/>
      <c r="B3056" s="103"/>
      <c r="C3056" s="103"/>
    </row>
    <row r="3057" spans="1:3" x14ac:dyDescent="0.2">
      <c r="A3057" s="103"/>
      <c r="B3057" s="103"/>
      <c r="C3057" s="103"/>
    </row>
    <row r="3058" spans="1:3" x14ac:dyDescent="0.2">
      <c r="A3058" s="103"/>
      <c r="B3058" s="103"/>
      <c r="C3058" s="103"/>
    </row>
    <row r="3059" spans="1:3" x14ac:dyDescent="0.2">
      <c r="A3059" s="103"/>
      <c r="B3059" s="103"/>
      <c r="C3059" s="103"/>
    </row>
    <row r="3060" spans="1:3" x14ac:dyDescent="0.2">
      <c r="A3060" s="103"/>
      <c r="B3060" s="103"/>
      <c r="C3060" s="103"/>
    </row>
    <row r="3061" spans="1:3" x14ac:dyDescent="0.2">
      <c r="A3061" s="103"/>
      <c r="B3061" s="103"/>
      <c r="C3061" s="103"/>
    </row>
    <row r="3062" spans="1:3" x14ac:dyDescent="0.2">
      <c r="A3062" s="103"/>
      <c r="B3062" s="103"/>
      <c r="C3062" s="103"/>
    </row>
    <row r="3063" spans="1:3" x14ac:dyDescent="0.2">
      <c r="A3063" s="103"/>
      <c r="B3063" s="103"/>
      <c r="C3063" s="103"/>
    </row>
    <row r="3064" spans="1:3" x14ac:dyDescent="0.2">
      <c r="A3064" s="103"/>
      <c r="B3064" s="103"/>
      <c r="C3064" s="103"/>
    </row>
    <row r="3065" spans="1:3" x14ac:dyDescent="0.2">
      <c r="A3065" s="103"/>
      <c r="B3065" s="103"/>
      <c r="C3065" s="103"/>
    </row>
    <row r="3066" spans="1:3" x14ac:dyDescent="0.2">
      <c r="A3066" s="103"/>
      <c r="B3066" s="103"/>
      <c r="C3066" s="103"/>
    </row>
    <row r="3067" spans="1:3" x14ac:dyDescent="0.2">
      <c r="A3067" s="103"/>
      <c r="B3067" s="103"/>
      <c r="C3067" s="103"/>
    </row>
    <row r="3068" spans="1:3" x14ac:dyDescent="0.2">
      <c r="A3068" s="103"/>
      <c r="B3068" s="103"/>
      <c r="C3068" s="103"/>
    </row>
    <row r="3069" spans="1:3" x14ac:dyDescent="0.2">
      <c r="A3069" s="103"/>
      <c r="B3069" s="103"/>
      <c r="C3069" s="103"/>
    </row>
    <row r="3070" spans="1:3" x14ac:dyDescent="0.2">
      <c r="A3070" s="103"/>
      <c r="B3070" s="103"/>
      <c r="C3070" s="103"/>
    </row>
    <row r="3071" spans="1:3" x14ac:dyDescent="0.2">
      <c r="A3071" s="103"/>
      <c r="B3071" s="103"/>
      <c r="C3071" s="103"/>
    </row>
    <row r="3072" spans="1:3" x14ac:dyDescent="0.2">
      <c r="A3072" s="103"/>
      <c r="B3072" s="103"/>
      <c r="C3072" s="103"/>
    </row>
    <row r="3073" spans="1:3" x14ac:dyDescent="0.2">
      <c r="A3073" s="103"/>
      <c r="B3073" s="103"/>
      <c r="C3073" s="103"/>
    </row>
    <row r="3074" spans="1:3" x14ac:dyDescent="0.2">
      <c r="A3074" s="103"/>
      <c r="B3074" s="103"/>
      <c r="C3074" s="103"/>
    </row>
    <row r="3075" spans="1:3" x14ac:dyDescent="0.2">
      <c r="A3075" s="103"/>
      <c r="B3075" s="103"/>
      <c r="C3075" s="103"/>
    </row>
    <row r="3076" spans="1:3" x14ac:dyDescent="0.2">
      <c r="A3076" s="103"/>
      <c r="B3076" s="103"/>
      <c r="C3076" s="103"/>
    </row>
    <row r="3077" spans="1:3" x14ac:dyDescent="0.2">
      <c r="A3077" s="103"/>
      <c r="B3077" s="103"/>
      <c r="C3077" s="103"/>
    </row>
    <row r="3078" spans="1:3" x14ac:dyDescent="0.2">
      <c r="A3078" s="103"/>
      <c r="B3078" s="103"/>
      <c r="C3078" s="103"/>
    </row>
    <row r="3079" spans="1:3" x14ac:dyDescent="0.2">
      <c r="A3079" s="103"/>
      <c r="B3079" s="103"/>
      <c r="C3079" s="103"/>
    </row>
    <row r="3080" spans="1:3" x14ac:dyDescent="0.2">
      <c r="A3080" s="103"/>
      <c r="B3080" s="103"/>
      <c r="C3080" s="103"/>
    </row>
    <row r="3081" spans="1:3" x14ac:dyDescent="0.2">
      <c r="A3081" s="103"/>
      <c r="B3081" s="103"/>
      <c r="C3081" s="103"/>
    </row>
    <row r="3082" spans="1:3" x14ac:dyDescent="0.2">
      <c r="A3082" s="103"/>
      <c r="B3082" s="103"/>
      <c r="C3082" s="103"/>
    </row>
    <row r="3083" spans="1:3" x14ac:dyDescent="0.2">
      <c r="A3083" s="103"/>
      <c r="B3083" s="103"/>
      <c r="C3083" s="103"/>
    </row>
    <row r="3084" spans="1:3" x14ac:dyDescent="0.2">
      <c r="A3084" s="103"/>
      <c r="B3084" s="103"/>
      <c r="C3084" s="103"/>
    </row>
    <row r="3085" spans="1:3" x14ac:dyDescent="0.2">
      <c r="A3085" s="103"/>
      <c r="B3085" s="103"/>
      <c r="C3085" s="103"/>
    </row>
    <row r="3086" spans="1:3" x14ac:dyDescent="0.2">
      <c r="A3086" s="103"/>
      <c r="B3086" s="103"/>
      <c r="C3086" s="103"/>
    </row>
    <row r="3087" spans="1:3" x14ac:dyDescent="0.2">
      <c r="A3087" s="103"/>
      <c r="B3087" s="103"/>
      <c r="C3087" s="103"/>
    </row>
    <row r="3088" spans="1:3" x14ac:dyDescent="0.2">
      <c r="A3088" s="103"/>
      <c r="B3088" s="103"/>
      <c r="C3088" s="103"/>
    </row>
    <row r="3089" spans="1:3" x14ac:dyDescent="0.2">
      <c r="A3089" s="103"/>
      <c r="B3089" s="103"/>
      <c r="C3089" s="103"/>
    </row>
    <row r="3090" spans="1:3" x14ac:dyDescent="0.2">
      <c r="A3090" s="103"/>
      <c r="B3090" s="103"/>
      <c r="C3090" s="103"/>
    </row>
    <row r="3091" spans="1:3" x14ac:dyDescent="0.2">
      <c r="A3091" s="103"/>
      <c r="B3091" s="103"/>
      <c r="C3091" s="103"/>
    </row>
    <row r="3092" spans="1:3" x14ac:dyDescent="0.2">
      <c r="A3092" s="103"/>
      <c r="B3092" s="103"/>
      <c r="C3092" s="103"/>
    </row>
    <row r="3093" spans="1:3" x14ac:dyDescent="0.2">
      <c r="A3093" s="103"/>
      <c r="B3093" s="103"/>
      <c r="C3093" s="103"/>
    </row>
    <row r="3094" spans="1:3" x14ac:dyDescent="0.2">
      <c r="A3094" s="103"/>
      <c r="B3094" s="103"/>
      <c r="C3094" s="103"/>
    </row>
    <row r="3095" spans="1:3" x14ac:dyDescent="0.2">
      <c r="A3095" s="103"/>
      <c r="B3095" s="103"/>
      <c r="C3095" s="103"/>
    </row>
    <row r="3096" spans="1:3" x14ac:dyDescent="0.2">
      <c r="A3096" s="103"/>
      <c r="B3096" s="103"/>
      <c r="C3096" s="103"/>
    </row>
    <row r="3097" spans="1:3" x14ac:dyDescent="0.2">
      <c r="A3097" s="103"/>
      <c r="B3097" s="103"/>
      <c r="C3097" s="103"/>
    </row>
    <row r="3098" spans="1:3" x14ac:dyDescent="0.2">
      <c r="A3098" s="103"/>
      <c r="B3098" s="103"/>
      <c r="C3098" s="103"/>
    </row>
    <row r="3099" spans="1:3" x14ac:dyDescent="0.2">
      <c r="A3099" s="103"/>
      <c r="B3099" s="103"/>
      <c r="C3099" s="103"/>
    </row>
    <row r="3100" spans="1:3" x14ac:dyDescent="0.2">
      <c r="A3100" s="103"/>
      <c r="B3100" s="103"/>
      <c r="C3100" s="103"/>
    </row>
    <row r="3101" spans="1:3" x14ac:dyDescent="0.2">
      <c r="A3101" s="103"/>
      <c r="B3101" s="103"/>
      <c r="C3101" s="103"/>
    </row>
    <row r="3102" spans="1:3" x14ac:dyDescent="0.2">
      <c r="A3102" s="103"/>
      <c r="B3102" s="103"/>
      <c r="C3102" s="103"/>
    </row>
    <row r="3103" spans="1:3" x14ac:dyDescent="0.2">
      <c r="A3103" s="103"/>
      <c r="B3103" s="103"/>
      <c r="C3103" s="103"/>
    </row>
    <row r="3104" spans="1:3" x14ac:dyDescent="0.2">
      <c r="A3104" s="103"/>
      <c r="B3104" s="103"/>
      <c r="C3104" s="103"/>
    </row>
    <row r="3105" spans="1:3" x14ac:dyDescent="0.2">
      <c r="A3105" s="103"/>
      <c r="B3105" s="103"/>
      <c r="C3105" s="103"/>
    </row>
    <row r="3106" spans="1:3" x14ac:dyDescent="0.2">
      <c r="A3106" s="103"/>
      <c r="B3106" s="103"/>
      <c r="C3106" s="103"/>
    </row>
    <row r="3107" spans="1:3" x14ac:dyDescent="0.2">
      <c r="A3107" s="103"/>
      <c r="B3107" s="103"/>
      <c r="C3107" s="103"/>
    </row>
    <row r="3108" spans="1:3" x14ac:dyDescent="0.2">
      <c r="A3108" s="103"/>
      <c r="B3108" s="103"/>
      <c r="C3108" s="103"/>
    </row>
    <row r="3109" spans="1:3" x14ac:dyDescent="0.2">
      <c r="A3109" s="103"/>
      <c r="B3109" s="103"/>
      <c r="C3109" s="103"/>
    </row>
    <row r="3110" spans="1:3" x14ac:dyDescent="0.2">
      <c r="A3110" s="103"/>
      <c r="B3110" s="103"/>
      <c r="C3110" s="103"/>
    </row>
    <row r="3111" spans="1:3" x14ac:dyDescent="0.2">
      <c r="A3111" s="103"/>
      <c r="B3111" s="103"/>
      <c r="C3111" s="103"/>
    </row>
    <row r="3112" spans="1:3" x14ac:dyDescent="0.2">
      <c r="A3112" s="103"/>
      <c r="B3112" s="103"/>
      <c r="C3112" s="103"/>
    </row>
    <row r="3113" spans="1:3" x14ac:dyDescent="0.2">
      <c r="A3113" s="103"/>
      <c r="B3113" s="103"/>
      <c r="C3113" s="103"/>
    </row>
    <row r="3114" spans="1:3" x14ac:dyDescent="0.2">
      <c r="A3114" s="103"/>
      <c r="B3114" s="103"/>
      <c r="C3114" s="103"/>
    </row>
    <row r="3115" spans="1:3" x14ac:dyDescent="0.2">
      <c r="A3115" s="103"/>
      <c r="B3115" s="103"/>
      <c r="C3115" s="103"/>
    </row>
    <row r="3116" spans="1:3" x14ac:dyDescent="0.2">
      <c r="A3116" s="103"/>
      <c r="B3116" s="103"/>
      <c r="C3116" s="103"/>
    </row>
    <row r="3117" spans="1:3" x14ac:dyDescent="0.2">
      <c r="A3117" s="103"/>
      <c r="B3117" s="103"/>
      <c r="C3117" s="103"/>
    </row>
    <row r="3118" spans="1:3" x14ac:dyDescent="0.2">
      <c r="A3118" s="103"/>
      <c r="B3118" s="103"/>
      <c r="C3118" s="103"/>
    </row>
    <row r="3119" spans="1:3" x14ac:dyDescent="0.2">
      <c r="A3119" s="103"/>
      <c r="B3119" s="103"/>
      <c r="C3119" s="103"/>
    </row>
    <row r="3120" spans="1:3" x14ac:dyDescent="0.2">
      <c r="A3120" s="103"/>
      <c r="B3120" s="103"/>
      <c r="C3120" s="103"/>
    </row>
    <row r="3121" spans="1:3" x14ac:dyDescent="0.2">
      <c r="A3121" s="103"/>
      <c r="B3121" s="103"/>
      <c r="C3121" s="103"/>
    </row>
    <row r="3122" spans="1:3" x14ac:dyDescent="0.2">
      <c r="A3122" s="103"/>
      <c r="B3122" s="103"/>
      <c r="C3122" s="103"/>
    </row>
    <row r="3123" spans="1:3" x14ac:dyDescent="0.2">
      <c r="A3123" s="103"/>
      <c r="B3123" s="103"/>
      <c r="C3123" s="103"/>
    </row>
    <row r="3124" spans="1:3" x14ac:dyDescent="0.2">
      <c r="A3124" s="103"/>
      <c r="B3124" s="103"/>
      <c r="C3124" s="103"/>
    </row>
    <row r="3125" spans="1:3" x14ac:dyDescent="0.2">
      <c r="A3125" s="103"/>
      <c r="B3125" s="103"/>
      <c r="C3125" s="103"/>
    </row>
    <row r="3126" spans="1:3" x14ac:dyDescent="0.2">
      <c r="A3126" s="103"/>
      <c r="B3126" s="103"/>
      <c r="C3126" s="103"/>
    </row>
    <row r="3127" spans="1:3" x14ac:dyDescent="0.2">
      <c r="A3127" s="103"/>
      <c r="B3127" s="103"/>
      <c r="C3127" s="103"/>
    </row>
    <row r="3128" spans="1:3" x14ac:dyDescent="0.2">
      <c r="A3128" s="103"/>
      <c r="B3128" s="103"/>
      <c r="C3128" s="103"/>
    </row>
    <row r="3129" spans="1:3" x14ac:dyDescent="0.2">
      <c r="A3129" s="103"/>
      <c r="B3129" s="103"/>
      <c r="C3129" s="103"/>
    </row>
    <row r="3130" spans="1:3" x14ac:dyDescent="0.2">
      <c r="A3130" s="103"/>
      <c r="B3130" s="103"/>
      <c r="C3130" s="103"/>
    </row>
    <row r="3131" spans="1:3" x14ac:dyDescent="0.2">
      <c r="A3131" s="103"/>
      <c r="B3131" s="103"/>
      <c r="C3131" s="103"/>
    </row>
    <row r="3132" spans="1:3" x14ac:dyDescent="0.2">
      <c r="A3132" s="103"/>
      <c r="B3132" s="103"/>
      <c r="C3132" s="103"/>
    </row>
    <row r="3133" spans="1:3" x14ac:dyDescent="0.2">
      <c r="A3133" s="103"/>
      <c r="B3133" s="103"/>
      <c r="C3133" s="103"/>
    </row>
    <row r="3134" spans="1:3" x14ac:dyDescent="0.2">
      <c r="A3134" s="103"/>
      <c r="B3134" s="103"/>
      <c r="C3134" s="103"/>
    </row>
    <row r="3135" spans="1:3" x14ac:dyDescent="0.2">
      <c r="A3135" s="103"/>
      <c r="B3135" s="103"/>
      <c r="C3135" s="103"/>
    </row>
    <row r="3136" spans="1:3" x14ac:dyDescent="0.2">
      <c r="A3136" s="103"/>
      <c r="B3136" s="103"/>
      <c r="C3136" s="103"/>
    </row>
    <row r="3137" spans="1:3" x14ac:dyDescent="0.2">
      <c r="A3137" s="103"/>
      <c r="B3137" s="103"/>
      <c r="C3137" s="103"/>
    </row>
    <row r="3138" spans="1:3" x14ac:dyDescent="0.2">
      <c r="A3138" s="103"/>
      <c r="B3138" s="103"/>
      <c r="C3138" s="103"/>
    </row>
    <row r="3139" spans="1:3" x14ac:dyDescent="0.2">
      <c r="A3139" s="103"/>
      <c r="B3139" s="103"/>
      <c r="C3139" s="103"/>
    </row>
    <row r="3140" spans="1:3" x14ac:dyDescent="0.2">
      <c r="A3140" s="103"/>
      <c r="B3140" s="103"/>
      <c r="C3140" s="103"/>
    </row>
    <row r="3141" spans="1:3" x14ac:dyDescent="0.2">
      <c r="A3141" s="103"/>
      <c r="B3141" s="103"/>
      <c r="C3141" s="103"/>
    </row>
    <row r="3142" spans="1:3" x14ac:dyDescent="0.2">
      <c r="A3142" s="103"/>
      <c r="B3142" s="103"/>
      <c r="C3142" s="103"/>
    </row>
    <row r="3143" spans="1:3" x14ac:dyDescent="0.2">
      <c r="A3143" s="103"/>
      <c r="B3143" s="103"/>
      <c r="C3143" s="103"/>
    </row>
    <row r="3144" spans="1:3" x14ac:dyDescent="0.2">
      <c r="A3144" s="103"/>
      <c r="B3144" s="103"/>
      <c r="C3144" s="103"/>
    </row>
    <row r="3145" spans="1:3" x14ac:dyDescent="0.2">
      <c r="A3145" s="103"/>
      <c r="B3145" s="103"/>
      <c r="C3145" s="103"/>
    </row>
    <row r="3146" spans="1:3" x14ac:dyDescent="0.2">
      <c r="A3146" s="103"/>
      <c r="B3146" s="103"/>
      <c r="C3146" s="103"/>
    </row>
    <row r="3147" spans="1:3" x14ac:dyDescent="0.2">
      <c r="A3147" s="103"/>
      <c r="B3147" s="103"/>
      <c r="C3147" s="103"/>
    </row>
    <row r="3148" spans="1:3" x14ac:dyDescent="0.2">
      <c r="A3148" s="103"/>
      <c r="B3148" s="103"/>
      <c r="C3148" s="103"/>
    </row>
    <row r="3149" spans="1:3" x14ac:dyDescent="0.2">
      <c r="A3149" s="103"/>
      <c r="B3149" s="103"/>
      <c r="C3149" s="103"/>
    </row>
    <row r="3150" spans="1:3" x14ac:dyDescent="0.2">
      <c r="A3150" s="103"/>
      <c r="B3150" s="103"/>
      <c r="C3150" s="103"/>
    </row>
    <row r="3151" spans="1:3" x14ac:dyDescent="0.2">
      <c r="A3151" s="103"/>
      <c r="B3151" s="103"/>
      <c r="C3151" s="103"/>
    </row>
    <row r="3152" spans="1:3" x14ac:dyDescent="0.2">
      <c r="A3152" s="103"/>
      <c r="B3152" s="103"/>
      <c r="C3152" s="103"/>
    </row>
    <row r="3153" spans="1:3" x14ac:dyDescent="0.2">
      <c r="A3153" s="103"/>
      <c r="B3153" s="103"/>
      <c r="C3153" s="103"/>
    </row>
    <row r="3154" spans="1:3" x14ac:dyDescent="0.2">
      <c r="A3154" s="103"/>
      <c r="B3154" s="103"/>
      <c r="C3154" s="103"/>
    </row>
    <row r="3155" spans="1:3" x14ac:dyDescent="0.2">
      <c r="A3155" s="103"/>
      <c r="B3155" s="103"/>
      <c r="C3155" s="103"/>
    </row>
    <row r="3156" spans="1:3" x14ac:dyDescent="0.2">
      <c r="A3156" s="103"/>
      <c r="B3156" s="103"/>
      <c r="C3156" s="103"/>
    </row>
    <row r="3157" spans="1:3" x14ac:dyDescent="0.2">
      <c r="A3157" s="103"/>
      <c r="B3157" s="103"/>
      <c r="C3157" s="103"/>
    </row>
    <row r="3158" spans="1:3" x14ac:dyDescent="0.2">
      <c r="A3158" s="103"/>
      <c r="B3158" s="103"/>
      <c r="C3158" s="103"/>
    </row>
    <row r="3159" spans="1:3" x14ac:dyDescent="0.2">
      <c r="A3159" s="103"/>
      <c r="B3159" s="103"/>
      <c r="C3159" s="103"/>
    </row>
    <row r="3160" spans="1:3" x14ac:dyDescent="0.2">
      <c r="A3160" s="103"/>
      <c r="B3160" s="103"/>
      <c r="C3160" s="103"/>
    </row>
    <row r="3161" spans="1:3" x14ac:dyDescent="0.2">
      <c r="A3161" s="103"/>
      <c r="B3161" s="103"/>
      <c r="C3161" s="103"/>
    </row>
    <row r="3162" spans="1:3" x14ac:dyDescent="0.2">
      <c r="A3162" s="103"/>
      <c r="B3162" s="103"/>
      <c r="C3162" s="103"/>
    </row>
    <row r="3163" spans="1:3" x14ac:dyDescent="0.2">
      <c r="A3163" s="103"/>
      <c r="B3163" s="103"/>
      <c r="C3163" s="103"/>
    </row>
    <row r="3164" spans="1:3" x14ac:dyDescent="0.2">
      <c r="A3164" s="103"/>
      <c r="B3164" s="103"/>
      <c r="C3164" s="103"/>
    </row>
    <row r="3165" spans="1:3" x14ac:dyDescent="0.2">
      <c r="A3165" s="103"/>
      <c r="B3165" s="103"/>
      <c r="C3165" s="103"/>
    </row>
    <row r="3166" spans="1:3" x14ac:dyDescent="0.2">
      <c r="A3166" s="103"/>
      <c r="B3166" s="103"/>
      <c r="C3166" s="103"/>
    </row>
    <row r="3167" spans="1:3" x14ac:dyDescent="0.2">
      <c r="A3167" s="103"/>
      <c r="B3167" s="103"/>
      <c r="C3167" s="103"/>
    </row>
    <row r="3168" spans="1:3" x14ac:dyDescent="0.2">
      <c r="A3168" s="103"/>
      <c r="B3168" s="103"/>
      <c r="C3168" s="103"/>
    </row>
    <row r="3169" spans="1:3" x14ac:dyDescent="0.2">
      <c r="A3169" s="103"/>
      <c r="B3169" s="103"/>
      <c r="C3169" s="103"/>
    </row>
    <row r="3170" spans="1:3" x14ac:dyDescent="0.2">
      <c r="A3170" s="103"/>
      <c r="B3170" s="103"/>
      <c r="C3170" s="103"/>
    </row>
    <row r="3171" spans="1:3" x14ac:dyDescent="0.2">
      <c r="A3171" s="103"/>
      <c r="B3171" s="103"/>
      <c r="C3171" s="103"/>
    </row>
    <row r="3172" spans="1:3" x14ac:dyDescent="0.2">
      <c r="A3172" s="103"/>
      <c r="B3172" s="103"/>
      <c r="C3172" s="103"/>
    </row>
    <row r="3173" spans="1:3" x14ac:dyDescent="0.2">
      <c r="A3173" s="103"/>
      <c r="B3173" s="103"/>
      <c r="C3173" s="103"/>
    </row>
    <row r="3174" spans="1:3" x14ac:dyDescent="0.2">
      <c r="A3174" s="103"/>
      <c r="B3174" s="103"/>
      <c r="C3174" s="103"/>
    </row>
    <row r="3175" spans="1:3" x14ac:dyDescent="0.2">
      <c r="A3175" s="103"/>
      <c r="B3175" s="103"/>
      <c r="C3175" s="103"/>
    </row>
    <row r="3176" spans="1:3" x14ac:dyDescent="0.2">
      <c r="A3176" s="103"/>
      <c r="B3176" s="103"/>
      <c r="C3176" s="103"/>
    </row>
    <row r="3177" spans="1:3" x14ac:dyDescent="0.2">
      <c r="A3177" s="103"/>
      <c r="B3177" s="103"/>
      <c r="C3177" s="103"/>
    </row>
    <row r="3178" spans="1:3" x14ac:dyDescent="0.2">
      <c r="A3178" s="103"/>
      <c r="B3178" s="103"/>
      <c r="C3178" s="103"/>
    </row>
    <row r="3179" spans="1:3" x14ac:dyDescent="0.2">
      <c r="A3179" s="103"/>
      <c r="B3179" s="103"/>
      <c r="C3179" s="103"/>
    </row>
    <row r="3180" spans="1:3" x14ac:dyDescent="0.2">
      <c r="A3180" s="103"/>
      <c r="B3180" s="103"/>
      <c r="C3180" s="103"/>
    </row>
    <row r="3181" spans="1:3" x14ac:dyDescent="0.2">
      <c r="A3181" s="103"/>
      <c r="B3181" s="103"/>
      <c r="C3181" s="103"/>
    </row>
    <row r="3182" spans="1:3" x14ac:dyDescent="0.2">
      <c r="A3182" s="103"/>
      <c r="B3182" s="103"/>
      <c r="C3182" s="103"/>
    </row>
    <row r="3183" spans="1:3" x14ac:dyDescent="0.2">
      <c r="A3183" s="103"/>
      <c r="B3183" s="103"/>
      <c r="C3183" s="103"/>
    </row>
    <row r="3184" spans="1:3" x14ac:dyDescent="0.2">
      <c r="A3184" s="103"/>
      <c r="B3184" s="103"/>
      <c r="C3184" s="103"/>
    </row>
    <row r="3185" spans="1:3" x14ac:dyDescent="0.2">
      <c r="A3185" s="103"/>
      <c r="B3185" s="103"/>
      <c r="C3185" s="103"/>
    </row>
    <row r="3186" spans="1:3" x14ac:dyDescent="0.2">
      <c r="A3186" s="103"/>
      <c r="B3186" s="103"/>
      <c r="C3186" s="103"/>
    </row>
    <row r="3187" spans="1:3" x14ac:dyDescent="0.2">
      <c r="A3187" s="103"/>
      <c r="B3187" s="103"/>
      <c r="C3187" s="103"/>
    </row>
    <row r="3188" spans="1:3" x14ac:dyDescent="0.2">
      <c r="A3188" s="103"/>
      <c r="B3188" s="103"/>
      <c r="C3188" s="103"/>
    </row>
    <row r="3189" spans="1:3" x14ac:dyDescent="0.2">
      <c r="A3189" s="103"/>
      <c r="B3189" s="103"/>
      <c r="C3189" s="103"/>
    </row>
    <row r="3190" spans="1:3" x14ac:dyDescent="0.2">
      <c r="A3190" s="103"/>
      <c r="B3190" s="103"/>
      <c r="C3190" s="103"/>
    </row>
    <row r="3191" spans="1:3" x14ac:dyDescent="0.2">
      <c r="A3191" s="103"/>
      <c r="B3191" s="103"/>
      <c r="C3191" s="103"/>
    </row>
    <row r="3192" spans="1:3" x14ac:dyDescent="0.2">
      <c r="A3192" s="103"/>
      <c r="B3192" s="103"/>
      <c r="C3192" s="103"/>
    </row>
    <row r="3193" spans="1:3" x14ac:dyDescent="0.2">
      <c r="A3193" s="103"/>
      <c r="B3193" s="103"/>
      <c r="C3193" s="103"/>
    </row>
    <row r="3194" spans="1:3" x14ac:dyDescent="0.2">
      <c r="A3194" s="103"/>
      <c r="B3194" s="103"/>
      <c r="C3194" s="103"/>
    </row>
    <row r="3195" spans="1:3" x14ac:dyDescent="0.2">
      <c r="A3195" s="103"/>
      <c r="B3195" s="103"/>
      <c r="C3195" s="103"/>
    </row>
    <row r="3196" spans="1:3" x14ac:dyDescent="0.2">
      <c r="A3196" s="103"/>
      <c r="B3196" s="103"/>
      <c r="C3196" s="103"/>
    </row>
    <row r="3197" spans="1:3" x14ac:dyDescent="0.2">
      <c r="A3197" s="103"/>
      <c r="B3197" s="103"/>
      <c r="C3197" s="103"/>
    </row>
    <row r="3198" spans="1:3" x14ac:dyDescent="0.2">
      <c r="A3198" s="103"/>
      <c r="B3198" s="103"/>
      <c r="C3198" s="103"/>
    </row>
    <row r="3199" spans="1:3" x14ac:dyDescent="0.2">
      <c r="A3199" s="103"/>
      <c r="B3199" s="103"/>
      <c r="C3199" s="103"/>
    </row>
    <row r="3200" spans="1:3" x14ac:dyDescent="0.2">
      <c r="A3200" s="103"/>
      <c r="B3200" s="103"/>
      <c r="C3200" s="103"/>
    </row>
    <row r="3201" spans="1:3" x14ac:dyDescent="0.2">
      <c r="A3201" s="103"/>
      <c r="B3201" s="103"/>
      <c r="C3201" s="103"/>
    </row>
    <row r="3202" spans="1:3" x14ac:dyDescent="0.2">
      <c r="A3202" s="103"/>
      <c r="B3202" s="103"/>
      <c r="C3202" s="103"/>
    </row>
    <row r="3203" spans="1:3" x14ac:dyDescent="0.2">
      <c r="A3203" s="103"/>
      <c r="B3203" s="103"/>
      <c r="C3203" s="103"/>
    </row>
    <row r="3204" spans="1:3" x14ac:dyDescent="0.2">
      <c r="A3204" s="103"/>
      <c r="B3204" s="103"/>
      <c r="C3204" s="103"/>
    </row>
    <row r="3205" spans="1:3" x14ac:dyDescent="0.2">
      <c r="A3205" s="103"/>
      <c r="B3205" s="103"/>
      <c r="C3205" s="103"/>
    </row>
    <row r="3206" spans="1:3" x14ac:dyDescent="0.2">
      <c r="A3206" s="103"/>
      <c r="B3206" s="103"/>
      <c r="C3206" s="103"/>
    </row>
    <row r="3207" spans="1:3" x14ac:dyDescent="0.2">
      <c r="A3207" s="103"/>
      <c r="B3207" s="103"/>
      <c r="C3207" s="103"/>
    </row>
    <row r="3208" spans="1:3" x14ac:dyDescent="0.2">
      <c r="A3208" s="103"/>
      <c r="B3208" s="103"/>
      <c r="C3208" s="103"/>
    </row>
    <row r="3209" spans="1:3" x14ac:dyDescent="0.2">
      <c r="A3209" s="103"/>
      <c r="B3209" s="103"/>
      <c r="C3209" s="103"/>
    </row>
    <row r="3210" spans="1:3" x14ac:dyDescent="0.2">
      <c r="A3210" s="103"/>
      <c r="B3210" s="103"/>
      <c r="C3210" s="103"/>
    </row>
    <row r="3211" spans="1:3" x14ac:dyDescent="0.2">
      <c r="A3211" s="103"/>
      <c r="B3211" s="103"/>
      <c r="C3211" s="103"/>
    </row>
    <row r="3212" spans="1:3" x14ac:dyDescent="0.2">
      <c r="A3212" s="103"/>
      <c r="B3212" s="103"/>
      <c r="C3212" s="103"/>
    </row>
    <row r="3213" spans="1:3" x14ac:dyDescent="0.2">
      <c r="A3213" s="103"/>
      <c r="B3213" s="103"/>
      <c r="C3213" s="103"/>
    </row>
    <row r="3214" spans="1:3" x14ac:dyDescent="0.2">
      <c r="A3214" s="103"/>
      <c r="B3214" s="103"/>
      <c r="C3214" s="103"/>
    </row>
    <row r="3215" spans="1:3" x14ac:dyDescent="0.2">
      <c r="A3215" s="103"/>
      <c r="B3215" s="103"/>
      <c r="C3215" s="103"/>
    </row>
    <row r="3216" spans="1:3" x14ac:dyDescent="0.2">
      <c r="A3216" s="103"/>
      <c r="B3216" s="103"/>
      <c r="C3216" s="103"/>
    </row>
    <row r="3217" spans="1:3" x14ac:dyDescent="0.2">
      <c r="A3217" s="103"/>
      <c r="B3217" s="103"/>
      <c r="C3217" s="103"/>
    </row>
    <row r="3218" spans="1:3" x14ac:dyDescent="0.2">
      <c r="A3218" s="103"/>
      <c r="B3218" s="103"/>
      <c r="C3218" s="103"/>
    </row>
    <row r="3219" spans="1:3" x14ac:dyDescent="0.2">
      <c r="A3219" s="103"/>
      <c r="B3219" s="103"/>
      <c r="C3219" s="103"/>
    </row>
    <row r="3220" spans="1:3" x14ac:dyDescent="0.2">
      <c r="A3220" s="103"/>
      <c r="B3220" s="103"/>
      <c r="C3220" s="103"/>
    </row>
    <row r="3221" spans="1:3" x14ac:dyDescent="0.2">
      <c r="A3221" s="103"/>
      <c r="B3221" s="103"/>
      <c r="C3221" s="103"/>
    </row>
    <row r="3222" spans="1:3" x14ac:dyDescent="0.2">
      <c r="A3222" s="103"/>
      <c r="B3222" s="103"/>
      <c r="C3222" s="103"/>
    </row>
    <row r="3223" spans="1:3" x14ac:dyDescent="0.2">
      <c r="A3223" s="103"/>
      <c r="B3223" s="103"/>
      <c r="C3223" s="103"/>
    </row>
    <row r="3224" spans="1:3" x14ac:dyDescent="0.2">
      <c r="A3224" s="103"/>
      <c r="B3224" s="103"/>
      <c r="C3224" s="103"/>
    </row>
    <row r="3225" spans="1:3" x14ac:dyDescent="0.2">
      <c r="A3225" s="103"/>
      <c r="B3225" s="103"/>
      <c r="C3225" s="103"/>
    </row>
    <row r="3226" spans="1:3" x14ac:dyDescent="0.2">
      <c r="A3226" s="103"/>
      <c r="B3226" s="103"/>
      <c r="C3226" s="103"/>
    </row>
    <row r="3227" spans="1:3" x14ac:dyDescent="0.2">
      <c r="A3227" s="103"/>
      <c r="B3227" s="103"/>
      <c r="C3227" s="103"/>
    </row>
    <row r="3228" spans="1:3" x14ac:dyDescent="0.2">
      <c r="A3228" s="103"/>
      <c r="B3228" s="103"/>
      <c r="C3228" s="103"/>
    </row>
    <row r="3229" spans="1:3" x14ac:dyDescent="0.2">
      <c r="A3229" s="103"/>
      <c r="B3229" s="103"/>
      <c r="C3229" s="103"/>
    </row>
    <row r="3230" spans="1:3" x14ac:dyDescent="0.2">
      <c r="A3230" s="103"/>
      <c r="B3230" s="103"/>
      <c r="C3230" s="103"/>
    </row>
    <row r="3231" spans="1:3" x14ac:dyDescent="0.2">
      <c r="A3231" s="103"/>
      <c r="B3231" s="103"/>
      <c r="C3231" s="103"/>
    </row>
    <row r="3232" spans="1:3" x14ac:dyDescent="0.2">
      <c r="A3232" s="103"/>
      <c r="B3232" s="103"/>
      <c r="C3232" s="103"/>
    </row>
    <row r="3233" spans="1:3" x14ac:dyDescent="0.2">
      <c r="A3233" s="103"/>
      <c r="B3233" s="103"/>
      <c r="C3233" s="103"/>
    </row>
    <row r="3234" spans="1:3" x14ac:dyDescent="0.2">
      <c r="A3234" s="103"/>
      <c r="B3234" s="103"/>
      <c r="C3234" s="103"/>
    </row>
    <row r="3235" spans="1:3" x14ac:dyDescent="0.2">
      <c r="A3235" s="103"/>
      <c r="B3235" s="103"/>
      <c r="C3235" s="103"/>
    </row>
    <row r="3236" spans="1:3" x14ac:dyDescent="0.2">
      <c r="A3236" s="103"/>
      <c r="B3236" s="103"/>
      <c r="C3236" s="103"/>
    </row>
    <row r="3237" spans="1:3" x14ac:dyDescent="0.2">
      <c r="A3237" s="103"/>
      <c r="B3237" s="103"/>
      <c r="C3237" s="103"/>
    </row>
    <row r="3238" spans="1:3" x14ac:dyDescent="0.2">
      <c r="A3238" s="103"/>
      <c r="B3238" s="103"/>
      <c r="C3238" s="103"/>
    </row>
    <row r="3239" spans="1:3" x14ac:dyDescent="0.2">
      <c r="A3239" s="103"/>
      <c r="B3239" s="103"/>
      <c r="C3239" s="103"/>
    </row>
    <row r="3240" spans="1:3" x14ac:dyDescent="0.2">
      <c r="A3240" s="103"/>
      <c r="B3240" s="103"/>
      <c r="C3240" s="103"/>
    </row>
    <row r="3241" spans="1:3" x14ac:dyDescent="0.2">
      <c r="A3241" s="103"/>
      <c r="B3241" s="103"/>
      <c r="C3241" s="103"/>
    </row>
    <row r="3242" spans="1:3" x14ac:dyDescent="0.2">
      <c r="A3242" s="103"/>
      <c r="B3242" s="103"/>
      <c r="C3242" s="103"/>
    </row>
    <row r="3243" spans="1:3" x14ac:dyDescent="0.2">
      <c r="A3243" s="103"/>
      <c r="B3243" s="103"/>
      <c r="C3243" s="103"/>
    </row>
    <row r="3244" spans="1:3" x14ac:dyDescent="0.2">
      <c r="A3244" s="103"/>
      <c r="B3244" s="103"/>
      <c r="C3244" s="103"/>
    </row>
    <row r="3245" spans="1:3" x14ac:dyDescent="0.2">
      <c r="A3245" s="103"/>
      <c r="B3245" s="103"/>
      <c r="C3245" s="103"/>
    </row>
    <row r="3246" spans="1:3" x14ac:dyDescent="0.2">
      <c r="A3246" s="103"/>
      <c r="B3246" s="103"/>
      <c r="C3246" s="103"/>
    </row>
    <row r="3247" spans="1:3" x14ac:dyDescent="0.2">
      <c r="A3247" s="103"/>
      <c r="B3247" s="103"/>
      <c r="C3247" s="103"/>
    </row>
    <row r="3248" spans="1:3" x14ac:dyDescent="0.2">
      <c r="A3248" s="103"/>
      <c r="B3248" s="103"/>
      <c r="C3248" s="103"/>
    </row>
    <row r="3249" spans="1:3" x14ac:dyDescent="0.2">
      <c r="A3249" s="103"/>
      <c r="B3249" s="103"/>
      <c r="C3249" s="103"/>
    </row>
    <row r="3250" spans="1:3" x14ac:dyDescent="0.2">
      <c r="A3250" s="103"/>
      <c r="B3250" s="103"/>
      <c r="C3250" s="103"/>
    </row>
    <row r="3251" spans="1:3" x14ac:dyDescent="0.2">
      <c r="A3251" s="103"/>
      <c r="B3251" s="103"/>
      <c r="C3251" s="103"/>
    </row>
    <row r="3252" spans="1:3" x14ac:dyDescent="0.2">
      <c r="A3252" s="103"/>
      <c r="B3252" s="103"/>
      <c r="C3252" s="103"/>
    </row>
    <row r="3253" spans="1:3" x14ac:dyDescent="0.2">
      <c r="A3253" s="103"/>
      <c r="B3253" s="103"/>
      <c r="C3253" s="103"/>
    </row>
    <row r="3254" spans="1:3" x14ac:dyDescent="0.2">
      <c r="A3254" s="103"/>
      <c r="B3254" s="103"/>
      <c r="C3254" s="103"/>
    </row>
    <row r="3255" spans="1:3" x14ac:dyDescent="0.2">
      <c r="A3255" s="103"/>
      <c r="B3255" s="103"/>
      <c r="C3255" s="103"/>
    </row>
    <row r="3256" spans="1:3" x14ac:dyDescent="0.2">
      <c r="A3256" s="103"/>
      <c r="B3256" s="103"/>
      <c r="C3256" s="103"/>
    </row>
    <row r="3257" spans="1:3" x14ac:dyDescent="0.2">
      <c r="A3257" s="103"/>
      <c r="B3257" s="103"/>
      <c r="C3257" s="103"/>
    </row>
    <row r="3258" spans="1:3" x14ac:dyDescent="0.2">
      <c r="A3258" s="103"/>
      <c r="B3258" s="103"/>
      <c r="C3258" s="103"/>
    </row>
    <row r="3259" spans="1:3" x14ac:dyDescent="0.2">
      <c r="A3259" s="103"/>
      <c r="B3259" s="103"/>
      <c r="C3259" s="103"/>
    </row>
    <row r="3260" spans="1:3" x14ac:dyDescent="0.2">
      <c r="A3260" s="103"/>
      <c r="B3260" s="103"/>
      <c r="C3260" s="103"/>
    </row>
    <row r="3261" spans="1:3" x14ac:dyDescent="0.2">
      <c r="A3261" s="103"/>
      <c r="B3261" s="103"/>
      <c r="C3261" s="103"/>
    </row>
    <row r="3262" spans="1:3" x14ac:dyDescent="0.2">
      <c r="A3262" s="103"/>
      <c r="B3262" s="103"/>
      <c r="C3262" s="103"/>
    </row>
    <row r="3263" spans="1:3" x14ac:dyDescent="0.2">
      <c r="A3263" s="103"/>
      <c r="B3263" s="103"/>
      <c r="C3263" s="103"/>
    </row>
    <row r="3264" spans="1:3" x14ac:dyDescent="0.2">
      <c r="A3264" s="103"/>
      <c r="B3264" s="103"/>
      <c r="C3264" s="103"/>
    </row>
    <row r="3265" spans="1:3" x14ac:dyDescent="0.2">
      <c r="A3265" s="103"/>
      <c r="B3265" s="103"/>
      <c r="C3265" s="103"/>
    </row>
    <row r="3266" spans="1:3" x14ac:dyDescent="0.2">
      <c r="A3266" s="103"/>
      <c r="B3266" s="103"/>
      <c r="C3266" s="103"/>
    </row>
    <row r="3267" spans="1:3" x14ac:dyDescent="0.2">
      <c r="A3267" s="103"/>
      <c r="B3267" s="103"/>
      <c r="C3267" s="103"/>
    </row>
    <row r="3268" spans="1:3" x14ac:dyDescent="0.2">
      <c r="A3268" s="103"/>
      <c r="B3268" s="103"/>
      <c r="C3268" s="103"/>
    </row>
    <row r="3269" spans="1:3" x14ac:dyDescent="0.2">
      <c r="A3269" s="103"/>
      <c r="B3269" s="103"/>
      <c r="C3269" s="103"/>
    </row>
    <row r="3270" spans="1:3" x14ac:dyDescent="0.2">
      <c r="A3270" s="103"/>
      <c r="B3270" s="103"/>
      <c r="C3270" s="103"/>
    </row>
    <row r="3271" spans="1:3" x14ac:dyDescent="0.2">
      <c r="A3271" s="103"/>
      <c r="B3271" s="103"/>
      <c r="C3271" s="103"/>
    </row>
    <row r="3272" spans="1:3" x14ac:dyDescent="0.2">
      <c r="A3272" s="103"/>
      <c r="B3272" s="103"/>
      <c r="C3272" s="103"/>
    </row>
    <row r="3273" spans="1:3" x14ac:dyDescent="0.2">
      <c r="A3273" s="103"/>
      <c r="B3273" s="103"/>
      <c r="C3273" s="103"/>
    </row>
    <row r="3274" spans="1:3" x14ac:dyDescent="0.2">
      <c r="A3274" s="103"/>
      <c r="B3274" s="103"/>
      <c r="C3274" s="103"/>
    </row>
    <row r="3275" spans="1:3" x14ac:dyDescent="0.2">
      <c r="A3275" s="103"/>
      <c r="B3275" s="103"/>
      <c r="C3275" s="103"/>
    </row>
    <row r="3276" spans="1:3" x14ac:dyDescent="0.2">
      <c r="A3276" s="103"/>
      <c r="B3276" s="103"/>
      <c r="C3276" s="103"/>
    </row>
    <row r="3277" spans="1:3" x14ac:dyDescent="0.2">
      <c r="A3277" s="103"/>
      <c r="B3277" s="103"/>
      <c r="C3277" s="103"/>
    </row>
    <row r="3278" spans="1:3" x14ac:dyDescent="0.2">
      <c r="A3278" s="103"/>
      <c r="B3278" s="103"/>
      <c r="C3278" s="103"/>
    </row>
    <row r="3279" spans="1:3" x14ac:dyDescent="0.2">
      <c r="A3279" s="103"/>
      <c r="B3279" s="103"/>
      <c r="C3279" s="103"/>
    </row>
    <row r="3280" spans="1:3" x14ac:dyDescent="0.2">
      <c r="A3280" s="103"/>
      <c r="B3280" s="103"/>
      <c r="C3280" s="103"/>
    </row>
    <row r="3281" spans="1:3" x14ac:dyDescent="0.2">
      <c r="A3281" s="103"/>
      <c r="B3281" s="103"/>
      <c r="C3281" s="103"/>
    </row>
    <row r="3282" spans="1:3" x14ac:dyDescent="0.2">
      <c r="A3282" s="103"/>
      <c r="B3282" s="103"/>
      <c r="C3282" s="103"/>
    </row>
    <row r="3283" spans="1:3" x14ac:dyDescent="0.2">
      <c r="A3283" s="103"/>
      <c r="B3283" s="103"/>
      <c r="C3283" s="103"/>
    </row>
    <row r="3284" spans="1:3" x14ac:dyDescent="0.2">
      <c r="A3284" s="103"/>
      <c r="B3284" s="103"/>
      <c r="C3284" s="103"/>
    </row>
    <row r="3285" spans="1:3" x14ac:dyDescent="0.2">
      <c r="A3285" s="103"/>
      <c r="B3285" s="103"/>
      <c r="C3285" s="103"/>
    </row>
    <row r="3286" spans="1:3" x14ac:dyDescent="0.2">
      <c r="A3286" s="103"/>
      <c r="B3286" s="103"/>
      <c r="C3286" s="103"/>
    </row>
    <row r="3287" spans="1:3" x14ac:dyDescent="0.2">
      <c r="A3287" s="103"/>
      <c r="B3287" s="103"/>
      <c r="C3287" s="103"/>
    </row>
    <row r="3288" spans="1:3" x14ac:dyDescent="0.2">
      <c r="A3288" s="103"/>
      <c r="B3288" s="103"/>
      <c r="C3288" s="103"/>
    </row>
    <row r="3289" spans="1:3" x14ac:dyDescent="0.2">
      <c r="A3289" s="103"/>
      <c r="B3289" s="103"/>
      <c r="C3289" s="103"/>
    </row>
    <row r="3290" spans="1:3" x14ac:dyDescent="0.2">
      <c r="A3290" s="103"/>
      <c r="B3290" s="103"/>
      <c r="C3290" s="103"/>
    </row>
    <row r="3291" spans="1:3" x14ac:dyDescent="0.2">
      <c r="A3291" s="103"/>
      <c r="B3291" s="103"/>
      <c r="C3291" s="103"/>
    </row>
    <row r="3292" spans="1:3" x14ac:dyDescent="0.2">
      <c r="A3292" s="103"/>
      <c r="B3292" s="103"/>
      <c r="C3292" s="103"/>
    </row>
    <row r="3293" spans="1:3" x14ac:dyDescent="0.2">
      <c r="A3293" s="103"/>
      <c r="B3293" s="103"/>
      <c r="C3293" s="103"/>
    </row>
    <row r="3294" spans="1:3" x14ac:dyDescent="0.2">
      <c r="A3294" s="103"/>
      <c r="B3294" s="103"/>
      <c r="C3294" s="103"/>
    </row>
    <row r="3295" spans="1:3" x14ac:dyDescent="0.2">
      <c r="A3295" s="103"/>
      <c r="B3295" s="103"/>
      <c r="C3295" s="103"/>
    </row>
    <row r="3296" spans="1:3" x14ac:dyDescent="0.2">
      <c r="A3296" s="103"/>
      <c r="B3296" s="103"/>
      <c r="C3296" s="103"/>
    </row>
    <row r="3297" spans="1:3" x14ac:dyDescent="0.2">
      <c r="A3297" s="103"/>
      <c r="B3297" s="103"/>
      <c r="C3297" s="103"/>
    </row>
    <row r="3298" spans="1:3" x14ac:dyDescent="0.2">
      <c r="A3298" s="103"/>
      <c r="B3298" s="103"/>
      <c r="C3298" s="103"/>
    </row>
    <row r="3299" spans="1:3" x14ac:dyDescent="0.2">
      <c r="A3299" s="103"/>
      <c r="B3299" s="103"/>
      <c r="C3299" s="103"/>
    </row>
    <row r="3300" spans="1:3" x14ac:dyDescent="0.2">
      <c r="A3300" s="103"/>
      <c r="B3300" s="103"/>
      <c r="C3300" s="103"/>
    </row>
    <row r="3301" spans="1:3" x14ac:dyDescent="0.2">
      <c r="A3301" s="103"/>
      <c r="B3301" s="103"/>
      <c r="C3301" s="103"/>
    </row>
    <row r="3302" spans="1:3" x14ac:dyDescent="0.2">
      <c r="A3302" s="103"/>
      <c r="B3302" s="103"/>
      <c r="C3302" s="103"/>
    </row>
    <row r="3303" spans="1:3" x14ac:dyDescent="0.2">
      <c r="A3303" s="103"/>
      <c r="B3303" s="103"/>
      <c r="C3303" s="103"/>
    </row>
    <row r="3304" spans="1:3" x14ac:dyDescent="0.2">
      <c r="A3304" s="103"/>
      <c r="B3304" s="103"/>
      <c r="C3304" s="103"/>
    </row>
    <row r="3305" spans="1:3" x14ac:dyDescent="0.2">
      <c r="A3305" s="103"/>
      <c r="B3305" s="103"/>
      <c r="C3305" s="103"/>
    </row>
    <row r="3306" spans="1:3" x14ac:dyDescent="0.2">
      <c r="A3306" s="103"/>
      <c r="B3306" s="103"/>
      <c r="C3306" s="103"/>
    </row>
    <row r="3307" spans="1:3" x14ac:dyDescent="0.2">
      <c r="A3307" s="103"/>
      <c r="B3307" s="103"/>
      <c r="C3307" s="103"/>
    </row>
    <row r="3308" spans="1:3" x14ac:dyDescent="0.2">
      <c r="A3308" s="103"/>
      <c r="B3308" s="103"/>
      <c r="C3308" s="103"/>
    </row>
    <row r="3309" spans="1:3" x14ac:dyDescent="0.2">
      <c r="A3309" s="103"/>
      <c r="B3309" s="103"/>
      <c r="C3309" s="103"/>
    </row>
    <row r="3310" spans="1:3" x14ac:dyDescent="0.2">
      <c r="A3310" s="103"/>
      <c r="B3310" s="103"/>
      <c r="C3310" s="103"/>
    </row>
    <row r="3311" spans="1:3" x14ac:dyDescent="0.2">
      <c r="A3311" s="103"/>
      <c r="B3311" s="103"/>
      <c r="C3311" s="103"/>
    </row>
    <row r="3312" spans="1:3" x14ac:dyDescent="0.2">
      <c r="A3312" s="103"/>
      <c r="B3312" s="103"/>
      <c r="C3312" s="103"/>
    </row>
    <row r="3313" spans="1:3" x14ac:dyDescent="0.2">
      <c r="A3313" s="103"/>
      <c r="B3313" s="103"/>
      <c r="C3313" s="103"/>
    </row>
    <row r="3314" spans="1:3" x14ac:dyDescent="0.2">
      <c r="A3314" s="103"/>
      <c r="B3314" s="103"/>
      <c r="C3314" s="103"/>
    </row>
    <row r="3315" spans="1:3" x14ac:dyDescent="0.2">
      <c r="A3315" s="103"/>
      <c r="B3315" s="103"/>
      <c r="C3315" s="103"/>
    </row>
    <row r="3316" spans="1:3" x14ac:dyDescent="0.2">
      <c r="A3316" s="103"/>
      <c r="B3316" s="103"/>
      <c r="C3316" s="103"/>
    </row>
    <row r="3317" spans="1:3" x14ac:dyDescent="0.2">
      <c r="A3317" s="103"/>
      <c r="B3317" s="103"/>
      <c r="C3317" s="103"/>
    </row>
    <row r="3318" spans="1:3" x14ac:dyDescent="0.2">
      <c r="A3318" s="103"/>
      <c r="B3318" s="103"/>
      <c r="C3318" s="103"/>
    </row>
    <row r="3319" spans="1:3" x14ac:dyDescent="0.2">
      <c r="A3319" s="103"/>
      <c r="B3319" s="103"/>
      <c r="C3319" s="103"/>
    </row>
    <row r="3320" spans="1:3" x14ac:dyDescent="0.2">
      <c r="A3320" s="103"/>
      <c r="B3320" s="103"/>
      <c r="C3320" s="103"/>
    </row>
    <row r="3321" spans="1:3" x14ac:dyDescent="0.2">
      <c r="A3321" s="103"/>
      <c r="B3321" s="103"/>
      <c r="C3321" s="103"/>
    </row>
    <row r="3322" spans="1:3" x14ac:dyDescent="0.2">
      <c r="A3322" s="103"/>
      <c r="B3322" s="103"/>
      <c r="C3322" s="103"/>
    </row>
    <row r="3323" spans="1:3" x14ac:dyDescent="0.2">
      <c r="A3323" s="103"/>
      <c r="B3323" s="103"/>
      <c r="C3323" s="103"/>
    </row>
    <row r="3324" spans="1:3" x14ac:dyDescent="0.2">
      <c r="A3324" s="103"/>
      <c r="B3324" s="103"/>
      <c r="C3324" s="103"/>
    </row>
    <row r="3325" spans="1:3" x14ac:dyDescent="0.2">
      <c r="A3325" s="103"/>
      <c r="B3325" s="103"/>
      <c r="C3325" s="103"/>
    </row>
    <row r="3326" spans="1:3" x14ac:dyDescent="0.2">
      <c r="A3326" s="103"/>
      <c r="B3326" s="103"/>
      <c r="C3326" s="103"/>
    </row>
    <row r="3327" spans="1:3" x14ac:dyDescent="0.2">
      <c r="A3327" s="103"/>
      <c r="B3327" s="103"/>
      <c r="C3327" s="103"/>
    </row>
    <row r="3328" spans="1:3" x14ac:dyDescent="0.2">
      <c r="A3328" s="103"/>
      <c r="B3328" s="103"/>
      <c r="C3328" s="103"/>
    </row>
    <row r="3329" spans="1:3" x14ac:dyDescent="0.2">
      <c r="A3329" s="103"/>
      <c r="B3329" s="103"/>
      <c r="C3329" s="103"/>
    </row>
    <row r="3330" spans="1:3" x14ac:dyDescent="0.2">
      <c r="A3330" s="103"/>
      <c r="B3330" s="103"/>
      <c r="C3330" s="103"/>
    </row>
    <row r="3331" spans="1:3" x14ac:dyDescent="0.2">
      <c r="A3331" s="103"/>
      <c r="B3331" s="103"/>
      <c r="C3331" s="103"/>
    </row>
    <row r="3332" spans="1:3" x14ac:dyDescent="0.2">
      <c r="A3332" s="103"/>
      <c r="B3332" s="103"/>
      <c r="C3332" s="103"/>
    </row>
    <row r="3333" spans="1:3" x14ac:dyDescent="0.2">
      <c r="A3333" s="103"/>
      <c r="B3333" s="103"/>
      <c r="C3333" s="103"/>
    </row>
    <row r="3334" spans="1:3" x14ac:dyDescent="0.2">
      <c r="A3334" s="103"/>
      <c r="B3334" s="103"/>
      <c r="C3334" s="103"/>
    </row>
    <row r="3335" spans="1:3" x14ac:dyDescent="0.2">
      <c r="A3335" s="103"/>
      <c r="B3335" s="103"/>
      <c r="C3335" s="103"/>
    </row>
    <row r="3336" spans="1:3" x14ac:dyDescent="0.2">
      <c r="A3336" s="103"/>
      <c r="B3336" s="103"/>
      <c r="C3336" s="103"/>
    </row>
    <row r="3337" spans="1:3" x14ac:dyDescent="0.2">
      <c r="A3337" s="103"/>
      <c r="B3337" s="103"/>
      <c r="C3337" s="103"/>
    </row>
    <row r="3338" spans="1:3" x14ac:dyDescent="0.2">
      <c r="A3338" s="103"/>
      <c r="B3338" s="103"/>
      <c r="C3338" s="103"/>
    </row>
    <row r="3339" spans="1:3" x14ac:dyDescent="0.2">
      <c r="A3339" s="103"/>
      <c r="B3339" s="103"/>
      <c r="C3339" s="103"/>
    </row>
    <row r="3340" spans="1:3" x14ac:dyDescent="0.2">
      <c r="A3340" s="103"/>
      <c r="B3340" s="103"/>
      <c r="C3340" s="103"/>
    </row>
    <row r="3341" spans="1:3" x14ac:dyDescent="0.2">
      <c r="A3341" s="103"/>
      <c r="B3341" s="103"/>
      <c r="C3341" s="103"/>
    </row>
    <row r="3342" spans="1:3" x14ac:dyDescent="0.2">
      <c r="A3342" s="103"/>
      <c r="B3342" s="103"/>
      <c r="C3342" s="103"/>
    </row>
    <row r="3343" spans="1:3" x14ac:dyDescent="0.2">
      <c r="A3343" s="103"/>
      <c r="B3343" s="103"/>
      <c r="C3343" s="103"/>
    </row>
    <row r="3344" spans="1:3" x14ac:dyDescent="0.2">
      <c r="A3344" s="103"/>
      <c r="B3344" s="103"/>
      <c r="C3344" s="103"/>
    </row>
    <row r="3345" spans="1:3" x14ac:dyDescent="0.2">
      <c r="A3345" s="103"/>
      <c r="B3345" s="103"/>
      <c r="C3345" s="103"/>
    </row>
    <row r="3346" spans="1:3" x14ac:dyDescent="0.2">
      <c r="A3346" s="103"/>
      <c r="B3346" s="103"/>
      <c r="C3346" s="103"/>
    </row>
    <row r="3347" spans="1:3" x14ac:dyDescent="0.2">
      <c r="A3347" s="103"/>
      <c r="B3347" s="103"/>
      <c r="C3347" s="103"/>
    </row>
    <row r="3348" spans="1:3" x14ac:dyDescent="0.2">
      <c r="A3348" s="103"/>
      <c r="B3348" s="103"/>
      <c r="C3348" s="103"/>
    </row>
    <row r="3349" spans="1:3" x14ac:dyDescent="0.2">
      <c r="A3349" s="103"/>
      <c r="B3349" s="103"/>
      <c r="C3349" s="103"/>
    </row>
    <row r="3350" spans="1:3" x14ac:dyDescent="0.2">
      <c r="A3350" s="103"/>
      <c r="B3350" s="103"/>
      <c r="C3350" s="103"/>
    </row>
    <row r="3351" spans="1:3" x14ac:dyDescent="0.2">
      <c r="A3351" s="103"/>
      <c r="B3351" s="103"/>
      <c r="C3351" s="103"/>
    </row>
    <row r="3352" spans="1:3" x14ac:dyDescent="0.2">
      <c r="A3352" s="103"/>
      <c r="B3352" s="103"/>
      <c r="C3352" s="103"/>
    </row>
    <row r="3353" spans="1:3" x14ac:dyDescent="0.2">
      <c r="A3353" s="103"/>
      <c r="B3353" s="103"/>
      <c r="C3353" s="103"/>
    </row>
    <row r="3354" spans="1:3" x14ac:dyDescent="0.2">
      <c r="A3354" s="103"/>
      <c r="B3354" s="103"/>
      <c r="C3354" s="103"/>
    </row>
    <row r="3355" spans="1:3" x14ac:dyDescent="0.2">
      <c r="A3355" s="103"/>
      <c r="B3355" s="103"/>
      <c r="C3355" s="103"/>
    </row>
    <row r="3356" spans="1:3" x14ac:dyDescent="0.2">
      <c r="A3356" s="103"/>
      <c r="B3356" s="103"/>
      <c r="C3356" s="103"/>
    </row>
    <row r="3357" spans="1:3" x14ac:dyDescent="0.2">
      <c r="A3357" s="103"/>
      <c r="B3357" s="103"/>
      <c r="C3357" s="103"/>
    </row>
    <row r="3358" spans="1:3" x14ac:dyDescent="0.2">
      <c r="A3358" s="103"/>
      <c r="B3358" s="103"/>
      <c r="C3358" s="103"/>
    </row>
    <row r="3359" spans="1:3" x14ac:dyDescent="0.2">
      <c r="A3359" s="103"/>
      <c r="B3359" s="103"/>
      <c r="C3359" s="103"/>
    </row>
    <row r="3360" spans="1:3" x14ac:dyDescent="0.2">
      <c r="A3360" s="103"/>
      <c r="B3360" s="103"/>
      <c r="C3360" s="103"/>
    </row>
    <row r="3361" spans="1:3" x14ac:dyDescent="0.2">
      <c r="A3361" s="103"/>
      <c r="B3361" s="103"/>
      <c r="C3361" s="103"/>
    </row>
    <row r="3362" spans="1:3" x14ac:dyDescent="0.2">
      <c r="A3362" s="103"/>
      <c r="B3362" s="103"/>
      <c r="C3362" s="103"/>
    </row>
    <row r="3363" spans="1:3" x14ac:dyDescent="0.2">
      <c r="A3363" s="103"/>
      <c r="B3363" s="103"/>
      <c r="C3363" s="103"/>
    </row>
    <row r="3364" spans="1:3" x14ac:dyDescent="0.2">
      <c r="A3364" s="103"/>
      <c r="B3364" s="103"/>
      <c r="C3364" s="103"/>
    </row>
    <row r="3365" spans="1:3" x14ac:dyDescent="0.2">
      <c r="A3365" s="103"/>
      <c r="B3365" s="103"/>
      <c r="C3365" s="103"/>
    </row>
    <row r="3366" spans="1:3" x14ac:dyDescent="0.2">
      <c r="A3366" s="103"/>
      <c r="B3366" s="103"/>
      <c r="C3366" s="103"/>
    </row>
    <row r="3367" spans="1:3" x14ac:dyDescent="0.2">
      <c r="A3367" s="103"/>
      <c r="B3367" s="103"/>
      <c r="C3367" s="103"/>
    </row>
    <row r="3368" spans="1:3" x14ac:dyDescent="0.2">
      <c r="A3368" s="103"/>
      <c r="B3368" s="103"/>
      <c r="C3368" s="103"/>
    </row>
    <row r="3369" spans="1:3" x14ac:dyDescent="0.2">
      <c r="A3369" s="103"/>
      <c r="B3369" s="103"/>
      <c r="C3369" s="103"/>
    </row>
    <row r="3370" spans="1:3" x14ac:dyDescent="0.2">
      <c r="A3370" s="103"/>
      <c r="B3370" s="103"/>
      <c r="C3370" s="103"/>
    </row>
    <row r="3371" spans="1:3" x14ac:dyDescent="0.2">
      <c r="A3371" s="103"/>
      <c r="B3371" s="103"/>
      <c r="C3371" s="103"/>
    </row>
    <row r="3372" spans="1:3" x14ac:dyDescent="0.2">
      <c r="A3372" s="103"/>
      <c r="B3372" s="103"/>
      <c r="C3372" s="103"/>
    </row>
    <row r="3373" spans="1:3" x14ac:dyDescent="0.2">
      <c r="A3373" s="103"/>
      <c r="B3373" s="103"/>
      <c r="C3373" s="103"/>
    </row>
    <row r="3374" spans="1:3" x14ac:dyDescent="0.2">
      <c r="A3374" s="103"/>
      <c r="B3374" s="103"/>
      <c r="C3374" s="103"/>
    </row>
    <row r="3375" spans="1:3" x14ac:dyDescent="0.2">
      <c r="A3375" s="103"/>
      <c r="B3375" s="103"/>
      <c r="C3375" s="103"/>
    </row>
    <row r="3376" spans="1:3" x14ac:dyDescent="0.2">
      <c r="A3376" s="103"/>
      <c r="B3376" s="103"/>
      <c r="C3376" s="103"/>
    </row>
    <row r="3377" spans="1:3" x14ac:dyDescent="0.2">
      <c r="A3377" s="103"/>
      <c r="B3377" s="103"/>
      <c r="C3377" s="103"/>
    </row>
    <row r="3378" spans="1:3" x14ac:dyDescent="0.2">
      <c r="A3378" s="103"/>
      <c r="B3378" s="103"/>
      <c r="C3378" s="103"/>
    </row>
    <row r="3379" spans="1:3" x14ac:dyDescent="0.2">
      <c r="A3379" s="103"/>
      <c r="B3379" s="103"/>
      <c r="C3379" s="103"/>
    </row>
    <row r="3380" spans="1:3" x14ac:dyDescent="0.2">
      <c r="A3380" s="103"/>
      <c r="B3380" s="103"/>
      <c r="C3380" s="103"/>
    </row>
    <row r="3381" spans="1:3" x14ac:dyDescent="0.2">
      <c r="A3381" s="103"/>
      <c r="B3381" s="103"/>
      <c r="C3381" s="103"/>
    </row>
    <row r="3382" spans="1:3" x14ac:dyDescent="0.2">
      <c r="A3382" s="103"/>
      <c r="B3382" s="103"/>
      <c r="C3382" s="103"/>
    </row>
    <row r="3383" spans="1:3" x14ac:dyDescent="0.2">
      <c r="A3383" s="103"/>
      <c r="B3383" s="103"/>
      <c r="C3383" s="103"/>
    </row>
    <row r="3384" spans="1:3" x14ac:dyDescent="0.2">
      <c r="A3384" s="103"/>
      <c r="B3384" s="103"/>
      <c r="C3384" s="103"/>
    </row>
    <row r="3385" spans="1:3" x14ac:dyDescent="0.2">
      <c r="A3385" s="103"/>
      <c r="B3385" s="103"/>
      <c r="C3385" s="103"/>
    </row>
    <row r="3386" spans="1:3" x14ac:dyDescent="0.2">
      <c r="A3386" s="103"/>
      <c r="B3386" s="103"/>
      <c r="C3386" s="103"/>
    </row>
    <row r="3387" spans="1:3" x14ac:dyDescent="0.2">
      <c r="A3387" s="103"/>
      <c r="B3387" s="103"/>
      <c r="C3387" s="103"/>
    </row>
    <row r="3388" spans="1:3" x14ac:dyDescent="0.2">
      <c r="A3388" s="103"/>
      <c r="B3388" s="103"/>
      <c r="C3388" s="103"/>
    </row>
    <row r="3389" spans="1:3" x14ac:dyDescent="0.2">
      <c r="A3389" s="103"/>
      <c r="B3389" s="103"/>
      <c r="C3389" s="103"/>
    </row>
    <row r="3390" spans="1:3" x14ac:dyDescent="0.2">
      <c r="A3390" s="103"/>
      <c r="B3390" s="103"/>
      <c r="C3390" s="103"/>
    </row>
    <row r="3391" spans="1:3" x14ac:dyDescent="0.2">
      <c r="A3391" s="103"/>
      <c r="B3391" s="103"/>
      <c r="C3391" s="103"/>
    </row>
    <row r="3392" spans="1:3" x14ac:dyDescent="0.2">
      <c r="A3392" s="103"/>
      <c r="B3392" s="103"/>
      <c r="C3392" s="103"/>
    </row>
    <row r="3393" spans="1:3" x14ac:dyDescent="0.2">
      <c r="A3393" s="103"/>
      <c r="B3393" s="103"/>
      <c r="C3393" s="103"/>
    </row>
    <row r="3394" spans="1:3" x14ac:dyDescent="0.2">
      <c r="A3394" s="103"/>
      <c r="B3394" s="103"/>
      <c r="C3394" s="103"/>
    </row>
    <row r="3395" spans="1:3" x14ac:dyDescent="0.2">
      <c r="A3395" s="103"/>
      <c r="B3395" s="103"/>
      <c r="C3395" s="103"/>
    </row>
    <row r="3396" spans="1:3" x14ac:dyDescent="0.2">
      <c r="A3396" s="103"/>
      <c r="B3396" s="103"/>
      <c r="C3396" s="103"/>
    </row>
    <row r="3397" spans="1:3" x14ac:dyDescent="0.2">
      <c r="A3397" s="103"/>
      <c r="B3397" s="103"/>
      <c r="C3397" s="103"/>
    </row>
    <row r="3398" spans="1:3" x14ac:dyDescent="0.2">
      <c r="A3398" s="103"/>
      <c r="B3398" s="103"/>
      <c r="C3398" s="103"/>
    </row>
    <row r="3399" spans="1:3" x14ac:dyDescent="0.2">
      <c r="A3399" s="103"/>
      <c r="B3399" s="103"/>
      <c r="C3399" s="103"/>
    </row>
    <row r="3400" spans="1:3" x14ac:dyDescent="0.2">
      <c r="A3400" s="103"/>
      <c r="B3400" s="103"/>
      <c r="C3400" s="103"/>
    </row>
    <row r="3401" spans="1:3" x14ac:dyDescent="0.2">
      <c r="A3401" s="103"/>
      <c r="B3401" s="103"/>
      <c r="C3401" s="103"/>
    </row>
    <row r="3402" spans="1:3" x14ac:dyDescent="0.2">
      <c r="A3402" s="103"/>
      <c r="B3402" s="103"/>
      <c r="C3402" s="103"/>
    </row>
    <row r="3403" spans="1:3" x14ac:dyDescent="0.2">
      <c r="A3403" s="103"/>
      <c r="B3403" s="103"/>
      <c r="C3403" s="103"/>
    </row>
    <row r="3404" spans="1:3" x14ac:dyDescent="0.2">
      <c r="A3404" s="103"/>
      <c r="B3404" s="103"/>
      <c r="C3404" s="103"/>
    </row>
    <row r="3405" spans="1:3" x14ac:dyDescent="0.2">
      <c r="A3405" s="103"/>
      <c r="B3405" s="103"/>
      <c r="C3405" s="103"/>
    </row>
    <row r="3406" spans="1:3" x14ac:dyDescent="0.2">
      <c r="A3406" s="103"/>
      <c r="B3406" s="103"/>
      <c r="C3406" s="103"/>
    </row>
    <row r="3407" spans="1:3" x14ac:dyDescent="0.2">
      <c r="A3407" s="103"/>
      <c r="B3407" s="103"/>
      <c r="C3407" s="103"/>
    </row>
    <row r="3408" spans="1:3" x14ac:dyDescent="0.2">
      <c r="A3408" s="103"/>
      <c r="B3408" s="103"/>
      <c r="C3408" s="103"/>
    </row>
    <row r="3409" spans="1:3" x14ac:dyDescent="0.2">
      <c r="A3409" s="103"/>
      <c r="B3409" s="103"/>
      <c r="C3409" s="103"/>
    </row>
    <row r="3410" spans="1:3" x14ac:dyDescent="0.2">
      <c r="A3410" s="103"/>
      <c r="B3410" s="103"/>
      <c r="C3410" s="103"/>
    </row>
    <row r="3411" spans="1:3" x14ac:dyDescent="0.2">
      <c r="A3411" s="103"/>
      <c r="B3411" s="103"/>
      <c r="C3411" s="103"/>
    </row>
    <row r="3412" spans="1:3" x14ac:dyDescent="0.2">
      <c r="A3412" s="103"/>
      <c r="B3412" s="103"/>
      <c r="C3412" s="103"/>
    </row>
    <row r="3413" spans="1:3" x14ac:dyDescent="0.2">
      <c r="A3413" s="103"/>
      <c r="B3413" s="103"/>
      <c r="C3413" s="103"/>
    </row>
    <row r="3414" spans="1:3" x14ac:dyDescent="0.2">
      <c r="A3414" s="103"/>
      <c r="B3414" s="103"/>
      <c r="C3414" s="103"/>
    </row>
    <row r="3415" spans="1:3" x14ac:dyDescent="0.2">
      <c r="A3415" s="103"/>
      <c r="B3415" s="103"/>
      <c r="C3415" s="103"/>
    </row>
    <row r="3416" spans="1:3" x14ac:dyDescent="0.2">
      <c r="A3416" s="103"/>
      <c r="B3416" s="103"/>
      <c r="C3416" s="103"/>
    </row>
    <row r="3417" spans="1:3" x14ac:dyDescent="0.2">
      <c r="A3417" s="103"/>
      <c r="B3417" s="103"/>
      <c r="C3417" s="103"/>
    </row>
    <row r="3418" spans="1:3" x14ac:dyDescent="0.2">
      <c r="A3418" s="103"/>
      <c r="B3418" s="103"/>
      <c r="C3418" s="103"/>
    </row>
    <row r="3419" spans="1:3" x14ac:dyDescent="0.2">
      <c r="A3419" s="103"/>
      <c r="B3419" s="103"/>
      <c r="C3419" s="103"/>
    </row>
    <row r="3420" spans="1:3" x14ac:dyDescent="0.2">
      <c r="A3420" s="103"/>
      <c r="B3420" s="103"/>
      <c r="C3420" s="103"/>
    </row>
    <row r="3421" spans="1:3" x14ac:dyDescent="0.2">
      <c r="A3421" s="103"/>
      <c r="B3421" s="103"/>
      <c r="C3421" s="103"/>
    </row>
    <row r="3422" spans="1:3" x14ac:dyDescent="0.2">
      <c r="A3422" s="103"/>
      <c r="B3422" s="103"/>
      <c r="C3422" s="103"/>
    </row>
    <row r="3423" spans="1:3" x14ac:dyDescent="0.2">
      <c r="A3423" s="103"/>
      <c r="B3423" s="103"/>
      <c r="C3423" s="103"/>
    </row>
    <row r="3424" spans="1:3" x14ac:dyDescent="0.2">
      <c r="A3424" s="103"/>
      <c r="B3424" s="103"/>
      <c r="C3424" s="103"/>
    </row>
    <row r="3425" spans="1:3" x14ac:dyDescent="0.2">
      <c r="A3425" s="103"/>
      <c r="B3425" s="103"/>
      <c r="C3425" s="103"/>
    </row>
    <row r="3426" spans="1:3" x14ac:dyDescent="0.2">
      <c r="A3426" s="103"/>
      <c r="B3426" s="103"/>
      <c r="C3426" s="103"/>
    </row>
    <row r="3427" spans="1:3" x14ac:dyDescent="0.2">
      <c r="A3427" s="103"/>
      <c r="B3427" s="103"/>
      <c r="C3427" s="103"/>
    </row>
    <row r="3428" spans="1:3" x14ac:dyDescent="0.2">
      <c r="A3428" s="103"/>
      <c r="B3428" s="103"/>
      <c r="C3428" s="103"/>
    </row>
    <row r="3429" spans="1:3" x14ac:dyDescent="0.2">
      <c r="A3429" s="103"/>
      <c r="B3429" s="103"/>
      <c r="C3429" s="103"/>
    </row>
    <row r="3430" spans="1:3" x14ac:dyDescent="0.2">
      <c r="A3430" s="103"/>
      <c r="B3430" s="103"/>
      <c r="C3430" s="103"/>
    </row>
    <row r="3431" spans="1:3" x14ac:dyDescent="0.2">
      <c r="A3431" s="103"/>
      <c r="B3431" s="103"/>
      <c r="C3431" s="103"/>
    </row>
    <row r="3432" spans="1:3" x14ac:dyDescent="0.2">
      <c r="A3432" s="103"/>
      <c r="B3432" s="103"/>
      <c r="C3432" s="103"/>
    </row>
    <row r="3433" spans="1:3" x14ac:dyDescent="0.2">
      <c r="A3433" s="103"/>
      <c r="B3433" s="103"/>
      <c r="C3433" s="103"/>
    </row>
    <row r="3434" spans="1:3" x14ac:dyDescent="0.2">
      <c r="A3434" s="103"/>
      <c r="B3434" s="103"/>
      <c r="C3434" s="103"/>
    </row>
    <row r="3435" spans="1:3" x14ac:dyDescent="0.2">
      <c r="A3435" s="103"/>
      <c r="B3435" s="103"/>
      <c r="C3435" s="103"/>
    </row>
    <row r="3436" spans="1:3" x14ac:dyDescent="0.2">
      <c r="A3436" s="103"/>
      <c r="B3436" s="103"/>
      <c r="C3436" s="103"/>
    </row>
    <row r="3437" spans="1:3" x14ac:dyDescent="0.2">
      <c r="A3437" s="103"/>
      <c r="B3437" s="103"/>
      <c r="C3437" s="103"/>
    </row>
    <row r="3438" spans="1:3" x14ac:dyDescent="0.2">
      <c r="A3438" s="103"/>
      <c r="B3438" s="103"/>
      <c r="C3438" s="103"/>
    </row>
    <row r="3439" spans="1:3" x14ac:dyDescent="0.2">
      <c r="A3439" s="103"/>
      <c r="B3439" s="103"/>
      <c r="C3439" s="103"/>
    </row>
    <row r="3440" spans="1:3" x14ac:dyDescent="0.2">
      <c r="A3440" s="103"/>
      <c r="B3440" s="103"/>
      <c r="C3440" s="103"/>
    </row>
    <row r="3441" spans="1:3" x14ac:dyDescent="0.2">
      <c r="A3441" s="103"/>
      <c r="B3441" s="103"/>
      <c r="C3441" s="103"/>
    </row>
    <row r="3442" spans="1:3" x14ac:dyDescent="0.2">
      <c r="A3442" s="103"/>
      <c r="B3442" s="103"/>
      <c r="C3442" s="103"/>
    </row>
    <row r="3443" spans="1:3" x14ac:dyDescent="0.2">
      <c r="A3443" s="103"/>
      <c r="B3443" s="103"/>
      <c r="C3443" s="103"/>
    </row>
    <row r="3444" spans="1:3" x14ac:dyDescent="0.2">
      <c r="A3444" s="103"/>
      <c r="B3444" s="103"/>
      <c r="C3444" s="103"/>
    </row>
    <row r="3445" spans="1:3" x14ac:dyDescent="0.2">
      <c r="A3445" s="103"/>
      <c r="B3445" s="103"/>
      <c r="C3445" s="103"/>
    </row>
    <row r="3446" spans="1:3" x14ac:dyDescent="0.2">
      <c r="A3446" s="103"/>
      <c r="B3446" s="103"/>
      <c r="C3446" s="103"/>
    </row>
    <row r="3447" spans="1:3" x14ac:dyDescent="0.2">
      <c r="A3447" s="103"/>
      <c r="B3447" s="103"/>
      <c r="C3447" s="103"/>
    </row>
    <row r="3448" spans="1:3" x14ac:dyDescent="0.2">
      <c r="A3448" s="103"/>
      <c r="B3448" s="103"/>
      <c r="C3448" s="103"/>
    </row>
    <row r="3449" spans="1:3" x14ac:dyDescent="0.2">
      <c r="A3449" s="103"/>
      <c r="B3449" s="103"/>
      <c r="C3449" s="103"/>
    </row>
    <row r="3450" spans="1:3" x14ac:dyDescent="0.2">
      <c r="A3450" s="103"/>
      <c r="B3450" s="103"/>
      <c r="C3450" s="103"/>
    </row>
    <row r="3451" spans="1:3" x14ac:dyDescent="0.2">
      <c r="A3451" s="103"/>
      <c r="B3451" s="103"/>
      <c r="C3451" s="103"/>
    </row>
    <row r="3452" spans="1:3" x14ac:dyDescent="0.2">
      <c r="A3452" s="103"/>
      <c r="B3452" s="103"/>
      <c r="C3452" s="103"/>
    </row>
    <row r="3453" spans="1:3" x14ac:dyDescent="0.2">
      <c r="A3453" s="103"/>
      <c r="B3453" s="103"/>
      <c r="C3453" s="103"/>
    </row>
    <row r="3454" spans="1:3" x14ac:dyDescent="0.2">
      <c r="A3454" s="103"/>
      <c r="B3454" s="103"/>
      <c r="C3454" s="103"/>
    </row>
    <row r="3455" spans="1:3" x14ac:dyDescent="0.2">
      <c r="A3455" s="103"/>
      <c r="B3455" s="103"/>
      <c r="C3455" s="103"/>
    </row>
    <row r="3456" spans="1:3" x14ac:dyDescent="0.2">
      <c r="A3456" s="103"/>
      <c r="B3456" s="103"/>
      <c r="C3456" s="103"/>
    </row>
    <row r="3457" spans="1:3" x14ac:dyDescent="0.2">
      <c r="A3457" s="103"/>
      <c r="B3457" s="103"/>
      <c r="C3457" s="103"/>
    </row>
    <row r="3458" spans="1:3" x14ac:dyDescent="0.2">
      <c r="A3458" s="103"/>
      <c r="B3458" s="103"/>
      <c r="C3458" s="103"/>
    </row>
    <row r="3459" spans="1:3" x14ac:dyDescent="0.2">
      <c r="A3459" s="103"/>
      <c r="B3459" s="103"/>
      <c r="C3459" s="103"/>
    </row>
    <row r="3460" spans="1:3" x14ac:dyDescent="0.2">
      <c r="A3460" s="103"/>
      <c r="B3460" s="103"/>
      <c r="C3460" s="103"/>
    </row>
    <row r="3461" spans="1:3" x14ac:dyDescent="0.2">
      <c r="A3461" s="103"/>
      <c r="B3461" s="103"/>
      <c r="C3461" s="103"/>
    </row>
    <row r="3462" spans="1:3" x14ac:dyDescent="0.2">
      <c r="A3462" s="103"/>
      <c r="B3462" s="103"/>
      <c r="C3462" s="103"/>
    </row>
    <row r="3463" spans="1:3" x14ac:dyDescent="0.2">
      <c r="A3463" s="103"/>
      <c r="B3463" s="103"/>
      <c r="C3463" s="103"/>
    </row>
    <row r="3464" spans="1:3" x14ac:dyDescent="0.2">
      <c r="A3464" s="103"/>
      <c r="B3464" s="103"/>
      <c r="C3464" s="103"/>
    </row>
    <row r="3465" spans="1:3" x14ac:dyDescent="0.2">
      <c r="A3465" s="103"/>
      <c r="B3465" s="103"/>
      <c r="C3465" s="103"/>
    </row>
    <row r="3466" spans="1:3" x14ac:dyDescent="0.2">
      <c r="A3466" s="103"/>
      <c r="B3466" s="103"/>
      <c r="C3466" s="103"/>
    </row>
    <row r="3467" spans="1:3" x14ac:dyDescent="0.2">
      <c r="A3467" s="103"/>
      <c r="B3467" s="103"/>
      <c r="C3467" s="103"/>
    </row>
    <row r="3468" spans="1:3" x14ac:dyDescent="0.2">
      <c r="A3468" s="103"/>
      <c r="B3468" s="103"/>
      <c r="C3468" s="103"/>
    </row>
    <row r="3469" spans="1:3" x14ac:dyDescent="0.2">
      <c r="A3469" s="103"/>
      <c r="B3469" s="103"/>
      <c r="C3469" s="103"/>
    </row>
    <row r="3470" spans="1:3" x14ac:dyDescent="0.2">
      <c r="A3470" s="103"/>
      <c r="B3470" s="103"/>
      <c r="C3470" s="103"/>
    </row>
    <row r="3471" spans="1:3" x14ac:dyDescent="0.2">
      <c r="A3471" s="103"/>
      <c r="B3471" s="103"/>
      <c r="C3471" s="103"/>
    </row>
    <row r="3472" spans="1:3" x14ac:dyDescent="0.2">
      <c r="A3472" s="103"/>
      <c r="B3472" s="103"/>
      <c r="C3472" s="103"/>
    </row>
    <row r="3473" spans="1:3" x14ac:dyDescent="0.2">
      <c r="A3473" s="103"/>
      <c r="B3473" s="103"/>
      <c r="C3473" s="103"/>
    </row>
    <row r="3474" spans="1:3" x14ac:dyDescent="0.2">
      <c r="A3474" s="103"/>
      <c r="B3474" s="103"/>
      <c r="C3474" s="103"/>
    </row>
    <row r="3475" spans="1:3" x14ac:dyDescent="0.2">
      <c r="A3475" s="103"/>
      <c r="B3475" s="103"/>
      <c r="C3475" s="103"/>
    </row>
    <row r="3476" spans="1:3" x14ac:dyDescent="0.2">
      <c r="A3476" s="103"/>
      <c r="B3476" s="103"/>
      <c r="C3476" s="103"/>
    </row>
    <row r="3477" spans="1:3" x14ac:dyDescent="0.2">
      <c r="A3477" s="103"/>
      <c r="B3477" s="103"/>
      <c r="C3477" s="103"/>
    </row>
    <row r="3478" spans="1:3" x14ac:dyDescent="0.2">
      <c r="A3478" s="103"/>
      <c r="B3478" s="103"/>
      <c r="C3478" s="103"/>
    </row>
    <row r="3479" spans="1:3" x14ac:dyDescent="0.2">
      <c r="A3479" s="103"/>
      <c r="B3479" s="103"/>
      <c r="C3479" s="103"/>
    </row>
    <row r="3480" spans="1:3" x14ac:dyDescent="0.2">
      <c r="A3480" s="103"/>
      <c r="B3480" s="103"/>
      <c r="C3480" s="103"/>
    </row>
    <row r="3481" spans="1:3" x14ac:dyDescent="0.2">
      <c r="A3481" s="103"/>
      <c r="B3481" s="103"/>
      <c r="C3481" s="103"/>
    </row>
    <row r="3482" spans="1:3" x14ac:dyDescent="0.2">
      <c r="A3482" s="103"/>
      <c r="B3482" s="103"/>
      <c r="C3482" s="103"/>
    </row>
    <row r="3483" spans="1:3" x14ac:dyDescent="0.2">
      <c r="A3483" s="103"/>
      <c r="B3483" s="103"/>
      <c r="C3483" s="103"/>
    </row>
    <row r="3484" spans="1:3" x14ac:dyDescent="0.2">
      <c r="A3484" s="103"/>
      <c r="B3484" s="103"/>
      <c r="C3484" s="103"/>
    </row>
    <row r="3485" spans="1:3" x14ac:dyDescent="0.2">
      <c r="A3485" s="103"/>
      <c r="B3485" s="103"/>
      <c r="C3485" s="103"/>
    </row>
    <row r="3486" spans="1:3" x14ac:dyDescent="0.2">
      <c r="A3486" s="103"/>
      <c r="B3486" s="103"/>
      <c r="C3486" s="103"/>
    </row>
    <row r="3487" spans="1:3" x14ac:dyDescent="0.2">
      <c r="A3487" s="103"/>
      <c r="B3487" s="103"/>
      <c r="C3487" s="103"/>
    </row>
    <row r="3488" spans="1:3" x14ac:dyDescent="0.2">
      <c r="A3488" s="103"/>
      <c r="B3488" s="103"/>
      <c r="C3488" s="103"/>
    </row>
    <row r="3489" spans="1:3" x14ac:dyDescent="0.2">
      <c r="A3489" s="103"/>
      <c r="B3489" s="103"/>
      <c r="C3489" s="103"/>
    </row>
    <row r="3490" spans="1:3" x14ac:dyDescent="0.2">
      <c r="A3490" s="103"/>
      <c r="B3490" s="103"/>
      <c r="C3490" s="103"/>
    </row>
    <row r="3491" spans="1:3" x14ac:dyDescent="0.2">
      <c r="A3491" s="103"/>
      <c r="B3491" s="103"/>
      <c r="C3491" s="103"/>
    </row>
    <row r="3492" spans="1:3" x14ac:dyDescent="0.2">
      <c r="A3492" s="103"/>
      <c r="B3492" s="103"/>
      <c r="C3492" s="103"/>
    </row>
    <row r="3493" spans="1:3" x14ac:dyDescent="0.2">
      <c r="A3493" s="103"/>
      <c r="B3493" s="103"/>
      <c r="C3493" s="103"/>
    </row>
    <row r="3494" spans="1:3" x14ac:dyDescent="0.2">
      <c r="A3494" s="103"/>
      <c r="B3494" s="103"/>
      <c r="C3494" s="103"/>
    </row>
    <row r="3495" spans="1:3" x14ac:dyDescent="0.2">
      <c r="A3495" s="103"/>
      <c r="B3495" s="103"/>
      <c r="C3495" s="103"/>
    </row>
    <row r="3496" spans="1:3" x14ac:dyDescent="0.2">
      <c r="A3496" s="103"/>
      <c r="B3496" s="103"/>
      <c r="C3496" s="103"/>
    </row>
    <row r="3497" spans="1:3" x14ac:dyDescent="0.2">
      <c r="A3497" s="103"/>
      <c r="B3497" s="103"/>
      <c r="C3497" s="103"/>
    </row>
    <row r="3498" spans="1:3" x14ac:dyDescent="0.2">
      <c r="A3498" s="103"/>
      <c r="B3498" s="103"/>
      <c r="C3498" s="103"/>
    </row>
    <row r="3499" spans="1:3" x14ac:dyDescent="0.2">
      <c r="A3499" s="103"/>
      <c r="B3499" s="103"/>
      <c r="C3499" s="103"/>
    </row>
    <row r="3500" spans="1:3" x14ac:dyDescent="0.2">
      <c r="A3500" s="103"/>
      <c r="B3500" s="103"/>
      <c r="C3500" s="103"/>
    </row>
    <row r="3501" spans="1:3" x14ac:dyDescent="0.2">
      <c r="A3501" s="103"/>
      <c r="B3501" s="103"/>
      <c r="C3501" s="103"/>
    </row>
    <row r="3502" spans="1:3" x14ac:dyDescent="0.2">
      <c r="A3502" s="103"/>
      <c r="B3502" s="103"/>
      <c r="C3502" s="103"/>
    </row>
    <row r="3503" spans="1:3" x14ac:dyDescent="0.2">
      <c r="A3503" s="103"/>
      <c r="B3503" s="103"/>
      <c r="C3503" s="103"/>
    </row>
    <row r="3504" spans="1:3" x14ac:dyDescent="0.2">
      <c r="A3504" s="103"/>
      <c r="B3504" s="103"/>
      <c r="C3504" s="103"/>
    </row>
    <row r="3505" spans="1:3" x14ac:dyDescent="0.2">
      <c r="A3505" s="103"/>
      <c r="B3505" s="103"/>
      <c r="C3505" s="103"/>
    </row>
    <row r="3506" spans="1:3" x14ac:dyDescent="0.2">
      <c r="A3506" s="103"/>
      <c r="B3506" s="103"/>
      <c r="C3506" s="103"/>
    </row>
    <row r="3507" spans="1:3" x14ac:dyDescent="0.2">
      <c r="A3507" s="103"/>
      <c r="B3507" s="103"/>
      <c r="C3507" s="103"/>
    </row>
    <row r="3508" spans="1:3" x14ac:dyDescent="0.2">
      <c r="A3508" s="103"/>
      <c r="B3508" s="103"/>
      <c r="C3508" s="103"/>
    </row>
    <row r="3509" spans="1:3" x14ac:dyDescent="0.2">
      <c r="A3509" s="103"/>
      <c r="B3509" s="103"/>
      <c r="C3509" s="103"/>
    </row>
    <row r="3510" spans="1:3" x14ac:dyDescent="0.2">
      <c r="A3510" s="103"/>
      <c r="B3510" s="103"/>
      <c r="C3510" s="103"/>
    </row>
    <row r="3511" spans="1:3" x14ac:dyDescent="0.2">
      <c r="A3511" s="103"/>
      <c r="B3511" s="103"/>
      <c r="C3511" s="103"/>
    </row>
    <row r="3512" spans="1:3" x14ac:dyDescent="0.2">
      <c r="A3512" s="103"/>
      <c r="B3512" s="103"/>
      <c r="C3512" s="103"/>
    </row>
    <row r="3513" spans="1:3" x14ac:dyDescent="0.2">
      <c r="A3513" s="103"/>
      <c r="B3513" s="103"/>
      <c r="C3513" s="103"/>
    </row>
    <row r="3514" spans="1:3" x14ac:dyDescent="0.2">
      <c r="A3514" s="103"/>
      <c r="B3514" s="103"/>
      <c r="C3514" s="103"/>
    </row>
    <row r="3515" spans="1:3" x14ac:dyDescent="0.2">
      <c r="A3515" s="103"/>
      <c r="B3515" s="103"/>
      <c r="C3515" s="103"/>
    </row>
    <row r="3516" spans="1:3" x14ac:dyDescent="0.2">
      <c r="A3516" s="103"/>
      <c r="B3516" s="103"/>
      <c r="C3516" s="103"/>
    </row>
    <row r="3517" spans="1:3" x14ac:dyDescent="0.2">
      <c r="A3517" s="103"/>
      <c r="B3517" s="103"/>
      <c r="C3517" s="103"/>
    </row>
    <row r="3518" spans="1:3" x14ac:dyDescent="0.2">
      <c r="A3518" s="103"/>
      <c r="B3518" s="103"/>
      <c r="C3518" s="103"/>
    </row>
    <row r="3519" spans="1:3" x14ac:dyDescent="0.2">
      <c r="A3519" s="103"/>
      <c r="B3519" s="103"/>
      <c r="C3519" s="103"/>
    </row>
    <row r="3520" spans="1:3" x14ac:dyDescent="0.2">
      <c r="A3520" s="103"/>
      <c r="B3520" s="103"/>
      <c r="C3520" s="103"/>
    </row>
    <row r="3521" spans="1:3" x14ac:dyDescent="0.2">
      <c r="A3521" s="103"/>
      <c r="B3521" s="103"/>
      <c r="C3521" s="103"/>
    </row>
    <row r="3522" spans="1:3" x14ac:dyDescent="0.2">
      <c r="A3522" s="103"/>
      <c r="B3522" s="103"/>
      <c r="C3522" s="103"/>
    </row>
    <row r="3523" spans="1:3" x14ac:dyDescent="0.2">
      <c r="A3523" s="103"/>
      <c r="B3523" s="103"/>
      <c r="C3523" s="103"/>
    </row>
    <row r="3524" spans="1:3" x14ac:dyDescent="0.2">
      <c r="A3524" s="103"/>
      <c r="B3524" s="103"/>
      <c r="C3524" s="103"/>
    </row>
    <row r="3525" spans="1:3" x14ac:dyDescent="0.2">
      <c r="A3525" s="103"/>
      <c r="B3525" s="103"/>
      <c r="C3525" s="103"/>
    </row>
    <row r="3526" spans="1:3" x14ac:dyDescent="0.2">
      <c r="A3526" s="103"/>
      <c r="B3526" s="103"/>
      <c r="C3526" s="103"/>
    </row>
    <row r="3527" spans="1:3" x14ac:dyDescent="0.2">
      <c r="A3527" s="103"/>
      <c r="B3527" s="103"/>
      <c r="C3527" s="103"/>
    </row>
    <row r="3528" spans="1:3" x14ac:dyDescent="0.2">
      <c r="A3528" s="103"/>
      <c r="B3528" s="103"/>
      <c r="C3528" s="103"/>
    </row>
    <row r="3529" spans="1:3" x14ac:dyDescent="0.2">
      <c r="A3529" s="103"/>
      <c r="B3529" s="103"/>
      <c r="C3529" s="103"/>
    </row>
    <row r="3530" spans="1:3" x14ac:dyDescent="0.2">
      <c r="A3530" s="103"/>
      <c r="B3530" s="103"/>
      <c r="C3530" s="103"/>
    </row>
    <row r="3531" spans="1:3" x14ac:dyDescent="0.2">
      <c r="A3531" s="103"/>
      <c r="B3531" s="103"/>
      <c r="C3531" s="103"/>
    </row>
    <row r="3532" spans="1:3" x14ac:dyDescent="0.2">
      <c r="A3532" s="103"/>
      <c r="B3532" s="103"/>
      <c r="C3532" s="103"/>
    </row>
    <row r="3533" spans="1:3" x14ac:dyDescent="0.2">
      <c r="A3533" s="103"/>
      <c r="B3533" s="103"/>
      <c r="C3533" s="103"/>
    </row>
    <row r="3534" spans="1:3" x14ac:dyDescent="0.2">
      <c r="A3534" s="103"/>
      <c r="B3534" s="103"/>
      <c r="C3534" s="103"/>
    </row>
    <row r="3535" spans="1:3" x14ac:dyDescent="0.2">
      <c r="A3535" s="103"/>
      <c r="B3535" s="103"/>
      <c r="C3535" s="103"/>
    </row>
    <row r="3536" spans="1:3" x14ac:dyDescent="0.2">
      <c r="A3536" s="103"/>
      <c r="B3536" s="103"/>
      <c r="C3536" s="103"/>
    </row>
    <row r="3537" spans="1:3" x14ac:dyDescent="0.2">
      <c r="A3537" s="103"/>
      <c r="B3537" s="103"/>
      <c r="C3537" s="103"/>
    </row>
    <row r="3538" spans="1:3" x14ac:dyDescent="0.2">
      <c r="A3538" s="103"/>
      <c r="B3538" s="103"/>
      <c r="C3538" s="103"/>
    </row>
    <row r="3539" spans="1:3" x14ac:dyDescent="0.2">
      <c r="A3539" s="103"/>
      <c r="B3539" s="103"/>
      <c r="C3539" s="103"/>
    </row>
    <row r="3540" spans="1:3" x14ac:dyDescent="0.2">
      <c r="A3540" s="103"/>
      <c r="B3540" s="103"/>
      <c r="C3540" s="103"/>
    </row>
    <row r="3541" spans="1:3" x14ac:dyDescent="0.2">
      <c r="A3541" s="103"/>
      <c r="B3541" s="103"/>
      <c r="C3541" s="103"/>
    </row>
    <row r="3542" spans="1:3" x14ac:dyDescent="0.2">
      <c r="A3542" s="103"/>
      <c r="B3542" s="103"/>
      <c r="C3542" s="103"/>
    </row>
    <row r="3543" spans="1:3" x14ac:dyDescent="0.2">
      <c r="A3543" s="103"/>
      <c r="B3543" s="103"/>
      <c r="C3543" s="103"/>
    </row>
    <row r="3544" spans="1:3" x14ac:dyDescent="0.2">
      <c r="A3544" s="103"/>
      <c r="B3544" s="103"/>
      <c r="C3544" s="103"/>
    </row>
    <row r="3545" spans="1:3" x14ac:dyDescent="0.2">
      <c r="A3545" s="103"/>
      <c r="B3545" s="103"/>
      <c r="C3545" s="103"/>
    </row>
    <row r="3546" spans="1:3" x14ac:dyDescent="0.2">
      <c r="A3546" s="103"/>
      <c r="B3546" s="103"/>
      <c r="C3546" s="103"/>
    </row>
    <row r="3547" spans="1:3" x14ac:dyDescent="0.2">
      <c r="A3547" s="103"/>
      <c r="B3547" s="103"/>
      <c r="C3547" s="103"/>
    </row>
    <row r="3548" spans="1:3" x14ac:dyDescent="0.2">
      <c r="A3548" s="103"/>
      <c r="B3548" s="103"/>
      <c r="C3548" s="103"/>
    </row>
    <row r="3549" spans="1:3" x14ac:dyDescent="0.2">
      <c r="A3549" s="103"/>
      <c r="B3549" s="103"/>
      <c r="C3549" s="103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5</vt:i4>
      </vt:variant>
      <vt:variant>
        <vt:lpstr>Макросы Excel 4.0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9" baseType="lpstr">
      <vt:lpstr>ВВОД данных и р-т</vt:lpstr>
      <vt:lpstr>Лист2</vt:lpstr>
      <vt:lpstr>Первичный шлак</vt:lpstr>
      <vt:lpstr>Расчет при 1500 С</vt:lpstr>
      <vt:lpstr>Лист1</vt:lpstr>
      <vt:lpstr>Макрос1</vt:lpstr>
      <vt:lpstr>Диаграмма1</vt:lpstr>
      <vt:lpstr>Диаграмма2</vt:lpstr>
      <vt:lpstr>Диаграмма3</vt:lpstr>
    </vt:vector>
  </TitlesOfParts>
  <Company>USTU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Радченко Марина Олеговна</dc:creator>
  <cp:lastModifiedBy>Anastasia Lugovik</cp:lastModifiedBy>
  <cp:lastPrinted>2006-04-20T08:19:52Z</cp:lastPrinted>
  <dcterms:created xsi:type="dcterms:W3CDTF">2006-04-08T04:01:57Z</dcterms:created>
  <dcterms:modified xsi:type="dcterms:W3CDTF">2017-11-25T12:31:08Z</dcterms:modified>
</cp:coreProperties>
</file>