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1" sheetId="1" r:id="rId4"/>
    <sheet state="visible" name="experiment2" sheetId="2" r:id="rId5"/>
    <sheet state="visible" name="experiment3" sheetId="3" r:id="rId6"/>
    <sheet state="visible" name="experiment4" sheetId="4" r:id="rId7"/>
    <sheet state="visible" name="experiment5" sheetId="5" r:id="rId8"/>
    <sheet state="visible" name="consolidated" sheetId="6" r:id="rId9"/>
    <sheet state="visible" name="top10" sheetId="7" r:id="rId10"/>
    <sheet state="visible" name="f1Agg" sheetId="8" r:id="rId11"/>
    <sheet state="visible" name="KLD vs F1" sheetId="9" r:id="rId12"/>
    <sheet state="visible" name="absoluteError" sheetId="10" r:id="rId13"/>
  </sheets>
  <definedNames/>
  <calcPr/>
</workbook>
</file>

<file path=xl/sharedStrings.xml><?xml version="1.0" encoding="utf-8"?>
<sst xmlns="http://schemas.openxmlformats.org/spreadsheetml/2006/main" count="4584" uniqueCount="243">
  <si>
    <t>BATCH_SIZE</t>
  </si>
  <si>
    <t>EPOCHS</t>
  </si>
  <si>
    <t>History Path</t>
  </si>
  <si>
    <t>MAX_LEN</t>
  </si>
  <si>
    <t>MODEL</t>
  </si>
  <si>
    <t>Metadata Path</t>
  </si>
  <si>
    <t>Test Data</t>
  </si>
  <si>
    <t>Train Data</t>
  </si>
  <si>
    <t>Accuracy</t>
  </si>
  <si>
    <t>F1 Score</t>
  </si>
  <si>
    <t>Precision</t>
  </si>
  <si>
    <t>Recall</t>
  </si>
  <si>
    <t>Inference Time</t>
  </si>
  <si>
    <t>Training Time</t>
  </si>
  <si>
    <t>/home/auser/working-dir/data/experimental_metadata/CogComp.hist</t>
  </si>
  <si>
    <t>distilbert-base-uncased</t>
  </si>
  <si>
    <t>/home/auser/working-dir/data/experimental_metadata/TRAIN:CogComp || TEST:CogComp.csv</t>
  </si>
  <si>
    <t>CogComp</t>
  </si>
  <si>
    <t>/home/auser/working-dir/data/experimental_metadata/CogComp+SimpleQuestions.hist</t>
  </si>
  <si>
    <t>/home/auser/working-dir/data/experimental_metadata/TRAIN:CogComp+SimpleQuestions || TEST:CogComp.csv</t>
  </si>
  <si>
    <t>CogComp+SimpleQuestions</t>
  </si>
  <si>
    <t>/home/auser/working-dir/data/experimental_metadata/CogComp+WebQuestions.hist</t>
  </si>
  <si>
    <t>/home/auser/working-dir/data/experimental_metadata/TRAIN:CogComp+WebQuestions || TEST:CogComp.csv</t>
  </si>
  <si>
    <t>CogComp+WebQuestions</t>
  </si>
  <si>
    <t>/home/auser/working-dir/data/experimental_metadata/CogComp+WebQuestions+SimpleQuestions.hist</t>
  </si>
  <si>
    <t>/home/auser/working-dir/data/experimental_metadata/TRAIN:CogComp+WebQuestions+SimpleQuestions || TEST:CogComp.csv</t>
  </si>
  <si>
    <t>CogComp+WebQuestions+SimpleQuestions</t>
  </si>
  <si>
    <t>/home/auser/working-dir/data/experimental_metadata/LC-QuAD.hist</t>
  </si>
  <si>
    <t>/home/auser/working-dir/data/experimental_metadata/TRAIN:LC-QuAD || TEST:CogComp.csv</t>
  </si>
  <si>
    <t>LC-QuAD</t>
  </si>
  <si>
    <t>/home/auser/working-dir/data/experimental_metadata/LC-QuAD+CogComp.hist</t>
  </si>
  <si>
    <t>/home/auser/working-dir/data/experimental_metadata/TRAIN:LC-QuAD+CogComp || TEST:CogComp.csv</t>
  </si>
  <si>
    <t>LC-QuAD+CogComp</t>
  </si>
  <si>
    <t>/home/auser/working-dir/data/experimental_metadata/LC-QuAD+CogComp+SimpleQuestions.hist</t>
  </si>
  <si>
    <t>/home/auser/working-dir/data/experimental_metadata/TRAIN:LC-QuAD+CogComp+SimpleQuestions || TEST:CogComp.csv</t>
  </si>
  <si>
    <t>LC-QuAD+CogComp+SimpleQuestions</t>
  </si>
  <si>
    <t>/home/auser/working-dir/data/experimental_metadata/LC-QuAD+CogComp+WebQuestions.hist</t>
  </si>
  <si>
    <t>/home/auser/working-dir/data/experimental_metadata/TRAIN:LC-QuAD+CogComp+WebQuestions || TEST:CogComp.csv</t>
  </si>
  <si>
    <t>LC-QuAD+CogComp+WebQuestions</t>
  </si>
  <si>
    <t>/home/auser/working-dir/data/experimental_metadata/LC-QuAD+CogComp+WebQuestions+SimpleQuestions.hist</t>
  </si>
  <si>
    <t>/home/auser/working-dir/data/experimental_metadata/TRAIN:LC-QuAD+CogComp+WebQuestions+SimpleQuestions || TEST:CogComp.csv</t>
  </si>
  <si>
    <t>LC-QuAD+CogComp+WebQuestions+SimpleQuestions</t>
  </si>
  <si>
    <t>/home/auser/working-dir/data/experimental_metadata/LC-QuAD+QALD.hist</t>
  </si>
  <si>
    <t>/home/auser/working-dir/data/experimental_metadata/TRAIN:LC-QuAD+QALD || TEST:CogComp.csv</t>
  </si>
  <si>
    <t>LC-QuAD+QALD</t>
  </si>
  <si>
    <t>/home/auser/working-dir/data/experimental_metadata/LC-QuAD+QALD+CogComp.hist</t>
  </si>
  <si>
    <t>/home/auser/working-dir/data/experimental_metadata/TRAIN:LC-QuAD+QALD+CogComp || TEST:CogComp.csv</t>
  </si>
  <si>
    <t>LC-QuAD+QALD+CogComp</t>
  </si>
  <si>
    <t>/home/auser/working-dir/data/experimental_metadata/LC-QuAD+QALD+CogComp+SimpleQuestions.hist</t>
  </si>
  <si>
    <t>/home/auser/working-dir/data/experimental_metadata/TRAIN:LC-QuAD+QALD+CogComp+SimpleQuestions || TEST:CogComp.csv</t>
  </si>
  <si>
    <t>LC-QuAD+QALD+CogComp+SimpleQuestions</t>
  </si>
  <si>
    <t>/home/auser/working-dir/data/experimental_metadata/LC-QuAD+QALD+CogComp+WebQuestions.hist</t>
  </si>
  <si>
    <t>/home/auser/working-dir/data/experimental_metadata/TRAIN:LC-QuAD+QALD+CogComp+WebQuestions || TEST:CogComp.csv</t>
  </si>
  <si>
    <t>LC-QuAD+QALD+CogComp+WebQuestions</t>
  </si>
  <si>
    <t>/home/auser/working-dir/data/experimental_metadata/LC-QuAD+QALD+CogComp+WebQuestions+SimpleQuestions.hist</t>
  </si>
  <si>
    <t>/home/auser/working-dir/data/experimental_metadata/TRAIN:LC-QuAD+QALD+CogComp+WebQuestions+SimpleQuestions || TEST:CogComp.csv</t>
  </si>
  <si>
    <t>LC-QuAD+QALD+CogComp+WebQuestions+SimpleQuestions</t>
  </si>
  <si>
    <t>/home/auser/working-dir/data/experimental_metadata/LC-QuAD+QALD+SimpleQuestions.hist</t>
  </si>
  <si>
    <t>/home/auser/working-dir/data/experimental_metadata/TRAIN:LC-QuAD+QALD+SimpleQuestions || TEST:CogComp.csv</t>
  </si>
  <si>
    <t>LC-QuAD+QALD+SimpleQuestions</t>
  </si>
  <si>
    <t>/home/auser/working-dir/data/experimental_metadata/LC-QuAD+QALD+WebQuestions.hist</t>
  </si>
  <si>
    <t>/home/auser/working-dir/data/experimental_metadata/TRAIN:LC-QuAD+QALD+WebQuestions || TEST:CogComp.csv</t>
  </si>
  <si>
    <t>LC-QuAD+QALD+WebQuestions</t>
  </si>
  <si>
    <t>/home/auser/working-dir/data/experimental_metadata/LC-QuAD+QALD+WebQuestions+SimpleQuestions.hist</t>
  </si>
  <si>
    <t>/home/auser/working-dir/data/experimental_metadata/TRAIN:LC-QuAD+QALD+WebQuestions+SimpleQuestions || TEST:CogComp.csv</t>
  </si>
  <si>
    <t>LC-QuAD+QALD+WebQuestions+SimpleQuestions</t>
  </si>
  <si>
    <t>/home/auser/working-dir/data/experimental_metadata/LC-QuAD+SimpleQuestions.hist</t>
  </si>
  <si>
    <t>/home/auser/working-dir/data/experimental_metadata/TRAIN:LC-QuAD+SimpleQuestions || TEST:CogComp.csv</t>
  </si>
  <si>
    <t>LC-QuAD+SimpleQuestions</t>
  </si>
  <si>
    <t>/home/auser/working-dir/data/experimental_metadata/LC-QuAD+WebQuestions.hist</t>
  </si>
  <si>
    <t>/home/auser/working-dir/data/experimental_metadata/TRAIN:LC-QuAD+WebQuestions || TEST:CogComp.csv</t>
  </si>
  <si>
    <t>LC-QuAD+WebQuestions</t>
  </si>
  <si>
    <t>/home/auser/working-dir/data/experimental_metadata/LC-QuAD+WebQuestions+SimpleQuestions.hist</t>
  </si>
  <si>
    <t>/home/auser/working-dir/data/experimental_metadata/TRAIN:LC-QuAD+WebQuestions+SimpleQuestions || TEST:CogComp.csv</t>
  </si>
  <si>
    <t>LC-QuAD+WebQuestions+SimpleQuestions</t>
  </si>
  <si>
    <t>/home/auser/working-dir/data/experimental_metadata/QALD.hist</t>
  </si>
  <si>
    <t>/home/auser/working-dir/data/experimental_metadata/TRAIN:QALD || TEST:CogComp.csv</t>
  </si>
  <si>
    <t>QALD</t>
  </si>
  <si>
    <t>/home/auser/working-dir/data/experimental_metadata/QALD+CogComp.hist</t>
  </si>
  <si>
    <t>/home/auser/working-dir/data/experimental_metadata/TRAIN:QALD+CogComp || TEST:CogComp.csv</t>
  </si>
  <si>
    <t>QALD+CogComp</t>
  </si>
  <si>
    <t>/home/auser/working-dir/data/experimental_metadata/QALD+CogComp+SimpleQuestions.hist</t>
  </si>
  <si>
    <t>/home/auser/working-dir/data/experimental_metadata/TRAIN:QALD+CogComp+SimpleQuestions || TEST:CogComp.csv</t>
  </si>
  <si>
    <t>QALD+CogComp+SimpleQuestions</t>
  </si>
  <si>
    <t>/home/auser/working-dir/data/experimental_metadata/QALD+CogComp+WebQuestions.hist</t>
  </si>
  <si>
    <t>/home/auser/working-dir/data/experimental_metadata/TRAIN:QALD+CogComp+WebQuestions || TEST:CogComp.csv</t>
  </si>
  <si>
    <t>QALD+CogComp+WebQuestions</t>
  </si>
  <si>
    <t>/home/auser/working-dir/data/experimental_metadata/QALD+CogComp+WebQuestions+SimpleQuestions.hist</t>
  </si>
  <si>
    <t>/home/auser/working-dir/data/experimental_metadata/TRAIN:QALD+CogComp+WebQuestions+SimpleQuestions || TEST:CogComp.csv</t>
  </si>
  <si>
    <t>QALD+CogComp+WebQuestions+SimpleQuestions</t>
  </si>
  <si>
    <t>/home/auser/working-dir/data/experimental_metadata/QALD+SimpleQuestions.hist</t>
  </si>
  <si>
    <t>/home/auser/working-dir/data/experimental_metadata/TRAIN:QALD+SimpleQuestions || TEST:CogComp.csv</t>
  </si>
  <si>
    <t>QALD+SimpleQuestions</t>
  </si>
  <si>
    <t>/home/auser/working-dir/data/experimental_metadata/QALD+WebQuestions.hist</t>
  </si>
  <si>
    <t>/home/auser/working-dir/data/experimental_metadata/TRAIN:QALD+WebQuestions || TEST:CogComp.csv</t>
  </si>
  <si>
    <t>QALD+WebQuestions</t>
  </si>
  <si>
    <t>/home/auser/working-dir/data/experimental_metadata/QALD+WebQuestions+SimpleQuestions.hist</t>
  </si>
  <si>
    <t>/home/auser/working-dir/data/experimental_metadata/TRAIN:QALD+WebQuestions+SimpleQuestions || TEST:CogComp.csv</t>
  </si>
  <si>
    <t>QALD+WebQuestions+SimpleQuestions</t>
  </si>
  <si>
    <t>/home/auser/working-dir/data/experimental_metadata/SimpleQuestions.hist</t>
  </si>
  <si>
    <t>/home/auser/working-dir/data/experimental_metadata/TRAIN:SimpleQuestions || TEST:CogComp.csv</t>
  </si>
  <si>
    <t>SimpleQuestions</t>
  </si>
  <si>
    <t>/home/auser/working-dir/data/experimental_metadata/WebQuestions.hist</t>
  </si>
  <si>
    <t>/home/auser/working-dir/data/experimental_metadata/TRAIN:WebQuestions || TEST:CogComp.csv</t>
  </si>
  <si>
    <t>WebQuestions</t>
  </si>
  <si>
    <t>/home/auser/working-dir/data/experimental_metadata/WebQuestions+SimpleQuestions.hist</t>
  </si>
  <si>
    <t>/home/auser/working-dir/data/experimental_metadata/TRAIN:WebQuestions+SimpleQuestions || TEST:CogComp.csv</t>
  </si>
  <si>
    <t>WebQuestions+SimpleQuestions</t>
  </si>
  <si>
    <t>/home/auser/working-dir/data/experimental_metadata/TRAIN:CogComp || TEST:LC-QuAD.csv</t>
  </si>
  <si>
    <t>/home/auser/working-dir/data/experimental_metadata/TRAIN:CogComp+SimpleQuestions || TEST:LC-QuAD.csv</t>
  </si>
  <si>
    <t>/home/auser/working-dir/data/experimental_metadata/TRAIN:CogComp+WebQuestions || TEST:LC-QuAD.csv</t>
  </si>
  <si>
    <t>/home/auser/working-dir/data/experimental_metadata/TRAIN:CogComp+WebQuestions+SimpleQuestions || TEST:LC-QuAD.csv</t>
  </si>
  <si>
    <t>/home/auser/working-dir/data/experimental_metadata/TRAIN:LC-QuAD || TEST:LC-QuAD.csv</t>
  </si>
  <si>
    <t>/home/auser/working-dir/data/experimental_metadata/TRAIN:LC-QuAD+CogComp || TEST:LC-QuAD.csv</t>
  </si>
  <si>
    <t>/home/auser/working-dir/data/experimental_metadata/TRAIN:LC-QuAD+CogComp+SimpleQuestions || TEST:LC-QuAD.csv</t>
  </si>
  <si>
    <t>/home/auser/working-dir/data/experimental_metadata/TRAIN:LC-QuAD+CogComp+WebQuestions || TEST:LC-QuAD.csv</t>
  </si>
  <si>
    <t>/home/auser/working-dir/data/experimental_metadata/TRAIN:LC-QuAD+CogComp+WebQuestions+SimpleQuestions || TEST:LC-QuAD.csv</t>
  </si>
  <si>
    <t>/home/auser/working-dir/data/experimental_metadata/TRAIN:LC-QuAD+QALD || TEST:LC-QuAD.csv</t>
  </si>
  <si>
    <t>/home/auser/working-dir/data/experimental_metadata/TRAIN:LC-QuAD+QALD+CogComp || TEST:LC-QuAD.csv</t>
  </si>
  <si>
    <t>/home/auser/working-dir/data/experimental_metadata/TRAIN:LC-QuAD+QALD+CogComp+SimpleQuestions || TEST:LC-QuAD.csv</t>
  </si>
  <si>
    <t>/home/auser/working-dir/data/experimental_metadata/TRAIN:LC-QuAD+QALD+CogComp+WebQuestions || TEST:LC-QuAD.csv</t>
  </si>
  <si>
    <t>/home/auser/working-dir/data/experimental_metadata/TRAIN:LC-QuAD+QALD+CogComp+WebQuestions+SimpleQuestions || TEST:LC-QuAD.csv</t>
  </si>
  <si>
    <t>/home/auser/working-dir/data/experimental_metadata/TRAIN:LC-QuAD+QALD+SimpleQuestions || TEST:LC-QuAD.csv</t>
  </si>
  <si>
    <t>/home/auser/working-dir/data/experimental_metadata/TRAIN:LC-QuAD+QALD+WebQuestions || TEST:LC-QuAD.csv</t>
  </si>
  <si>
    <t>/home/auser/working-dir/data/experimental_metadata/TRAIN:LC-QuAD+QALD+WebQuestions+SimpleQuestions || TEST:LC-QuAD.csv</t>
  </si>
  <si>
    <t>/home/auser/working-dir/data/experimental_metadata/TRAIN:LC-QuAD+SimpleQuestions || TEST:LC-QuAD.csv</t>
  </si>
  <si>
    <t>/home/auser/working-dir/data/experimental_metadata/TRAIN:LC-QuAD+WebQuestions || TEST:LC-QuAD.csv</t>
  </si>
  <si>
    <t>/home/auser/working-dir/data/experimental_metadata/TRAIN:LC-QuAD+WebQuestions+SimpleQuestions || TEST:LC-QuAD.csv</t>
  </si>
  <si>
    <t>/home/auser/working-dir/data/experimental_metadata/TRAIN:QALD || TEST:LC-QuAD.csv</t>
  </si>
  <si>
    <t>/home/auser/working-dir/data/experimental_metadata/TRAIN:QALD+CogComp || TEST:LC-QuAD.csv</t>
  </si>
  <si>
    <t>/home/auser/working-dir/data/experimental_metadata/TRAIN:QALD+CogComp+SimpleQuestions || TEST:LC-QuAD.csv</t>
  </si>
  <si>
    <t>/home/auser/working-dir/data/experimental_metadata/TRAIN:QALD+CogComp+WebQuestions || TEST:LC-QuAD.csv</t>
  </si>
  <si>
    <t>/home/auser/working-dir/data/experimental_metadata/TRAIN:QALD+CogComp+WebQuestions+SimpleQuestions || TEST:LC-QuAD.csv</t>
  </si>
  <si>
    <t>/home/auser/working-dir/data/experimental_metadata/TRAIN:QALD+SimpleQuestions || TEST:LC-QuAD.csv</t>
  </si>
  <si>
    <t>/home/auser/working-dir/data/experimental_metadata/TRAIN:QALD+WebQuestions || TEST:LC-QuAD.csv</t>
  </si>
  <si>
    <t>/home/auser/working-dir/data/experimental_metadata/TRAIN:QALD+WebQuestions+SimpleQuestions || TEST:LC-QuAD.csv</t>
  </si>
  <si>
    <t>/home/auser/working-dir/data/experimental_metadata/TRAIN:SimpleQuestions || TEST:LC-QuAD.csv</t>
  </si>
  <si>
    <t>/home/auser/working-dir/data/experimental_metadata/TRAIN:WebQuestions || TEST:LC-QuAD.csv</t>
  </si>
  <si>
    <t>/home/auser/working-dir/data/experimental_metadata/TRAIN:WebQuestions+SimpleQuestions || TEST:LC-QuAD.csv</t>
  </si>
  <si>
    <t>/home/auser/working-dir/data/experimental_metadata/TRAIN:CogComp || TEST:QALD.csv</t>
  </si>
  <si>
    <t>/home/auser/working-dir/data/experimental_metadata/TRAIN:CogComp+SimpleQuestions || TEST:QALD.csv</t>
  </si>
  <si>
    <t>/home/auser/working-dir/data/experimental_metadata/TRAIN:CogComp+WebQuestions || TEST:QALD.csv</t>
  </si>
  <si>
    <t>/home/auser/working-dir/data/experimental_metadata/TRAIN:CogComp+WebQuestions+SimpleQuestions || TEST:QALD.csv</t>
  </si>
  <si>
    <t>/home/auser/working-dir/data/experimental_metadata/TRAIN:LC-QuAD || TEST:QALD.csv</t>
  </si>
  <si>
    <t>/home/auser/working-dir/data/experimental_metadata/TRAIN:LC-QuAD+CogComp || TEST:QALD.csv</t>
  </si>
  <si>
    <t>/home/auser/working-dir/data/experimental_metadata/TRAIN:LC-QuAD+CogComp+SimpleQuestions || TEST:QALD.csv</t>
  </si>
  <si>
    <t>/home/auser/working-dir/data/experimental_metadata/TRAIN:LC-QuAD+CogComp+WebQuestions || TEST:QALD.csv</t>
  </si>
  <si>
    <t>/home/auser/working-dir/data/experimental_metadata/TRAIN:LC-QuAD+CogComp+WebQuestions+SimpleQuestions || TEST:QALD.csv</t>
  </si>
  <si>
    <t>/home/auser/working-dir/data/experimental_metadata/TRAIN:LC-QuAD+QALD || TEST:QALD.csv</t>
  </si>
  <si>
    <t>/home/auser/working-dir/data/experimental_metadata/TRAIN:LC-QuAD+QALD+CogComp || TEST:QALD.csv</t>
  </si>
  <si>
    <t>/home/auser/working-dir/data/experimental_metadata/TRAIN:LC-QuAD+QALD+CogComp+SimpleQuestions || TEST:QALD.csv</t>
  </si>
  <si>
    <t>/home/auser/working-dir/data/experimental_metadata/TRAIN:LC-QuAD+QALD+CogComp+WebQuestions || TEST:QALD.csv</t>
  </si>
  <si>
    <t>/home/auser/working-dir/data/experimental_metadata/TRAIN:LC-QuAD+QALD+CogComp+WebQuestions+SimpleQuestions || TEST:QALD.csv</t>
  </si>
  <si>
    <t>/home/auser/working-dir/data/experimental_metadata/TRAIN:LC-QuAD+QALD+SimpleQuestions || TEST:QALD.csv</t>
  </si>
  <si>
    <t>/home/auser/working-dir/data/experimental_metadata/TRAIN:LC-QuAD+QALD+WebQuestions || TEST:QALD.csv</t>
  </si>
  <si>
    <t>/home/auser/working-dir/data/experimental_metadata/TRAIN:LC-QuAD+QALD+WebQuestions+SimpleQuestions || TEST:QALD.csv</t>
  </si>
  <si>
    <t>/home/auser/working-dir/data/experimental_metadata/TRAIN:LC-QuAD+SimpleQuestions || TEST:QALD.csv</t>
  </si>
  <si>
    <t>/home/auser/working-dir/data/experimental_metadata/TRAIN:LC-QuAD+WebQuestions || TEST:QALD.csv</t>
  </si>
  <si>
    <t>/home/auser/working-dir/data/experimental_metadata/TRAIN:LC-QuAD+WebQuestions+SimpleQuestions || TEST:QALD.csv</t>
  </si>
  <si>
    <t>/home/auser/working-dir/data/experimental_metadata/TRAIN:QALD || TEST:QALD.csv</t>
  </si>
  <si>
    <t>/home/auser/working-dir/data/experimental_metadata/TRAIN:QALD+CogComp || TEST:QALD.csv</t>
  </si>
  <si>
    <t>/home/auser/working-dir/data/experimental_metadata/TRAIN:QALD+CogComp+SimpleQuestions || TEST:QALD.csv</t>
  </si>
  <si>
    <t>/home/auser/working-dir/data/experimental_metadata/TRAIN:QALD+CogComp+WebQuestions || TEST:QALD.csv</t>
  </si>
  <si>
    <t>/home/auser/working-dir/data/experimental_metadata/TRAIN:QALD+CogComp+WebQuestions+SimpleQuestions || TEST:QALD.csv</t>
  </si>
  <si>
    <t>/home/auser/working-dir/data/experimental_metadata/TRAIN:QALD+SimpleQuestions || TEST:QALD.csv</t>
  </si>
  <si>
    <t>/home/auser/working-dir/data/experimental_metadata/TRAIN:QALD+WebQuestions || TEST:QALD.csv</t>
  </si>
  <si>
    <t>/home/auser/working-dir/data/experimental_metadata/TRAIN:QALD+WebQuestions+SimpleQuestions || TEST:QALD.csv</t>
  </si>
  <si>
    <t>/home/auser/working-dir/data/experimental_metadata/TRAIN:SimpleQuestions || TEST:QALD.csv</t>
  </si>
  <si>
    <t>/home/auser/working-dir/data/experimental_metadata/TRAIN:WebQuestions || TEST:QALD.csv</t>
  </si>
  <si>
    <t>/home/auser/working-dir/data/experimental_metadata/TRAIN:WebQuestions+SimpleQuestions || TEST:QALD.csv</t>
  </si>
  <si>
    <t>/home/auser/working-dir/data/experimental_metadata/TRAIN:CogComp || TEST:SimpleQuestions.csv</t>
  </si>
  <si>
    <t>/home/auser/working-dir/data/experimental_metadata/TRAIN:CogComp+SimpleQuestions || TEST:SimpleQuestions.csv</t>
  </si>
  <si>
    <t>/home/auser/working-dir/data/experimental_metadata/TRAIN:CogComp+WebQuestions || TEST:SimpleQuestions.csv</t>
  </si>
  <si>
    <t>/home/auser/working-dir/data/experimental_metadata/TRAIN:CogComp+WebQuestions+SimpleQuestions || TEST:SimpleQuestions.csv</t>
  </si>
  <si>
    <t>/home/auser/working-dir/data/experimental_metadata/TRAIN:LC-QuAD || TEST:SimpleQuestions.csv</t>
  </si>
  <si>
    <t>/home/auser/working-dir/data/experimental_metadata/TRAIN:LC-QuAD+CogComp || TEST:SimpleQuestions.csv</t>
  </si>
  <si>
    <t>/home/auser/working-dir/data/experimental_metadata/TRAIN:LC-QuAD+CogComp+SimpleQuestions || TEST:SimpleQuestions.csv</t>
  </si>
  <si>
    <t>/home/auser/working-dir/data/experimental_metadata/TRAIN:LC-QuAD+CogComp+WebQuestions || TEST:SimpleQuestions.csv</t>
  </si>
  <si>
    <t>/home/auser/working-dir/data/experimental_metadata/TRAIN:LC-QuAD+CogComp+WebQuestions+SimpleQuestions || TEST:SimpleQuestions.csv</t>
  </si>
  <si>
    <t>/home/auser/working-dir/data/experimental_metadata/TRAIN:LC-QuAD+QALD || TEST:SimpleQuestions.csv</t>
  </si>
  <si>
    <t>/home/auser/working-dir/data/experimental_metadata/TRAIN:LC-QuAD+QALD+CogComp || TEST:SimpleQuestions.csv</t>
  </si>
  <si>
    <t>/home/auser/working-dir/data/experimental_metadata/TRAIN:LC-QuAD+QALD+CogComp+SimpleQuestions || TEST:SimpleQuestions.csv</t>
  </si>
  <si>
    <t>/home/auser/working-dir/data/experimental_metadata/TRAIN:LC-QuAD+QALD+CogComp+WebQuestions || TEST:SimpleQuestions.csv</t>
  </si>
  <si>
    <t>/home/auser/working-dir/data/experimental_metadata/TRAIN:LC-QuAD+QALD+CogComp+WebQuestions+SimpleQuestions || TEST:SimpleQuestions.csv</t>
  </si>
  <si>
    <t>/home/auser/working-dir/data/experimental_metadata/TRAIN:LC-QuAD+QALD+SimpleQuestions || TEST:SimpleQuestions.csv</t>
  </si>
  <si>
    <t>/home/auser/working-dir/data/experimental_metadata/TRAIN:LC-QuAD+QALD+WebQuestions || TEST:SimpleQuestions.csv</t>
  </si>
  <si>
    <t>/home/auser/working-dir/data/experimental_metadata/TRAIN:LC-QuAD+QALD+WebQuestions+SimpleQuestions || TEST:SimpleQuestions.csv</t>
  </si>
  <si>
    <t>/home/auser/working-dir/data/experimental_metadata/TRAIN:LC-QuAD+SimpleQuestions || TEST:SimpleQuestions.csv</t>
  </si>
  <si>
    <t>/home/auser/working-dir/data/experimental_metadata/TRAIN:LC-QuAD+WebQuestions || TEST:SimpleQuestions.csv</t>
  </si>
  <si>
    <t>/home/auser/working-dir/data/experimental_metadata/TRAIN:LC-QuAD+WebQuestions+SimpleQuestions || TEST:SimpleQuestions.csv</t>
  </si>
  <si>
    <t>/home/auser/working-dir/data/experimental_metadata/TRAIN:QALD || TEST:SimpleQuestions.csv</t>
  </si>
  <si>
    <t>/home/auser/working-dir/data/experimental_metadata/TRAIN:QALD+CogComp || TEST:SimpleQuestions.csv</t>
  </si>
  <si>
    <t>/home/auser/working-dir/data/experimental_metadata/TRAIN:QALD+CogComp+SimpleQuestions || TEST:SimpleQuestions.csv</t>
  </si>
  <si>
    <t>/home/auser/working-dir/data/experimental_metadata/TRAIN:QALD+CogComp+WebQuestions || TEST:SimpleQuestions.csv</t>
  </si>
  <si>
    <t>/home/auser/working-dir/data/experimental_metadata/TRAIN:QALD+CogComp+WebQuestions+SimpleQuestions || TEST:SimpleQuestions.csv</t>
  </si>
  <si>
    <t>/home/auser/working-dir/data/experimental_metadata/TRAIN:QALD+SimpleQuestions || TEST:SimpleQuestions.csv</t>
  </si>
  <si>
    <t>/home/auser/working-dir/data/experimental_metadata/TRAIN:QALD+WebQuestions || TEST:SimpleQuestions.csv</t>
  </si>
  <si>
    <t>/home/auser/working-dir/data/experimental_metadata/TRAIN:QALD+WebQuestions+SimpleQuestions || TEST:SimpleQuestions.csv</t>
  </si>
  <si>
    <t>/home/auser/working-dir/data/experimental_metadata/TRAIN:SimpleQuestions || TEST:SimpleQuestions.csv</t>
  </si>
  <si>
    <t>/home/auser/working-dir/data/experimental_metadata/TRAIN:WebQuestions || TEST:SimpleQuestions.csv</t>
  </si>
  <si>
    <t>/home/auser/working-dir/data/experimental_metadata/TRAIN:WebQuestions+SimpleQuestions || TEST:SimpleQuestions.csv</t>
  </si>
  <si>
    <t>/home/auser/working-dir/data/experimental_metadata/TRAIN:CogComp || TEST:WebQuestions.csv</t>
  </si>
  <si>
    <t>/home/auser/working-dir/data/experimental_metadata/TRAIN:CogComp+SimpleQuestions || TEST:WebQuestions.csv</t>
  </si>
  <si>
    <t>/home/auser/working-dir/data/experimental_metadata/TRAIN:CogComp+WebQuestions || TEST:WebQuestions.csv</t>
  </si>
  <si>
    <t>/home/auser/working-dir/data/experimental_metadata/TRAIN:CogComp+WebQuestions+SimpleQuestions || TEST:WebQuestions.csv</t>
  </si>
  <si>
    <t>/home/auser/working-dir/data/experimental_metadata/TRAIN:LC-QuAD || TEST:WebQuestions.csv</t>
  </si>
  <si>
    <t>/home/auser/working-dir/data/experimental_metadata/TRAIN:LC-QuAD+CogComp || TEST:WebQuestions.csv</t>
  </si>
  <si>
    <t>/home/auser/working-dir/data/experimental_metadata/TRAIN:LC-QuAD+CogComp+SimpleQuestions || TEST:WebQuestions.csv</t>
  </si>
  <si>
    <t>/home/auser/working-dir/data/experimental_metadata/TRAIN:LC-QuAD+CogComp+WebQuestions || TEST:WebQuestions.csv</t>
  </si>
  <si>
    <t>/home/auser/working-dir/data/experimental_metadata/TRAIN:LC-QuAD+CogComp+WebQuestions+SimpleQuestions || TEST:WebQuestions.csv</t>
  </si>
  <si>
    <t>/home/auser/working-dir/data/experimental_metadata/TRAIN:LC-QuAD+QALD || TEST:WebQuestions.csv</t>
  </si>
  <si>
    <t>/home/auser/working-dir/data/experimental_metadata/TRAIN:LC-QuAD+QALD+CogComp || TEST:WebQuestions.csv</t>
  </si>
  <si>
    <t>/home/auser/working-dir/data/experimental_metadata/TRAIN:LC-QuAD+QALD+CogComp+SimpleQuestions || TEST:WebQuestions.csv</t>
  </si>
  <si>
    <t>/home/auser/working-dir/data/experimental_metadata/TRAIN:LC-QuAD+QALD+CogComp+WebQuestions || TEST:WebQuestions.csv</t>
  </si>
  <si>
    <t>/home/auser/working-dir/data/experimental_metadata/TRAIN:LC-QuAD+QALD+CogComp+WebQuestions+SimpleQuestions || TEST:WebQuestions.csv</t>
  </si>
  <si>
    <t>/home/auser/working-dir/data/experimental_metadata/TRAIN:LC-QuAD+QALD+SimpleQuestions || TEST:WebQuestions.csv</t>
  </si>
  <si>
    <t>/home/auser/working-dir/data/experimental_metadata/TRAIN:LC-QuAD+QALD+WebQuestions || TEST:WebQuestions.csv</t>
  </si>
  <si>
    <t>/home/auser/working-dir/data/experimental_metadata/TRAIN:LC-QuAD+QALD+WebQuestions+SimpleQuestions || TEST:WebQuestions.csv</t>
  </si>
  <si>
    <t>/home/auser/working-dir/data/experimental_metadata/TRAIN:LC-QuAD+SimpleQuestions || TEST:WebQuestions.csv</t>
  </si>
  <si>
    <t>/home/auser/working-dir/data/experimental_metadata/TRAIN:LC-QuAD+WebQuestions || TEST:WebQuestions.csv</t>
  </si>
  <si>
    <t>/home/auser/working-dir/data/experimental_metadata/TRAIN:LC-QuAD+WebQuestions+SimpleQuestions || TEST:WebQuestions.csv</t>
  </si>
  <si>
    <t>/home/auser/working-dir/data/experimental_metadata/TRAIN:QALD || TEST:WebQuestions.csv</t>
  </si>
  <si>
    <t>/home/auser/working-dir/data/experimental_metadata/TRAIN:QALD+CogComp || TEST:WebQuestions.csv</t>
  </si>
  <si>
    <t>/home/auser/working-dir/data/experimental_metadata/TRAIN:QALD+CogComp+SimpleQuestions || TEST:WebQuestions.csv</t>
  </si>
  <si>
    <t>/home/auser/working-dir/data/experimental_metadata/TRAIN:QALD+CogComp+WebQuestions || TEST:WebQuestions.csv</t>
  </si>
  <si>
    <t>/home/auser/working-dir/data/experimental_metadata/TRAIN:QALD+CogComp+WebQuestions+SimpleQuestions || TEST:WebQuestions.csv</t>
  </si>
  <si>
    <t>/home/auser/working-dir/data/experimental_metadata/TRAIN:QALD+SimpleQuestions || TEST:WebQuestions.csv</t>
  </si>
  <si>
    <t>/home/auser/working-dir/data/experimental_metadata/TRAIN:QALD+WebQuestions || TEST:WebQuestions.csv</t>
  </si>
  <si>
    <t>/home/auser/working-dir/data/experimental_metadata/TRAIN:QALD+WebQuestions+SimpleQuestions || TEST:WebQuestions.csv</t>
  </si>
  <si>
    <t>/home/auser/working-dir/data/experimental_metadata/TRAIN:SimpleQuestions || TEST:WebQuestions.csv</t>
  </si>
  <si>
    <t>/home/auser/working-dir/data/experimental_metadata/TRAIN:WebQuestions || TEST:WebQuestions.csv</t>
  </si>
  <si>
    <t>/home/auser/working-dir/data/experimental_metadata/TRAIN:WebQuestions+SimpleQuestions || TEST:WebQuestions.csv</t>
  </si>
  <si>
    <t>If Test in Train</t>
  </si>
  <si>
    <t>Accuracy, err</t>
  </si>
  <si>
    <t>F1 Score, err</t>
  </si>
  <si>
    <t>Precision, err</t>
  </si>
  <si>
    <t>Recall, err</t>
  </si>
  <si>
    <t>N of Datasets in Train</t>
  </si>
  <si>
    <t>train</t>
  </si>
  <si>
    <t>test</t>
  </si>
  <si>
    <t>value</t>
  </si>
  <si>
    <t>Pearson's correlation</t>
  </si>
  <si>
    <t>t-Student value (p=0.05, v=4)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</si>
</sst>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1.0"/>
      <color rgb="FFF7981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165" xfId="0" applyFont="1" applyNumberFormat="1"/>
    <xf borderId="0" fillId="0" fontId="2" numFmtId="0" xfId="0" applyFont="1"/>
    <xf borderId="0" fillId="0" fontId="1" numFmtId="0" xfId="0" applyAlignment="1" applyFont="1">
      <alignment shrinkToFit="0" wrapText="0"/>
    </xf>
    <xf borderId="0" fillId="0" fontId="1" numFmtId="165" xfId="0" applyFont="1" applyNumberFormat="1"/>
    <xf borderId="0" fillId="0" fontId="1" numFmtId="0" xfId="0" applyFont="1"/>
    <xf borderId="0" fillId="0" fontId="2" numFmtId="0" xfId="0" applyAlignment="1" applyFont="1">
      <alignment shrinkToFit="0" wrapText="0"/>
    </xf>
    <xf borderId="0" fillId="0" fontId="2" numFmtId="2" xfId="0" applyFont="1" applyNumberFormat="1"/>
    <xf borderId="0" fillId="0" fontId="4" numFmtId="0" xfId="0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5">
        <v>0.910931174089068</v>
      </c>
      <c r="J2" s="5">
        <v>0.909505579677059</v>
      </c>
      <c r="K2" s="5">
        <v>0.913797924264763</v>
      </c>
      <c r="L2" s="5">
        <v>0.910931174089068</v>
      </c>
      <c r="M2" s="5">
        <v>2.58283638954162</v>
      </c>
      <c r="N2" s="5">
        <v>160.512921094894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5">
        <v>0.904453441295546</v>
      </c>
      <c r="J3" s="5">
        <v>0.903456331231553</v>
      </c>
      <c r="K3" s="5">
        <v>0.905141852420598</v>
      </c>
      <c r="L3" s="5">
        <v>0.904453441295546</v>
      </c>
      <c r="M3" s="5">
        <v>2.64877009391784</v>
      </c>
      <c r="N3" s="5">
        <v>1885.81941461563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5">
        <v>0.891497975708502</v>
      </c>
      <c r="J4" s="5">
        <v>0.890888020637205</v>
      </c>
      <c r="K4" s="5">
        <v>0.894859487265175</v>
      </c>
      <c r="L4" s="5">
        <v>0.891497975708502</v>
      </c>
      <c r="M4" s="5">
        <v>2.56446623802185</v>
      </c>
      <c r="N4" s="5">
        <v>283.388914108276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5">
        <v>0.889878542510121</v>
      </c>
      <c r="J5" s="5">
        <v>0.891409942461366</v>
      </c>
      <c r="K5" s="5">
        <v>0.895470859270962</v>
      </c>
      <c r="L5" s="5">
        <v>0.889878542510121</v>
      </c>
      <c r="M5" s="5">
        <v>2.6174874305725</v>
      </c>
      <c r="N5" s="5">
        <v>2015.40182614326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5">
        <v>0.462348178137651</v>
      </c>
      <c r="J6" s="5">
        <v>0.398776299195071</v>
      </c>
      <c r="K6" s="5">
        <v>0.443396555400344</v>
      </c>
      <c r="L6" s="5">
        <v>0.462348178137651</v>
      </c>
      <c r="M6" s="5">
        <v>2.56928133964538</v>
      </c>
      <c r="N6" s="5">
        <v>84.2272324562072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5">
        <v>0.923886639676113</v>
      </c>
      <c r="J7" s="5">
        <v>0.923003962927012</v>
      </c>
      <c r="K7" s="5">
        <v>0.923455322795937</v>
      </c>
      <c r="L7" s="5">
        <v>0.923886639676113</v>
      </c>
      <c r="M7" s="5">
        <v>2.61559414863586</v>
      </c>
      <c r="N7" s="5">
        <v>239.717844963073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5">
        <v>0.863967611336032</v>
      </c>
      <c r="J8" s="5">
        <v>0.867250222124075</v>
      </c>
      <c r="K8" s="5">
        <v>0.879595605907077</v>
      </c>
      <c r="L8" s="5">
        <v>0.863967611336032</v>
      </c>
      <c r="M8" s="5">
        <v>2.61588859558105</v>
      </c>
      <c r="N8" s="5">
        <v>1960.00601863861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5">
        <v>0.868016194331983</v>
      </c>
      <c r="J9" s="5">
        <v>0.870116084629448</v>
      </c>
      <c r="K9" s="5">
        <v>0.880902098469107</v>
      </c>
      <c r="L9" s="5">
        <v>0.868016194331983</v>
      </c>
      <c r="M9" s="5">
        <v>2.57118463516235</v>
      </c>
      <c r="N9" s="5">
        <v>361.805323123931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5">
        <v>0.816194331983805</v>
      </c>
      <c r="J10" s="5">
        <v>0.816642811347287</v>
      </c>
      <c r="K10" s="5">
        <v>0.851928826821396</v>
      </c>
      <c r="L10" s="5">
        <v>0.816194331983805</v>
      </c>
      <c r="M10" s="5">
        <v>2.58236336708068</v>
      </c>
      <c r="N10" s="5">
        <v>2088.61701893806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5">
        <v>0.520647773279352</v>
      </c>
      <c r="J11" s="5">
        <v>0.508332291749018</v>
      </c>
      <c r="K11" s="5">
        <v>0.597858002885394</v>
      </c>
      <c r="L11" s="5">
        <v>0.520647773279352</v>
      </c>
      <c r="M11" s="5">
        <v>2.59845638275146</v>
      </c>
      <c r="N11" s="5">
        <v>100.502234697341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5">
        <v>0.909311740890688</v>
      </c>
      <c r="J12" s="5">
        <v>0.909405907813948</v>
      </c>
      <c r="K12" s="5">
        <v>0.912502136809548</v>
      </c>
      <c r="L12" s="5">
        <v>0.909311740890688</v>
      </c>
      <c r="M12" s="5">
        <v>2.59855270385742</v>
      </c>
      <c r="N12" s="5">
        <v>254.013275384902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5">
        <v>0.850202429149797</v>
      </c>
      <c r="J13" s="5">
        <v>0.854590533595575</v>
      </c>
      <c r="K13" s="5">
        <v>0.882171528807508</v>
      </c>
      <c r="L13" s="5">
        <v>0.850202429149797</v>
      </c>
      <c r="M13" s="5">
        <v>2.62654113769531</v>
      </c>
      <c r="N13" s="5">
        <v>1985.21024608612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5">
        <v>0.840485829959514</v>
      </c>
      <c r="J14" s="5">
        <v>0.842703338444176</v>
      </c>
      <c r="K14" s="5">
        <v>0.855834688106334</v>
      </c>
      <c r="L14" s="5">
        <v>0.840485829959514</v>
      </c>
      <c r="M14" s="5">
        <v>2.67774486541748</v>
      </c>
      <c r="N14" s="5">
        <v>380.656201124191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5">
        <v>0.821052631578947</v>
      </c>
      <c r="J15" s="5">
        <v>0.82515981089833</v>
      </c>
      <c r="K15" s="5">
        <v>0.861061476512635</v>
      </c>
      <c r="L15" s="5">
        <v>0.821052631578947</v>
      </c>
      <c r="M15" s="5">
        <v>2.62041568756103</v>
      </c>
      <c r="N15" s="5">
        <v>2102.05435037612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5">
        <v>0.519838056680161</v>
      </c>
      <c r="J16" s="5">
        <v>0.494271168118007</v>
      </c>
      <c r="K16" s="5">
        <v>0.581653363007519</v>
      </c>
      <c r="L16" s="5">
        <v>0.519838056680161</v>
      </c>
      <c r="M16" s="5">
        <v>2.56592583656311</v>
      </c>
      <c r="N16" s="5">
        <v>1835.32209992408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5">
        <v>0.604858299595141</v>
      </c>
      <c r="J17" s="5">
        <v>0.596808339558831</v>
      </c>
      <c r="K17" s="5">
        <v>0.654101369757012</v>
      </c>
      <c r="L17" s="5">
        <v>0.604858299595141</v>
      </c>
      <c r="M17" s="5">
        <v>2.57871866226196</v>
      </c>
      <c r="N17" s="5">
        <v>224.006685495376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5">
        <v>0.581376518218623</v>
      </c>
      <c r="J18" s="5">
        <v>0.543126249144525</v>
      </c>
      <c r="K18" s="5">
        <v>0.620870875910575</v>
      </c>
      <c r="L18" s="5">
        <v>0.581376518218623</v>
      </c>
      <c r="M18" s="5">
        <v>2.66622281074523</v>
      </c>
      <c r="N18" s="5">
        <v>1956.0783252716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5">
        <v>0.5165991902834</v>
      </c>
      <c r="J19" s="5">
        <v>0.461237659417074</v>
      </c>
      <c r="K19" s="5">
        <v>0.538976837982494</v>
      </c>
      <c r="L19" s="5">
        <v>0.5165991902834</v>
      </c>
      <c r="M19" s="5">
        <v>2.60743236541748</v>
      </c>
      <c r="N19" s="5">
        <v>1803.5322561264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5">
        <v>0.6</v>
      </c>
      <c r="J20" s="5">
        <v>0.589662680479437</v>
      </c>
      <c r="K20" s="5">
        <v>0.657953013528494</v>
      </c>
      <c r="L20" s="5">
        <v>0.6</v>
      </c>
      <c r="M20" s="5">
        <v>2.63623476028442</v>
      </c>
      <c r="N20" s="5">
        <v>208.706615447998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5">
        <v>0.553846153846153</v>
      </c>
      <c r="J21" s="5">
        <v>0.530682508896295</v>
      </c>
      <c r="K21" s="5">
        <v>0.619934745192413</v>
      </c>
      <c r="L21" s="5">
        <v>0.553846153846153</v>
      </c>
      <c r="M21" s="5">
        <v>2.67779111862182</v>
      </c>
      <c r="N21" s="5">
        <v>1927.90706276893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5">
        <v>0.218623481781376</v>
      </c>
      <c r="J22" s="5">
        <v>0.0784429768517895</v>
      </c>
      <c r="K22" s="5">
        <v>0.0477962267862118</v>
      </c>
      <c r="L22" s="5">
        <v>0.218623481781376</v>
      </c>
      <c r="M22" s="5">
        <v>2.58820700645446</v>
      </c>
      <c r="N22" s="5">
        <v>18.5561225414276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5">
        <v>0.917408906882591</v>
      </c>
      <c r="J23" s="5">
        <v>0.917810405003218</v>
      </c>
      <c r="K23" s="5">
        <v>0.921090665362871</v>
      </c>
      <c r="L23" s="5">
        <v>0.917408906882591</v>
      </c>
      <c r="M23" s="5">
        <v>2.57700538635253</v>
      </c>
      <c r="N23" s="5">
        <v>177.388724803924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5">
        <v>0.884210526315789</v>
      </c>
      <c r="J24" s="5">
        <v>0.883858382214286</v>
      </c>
      <c r="K24" s="5">
        <v>0.886197115037791</v>
      </c>
      <c r="L24" s="5">
        <v>0.884210526315789</v>
      </c>
      <c r="M24" s="5">
        <v>2.58329701423645</v>
      </c>
      <c r="N24" s="5">
        <v>1900.98857927322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5">
        <v>0.894736842105263</v>
      </c>
      <c r="J25" s="5">
        <v>0.894949419188884</v>
      </c>
      <c r="K25" s="5">
        <v>0.901218114944205</v>
      </c>
      <c r="L25" s="5">
        <v>0.894736842105263</v>
      </c>
      <c r="M25" s="5">
        <v>2.57576847076416</v>
      </c>
      <c r="N25" s="5">
        <v>301.477656126022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5">
        <v>0.912550607287449</v>
      </c>
      <c r="J26" s="5">
        <v>0.912795833111558</v>
      </c>
      <c r="K26" s="5">
        <v>0.918656706367697</v>
      </c>
      <c r="L26" s="5">
        <v>0.912550607287449</v>
      </c>
      <c r="M26" s="5">
        <v>2.6123080253601</v>
      </c>
      <c r="N26" s="5">
        <v>2021.07806205749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5">
        <v>0.501214574898785</v>
      </c>
      <c r="J27" s="5">
        <v>0.490091495360585</v>
      </c>
      <c r="K27" s="5">
        <v>0.611984407870478</v>
      </c>
      <c r="L27" s="5">
        <v>0.501214574898785</v>
      </c>
      <c r="M27" s="5">
        <v>2.61068844795227</v>
      </c>
      <c r="N27" s="5">
        <v>1750.90161585807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5">
        <v>0.60242914979757</v>
      </c>
      <c r="J28" s="5">
        <v>0.603145557731107</v>
      </c>
      <c r="K28" s="5">
        <v>0.665282205936388</v>
      </c>
      <c r="L28" s="5">
        <v>0.60242914979757</v>
      </c>
      <c r="M28" s="5">
        <v>2.64470839500427</v>
      </c>
      <c r="N28" s="5">
        <v>145.95056605339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5">
        <v>0.555465587044534</v>
      </c>
      <c r="J29" s="5">
        <v>0.550187022249233</v>
      </c>
      <c r="K29" s="5">
        <v>0.636686397743857</v>
      </c>
      <c r="L29" s="5">
        <v>0.555465587044534</v>
      </c>
      <c r="M29" s="5">
        <v>2.58088040351867</v>
      </c>
      <c r="N29" s="5">
        <v>1871.39186501503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5">
        <v>0.252631578947368</v>
      </c>
      <c r="J30" s="5">
        <v>0.192031602356955</v>
      </c>
      <c r="K30" s="5">
        <v>0.275132677399235</v>
      </c>
      <c r="L30" s="5">
        <v>0.252631578947368</v>
      </c>
      <c r="M30" s="5">
        <v>2.55961561203002</v>
      </c>
      <c r="N30" s="5">
        <v>1731.73964071273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5">
        <v>0.566801619433198</v>
      </c>
      <c r="J31" s="5">
        <v>0.57044329341268</v>
      </c>
      <c r="K31" s="5">
        <v>0.64237911158098</v>
      </c>
      <c r="L31" s="5">
        <v>0.566801619433198</v>
      </c>
      <c r="M31" s="5">
        <v>2.59705114364624</v>
      </c>
      <c r="N31" s="5">
        <v>129.629428148269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5">
        <v>0.539271255060728</v>
      </c>
      <c r="J32" s="5">
        <v>0.526536431011725</v>
      </c>
      <c r="K32" s="5">
        <v>0.634552165534505</v>
      </c>
      <c r="L32" s="5">
        <v>0.539271255060728</v>
      </c>
      <c r="M32" s="5">
        <v>2.5599570274353</v>
      </c>
      <c r="N32" s="5">
        <v>1855.98340535163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5">
        <v>0.549783549783549</v>
      </c>
      <c r="J33" s="5">
        <v>0.495563309503401</v>
      </c>
      <c r="K33" s="5">
        <v>0.480137255428177</v>
      </c>
      <c r="L33" s="5">
        <v>0.549783549783549</v>
      </c>
      <c r="M33" s="5">
        <v>2.21362113952636</v>
      </c>
      <c r="N33" s="5">
        <v>160.512921094894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5">
        <v>0.538961038961039</v>
      </c>
      <c r="J34" s="5">
        <v>0.493652862530023</v>
      </c>
      <c r="K34" s="5">
        <v>0.484919127799939</v>
      </c>
      <c r="L34" s="5">
        <v>0.538961038961039</v>
      </c>
      <c r="M34" s="5">
        <v>1.8666832447052</v>
      </c>
      <c r="N34" s="5">
        <v>1885.81941461563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5">
        <v>0.562770562770562</v>
      </c>
      <c r="J35" s="5">
        <v>0.502525841594327</v>
      </c>
      <c r="K35" s="5">
        <v>0.472035839347299</v>
      </c>
      <c r="L35" s="5">
        <v>0.562770562770562</v>
      </c>
      <c r="M35" s="5">
        <v>1.83740782737731</v>
      </c>
      <c r="N35" s="5">
        <v>283.388914108276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5">
        <v>0.608225108225108</v>
      </c>
      <c r="J36" s="5">
        <v>0.548182149455532</v>
      </c>
      <c r="K36" s="5">
        <v>0.531803030731602</v>
      </c>
      <c r="L36" s="5">
        <v>0.608225108225108</v>
      </c>
      <c r="M36" s="5">
        <v>1.84912967681884</v>
      </c>
      <c r="N36" s="5">
        <v>2015.40182614326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5">
        <v>0.88095238095238</v>
      </c>
      <c r="J37" s="5">
        <v>0.859328743448867</v>
      </c>
      <c r="K37" s="5">
        <v>0.859999570992325</v>
      </c>
      <c r="L37" s="5">
        <v>0.88095238095238</v>
      </c>
      <c r="M37" s="5">
        <v>1.86410307884216</v>
      </c>
      <c r="N37" s="5">
        <v>84.2272324562072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5">
        <v>0.865800865800865</v>
      </c>
      <c r="J38" s="5">
        <v>0.858051677099296</v>
      </c>
      <c r="K38" s="5">
        <v>0.854696214149995</v>
      </c>
      <c r="L38" s="5">
        <v>0.865800865800865</v>
      </c>
      <c r="M38" s="5">
        <v>1.86408233642578</v>
      </c>
      <c r="N38" s="5">
        <v>239.717844963073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5">
        <v>0.889610389610389</v>
      </c>
      <c r="J39" s="5">
        <v>0.882939422396624</v>
      </c>
      <c r="K39" s="5">
        <v>0.879388585163693</v>
      </c>
      <c r="L39" s="5">
        <v>0.889610389610389</v>
      </c>
      <c r="M39" s="5">
        <v>1.86830592155456</v>
      </c>
      <c r="N39" s="5">
        <v>1960.00601863861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5">
        <v>0.885281385281385</v>
      </c>
      <c r="J40" s="5">
        <v>0.883119527828932</v>
      </c>
      <c r="K40" s="5">
        <v>0.883450846376683</v>
      </c>
      <c r="L40" s="5">
        <v>0.885281385281385</v>
      </c>
      <c r="M40" s="5">
        <v>1.82908678054809</v>
      </c>
      <c r="N40" s="5">
        <v>361.805323123931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5">
        <v>0.893939393939393</v>
      </c>
      <c r="J41" s="5">
        <v>0.888545186723865</v>
      </c>
      <c r="K41" s="5">
        <v>0.886407179666054</v>
      </c>
      <c r="L41" s="5">
        <v>0.893939393939393</v>
      </c>
      <c r="M41" s="5">
        <v>1.8321144580841</v>
      </c>
      <c r="N41" s="5">
        <v>2088.61701893806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5">
        <v>0.896103896103896</v>
      </c>
      <c r="J42" s="5">
        <v>0.883518754786209</v>
      </c>
      <c r="K42" s="5">
        <v>0.890459077802031</v>
      </c>
      <c r="L42" s="5">
        <v>0.896103896103896</v>
      </c>
      <c r="M42" s="5">
        <v>1.83145570755004</v>
      </c>
      <c r="N42" s="5">
        <v>100.502234697341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5">
        <v>0.876623376623376</v>
      </c>
      <c r="J43" s="5">
        <v>0.866817487025116</v>
      </c>
      <c r="K43" s="5">
        <v>0.863104514533086</v>
      </c>
      <c r="L43" s="5">
        <v>0.876623376623376</v>
      </c>
      <c r="M43" s="5">
        <v>1.78880381584167</v>
      </c>
      <c r="N43" s="5">
        <v>254.013275384902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5">
        <v>0.9004329004329</v>
      </c>
      <c r="J44" s="5">
        <v>0.88913769946921</v>
      </c>
      <c r="K44" s="5">
        <v>0.880354711574984</v>
      </c>
      <c r="L44" s="5">
        <v>0.9004329004329</v>
      </c>
      <c r="M44" s="5">
        <v>1.87380456924438</v>
      </c>
      <c r="N44" s="5">
        <v>1985.21024608612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5">
        <v>0.889610389610389</v>
      </c>
      <c r="J45" s="5">
        <v>0.883573945844991</v>
      </c>
      <c r="K45" s="5">
        <v>0.879214337642256</v>
      </c>
      <c r="L45" s="5">
        <v>0.889610389610389</v>
      </c>
      <c r="M45" s="5">
        <v>1.86687874794006</v>
      </c>
      <c r="N45" s="5">
        <v>380.656201124191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5">
        <v>0.9004329004329</v>
      </c>
      <c r="J46" s="5">
        <v>0.892575347287236</v>
      </c>
      <c r="K46" s="5">
        <v>0.888483369294264</v>
      </c>
      <c r="L46" s="5">
        <v>0.9004329004329</v>
      </c>
      <c r="M46" s="5">
        <v>2.41195368766784</v>
      </c>
      <c r="N46" s="5">
        <v>2102.05435037612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5">
        <v>0.896103896103896</v>
      </c>
      <c r="J47" s="5">
        <v>0.886570444200314</v>
      </c>
      <c r="K47" s="5">
        <v>0.883958241867867</v>
      </c>
      <c r="L47" s="5">
        <v>0.896103896103896</v>
      </c>
      <c r="M47" s="5">
        <v>1.83224487304687</v>
      </c>
      <c r="N47" s="5">
        <v>1835.32209992408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5">
        <v>0.891774891774891</v>
      </c>
      <c r="J48" s="5">
        <v>0.881635412105981</v>
      </c>
      <c r="K48" s="5">
        <v>0.875693305139873</v>
      </c>
      <c r="L48" s="5">
        <v>0.891774891774891</v>
      </c>
      <c r="M48" s="5">
        <v>1.76058840751647</v>
      </c>
      <c r="N48" s="5">
        <v>224.006685495376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5">
        <v>0.9004329004329</v>
      </c>
      <c r="J49" s="5">
        <v>0.889432714855812</v>
      </c>
      <c r="K49" s="5">
        <v>0.884303467984039</v>
      </c>
      <c r="L49" s="5">
        <v>0.9004329004329</v>
      </c>
      <c r="M49" s="5">
        <v>1.86235260963439</v>
      </c>
      <c r="N49" s="5">
        <v>1956.0783252716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5">
        <v>0.9004329004329</v>
      </c>
      <c r="J50" s="5">
        <v>0.889994754125009</v>
      </c>
      <c r="K50" s="5">
        <v>0.882665163759528</v>
      </c>
      <c r="L50" s="5">
        <v>0.9004329004329</v>
      </c>
      <c r="M50" s="5">
        <v>1.82916021347045</v>
      </c>
      <c r="N50" s="5">
        <v>1803.5322561264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5">
        <v>0.883116883116883</v>
      </c>
      <c r="J51" s="5">
        <v>0.877541218223343</v>
      </c>
      <c r="K51" s="5">
        <v>0.876872266133518</v>
      </c>
      <c r="L51" s="5">
        <v>0.883116883116883</v>
      </c>
      <c r="M51" s="5">
        <v>1.8697555065155</v>
      </c>
      <c r="N51" s="5">
        <v>208.706615447998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5">
        <v>0.885281385281385</v>
      </c>
      <c r="J52" s="5">
        <v>0.879628334754787</v>
      </c>
      <c r="K52" s="5">
        <v>0.892179891382984</v>
      </c>
      <c r="L52" s="5">
        <v>0.885281385281385</v>
      </c>
      <c r="M52" s="5">
        <v>1.85001969337463</v>
      </c>
      <c r="N52" s="5">
        <v>1927.90706276893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5">
        <v>0.229437229437229</v>
      </c>
      <c r="J53" s="5">
        <v>0.0856350222547405</v>
      </c>
      <c r="K53" s="5">
        <v>0.0526414422518318</v>
      </c>
      <c r="L53" s="5">
        <v>0.229437229437229</v>
      </c>
      <c r="M53" s="5">
        <v>1.88688349723815</v>
      </c>
      <c r="N53" s="5">
        <v>18.5561225414276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5">
        <v>0.751082251082251</v>
      </c>
      <c r="J54" s="5">
        <v>0.73320618154039</v>
      </c>
      <c r="K54" s="5">
        <v>0.752685458647515</v>
      </c>
      <c r="L54" s="5">
        <v>0.751082251082251</v>
      </c>
      <c r="M54" s="5">
        <v>1.85277533531188</v>
      </c>
      <c r="N54" s="5">
        <v>177.388724803924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5">
        <v>0.774891774891774</v>
      </c>
      <c r="J55" s="5">
        <v>0.779417722357477</v>
      </c>
      <c r="K55" s="5">
        <v>0.799122145911103</v>
      </c>
      <c r="L55" s="5">
        <v>0.774891774891774</v>
      </c>
      <c r="M55" s="5">
        <v>1.83219981193542</v>
      </c>
      <c r="N55" s="5">
        <v>1900.98857927322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5">
        <v>0.757575757575757</v>
      </c>
      <c r="J56" s="5">
        <v>0.760795512608021</v>
      </c>
      <c r="K56" s="5">
        <v>0.783707492252383</v>
      </c>
      <c r="L56" s="5">
        <v>0.757575757575757</v>
      </c>
      <c r="M56" s="5">
        <v>1.78581047058105</v>
      </c>
      <c r="N56" s="5">
        <v>301.477656126022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5">
        <v>0.772727272727272</v>
      </c>
      <c r="J57" s="5">
        <v>0.761972833467673</v>
      </c>
      <c r="K57" s="5">
        <v>0.794566343926744</v>
      </c>
      <c r="L57" s="5">
        <v>0.772727272727272</v>
      </c>
      <c r="M57" s="5">
        <v>1.86798286437988</v>
      </c>
      <c r="N57" s="5">
        <v>2021.07806205749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5">
        <v>0.729437229437229</v>
      </c>
      <c r="J58" s="5">
        <v>0.727221196134609</v>
      </c>
      <c r="K58" s="5">
        <v>0.766778863910333</v>
      </c>
      <c r="L58" s="5">
        <v>0.729437229437229</v>
      </c>
      <c r="M58" s="5">
        <v>1.76271724700927</v>
      </c>
      <c r="N58" s="5">
        <v>1750.90161585807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5">
        <v>0.794372294372294</v>
      </c>
      <c r="J59" s="5">
        <v>0.811307574996013</v>
      </c>
      <c r="K59" s="5">
        <v>0.839693453138831</v>
      </c>
      <c r="L59" s="5">
        <v>0.794372294372294</v>
      </c>
      <c r="M59" s="5">
        <v>1.87409043312072</v>
      </c>
      <c r="N59" s="5">
        <v>145.95056605339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5">
        <v>0.642857142857142</v>
      </c>
      <c r="J60" s="5">
        <v>0.662075332903921</v>
      </c>
      <c r="K60" s="5">
        <v>0.758410103853453</v>
      </c>
      <c r="L60" s="5">
        <v>0.642857142857142</v>
      </c>
      <c r="M60" s="5">
        <v>1.85275077819824</v>
      </c>
      <c r="N60" s="5">
        <v>1871.39186501503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5">
        <v>0.32034632034632</v>
      </c>
      <c r="J61" s="5">
        <v>0.234100103221181</v>
      </c>
      <c r="K61" s="5">
        <v>0.234945004795255</v>
      </c>
      <c r="L61" s="5">
        <v>0.32034632034632</v>
      </c>
      <c r="M61" s="5">
        <v>1.82985544204711</v>
      </c>
      <c r="N61" s="5">
        <v>1731.73964071273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5">
        <v>0.538961038961039</v>
      </c>
      <c r="J62" s="5">
        <v>0.519651202888854</v>
      </c>
      <c r="K62" s="5">
        <v>0.524897435021658</v>
      </c>
      <c r="L62" s="5">
        <v>0.538961038961039</v>
      </c>
      <c r="M62" s="5">
        <v>2.24865317344665</v>
      </c>
      <c r="N62" s="5">
        <v>129.629428148269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5">
        <v>0.534632034632034</v>
      </c>
      <c r="J63" s="5">
        <v>0.501093141814262</v>
      </c>
      <c r="K63" s="5">
        <v>0.551618708928346</v>
      </c>
      <c r="L63" s="5">
        <v>0.534632034632034</v>
      </c>
      <c r="M63" s="5">
        <v>1.84036421775817</v>
      </c>
      <c r="N63" s="5">
        <v>1855.98340535163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5">
        <v>0.716312056737588</v>
      </c>
      <c r="J64" s="5">
        <v>0.719422031029983</v>
      </c>
      <c r="K64" s="5">
        <v>0.788770935480485</v>
      </c>
      <c r="L64" s="5">
        <v>0.716312056737588</v>
      </c>
      <c r="M64" s="5">
        <v>0.304691076278686</v>
      </c>
      <c r="N64" s="5">
        <v>160.512921094894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5">
        <v>0.723404255319149</v>
      </c>
      <c r="J65" s="5">
        <v>0.708399288927581</v>
      </c>
      <c r="K65" s="5">
        <v>0.740351154431254</v>
      </c>
      <c r="L65" s="5">
        <v>0.723404255319149</v>
      </c>
      <c r="M65" s="5">
        <v>0.317568063735961</v>
      </c>
      <c r="N65" s="5">
        <v>1885.81941461563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5">
        <v>0.780141843971631</v>
      </c>
      <c r="J66" s="5">
        <v>0.77547304790599</v>
      </c>
      <c r="K66" s="5">
        <v>0.824134018533267</v>
      </c>
      <c r="L66" s="5">
        <v>0.780141843971631</v>
      </c>
      <c r="M66" s="5">
        <v>0.299981832504272</v>
      </c>
      <c r="N66" s="5">
        <v>283.388914108276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5">
        <v>0.716312056737588</v>
      </c>
      <c r="J67" s="5">
        <v>0.714212882326676</v>
      </c>
      <c r="K67" s="5">
        <v>0.792775853537852</v>
      </c>
      <c r="L67" s="5">
        <v>0.716312056737588</v>
      </c>
      <c r="M67" s="5">
        <v>0.308364391326904</v>
      </c>
      <c r="N67" s="5">
        <v>2015.40182614326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5">
        <v>0.687943262411347</v>
      </c>
      <c r="J68" s="5">
        <v>0.613398381511483</v>
      </c>
      <c r="K68" s="5">
        <v>0.559978713170202</v>
      </c>
      <c r="L68" s="5">
        <v>0.687943262411347</v>
      </c>
      <c r="M68" s="5">
        <v>0.310021638870239</v>
      </c>
      <c r="N68" s="5">
        <v>84.2272324562072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5">
        <v>0.808510638297872</v>
      </c>
      <c r="J69" s="5">
        <v>0.792024152814426</v>
      </c>
      <c r="K69" s="5">
        <v>0.884435620049896</v>
      </c>
      <c r="L69" s="5">
        <v>0.808510638297872</v>
      </c>
      <c r="M69" s="5">
        <v>0.308963060379028</v>
      </c>
      <c r="N69" s="5">
        <v>239.717844963073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5">
        <v>0.794326241134751</v>
      </c>
      <c r="J70" s="5">
        <v>0.768992453270968</v>
      </c>
      <c r="K70" s="5">
        <v>0.773649849476891</v>
      </c>
      <c r="L70" s="5">
        <v>0.794326241134751</v>
      </c>
      <c r="M70" s="5">
        <v>0.309637069702148</v>
      </c>
      <c r="N70" s="5">
        <v>1960.00601863861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5">
        <v>0.872340425531914</v>
      </c>
      <c r="J71" s="5">
        <v>0.872803040885845</v>
      </c>
      <c r="K71" s="5">
        <v>0.920466058763931</v>
      </c>
      <c r="L71" s="5">
        <v>0.872340425531914</v>
      </c>
      <c r="M71" s="5">
        <v>0.303673267364501</v>
      </c>
      <c r="N71" s="5">
        <v>361.805323123931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5">
        <v>0.843971631205673</v>
      </c>
      <c r="J72" s="5">
        <v>0.835760632908663</v>
      </c>
      <c r="K72" s="5">
        <v>0.898059835330561</v>
      </c>
      <c r="L72" s="5">
        <v>0.843971631205673</v>
      </c>
      <c r="M72" s="5">
        <v>0.304935693740844</v>
      </c>
      <c r="N72" s="5">
        <v>2088.61701893806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5">
        <v>0.822695035460992</v>
      </c>
      <c r="J73" s="5">
        <v>0.793053488433583</v>
      </c>
      <c r="K73" s="5">
        <v>0.812465959324914</v>
      </c>
      <c r="L73" s="5">
        <v>0.822695035460992</v>
      </c>
      <c r="M73" s="5">
        <v>0.303096771240234</v>
      </c>
      <c r="N73" s="5">
        <v>100.502234697341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5">
        <v>0.865248226950354</v>
      </c>
      <c r="J74" s="5">
        <v>0.841805475877217</v>
      </c>
      <c r="K74" s="5">
        <v>0.891693356343462</v>
      </c>
      <c r="L74" s="5">
        <v>0.865248226950354</v>
      </c>
      <c r="M74" s="5">
        <v>0.308222293853759</v>
      </c>
      <c r="N74" s="5">
        <v>254.013275384902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5">
        <v>0.872340425531914</v>
      </c>
      <c r="J75" s="5">
        <v>0.85488321868501</v>
      </c>
      <c r="K75" s="5">
        <v>0.922424052363262</v>
      </c>
      <c r="L75" s="5">
        <v>0.872340425531914</v>
      </c>
      <c r="M75" s="5">
        <v>0.317171335220336</v>
      </c>
      <c r="N75" s="5">
        <v>1985.21024608612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5">
        <v>0.886524822695035</v>
      </c>
      <c r="J76" s="5">
        <v>0.891636657910743</v>
      </c>
      <c r="K76" s="5">
        <v>0.933237912974488</v>
      </c>
      <c r="L76" s="5">
        <v>0.886524822695035</v>
      </c>
      <c r="M76" s="5">
        <v>0.311309814453125</v>
      </c>
      <c r="N76" s="5">
        <v>380.656201124191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5">
        <v>0.900709219858156</v>
      </c>
      <c r="J77" s="5">
        <v>0.899517562675457</v>
      </c>
      <c r="K77" s="5">
        <v>0.940044354807992</v>
      </c>
      <c r="L77" s="5">
        <v>0.900709219858156</v>
      </c>
      <c r="M77" s="5">
        <v>0.312701702117919</v>
      </c>
      <c r="N77" s="5">
        <v>2102.05435037612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5">
        <v>0.815602836879432</v>
      </c>
      <c r="J78" s="5">
        <v>0.801887021748017</v>
      </c>
      <c r="K78" s="5">
        <v>0.884630335048268</v>
      </c>
      <c r="L78" s="5">
        <v>0.815602836879432</v>
      </c>
      <c r="M78" s="5">
        <v>0.303885459899902</v>
      </c>
      <c r="N78" s="5">
        <v>1835.32209992408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5">
        <v>0.886524822695035</v>
      </c>
      <c r="J79" s="5">
        <v>0.882611400533402</v>
      </c>
      <c r="K79" s="5">
        <v>0.88485429632846</v>
      </c>
      <c r="L79" s="5">
        <v>0.886524822695035</v>
      </c>
      <c r="M79" s="5">
        <v>0.29891037940979</v>
      </c>
      <c r="N79" s="5">
        <v>224.006685495376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5">
        <v>0.879432624113475</v>
      </c>
      <c r="J80" s="5">
        <v>0.868461250079388</v>
      </c>
      <c r="K80" s="5">
        <v>0.917656647964479</v>
      </c>
      <c r="L80" s="5">
        <v>0.879432624113475</v>
      </c>
      <c r="M80" s="5">
        <v>0.313196420669555</v>
      </c>
      <c r="N80" s="5">
        <v>1956.0783252716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5">
        <v>0.737588652482269</v>
      </c>
      <c r="J81" s="5">
        <v>0.681954016512991</v>
      </c>
      <c r="K81" s="5">
        <v>0.650974066371602</v>
      </c>
      <c r="L81" s="5">
        <v>0.737588652482269</v>
      </c>
      <c r="M81" s="5">
        <v>0.308552503585815</v>
      </c>
      <c r="N81" s="5">
        <v>1803.5322561264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5">
        <v>0.843971631205673</v>
      </c>
      <c r="J82" s="5">
        <v>0.841468381893913</v>
      </c>
      <c r="K82" s="5">
        <v>0.849681096708122</v>
      </c>
      <c r="L82" s="5">
        <v>0.843971631205673</v>
      </c>
      <c r="M82" s="5">
        <v>0.31630539894104</v>
      </c>
      <c r="N82" s="5">
        <v>208.706615447998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5">
        <v>0.815602836879432</v>
      </c>
      <c r="J83" s="5">
        <v>0.80821654109816</v>
      </c>
      <c r="K83" s="5">
        <v>0.866383786951162</v>
      </c>
      <c r="L83" s="5">
        <v>0.815602836879432</v>
      </c>
      <c r="M83" s="5">
        <v>0.319144964218139</v>
      </c>
      <c r="N83" s="5">
        <v>1927.90706276893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5">
        <v>0.326241134751773</v>
      </c>
      <c r="J84" s="5">
        <v>0.160503659877877</v>
      </c>
      <c r="K84" s="5">
        <v>0.106433278004124</v>
      </c>
      <c r="L84" s="5">
        <v>0.326241134751773</v>
      </c>
      <c r="M84" s="5">
        <v>0.317657709121704</v>
      </c>
      <c r="N84" s="5">
        <v>18.5561225414276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5">
        <v>0.836879432624113</v>
      </c>
      <c r="J85" s="5">
        <v>0.819247141076753</v>
      </c>
      <c r="K85" s="5">
        <v>0.883919284025667</v>
      </c>
      <c r="L85" s="5">
        <v>0.836879432624113</v>
      </c>
      <c r="M85" s="5">
        <v>0.302355051040649</v>
      </c>
      <c r="N85" s="5">
        <v>177.388724803924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5">
        <v>0.872340425531914</v>
      </c>
      <c r="J86" s="5">
        <v>0.867667697542569</v>
      </c>
      <c r="K86" s="5">
        <v>0.879775754762653</v>
      </c>
      <c r="L86" s="5">
        <v>0.872340425531914</v>
      </c>
      <c r="M86" s="5">
        <v>0.304957151412963</v>
      </c>
      <c r="N86" s="5">
        <v>1900.98857927322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5">
        <v>0.872340425531914</v>
      </c>
      <c r="J87" s="5">
        <v>0.875583032162882</v>
      </c>
      <c r="K87" s="5">
        <v>0.919789124601725</v>
      </c>
      <c r="L87" s="5">
        <v>0.872340425531914</v>
      </c>
      <c r="M87" s="5">
        <v>0.304111242294311</v>
      </c>
      <c r="N87" s="5">
        <v>301.477656126022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5">
        <v>0.843971631205673</v>
      </c>
      <c r="J88" s="5">
        <v>0.848913131693933</v>
      </c>
      <c r="K88" s="5">
        <v>0.869065119277885</v>
      </c>
      <c r="L88" s="5">
        <v>0.843971631205673</v>
      </c>
      <c r="M88" s="5">
        <v>0.317344427108764</v>
      </c>
      <c r="N88" s="5">
        <v>2021.07806205749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5">
        <v>0.879432624113475</v>
      </c>
      <c r="J89" s="5">
        <v>0.856545814056695</v>
      </c>
      <c r="K89" s="5">
        <v>0.878105523318289</v>
      </c>
      <c r="L89" s="5">
        <v>0.879432624113475</v>
      </c>
      <c r="M89" s="5">
        <v>0.304346799850463</v>
      </c>
      <c r="N89" s="5">
        <v>1750.90161585807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5">
        <v>0.851063829787234</v>
      </c>
      <c r="J90" s="5">
        <v>0.852383948560286</v>
      </c>
      <c r="K90" s="5">
        <v>0.872516815610156</v>
      </c>
      <c r="L90" s="5">
        <v>0.851063829787234</v>
      </c>
      <c r="M90" s="5">
        <v>0.31184434890747</v>
      </c>
      <c r="N90" s="5">
        <v>145.95056605339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5">
        <v>0.843971631205673</v>
      </c>
      <c r="J91" s="5">
        <v>0.854922919150394</v>
      </c>
      <c r="K91" s="5">
        <v>0.878453814052272</v>
      </c>
      <c r="L91" s="5">
        <v>0.843971631205673</v>
      </c>
      <c r="M91" s="5">
        <v>0.311624526977539</v>
      </c>
      <c r="N91" s="5">
        <v>1871.39186501503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5">
        <v>0.453900709219858</v>
      </c>
      <c r="J92" s="5">
        <v>0.395610271780484</v>
      </c>
      <c r="K92" s="5">
        <v>0.422682138299732</v>
      </c>
      <c r="L92" s="5">
        <v>0.453900709219858</v>
      </c>
      <c r="M92" s="5">
        <v>0.303004503250122</v>
      </c>
      <c r="N92" s="5">
        <v>1731.73964071273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5">
        <v>0.744680851063829</v>
      </c>
      <c r="J93" s="5">
        <v>0.758323348035269</v>
      </c>
      <c r="K93" s="5">
        <v>0.789456070867045</v>
      </c>
      <c r="L93" s="5">
        <v>0.744680851063829</v>
      </c>
      <c r="M93" s="5">
        <v>0.313778162002563</v>
      </c>
      <c r="N93" s="5">
        <v>129.629428148269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5">
        <v>0.76595744680851</v>
      </c>
      <c r="J94" s="5">
        <v>0.769239757334848</v>
      </c>
      <c r="K94" s="5">
        <v>0.795006410816144</v>
      </c>
      <c r="L94" s="5">
        <v>0.76595744680851</v>
      </c>
      <c r="M94" s="5">
        <v>0.30401873588562</v>
      </c>
      <c r="N94" s="5">
        <v>1855.98340535163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5">
        <v>0.617974370503597</v>
      </c>
      <c r="J95" s="5">
        <v>0.677971131948875</v>
      </c>
      <c r="K95" s="5">
        <v>0.820800018754168</v>
      </c>
      <c r="L95" s="5">
        <v>0.617974370503597</v>
      </c>
      <c r="M95" s="5">
        <v>36.7870397567749</v>
      </c>
      <c r="N95" s="5">
        <v>160.512921094894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5">
        <v>0.799404226618705</v>
      </c>
      <c r="J96" s="5">
        <v>0.836962076998936</v>
      </c>
      <c r="K96" s="5">
        <v>0.9138207106854</v>
      </c>
      <c r="L96" s="5">
        <v>0.799404226618705</v>
      </c>
      <c r="M96" s="5">
        <v>37.6335182189941</v>
      </c>
      <c r="N96" s="5">
        <v>1885.81941461563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5">
        <v>0.717513489208633</v>
      </c>
      <c r="J97" s="5">
        <v>0.764463411206321</v>
      </c>
      <c r="K97" s="5">
        <v>0.867878375353702</v>
      </c>
      <c r="L97" s="5">
        <v>0.717513489208633</v>
      </c>
      <c r="M97" s="5">
        <v>36.8073666095733</v>
      </c>
      <c r="N97" s="5">
        <v>283.388914108276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5">
        <v>0.799910071942446</v>
      </c>
      <c r="J98" s="5">
        <v>0.844453868705825</v>
      </c>
      <c r="K98" s="5">
        <v>0.930100833794246</v>
      </c>
      <c r="L98" s="5">
        <v>0.799910071942446</v>
      </c>
      <c r="M98" s="5">
        <v>37.372512102127</v>
      </c>
      <c r="N98" s="5">
        <v>2015.40182614326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5">
        <v>0.724426708633093</v>
      </c>
      <c r="J99" s="5">
        <v>0.71245252596525</v>
      </c>
      <c r="K99" s="5">
        <v>0.718371403079461</v>
      </c>
      <c r="L99" s="5">
        <v>0.724426708633093</v>
      </c>
      <c r="M99" s="5">
        <v>36.8250765800476</v>
      </c>
      <c r="N99" s="5">
        <v>84.2272324562072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5">
        <v>0.704305305755395</v>
      </c>
      <c r="J100" s="5">
        <v>0.754602629876554</v>
      </c>
      <c r="K100" s="5">
        <v>0.868892358081787</v>
      </c>
      <c r="L100" s="5">
        <v>0.704305305755395</v>
      </c>
      <c r="M100" s="5">
        <v>37.5667722225189</v>
      </c>
      <c r="N100" s="5">
        <v>239.717844963073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5">
        <v>0.927383093525179</v>
      </c>
      <c r="J101" s="5">
        <v>0.929689305326005</v>
      </c>
      <c r="K101" s="5">
        <v>0.935617255967168</v>
      </c>
      <c r="L101" s="5">
        <v>0.927383093525179</v>
      </c>
      <c r="M101" s="5">
        <v>37.4147186279296</v>
      </c>
      <c r="N101" s="5">
        <v>1960.00601863861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5">
        <v>0.805811600719424</v>
      </c>
      <c r="J102" s="5">
        <v>0.82334360487513</v>
      </c>
      <c r="K102" s="5">
        <v>0.87031999122691</v>
      </c>
      <c r="L102" s="5">
        <v>0.805811600719424</v>
      </c>
      <c r="M102" s="5">
        <v>36.6460762023925</v>
      </c>
      <c r="N102" s="5">
        <v>361.805323123931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5">
        <v>0.927158273381295</v>
      </c>
      <c r="J103" s="5">
        <v>0.929528898822925</v>
      </c>
      <c r="K103" s="5">
        <v>0.938582385622016</v>
      </c>
      <c r="L103" s="5">
        <v>0.927158273381295</v>
      </c>
      <c r="M103" s="5">
        <v>37.5578055381774</v>
      </c>
      <c r="N103" s="5">
        <v>2088.61701893806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5">
        <v>0.751124100719424</v>
      </c>
      <c r="J104" s="5">
        <v>0.754316096803026</v>
      </c>
      <c r="K104" s="5">
        <v>0.773935120878507</v>
      </c>
      <c r="L104" s="5">
        <v>0.751124100719424</v>
      </c>
      <c r="M104" s="5">
        <v>37.0530190467834</v>
      </c>
      <c r="N104" s="5">
        <v>100.502234697341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5">
        <v>0.724820143884892</v>
      </c>
      <c r="J105" s="5">
        <v>0.793973769250753</v>
      </c>
      <c r="K105" s="5">
        <v>0.913454901501175</v>
      </c>
      <c r="L105" s="5">
        <v>0.724820143884892</v>
      </c>
      <c r="M105" s="5">
        <v>37.3285524845123</v>
      </c>
      <c r="N105" s="5">
        <v>254.013275384902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5">
        <v>0.925078687050359</v>
      </c>
      <c r="J106" s="5">
        <v>0.927159830159107</v>
      </c>
      <c r="K106" s="5">
        <v>0.935879439722778</v>
      </c>
      <c r="L106" s="5">
        <v>0.925078687050359</v>
      </c>
      <c r="M106" s="5">
        <v>38.0767860412597</v>
      </c>
      <c r="N106" s="5">
        <v>1985.21024608612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5">
        <v>0.802326888489208</v>
      </c>
      <c r="J107" s="5">
        <v>0.825893645750654</v>
      </c>
      <c r="K107" s="5">
        <v>0.875561502445661</v>
      </c>
      <c r="L107" s="5">
        <v>0.802326888489208</v>
      </c>
      <c r="M107" s="5">
        <v>38.2666234970092</v>
      </c>
      <c r="N107" s="5">
        <v>380.656201124191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5">
        <v>0.924010791366906</v>
      </c>
      <c r="J108" s="5">
        <v>0.926129847607799</v>
      </c>
      <c r="K108" s="5">
        <v>0.936116338349333</v>
      </c>
      <c r="L108" s="5">
        <v>0.924010791366906</v>
      </c>
      <c r="M108" s="5">
        <v>37.8470931053161</v>
      </c>
      <c r="N108" s="5">
        <v>2102.05435037612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5">
        <v>0.884442446043165</v>
      </c>
      <c r="J109" s="5">
        <v>0.887863826585099</v>
      </c>
      <c r="K109" s="5">
        <v>0.91175291761209</v>
      </c>
      <c r="L109" s="5">
        <v>0.884442446043165</v>
      </c>
      <c r="M109" s="5">
        <v>36.8276195526123</v>
      </c>
      <c r="N109" s="5">
        <v>1835.32209992408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5">
        <v>0.792996852517985</v>
      </c>
      <c r="J110" s="5">
        <v>0.800457587266933</v>
      </c>
      <c r="K110" s="5">
        <v>0.864055474249175</v>
      </c>
      <c r="L110" s="5">
        <v>0.792996852517985</v>
      </c>
      <c r="M110" s="5">
        <v>37.5658545494079</v>
      </c>
      <c r="N110" s="5">
        <v>224.006685495376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5">
        <v>0.92283048561151</v>
      </c>
      <c r="J111" s="5">
        <v>0.924477220779454</v>
      </c>
      <c r="K111" s="5">
        <v>0.933913142172685</v>
      </c>
      <c r="L111" s="5">
        <v>0.92283048561151</v>
      </c>
      <c r="M111" s="5">
        <v>37.4964749813079</v>
      </c>
      <c r="N111" s="5">
        <v>1956.0783252716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5">
        <v>0.927045863309352</v>
      </c>
      <c r="J112" s="5">
        <v>0.929945125899207</v>
      </c>
      <c r="K112" s="5">
        <v>0.939007821205586</v>
      </c>
      <c r="L112" s="5">
        <v>0.927045863309352</v>
      </c>
      <c r="M112" s="5">
        <v>37.4320373535156</v>
      </c>
      <c r="N112" s="5">
        <v>1803.5322561264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5">
        <v>0.804294064748201</v>
      </c>
      <c r="J113" s="5">
        <v>0.806399451025059</v>
      </c>
      <c r="K113" s="5">
        <v>0.83499574412191</v>
      </c>
      <c r="L113" s="5">
        <v>0.804294064748201</v>
      </c>
      <c r="M113" s="5">
        <v>37.7681999206543</v>
      </c>
      <c r="N113" s="5">
        <v>208.706615447998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5">
        <v>0.883824190647482</v>
      </c>
      <c r="J114" s="5">
        <v>0.88966251206414</v>
      </c>
      <c r="K114" s="5">
        <v>0.915721630708599</v>
      </c>
      <c r="L114" s="5">
        <v>0.883824190647482</v>
      </c>
      <c r="M114" s="5">
        <v>37.7992069721221</v>
      </c>
      <c r="N114" s="5">
        <v>1927.90706276893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5">
        <v>0.301371402877697</v>
      </c>
      <c r="J115" s="5">
        <v>0.139583092530898</v>
      </c>
      <c r="K115" s="5">
        <v>0.0908247224724716</v>
      </c>
      <c r="L115" s="5">
        <v>0.301371402877697</v>
      </c>
      <c r="M115" s="5">
        <v>37.5413515567779</v>
      </c>
      <c r="N115" s="5">
        <v>18.5561225414276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5">
        <v>0.663107014388489</v>
      </c>
      <c r="J116" s="5">
        <v>0.729609835533336</v>
      </c>
      <c r="K116" s="5">
        <v>0.881976823835685</v>
      </c>
      <c r="L116" s="5">
        <v>0.663107014388489</v>
      </c>
      <c r="M116" s="5">
        <v>37.6834824085235</v>
      </c>
      <c r="N116" s="5">
        <v>177.388724803924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5">
        <v>0.904788669064748</v>
      </c>
      <c r="J117" s="5">
        <v>0.918924246753271</v>
      </c>
      <c r="K117" s="5">
        <v>0.938705447076573</v>
      </c>
      <c r="L117" s="5">
        <v>0.904788669064748</v>
      </c>
      <c r="M117" s="5">
        <v>37.6959838867187</v>
      </c>
      <c r="N117" s="5">
        <v>1900.98857927322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5">
        <v>0.744098471223021</v>
      </c>
      <c r="J118" s="5">
        <v>0.773274388949504</v>
      </c>
      <c r="K118" s="5">
        <v>0.835588883440356</v>
      </c>
      <c r="L118" s="5">
        <v>0.744098471223021</v>
      </c>
      <c r="M118" s="5">
        <v>37.3954622745513</v>
      </c>
      <c r="N118" s="5">
        <v>301.477656126022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5">
        <v>0.827562949640287</v>
      </c>
      <c r="J119" s="5">
        <v>0.865745110574147</v>
      </c>
      <c r="K119" s="5">
        <v>0.936107862218543</v>
      </c>
      <c r="L119" s="5">
        <v>0.827562949640287</v>
      </c>
      <c r="M119" s="5">
        <v>37.4426102638244</v>
      </c>
      <c r="N119" s="5">
        <v>2021.07806205749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5">
        <v>0.91822167266187</v>
      </c>
      <c r="J120" s="5">
        <v>0.919630691838845</v>
      </c>
      <c r="K120" s="5">
        <v>0.931882027959696</v>
      </c>
      <c r="L120" s="5">
        <v>0.91822167266187</v>
      </c>
      <c r="M120" s="5">
        <v>37.5016839504241</v>
      </c>
      <c r="N120" s="5">
        <v>1750.90161585807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5">
        <v>0.790748651079136</v>
      </c>
      <c r="J121" s="5">
        <v>0.793579376266505</v>
      </c>
      <c r="K121" s="5">
        <v>0.816566002163957</v>
      </c>
      <c r="L121" s="5">
        <v>0.790748651079136</v>
      </c>
      <c r="M121" s="5">
        <v>37.8125946521759</v>
      </c>
      <c r="N121" s="5">
        <v>145.95056605339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5">
        <v>0.890793615107913</v>
      </c>
      <c r="J122" s="5">
        <v>0.901514112796654</v>
      </c>
      <c r="K122" s="5">
        <v>0.926446935918402</v>
      </c>
      <c r="L122" s="5">
        <v>0.890793615107913</v>
      </c>
      <c r="M122" s="5">
        <v>37.692165851593</v>
      </c>
      <c r="N122" s="5">
        <v>1871.39186501503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5">
        <v>0.794233363309352</v>
      </c>
      <c r="J123" s="5">
        <v>0.793233163434107</v>
      </c>
      <c r="K123" s="5">
        <v>0.878008117205655</v>
      </c>
      <c r="L123" s="5">
        <v>0.794233363309352</v>
      </c>
      <c r="M123" s="5">
        <v>36.7934880256652</v>
      </c>
      <c r="N123" s="5">
        <v>1731.73964071273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5">
        <v>0.780744154676259</v>
      </c>
      <c r="J124" s="5">
        <v>0.79626822089086</v>
      </c>
      <c r="K124" s="5">
        <v>0.825311387946826</v>
      </c>
      <c r="L124" s="5">
        <v>0.780744154676259</v>
      </c>
      <c r="M124" s="5">
        <v>37.2867534160614</v>
      </c>
      <c r="N124" s="5">
        <v>129.629428148269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5">
        <v>0.911420863309352</v>
      </c>
      <c r="J125" s="5">
        <v>0.915507152807648</v>
      </c>
      <c r="K125" s="5">
        <v>0.928512377759041</v>
      </c>
      <c r="L125" s="5">
        <v>0.911420863309352</v>
      </c>
      <c r="M125" s="5">
        <v>36.7345910072326</v>
      </c>
      <c r="N125" s="5">
        <v>1855.98340535163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5">
        <v>0.48673209741912</v>
      </c>
      <c r="J126" s="5">
        <v>0.544662570937444</v>
      </c>
      <c r="K126" s="5">
        <v>0.745692111521976</v>
      </c>
      <c r="L126" s="5">
        <v>0.48673209741912</v>
      </c>
      <c r="M126" s="5">
        <v>5.72052240371704</v>
      </c>
      <c r="N126" s="5">
        <v>160.512921094894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5">
        <v>0.51508542348237</v>
      </c>
      <c r="J127" s="5">
        <v>0.572113164861993</v>
      </c>
      <c r="K127" s="5">
        <v>0.789979475275258</v>
      </c>
      <c r="L127" s="5">
        <v>0.51508542348237</v>
      </c>
      <c r="M127" s="5">
        <v>5.94114637374877</v>
      </c>
      <c r="N127" s="5">
        <v>1885.81941461563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5">
        <v>0.861504907306434</v>
      </c>
      <c r="J128" s="5">
        <v>0.872033848609855</v>
      </c>
      <c r="K128" s="5">
        <v>0.895414262279276</v>
      </c>
      <c r="L128" s="5">
        <v>0.861504907306434</v>
      </c>
      <c r="M128" s="5">
        <v>5.68241333961486</v>
      </c>
      <c r="N128" s="5">
        <v>283.388914108276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5">
        <v>0.704107597237368</v>
      </c>
      <c r="J129" s="5">
        <v>0.743094087827318</v>
      </c>
      <c r="K129" s="5">
        <v>0.888525296237613</v>
      </c>
      <c r="L129" s="5">
        <v>0.704107597237368</v>
      </c>
      <c r="M129" s="5">
        <v>5.76329255104064</v>
      </c>
      <c r="N129" s="5">
        <v>2015.40182614326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5">
        <v>0.610687022900763</v>
      </c>
      <c r="J130" s="5">
        <v>0.550022712072363</v>
      </c>
      <c r="K130" s="5">
        <v>0.528107595696801</v>
      </c>
      <c r="L130" s="5">
        <v>0.610687022900763</v>
      </c>
      <c r="M130" s="5">
        <v>5.71108770370483</v>
      </c>
      <c r="N130" s="5">
        <v>84.2272324562072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5">
        <v>0.514358415121773</v>
      </c>
      <c r="J131" s="5">
        <v>0.574663160186987</v>
      </c>
      <c r="K131" s="5">
        <v>0.788897883836559</v>
      </c>
      <c r="L131" s="5">
        <v>0.514358415121773</v>
      </c>
      <c r="M131" s="5">
        <v>5.8262014389038</v>
      </c>
      <c r="N131" s="5">
        <v>239.717844963073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5">
        <v>0.647764449291166</v>
      </c>
      <c r="J132" s="5">
        <v>0.674872396892906</v>
      </c>
      <c r="K132" s="5">
        <v>0.757927282642697</v>
      </c>
      <c r="L132" s="5">
        <v>0.647764449291166</v>
      </c>
      <c r="M132" s="5">
        <v>5.79385828971862</v>
      </c>
      <c r="N132" s="5">
        <v>1960.00601863861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5">
        <v>0.91130498000727</v>
      </c>
      <c r="J133" s="5">
        <v>0.911011658607908</v>
      </c>
      <c r="K133" s="5">
        <v>0.914679057513157</v>
      </c>
      <c r="L133" s="5">
        <v>0.91130498000727</v>
      </c>
      <c r="M133" s="5">
        <v>5.68811893463134</v>
      </c>
      <c r="N133" s="5">
        <v>361.805323123931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5">
        <v>0.864776444929116</v>
      </c>
      <c r="J134" s="5">
        <v>0.866360476875147</v>
      </c>
      <c r="K134" s="5">
        <v>0.887539410480194</v>
      </c>
      <c r="L134" s="5">
        <v>0.864776444929116</v>
      </c>
      <c r="M134" s="5">
        <v>5.79415273666381</v>
      </c>
      <c r="N134" s="5">
        <v>2088.61701893806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5">
        <v>0.720828789531079</v>
      </c>
      <c r="J135" s="5">
        <v>0.710933541840173</v>
      </c>
      <c r="K135" s="5">
        <v>0.732836525977733</v>
      </c>
      <c r="L135" s="5">
        <v>0.720828789531079</v>
      </c>
      <c r="M135" s="5">
        <v>5.84415078163147</v>
      </c>
      <c r="N135" s="5">
        <v>100.502234697341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5">
        <v>0.540530716103235</v>
      </c>
      <c r="J136" s="5">
        <v>0.600989239950802</v>
      </c>
      <c r="K136" s="5">
        <v>0.789689531186757</v>
      </c>
      <c r="L136" s="5">
        <v>0.540530716103235</v>
      </c>
      <c r="M136" s="5">
        <v>5.68485951423645</v>
      </c>
      <c r="N136" s="5">
        <v>254.013275384902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5">
        <v>0.741548527808069</v>
      </c>
      <c r="J137" s="5">
        <v>0.744757760813241</v>
      </c>
      <c r="K137" s="5">
        <v>0.780406852744877</v>
      </c>
      <c r="L137" s="5">
        <v>0.741548527808069</v>
      </c>
      <c r="M137" s="5">
        <v>5.81735849380493</v>
      </c>
      <c r="N137" s="5">
        <v>1985.21024608612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5">
        <v>0.884042166484914</v>
      </c>
      <c r="J138" s="5">
        <v>0.884251231492242</v>
      </c>
      <c r="K138" s="5">
        <v>0.88707235901703</v>
      </c>
      <c r="L138" s="5">
        <v>0.884042166484914</v>
      </c>
      <c r="M138" s="5">
        <v>5.84601306915283</v>
      </c>
      <c r="N138" s="5">
        <v>380.656201124191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5">
        <v>0.892766266812068</v>
      </c>
      <c r="J139" s="5">
        <v>0.892912195884388</v>
      </c>
      <c r="K139" s="5">
        <v>0.90213905575812</v>
      </c>
      <c r="L139" s="5">
        <v>0.892766266812068</v>
      </c>
      <c r="M139" s="5">
        <v>5.81488919258117</v>
      </c>
      <c r="N139" s="5">
        <v>2102.05435037612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5">
        <v>0.74518356961105</v>
      </c>
      <c r="J140" s="5">
        <v>0.723940205591299</v>
      </c>
      <c r="K140" s="5">
        <v>0.771702941899129</v>
      </c>
      <c r="L140" s="5">
        <v>0.74518356961105</v>
      </c>
      <c r="M140" s="5">
        <v>5.71073222160339</v>
      </c>
      <c r="N140" s="5">
        <v>1835.32209992408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5">
        <v>0.91494002181025</v>
      </c>
      <c r="J141" s="5">
        <v>0.915945296030989</v>
      </c>
      <c r="K141" s="5">
        <v>0.922546776082349</v>
      </c>
      <c r="L141" s="5">
        <v>0.91494002181025</v>
      </c>
      <c r="M141" s="5">
        <v>5.59789729118347</v>
      </c>
      <c r="N141" s="5">
        <v>224.006685495376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5">
        <v>0.896401308615049</v>
      </c>
      <c r="J142" s="5">
        <v>0.895990340605876</v>
      </c>
      <c r="K142" s="5">
        <v>0.905231628191516</v>
      </c>
      <c r="L142" s="5">
        <v>0.896401308615049</v>
      </c>
      <c r="M142" s="5">
        <v>5.8032693862915</v>
      </c>
      <c r="N142" s="5">
        <v>1956.0783252716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5">
        <v>0.721192293711377</v>
      </c>
      <c r="J143" s="5">
        <v>0.675211602125232</v>
      </c>
      <c r="K143" s="5">
        <v>0.695155775580814</v>
      </c>
      <c r="L143" s="5">
        <v>0.721192293711377</v>
      </c>
      <c r="M143" s="5">
        <v>5.73087334632873</v>
      </c>
      <c r="N143" s="5">
        <v>1803.5322561264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5">
        <v>0.922210105416212</v>
      </c>
      <c r="J144" s="5">
        <v>0.922700045493601</v>
      </c>
      <c r="K144" s="5">
        <v>0.925999776554944</v>
      </c>
      <c r="L144" s="5">
        <v>0.922210105416212</v>
      </c>
      <c r="M144" s="5">
        <v>5.78257846832275</v>
      </c>
      <c r="N144" s="5">
        <v>208.706615447998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5">
        <v>0.88476917484551</v>
      </c>
      <c r="J145" s="5">
        <v>0.889754918498277</v>
      </c>
      <c r="K145" s="5">
        <v>0.910821690904487</v>
      </c>
      <c r="L145" s="5">
        <v>0.88476917484551</v>
      </c>
      <c r="M145" s="5">
        <v>5.90392422676086</v>
      </c>
      <c r="N145" s="5">
        <v>1927.90706276893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5">
        <v>0.297346419483824</v>
      </c>
      <c r="J146" s="5">
        <v>0.136301132607323</v>
      </c>
      <c r="K146" s="5">
        <v>0.0884148931798502</v>
      </c>
      <c r="L146" s="5">
        <v>0.297346419483824</v>
      </c>
      <c r="M146" s="5">
        <v>5.74515700340271</v>
      </c>
      <c r="N146" s="5">
        <v>18.5561225414276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5">
        <v>0.522355507088331</v>
      </c>
      <c r="J147" s="5">
        <v>0.582108973060339</v>
      </c>
      <c r="K147" s="5">
        <v>0.788738981015904</v>
      </c>
      <c r="L147" s="5">
        <v>0.522355507088331</v>
      </c>
      <c r="M147" s="5">
        <v>5.66995525360107</v>
      </c>
      <c r="N147" s="5">
        <v>177.388724803924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5">
        <v>0.580879680116321</v>
      </c>
      <c r="J148" s="5">
        <v>0.641368241846888</v>
      </c>
      <c r="K148" s="5">
        <v>0.783597492872902</v>
      </c>
      <c r="L148" s="5">
        <v>0.580879680116321</v>
      </c>
      <c r="M148" s="5">
        <v>5.70354723930358</v>
      </c>
      <c r="N148" s="5">
        <v>1900.98857927322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5">
        <v>0.883678662304616</v>
      </c>
      <c r="J149" s="5">
        <v>0.887613286043492</v>
      </c>
      <c r="K149" s="5">
        <v>0.901811405683769</v>
      </c>
      <c r="L149" s="5">
        <v>0.883678662304616</v>
      </c>
      <c r="M149" s="5">
        <v>5.70470237731933</v>
      </c>
      <c r="N149" s="5">
        <v>301.477656126022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5">
        <v>0.68484187568157</v>
      </c>
      <c r="J150" s="5">
        <v>0.727522629014375</v>
      </c>
      <c r="K150" s="5">
        <v>0.883551295144477</v>
      </c>
      <c r="L150" s="5">
        <v>0.68484187568157</v>
      </c>
      <c r="M150" s="5">
        <v>5.79607772827148</v>
      </c>
      <c r="N150" s="5">
        <v>2021.07806205749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5">
        <v>0.727735368956743</v>
      </c>
      <c r="J151" s="5">
        <v>0.703523312138252</v>
      </c>
      <c r="K151" s="5">
        <v>0.747192960090491</v>
      </c>
      <c r="L151" s="5">
        <v>0.727735368956743</v>
      </c>
      <c r="M151" s="5">
        <v>5.84726762771606</v>
      </c>
      <c r="N151" s="5">
        <v>1750.90161585807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5">
        <v>0.923300617957106</v>
      </c>
      <c r="J152" s="5">
        <v>0.922604401652109</v>
      </c>
      <c r="K152" s="5">
        <v>0.924658034347602</v>
      </c>
      <c r="L152" s="5">
        <v>0.923300617957106</v>
      </c>
      <c r="M152" s="5">
        <v>5.81418991088867</v>
      </c>
      <c r="N152" s="5">
        <v>145.95056605339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5">
        <v>0.908760450745183</v>
      </c>
      <c r="J153" s="5">
        <v>0.910885489825241</v>
      </c>
      <c r="K153" s="5">
        <v>0.915251121969328</v>
      </c>
      <c r="L153" s="5">
        <v>0.908760450745183</v>
      </c>
      <c r="M153" s="5">
        <v>5.83156538009643</v>
      </c>
      <c r="N153" s="5">
        <v>1871.39186501503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5">
        <v>0.513994910941475</v>
      </c>
      <c r="J154" s="5">
        <v>0.471449829068652</v>
      </c>
      <c r="K154" s="5">
        <v>0.586756395399651</v>
      </c>
      <c r="L154" s="5">
        <v>0.513994910941475</v>
      </c>
      <c r="M154" s="5">
        <v>5.74082255363464</v>
      </c>
      <c r="N154" s="5">
        <v>1731.73964071273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5">
        <v>0.922210105416212</v>
      </c>
      <c r="J155" s="5">
        <v>0.92114910029891</v>
      </c>
      <c r="K155" s="5">
        <v>0.923294829212547</v>
      </c>
      <c r="L155" s="5">
        <v>0.922210105416212</v>
      </c>
      <c r="M155" s="5">
        <v>5.7118215560913</v>
      </c>
      <c r="N155" s="5">
        <v>129.629428148269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5">
        <v>0.912395492548164</v>
      </c>
      <c r="J156" s="5">
        <v>0.912346882979899</v>
      </c>
      <c r="K156" s="5">
        <v>0.915901963017737</v>
      </c>
      <c r="L156" s="5">
        <v>0.912395492548164</v>
      </c>
      <c r="M156" s="5">
        <v>5.66595840454101</v>
      </c>
      <c r="N156" s="5">
        <v>1855.98340535163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</cols>
  <sheetData>
    <row r="3">
      <c r="B3" s="3" t="s">
        <v>242</v>
      </c>
      <c r="C3" s="22">
        <f>SQRT(5)</f>
        <v>2.236067977</v>
      </c>
    </row>
    <row r="5">
      <c r="C5" s="22">
        <v>2.7764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5">
        <v>0.9165991902834</v>
      </c>
      <c r="J2" s="5">
        <v>0.913810043184632</v>
      </c>
      <c r="K2" s="5">
        <v>0.917208954688527</v>
      </c>
      <c r="L2" s="5">
        <v>0.9165991902834</v>
      </c>
      <c r="M2" s="5">
        <v>2.56292247772216</v>
      </c>
      <c r="N2" s="5">
        <v>160.638471126556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5">
        <v>0.893117408906882</v>
      </c>
      <c r="J3" s="5">
        <v>0.893358304177456</v>
      </c>
      <c r="K3" s="5">
        <v>0.897741425702043</v>
      </c>
      <c r="L3" s="5">
        <v>0.893117408906882</v>
      </c>
      <c r="M3" s="5">
        <v>2.62783741950988</v>
      </c>
      <c r="N3" s="5">
        <v>1894.09602308273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5">
        <v>0.881781376518218</v>
      </c>
      <c r="J4" s="5">
        <v>0.879366813770942</v>
      </c>
      <c r="K4" s="5">
        <v>0.882025461209771</v>
      </c>
      <c r="L4" s="5">
        <v>0.881781376518218</v>
      </c>
      <c r="M4" s="5">
        <v>2.66450786590576</v>
      </c>
      <c r="N4" s="5">
        <v>284.973541021347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5">
        <v>0.906882591093117</v>
      </c>
      <c r="J5" s="5">
        <v>0.908635161674788</v>
      </c>
      <c r="K5" s="5">
        <v>0.913565298627427</v>
      </c>
      <c r="L5" s="5">
        <v>0.906882591093117</v>
      </c>
      <c r="M5" s="5">
        <v>2.5893006324768</v>
      </c>
      <c r="N5" s="5">
        <v>2018.04561662673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5">
        <v>0.500404858299595</v>
      </c>
      <c r="J6" s="5">
        <v>0.422365076785236</v>
      </c>
      <c r="K6" s="5">
        <v>0.403624332433329</v>
      </c>
      <c r="L6" s="5">
        <v>0.500404858299595</v>
      </c>
      <c r="M6" s="5">
        <v>2.59187245368957</v>
      </c>
      <c r="N6" s="5">
        <v>84.0356957912445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5">
        <v>0.917408906882591</v>
      </c>
      <c r="J7" s="5">
        <v>0.916436353915164</v>
      </c>
      <c r="K7" s="5">
        <v>0.917195472613533</v>
      </c>
      <c r="L7" s="5">
        <v>0.917408906882591</v>
      </c>
      <c r="M7" s="5">
        <v>2.6607494354248</v>
      </c>
      <c r="N7" s="5">
        <v>239.313913822174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5">
        <v>0.848582995951417</v>
      </c>
      <c r="J8" s="5">
        <v>0.85153151729514</v>
      </c>
      <c r="K8" s="5">
        <v>0.877041356330493</v>
      </c>
      <c r="L8" s="5">
        <v>0.848582995951417</v>
      </c>
      <c r="M8" s="5">
        <v>2.65630054473876</v>
      </c>
      <c r="N8" s="5">
        <v>1974.47990918159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5">
        <v>0.875303643724696</v>
      </c>
      <c r="J9" s="5">
        <v>0.875922413939367</v>
      </c>
      <c r="K9" s="5">
        <v>0.886845510090809</v>
      </c>
      <c r="L9" s="5">
        <v>0.875303643724696</v>
      </c>
      <c r="M9" s="5">
        <v>2.65460991859436</v>
      </c>
      <c r="N9" s="5">
        <v>366.63214635849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5">
        <v>0.83076923076923</v>
      </c>
      <c r="J10" s="5">
        <v>0.836025397330586</v>
      </c>
      <c r="K10" s="5">
        <v>0.865107490039498</v>
      </c>
      <c r="L10" s="5">
        <v>0.83076923076923</v>
      </c>
      <c r="M10" s="5">
        <v>2.64452409744262</v>
      </c>
      <c r="N10" s="5">
        <v>2097.20995616912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5">
        <v>0.592712550607287</v>
      </c>
      <c r="J11" s="5">
        <v>0.579438779924347</v>
      </c>
      <c r="K11" s="5">
        <v>0.630284284475934</v>
      </c>
      <c r="L11" s="5">
        <v>0.592712550607287</v>
      </c>
      <c r="M11" s="5">
        <v>2.60206174850463</v>
      </c>
      <c r="N11" s="5">
        <v>100.256510734558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5">
        <v>0.91417004048583</v>
      </c>
      <c r="J12" s="5">
        <v>0.914547757868806</v>
      </c>
      <c r="K12" s="5">
        <v>0.917105173856151</v>
      </c>
      <c r="L12" s="5">
        <v>0.91417004048583</v>
      </c>
      <c r="M12" s="5">
        <v>2.63383078575134</v>
      </c>
      <c r="N12" s="5">
        <v>256.249768257141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5">
        <v>0.860728744939271</v>
      </c>
      <c r="J13" s="5">
        <v>0.862940290143033</v>
      </c>
      <c r="K13" s="5">
        <v>0.88094692002994</v>
      </c>
      <c r="L13" s="5">
        <v>0.860728744939271</v>
      </c>
      <c r="M13" s="5">
        <v>2.60699033737182</v>
      </c>
      <c r="N13" s="5">
        <v>1996.02940940856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5">
        <v>0.873684210526315</v>
      </c>
      <c r="J14" s="5">
        <v>0.875133454993842</v>
      </c>
      <c r="K14" s="5">
        <v>0.8854772665586</v>
      </c>
      <c r="L14" s="5">
        <v>0.873684210526315</v>
      </c>
      <c r="M14" s="5">
        <v>2.6345465183258</v>
      </c>
      <c r="N14" s="5">
        <v>380.485404491424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5">
        <v>0.74493927125506</v>
      </c>
      <c r="J15" s="5">
        <v>0.734656616357117</v>
      </c>
      <c r="K15" s="5">
        <v>0.832640845747407</v>
      </c>
      <c r="L15" s="5">
        <v>0.74493927125506</v>
      </c>
      <c r="M15" s="5">
        <v>2.5876920223236</v>
      </c>
      <c r="N15" s="5">
        <v>2108.92951703071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5">
        <v>0.555465587044534</v>
      </c>
      <c r="J16" s="5">
        <v>0.524058379707558</v>
      </c>
      <c r="K16" s="5">
        <v>0.585130432898373</v>
      </c>
      <c r="L16" s="5">
        <v>0.555465587044534</v>
      </c>
      <c r="M16" s="5">
        <v>2.66283535957336</v>
      </c>
      <c r="N16" s="5">
        <v>1832.66666102409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5">
        <v>0.596761133603238</v>
      </c>
      <c r="J17" s="5">
        <v>0.579968759210934</v>
      </c>
      <c r="K17" s="5">
        <v>0.632372177329425</v>
      </c>
      <c r="L17" s="5">
        <v>0.596761133603238</v>
      </c>
      <c r="M17" s="5">
        <v>2.66407418251037</v>
      </c>
      <c r="N17" s="5">
        <v>226.5935049057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5">
        <v>0.590283400809716</v>
      </c>
      <c r="J18" s="5">
        <v>0.562854194010902</v>
      </c>
      <c r="K18" s="5">
        <v>0.659362676347164</v>
      </c>
      <c r="L18" s="5">
        <v>0.590283400809716</v>
      </c>
      <c r="M18" s="5">
        <v>2.64567470550537</v>
      </c>
      <c r="N18" s="5">
        <v>1953.93712854385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5">
        <v>0.505263157894736</v>
      </c>
      <c r="J19" s="5">
        <v>0.45932100802881</v>
      </c>
      <c r="K19" s="5">
        <v>0.530191769313958</v>
      </c>
      <c r="L19" s="5">
        <v>0.505263157894736</v>
      </c>
      <c r="M19" s="5">
        <v>2.68388438224792</v>
      </c>
      <c r="N19" s="5">
        <v>1817.89171695709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5">
        <v>0.585425101214574</v>
      </c>
      <c r="J20" s="5">
        <v>0.586298328352471</v>
      </c>
      <c r="K20" s="5">
        <v>0.661409972794871</v>
      </c>
      <c r="L20" s="5">
        <v>0.585425101214574</v>
      </c>
      <c r="M20" s="5">
        <v>2.59443759918212</v>
      </c>
      <c r="N20" s="5">
        <v>208.412674427032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5">
        <v>0.579757085020242</v>
      </c>
      <c r="J21" s="5">
        <v>0.564371238988906</v>
      </c>
      <c r="K21" s="5">
        <v>0.639419852148398</v>
      </c>
      <c r="L21" s="5">
        <v>0.579757085020242</v>
      </c>
      <c r="M21" s="5">
        <v>2.69476175308227</v>
      </c>
      <c r="N21" s="5">
        <v>1940.37242698669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5">
        <v>0.218623481781376</v>
      </c>
      <c r="J22" s="5">
        <v>0.0784429768517895</v>
      </c>
      <c r="K22" s="5">
        <v>0.0477962267862118</v>
      </c>
      <c r="L22" s="5">
        <v>0.218623481781376</v>
      </c>
      <c r="M22" s="5">
        <v>2.55935907363891</v>
      </c>
      <c r="N22" s="5">
        <v>16.2143256664276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5">
        <v>0.91578947368421</v>
      </c>
      <c r="J23" s="5">
        <v>0.91441203970634</v>
      </c>
      <c r="K23" s="5">
        <v>0.915805903475624</v>
      </c>
      <c r="L23" s="5">
        <v>0.91578947368421</v>
      </c>
      <c r="M23" s="5">
        <v>2.67361664772033</v>
      </c>
      <c r="N23" s="5">
        <v>178.496702909469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5">
        <v>0.88825910931174</v>
      </c>
      <c r="J24" s="5">
        <v>0.887804454300919</v>
      </c>
      <c r="K24" s="5">
        <v>0.890630263973165</v>
      </c>
      <c r="L24" s="5">
        <v>0.88825910931174</v>
      </c>
      <c r="M24" s="5">
        <v>2.65082454681396</v>
      </c>
      <c r="N24" s="5">
        <v>1908.00463581085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5">
        <v>0.879352226720647</v>
      </c>
      <c r="J25" s="5">
        <v>0.880845297184011</v>
      </c>
      <c r="K25" s="5">
        <v>0.893874213906391</v>
      </c>
      <c r="L25" s="5">
        <v>0.879352226720647</v>
      </c>
      <c r="M25" s="5">
        <v>2.68990993499755</v>
      </c>
      <c r="N25" s="5">
        <v>303.518952608108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5">
        <v>0.889878542510121</v>
      </c>
      <c r="J26" s="5">
        <v>0.89221471035069</v>
      </c>
      <c r="K26" s="5">
        <v>0.897446142730839</v>
      </c>
      <c r="L26" s="5">
        <v>0.889878542510121</v>
      </c>
      <c r="M26" s="5">
        <v>2.63217663764953</v>
      </c>
      <c r="N26" s="5">
        <v>2034.66290259361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5">
        <v>0.523076923076923</v>
      </c>
      <c r="J27" s="5">
        <v>0.509024499265849</v>
      </c>
      <c r="K27" s="5">
        <v>0.718019459896057</v>
      </c>
      <c r="L27" s="5">
        <v>0.523076923076923</v>
      </c>
      <c r="M27" s="5">
        <v>2.59713053703308</v>
      </c>
      <c r="N27" s="5">
        <v>1754.32658481597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5">
        <v>0.587854251012145</v>
      </c>
      <c r="J28" s="5">
        <v>0.583885295711253</v>
      </c>
      <c r="K28" s="5">
        <v>0.651526985996765</v>
      </c>
      <c r="L28" s="5">
        <v>0.587854251012145</v>
      </c>
      <c r="M28" s="5">
        <v>2.63646006584167</v>
      </c>
      <c r="N28" s="5">
        <v>146.786996603012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5">
        <v>0.555465587044534</v>
      </c>
      <c r="J29" s="5">
        <v>0.544097933876694</v>
      </c>
      <c r="K29" s="5">
        <v>0.623223758934661</v>
      </c>
      <c r="L29" s="5">
        <v>0.555465587044534</v>
      </c>
      <c r="M29" s="5">
        <v>2.63434624671936</v>
      </c>
      <c r="N29" s="5">
        <v>1880.299390316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5">
        <v>0.282591093117408</v>
      </c>
      <c r="J30" s="5">
        <v>0.223940560278454</v>
      </c>
      <c r="K30" s="5">
        <v>0.272462736724777</v>
      </c>
      <c r="L30" s="5">
        <v>0.282591093117408</v>
      </c>
      <c r="M30" s="5">
        <v>2.66336750984191</v>
      </c>
      <c r="N30" s="5">
        <v>1736.23582410812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5">
        <v>0.519028340080971</v>
      </c>
      <c r="J31" s="5">
        <v>0.524942036344866</v>
      </c>
      <c r="K31" s="5">
        <v>0.611160740581923</v>
      </c>
      <c r="L31" s="5">
        <v>0.519028340080971</v>
      </c>
      <c r="M31" s="5">
        <v>2.62415313720703</v>
      </c>
      <c r="N31" s="5">
        <v>130.378779411315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5">
        <v>0.514170040485829</v>
      </c>
      <c r="J32" s="5">
        <v>0.497559142667787</v>
      </c>
      <c r="K32" s="5">
        <v>0.594751243273246</v>
      </c>
      <c r="L32" s="5">
        <v>0.514170040485829</v>
      </c>
      <c r="M32" s="5">
        <v>2.66406822204589</v>
      </c>
      <c r="N32" s="5">
        <v>1859.99915742874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5">
        <v>0.545454545454545</v>
      </c>
      <c r="J33" s="5">
        <v>0.455814425069609</v>
      </c>
      <c r="K33" s="5">
        <v>0.446796638436216</v>
      </c>
      <c r="L33" s="5">
        <v>0.545454545454545</v>
      </c>
      <c r="M33" s="5">
        <v>2.21640467643737</v>
      </c>
      <c r="N33" s="5">
        <v>160.638471126556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5">
        <v>0.577922077922078</v>
      </c>
      <c r="J34" s="5">
        <v>0.524264595433426</v>
      </c>
      <c r="K34" s="5">
        <v>0.511867879316961</v>
      </c>
      <c r="L34" s="5">
        <v>0.577922077922078</v>
      </c>
      <c r="M34" s="5">
        <v>1.85106539726257</v>
      </c>
      <c r="N34" s="5">
        <v>1894.09602308273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5">
        <v>0.597402597402597</v>
      </c>
      <c r="J35" s="5">
        <v>0.528743950320445</v>
      </c>
      <c r="K35" s="5">
        <v>0.500239258541643</v>
      </c>
      <c r="L35" s="5">
        <v>0.597402597402597</v>
      </c>
      <c r="M35" s="5">
        <v>1.86629033088684</v>
      </c>
      <c r="N35" s="5">
        <v>284.973541021347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5">
        <v>0.588744588744588</v>
      </c>
      <c r="J36" s="5">
        <v>0.536583018556743</v>
      </c>
      <c r="K36" s="5">
        <v>0.522943558775491</v>
      </c>
      <c r="L36" s="5">
        <v>0.588744588744588</v>
      </c>
      <c r="M36" s="5">
        <v>1.86352491378784</v>
      </c>
      <c r="N36" s="5">
        <v>2018.04561662673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5">
        <v>0.896103896103896</v>
      </c>
      <c r="J37" s="5">
        <v>0.876877954816391</v>
      </c>
      <c r="K37" s="5">
        <v>0.867424811094761</v>
      </c>
      <c r="L37" s="5">
        <v>0.896103896103896</v>
      </c>
      <c r="M37" s="5">
        <v>1.86867451667785</v>
      </c>
      <c r="N37" s="5">
        <v>84.0356957912445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5">
        <v>0.88095238095238</v>
      </c>
      <c r="J38" s="5">
        <v>0.869094454591025</v>
      </c>
      <c r="K38" s="5">
        <v>0.85984975870472</v>
      </c>
      <c r="L38" s="5">
        <v>0.88095238095238</v>
      </c>
      <c r="M38" s="5">
        <v>1.87374472618103</v>
      </c>
      <c r="N38" s="5">
        <v>239.313913822174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5">
        <v>0.902597402597402</v>
      </c>
      <c r="J39" s="5">
        <v>0.894928916478985</v>
      </c>
      <c r="K39" s="5">
        <v>0.891042816463573</v>
      </c>
      <c r="L39" s="5">
        <v>0.902597402597402</v>
      </c>
      <c r="M39" s="5">
        <v>1.86994743347167</v>
      </c>
      <c r="N39" s="5">
        <v>1974.47990918159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5">
        <v>0.896103896103896</v>
      </c>
      <c r="J40" s="5">
        <v>0.891663977508905</v>
      </c>
      <c r="K40" s="5">
        <v>0.889433725724048</v>
      </c>
      <c r="L40" s="5">
        <v>0.896103896103896</v>
      </c>
      <c r="M40" s="5">
        <v>1.86185050010681</v>
      </c>
      <c r="N40" s="5">
        <v>366.63214635849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5">
        <v>0.889610389610389</v>
      </c>
      <c r="J41" s="5">
        <v>0.884843130483204</v>
      </c>
      <c r="K41" s="5">
        <v>0.884831205209356</v>
      </c>
      <c r="L41" s="5">
        <v>0.889610389610389</v>
      </c>
      <c r="M41" s="5">
        <v>1.85277366638183</v>
      </c>
      <c r="N41" s="5">
        <v>2097.20995616912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5">
        <v>0.909090909090909</v>
      </c>
      <c r="J42" s="5">
        <v>0.89571309828202</v>
      </c>
      <c r="K42" s="5">
        <v>0.888078588078588</v>
      </c>
      <c r="L42" s="5">
        <v>0.909090909090909</v>
      </c>
      <c r="M42" s="5">
        <v>1.78146433830261</v>
      </c>
      <c r="N42" s="5">
        <v>100.256510734558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5">
        <v>0.891774891774891</v>
      </c>
      <c r="J43" s="5">
        <v>0.877951977396271</v>
      </c>
      <c r="K43" s="5">
        <v>0.8698668811109</v>
      </c>
      <c r="L43" s="5">
        <v>0.891774891774891</v>
      </c>
      <c r="M43" s="5">
        <v>1.87173628807067</v>
      </c>
      <c r="N43" s="5">
        <v>256.249768257141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5">
        <v>0.891774891774891</v>
      </c>
      <c r="J44" s="5">
        <v>0.884392400140373</v>
      </c>
      <c r="K44" s="5">
        <v>0.879090890619308</v>
      </c>
      <c r="L44" s="5">
        <v>0.891774891774891</v>
      </c>
      <c r="M44" s="5">
        <v>1.893000125885</v>
      </c>
      <c r="N44" s="5">
        <v>1996.02940940856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5">
        <v>0.896103896103896</v>
      </c>
      <c r="J45" s="5">
        <v>0.890373291439766</v>
      </c>
      <c r="K45" s="5">
        <v>0.889490338718543</v>
      </c>
      <c r="L45" s="5">
        <v>0.896103896103896</v>
      </c>
      <c r="M45" s="5">
        <v>1.86199116706848</v>
      </c>
      <c r="N45" s="5">
        <v>380.485404491424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5">
        <v>0.9004329004329</v>
      </c>
      <c r="J46" s="5">
        <v>0.890841269340276</v>
      </c>
      <c r="K46" s="5">
        <v>0.883635975906463</v>
      </c>
      <c r="L46" s="5">
        <v>0.9004329004329</v>
      </c>
      <c r="M46" s="5">
        <v>2.39403581619262</v>
      </c>
      <c r="N46" s="5">
        <v>2108.92951703071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5">
        <v>0.904761904761904</v>
      </c>
      <c r="J47" s="5">
        <v>0.895779863033603</v>
      </c>
      <c r="K47" s="5">
        <v>0.891252711071624</v>
      </c>
      <c r="L47" s="5">
        <v>0.904761904761904</v>
      </c>
      <c r="M47" s="5">
        <v>1.88319277763366</v>
      </c>
      <c r="N47" s="5">
        <v>1832.66666102409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5">
        <v>0.878787878787878</v>
      </c>
      <c r="J48" s="5">
        <v>0.869663313706852</v>
      </c>
      <c r="K48" s="5">
        <v>0.865023205023204</v>
      </c>
      <c r="L48" s="5">
        <v>0.878787878787878</v>
      </c>
      <c r="M48" s="5">
        <v>1.88716530799865</v>
      </c>
      <c r="N48" s="5">
        <v>226.5935049057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5">
        <v>0.904761904761904</v>
      </c>
      <c r="J49" s="5">
        <v>0.898464896719557</v>
      </c>
      <c r="K49" s="5">
        <v>0.895982406975324</v>
      </c>
      <c r="L49" s="5">
        <v>0.904761904761904</v>
      </c>
      <c r="M49" s="5">
        <v>1.87097930908203</v>
      </c>
      <c r="N49" s="5">
        <v>1953.93712854385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5">
        <v>0.9004329004329</v>
      </c>
      <c r="J50" s="5">
        <v>0.892206495654758</v>
      </c>
      <c r="K50" s="5">
        <v>0.901417683326774</v>
      </c>
      <c r="L50" s="5">
        <v>0.9004329004329</v>
      </c>
      <c r="M50" s="5">
        <v>1.88035464286804</v>
      </c>
      <c r="N50" s="5">
        <v>1817.89171695709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5">
        <v>0.883116883116883</v>
      </c>
      <c r="J51" s="5">
        <v>0.876725307072727</v>
      </c>
      <c r="K51" s="5">
        <v>0.877337999625281</v>
      </c>
      <c r="L51" s="5">
        <v>0.883116883116883</v>
      </c>
      <c r="M51" s="5">
        <v>1.84217619895935</v>
      </c>
      <c r="N51" s="5">
        <v>208.412674427032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5">
        <v>0.891774891774891</v>
      </c>
      <c r="J52" s="5">
        <v>0.883293585561592</v>
      </c>
      <c r="K52" s="5">
        <v>0.879034688975499</v>
      </c>
      <c r="L52" s="5">
        <v>0.891774891774891</v>
      </c>
      <c r="M52" s="5">
        <v>1.88708877563476</v>
      </c>
      <c r="N52" s="5">
        <v>1940.37242698669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5">
        <v>0.229437229437229</v>
      </c>
      <c r="J53" s="5">
        <v>0.0856350222547405</v>
      </c>
      <c r="K53" s="5">
        <v>0.0526414422518318</v>
      </c>
      <c r="L53" s="5">
        <v>0.229437229437229</v>
      </c>
      <c r="M53" s="5">
        <v>1.79275274276733</v>
      </c>
      <c r="N53" s="5">
        <v>16.2143256664276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5">
        <v>0.733766233766233</v>
      </c>
      <c r="J54" s="5">
        <v>0.711684741007862</v>
      </c>
      <c r="K54" s="5">
        <v>0.735846063337289</v>
      </c>
      <c r="L54" s="5">
        <v>0.733766233766233</v>
      </c>
      <c r="M54" s="5">
        <v>1.88072443008422</v>
      </c>
      <c r="N54" s="5">
        <v>178.496702909469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5">
        <v>0.746753246753246</v>
      </c>
      <c r="J55" s="5">
        <v>0.747604933649727</v>
      </c>
      <c r="K55" s="5">
        <v>0.769182089429073</v>
      </c>
      <c r="L55" s="5">
        <v>0.746753246753246</v>
      </c>
      <c r="M55" s="5">
        <v>1.87221240997314</v>
      </c>
      <c r="N55" s="5">
        <v>1908.00463581085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5">
        <v>0.748917748917748</v>
      </c>
      <c r="J56" s="5">
        <v>0.750807476537407</v>
      </c>
      <c r="K56" s="5">
        <v>0.76447314623435</v>
      </c>
      <c r="L56" s="5">
        <v>0.748917748917748</v>
      </c>
      <c r="M56" s="5">
        <v>1.86459159851074</v>
      </c>
      <c r="N56" s="5">
        <v>303.518952608108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5">
        <v>0.822510822510822</v>
      </c>
      <c r="J57" s="5">
        <v>0.81855571263841</v>
      </c>
      <c r="K57" s="5">
        <v>0.828156843156843</v>
      </c>
      <c r="L57" s="5">
        <v>0.822510822510822</v>
      </c>
      <c r="M57" s="5">
        <v>1.86730146408081</v>
      </c>
      <c r="N57" s="5">
        <v>2034.66290259361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5">
        <v>0.787878787878787</v>
      </c>
      <c r="J58" s="5">
        <v>0.782626525977418</v>
      </c>
      <c r="K58" s="5">
        <v>0.800615265608193</v>
      </c>
      <c r="L58" s="5">
        <v>0.787878787878787</v>
      </c>
      <c r="M58" s="5">
        <v>1.84062814712524</v>
      </c>
      <c r="N58" s="5">
        <v>1754.32658481597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5">
        <v>0.772727272727272</v>
      </c>
      <c r="J59" s="5">
        <v>0.785463306344157</v>
      </c>
      <c r="K59" s="5">
        <v>0.811997057509959</v>
      </c>
      <c r="L59" s="5">
        <v>0.772727272727272</v>
      </c>
      <c r="M59" s="5">
        <v>1.87794256210327</v>
      </c>
      <c r="N59" s="5">
        <v>146.786996603012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5">
        <v>0.735930735930735</v>
      </c>
      <c r="J60" s="5">
        <v>0.753765730608593</v>
      </c>
      <c r="K60" s="5">
        <v>0.802813036636566</v>
      </c>
      <c r="L60" s="5">
        <v>0.735930735930735</v>
      </c>
      <c r="M60" s="5">
        <v>1.85392355918884</v>
      </c>
      <c r="N60" s="5">
        <v>1880.299390316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5">
        <v>0.331168831168831</v>
      </c>
      <c r="J61" s="5">
        <v>0.237717332164904</v>
      </c>
      <c r="K61" s="5">
        <v>0.224805644534416</v>
      </c>
      <c r="L61" s="5">
        <v>0.331168831168831</v>
      </c>
      <c r="M61" s="5">
        <v>1.86288547515869</v>
      </c>
      <c r="N61" s="5">
        <v>1736.23582410812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5">
        <v>0.48051948051948</v>
      </c>
      <c r="J62" s="5">
        <v>0.472877952899201</v>
      </c>
      <c r="K62" s="5">
        <v>0.507967503320597</v>
      </c>
      <c r="L62" s="5">
        <v>0.48051948051948</v>
      </c>
      <c r="M62" s="5">
        <v>2.24335360527038</v>
      </c>
      <c r="N62" s="5">
        <v>130.378779411315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5">
        <v>0.508658008658008</v>
      </c>
      <c r="J63" s="5">
        <v>0.479638311188913</v>
      </c>
      <c r="K63" s="5">
        <v>0.546438783752786</v>
      </c>
      <c r="L63" s="5">
        <v>0.508658008658008</v>
      </c>
      <c r="M63" s="5">
        <v>1.8719048500061</v>
      </c>
      <c r="N63" s="5">
        <v>1859.99915742874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5">
        <v>0.695035460992907</v>
      </c>
      <c r="J64" s="5">
        <v>0.671845681658999</v>
      </c>
      <c r="K64" s="5">
        <v>0.734892123271685</v>
      </c>
      <c r="L64" s="5">
        <v>0.695035460992907</v>
      </c>
      <c r="M64" s="5">
        <v>0.297154664993286</v>
      </c>
      <c r="N64" s="5">
        <v>160.638471126556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5">
        <v>0.75177304964539</v>
      </c>
      <c r="J65" s="5">
        <v>0.733895122165576</v>
      </c>
      <c r="K65" s="5">
        <v>0.780433123987567</v>
      </c>
      <c r="L65" s="5">
        <v>0.75177304964539</v>
      </c>
      <c r="M65" s="5">
        <v>0.310929059982299</v>
      </c>
      <c r="N65" s="5">
        <v>1894.09602308273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5">
        <v>0.787234042553191</v>
      </c>
      <c r="J66" s="5">
        <v>0.776319481190701</v>
      </c>
      <c r="K66" s="5">
        <v>0.822538887895583</v>
      </c>
      <c r="L66" s="5">
        <v>0.787234042553191</v>
      </c>
      <c r="M66" s="5">
        <v>0.314407587051391</v>
      </c>
      <c r="N66" s="5">
        <v>284.973541021347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5">
        <v>0.76595744680851</v>
      </c>
      <c r="J67" s="5">
        <v>0.762510219581558</v>
      </c>
      <c r="K67" s="5">
        <v>0.802898283749347</v>
      </c>
      <c r="L67" s="5">
        <v>0.76595744680851</v>
      </c>
      <c r="M67" s="5">
        <v>0.306221008300781</v>
      </c>
      <c r="N67" s="5">
        <v>2018.04561662673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5">
        <v>0.709219858156028</v>
      </c>
      <c r="J68" s="5">
        <v>0.622065250435614</v>
      </c>
      <c r="K68" s="5">
        <v>0.555409086237023</v>
      </c>
      <c r="L68" s="5">
        <v>0.709219858156028</v>
      </c>
      <c r="M68" s="5">
        <v>0.308931350708007</v>
      </c>
      <c r="N68" s="5">
        <v>84.0356957912445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5">
        <v>0.801418439716312</v>
      </c>
      <c r="J69" s="5">
        <v>0.782253031845674</v>
      </c>
      <c r="K69" s="5">
        <v>0.819434570601439</v>
      </c>
      <c r="L69" s="5">
        <v>0.801418439716312</v>
      </c>
      <c r="M69" s="5">
        <v>0.316435813903808</v>
      </c>
      <c r="N69" s="5">
        <v>239.313913822174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5">
        <v>0.836879432624113</v>
      </c>
      <c r="J70" s="5">
        <v>0.810422418748309</v>
      </c>
      <c r="K70" s="5">
        <v>0.796938812622703</v>
      </c>
      <c r="L70" s="5">
        <v>0.836879432624113</v>
      </c>
      <c r="M70" s="5">
        <v>0.310419082641601</v>
      </c>
      <c r="N70" s="5">
        <v>1974.47990918159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5">
        <v>0.858156028368794</v>
      </c>
      <c r="J71" s="5">
        <v>0.856441956019681</v>
      </c>
      <c r="K71" s="5">
        <v>0.902306498390699</v>
      </c>
      <c r="L71" s="5">
        <v>0.858156028368794</v>
      </c>
      <c r="M71" s="5">
        <v>0.31097412109375</v>
      </c>
      <c r="N71" s="5">
        <v>366.63214635849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5">
        <v>0.829787234042553</v>
      </c>
      <c r="J72" s="5">
        <v>0.824079532648503</v>
      </c>
      <c r="K72" s="5">
        <v>0.867877253496689</v>
      </c>
      <c r="L72" s="5">
        <v>0.829787234042553</v>
      </c>
      <c r="M72" s="5">
        <v>0.306382179260253</v>
      </c>
      <c r="N72" s="5">
        <v>2097.20995616912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5">
        <v>0.851063829787234</v>
      </c>
      <c r="J73" s="5">
        <v>0.831015751706222</v>
      </c>
      <c r="K73" s="5">
        <v>0.843111970771545</v>
      </c>
      <c r="L73" s="5">
        <v>0.851063829787234</v>
      </c>
      <c r="M73" s="5">
        <v>0.306540012359619</v>
      </c>
      <c r="N73" s="5">
        <v>100.256510734558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5">
        <v>0.879432624113475</v>
      </c>
      <c r="J74" s="5">
        <v>0.865622606582222</v>
      </c>
      <c r="K74" s="5">
        <v>0.91164794236342</v>
      </c>
      <c r="L74" s="5">
        <v>0.879432624113475</v>
      </c>
      <c r="M74" s="5">
        <v>0.313269615173339</v>
      </c>
      <c r="N74" s="5">
        <v>256.249768257141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5">
        <v>0.872340425531914</v>
      </c>
      <c r="J75" s="5">
        <v>0.851411774116141</v>
      </c>
      <c r="K75" s="5">
        <v>0.917060134235482</v>
      </c>
      <c r="L75" s="5">
        <v>0.872340425531914</v>
      </c>
      <c r="M75" s="5">
        <v>0.308167695999145</v>
      </c>
      <c r="N75" s="5">
        <v>1996.02940940856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5">
        <v>0.914893617021276</v>
      </c>
      <c r="J76" s="5">
        <v>0.911222300724898</v>
      </c>
      <c r="K76" s="5">
        <v>0.942690058479532</v>
      </c>
      <c r="L76" s="5">
        <v>0.914893617021276</v>
      </c>
      <c r="M76" s="5">
        <v>0.312039375305175</v>
      </c>
      <c r="N76" s="5">
        <v>380.485404491424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5">
        <v>0.893617021276595</v>
      </c>
      <c r="J77" s="5">
        <v>0.873491652746971</v>
      </c>
      <c r="K77" s="5">
        <v>0.935982020654473</v>
      </c>
      <c r="L77" s="5">
        <v>0.893617021276595</v>
      </c>
      <c r="M77" s="5">
        <v>0.302416086196899</v>
      </c>
      <c r="N77" s="5">
        <v>2108.92951703071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5">
        <v>0.872340425531914</v>
      </c>
      <c r="J78" s="5">
        <v>0.86411921284948</v>
      </c>
      <c r="K78" s="5">
        <v>0.926478027216483</v>
      </c>
      <c r="L78" s="5">
        <v>0.872340425531914</v>
      </c>
      <c r="M78" s="5">
        <v>0.31160545349121</v>
      </c>
      <c r="N78" s="5">
        <v>1832.66666102409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5">
        <v>0.893617021276595</v>
      </c>
      <c r="J79" s="5">
        <v>0.890931728131326</v>
      </c>
      <c r="K79" s="5">
        <v>0.895837221600099</v>
      </c>
      <c r="L79" s="5">
        <v>0.893617021276595</v>
      </c>
      <c r="M79" s="5">
        <v>0.317245483398437</v>
      </c>
      <c r="N79" s="5">
        <v>226.5935049057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5">
        <v>0.900709219858156</v>
      </c>
      <c r="J80" s="5">
        <v>0.904073655954794</v>
      </c>
      <c r="K80" s="5">
        <v>0.936662726556343</v>
      </c>
      <c r="L80" s="5">
        <v>0.900709219858156</v>
      </c>
      <c r="M80" s="5">
        <v>0.313013553619384</v>
      </c>
      <c r="N80" s="5">
        <v>1953.93712854385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5">
        <v>0.716312056737588</v>
      </c>
      <c r="J81" s="5">
        <v>0.677396972609738</v>
      </c>
      <c r="K81" s="5">
        <v>0.654626616604088</v>
      </c>
      <c r="L81" s="5">
        <v>0.716312056737588</v>
      </c>
      <c r="M81" s="5">
        <v>0.309827327728271</v>
      </c>
      <c r="N81" s="5">
        <v>1817.89171695709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5">
        <v>0.829787234042553</v>
      </c>
      <c r="J82" s="5">
        <v>0.825392495605261</v>
      </c>
      <c r="K82" s="5">
        <v>0.838673206226397</v>
      </c>
      <c r="L82" s="5">
        <v>0.829787234042553</v>
      </c>
      <c r="M82" s="5">
        <v>0.305526256561279</v>
      </c>
      <c r="N82" s="5">
        <v>208.412674427032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5">
        <v>0.851063829787234</v>
      </c>
      <c r="J83" s="5">
        <v>0.868397666395163</v>
      </c>
      <c r="K83" s="5">
        <v>0.910113652166217</v>
      </c>
      <c r="L83" s="5">
        <v>0.851063829787234</v>
      </c>
      <c r="M83" s="5">
        <v>0.320329189300537</v>
      </c>
      <c r="N83" s="5">
        <v>1940.37242698669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5">
        <v>0.326241134751773</v>
      </c>
      <c r="J84" s="5">
        <v>0.160503659877877</v>
      </c>
      <c r="K84" s="5">
        <v>0.106433278004124</v>
      </c>
      <c r="L84" s="5">
        <v>0.326241134751773</v>
      </c>
      <c r="M84" s="5">
        <v>0.302371025085449</v>
      </c>
      <c r="N84" s="5">
        <v>16.2143256664276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5">
        <v>0.843971631205673</v>
      </c>
      <c r="J85" s="5">
        <v>0.826170914963836</v>
      </c>
      <c r="K85" s="5">
        <v>0.887562862669245</v>
      </c>
      <c r="L85" s="5">
        <v>0.843971631205673</v>
      </c>
      <c r="M85" s="5">
        <v>0.314473152160644</v>
      </c>
      <c r="N85" s="5">
        <v>178.496702909469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5">
        <v>0.836879432624113</v>
      </c>
      <c r="J86" s="5">
        <v>0.828998892293528</v>
      </c>
      <c r="K86" s="5">
        <v>0.850617283950617</v>
      </c>
      <c r="L86" s="5">
        <v>0.836879432624113</v>
      </c>
      <c r="M86" s="5">
        <v>0.315484285354614</v>
      </c>
      <c r="N86" s="5">
        <v>1908.00463581085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5">
        <v>0.886524822695035</v>
      </c>
      <c r="J87" s="5">
        <v>0.88346294222554</v>
      </c>
      <c r="K87" s="5">
        <v>0.917671394799054</v>
      </c>
      <c r="L87" s="5">
        <v>0.886524822695035</v>
      </c>
      <c r="M87" s="5">
        <v>0.31664490699768</v>
      </c>
      <c r="N87" s="5">
        <v>303.518952608108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5">
        <v>0.886524822695035</v>
      </c>
      <c r="J88" s="5">
        <v>0.891936196191515</v>
      </c>
      <c r="K88" s="5">
        <v>0.918032798021792</v>
      </c>
      <c r="L88" s="5">
        <v>0.886524822695035</v>
      </c>
      <c r="M88" s="5">
        <v>0.310933828353881</v>
      </c>
      <c r="N88" s="5">
        <v>2034.66290259361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5">
        <v>0.858156028368794</v>
      </c>
      <c r="J89" s="5">
        <v>0.840290854255806</v>
      </c>
      <c r="K89" s="5">
        <v>0.864361702127659</v>
      </c>
      <c r="L89" s="5">
        <v>0.858156028368794</v>
      </c>
      <c r="M89" s="5">
        <v>0.307506561279296</v>
      </c>
      <c r="N89" s="5">
        <v>1754.32658481597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5">
        <v>0.865248226950354</v>
      </c>
      <c r="J90" s="5">
        <v>0.855260094202733</v>
      </c>
      <c r="K90" s="5">
        <v>0.861392980541916</v>
      </c>
      <c r="L90" s="5">
        <v>0.865248226950354</v>
      </c>
      <c r="M90" s="5">
        <v>0.311013221740722</v>
      </c>
      <c r="N90" s="5">
        <v>146.786996603012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5">
        <v>0.858156028368794</v>
      </c>
      <c r="J91" s="5">
        <v>0.866447852178656</v>
      </c>
      <c r="K91" s="5">
        <v>0.887432944379127</v>
      </c>
      <c r="L91" s="5">
        <v>0.858156028368794</v>
      </c>
      <c r="M91" s="5">
        <v>0.310765743255615</v>
      </c>
      <c r="N91" s="5">
        <v>1880.299390316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5">
        <v>0.482269503546099</v>
      </c>
      <c r="J92" s="5">
        <v>0.394233509245329</v>
      </c>
      <c r="K92" s="5">
        <v>0.391619421805889</v>
      </c>
      <c r="L92" s="5">
        <v>0.482269503546099</v>
      </c>
      <c r="M92" s="5">
        <v>0.308008909225463</v>
      </c>
      <c r="N92" s="5">
        <v>1736.23582410812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5">
        <v>0.695035460992907</v>
      </c>
      <c r="J93" s="5">
        <v>0.729732416309838</v>
      </c>
      <c r="K93" s="5">
        <v>0.788225155246431</v>
      </c>
      <c r="L93" s="5">
        <v>0.695035460992907</v>
      </c>
      <c r="M93" s="5">
        <v>0.306126594543457</v>
      </c>
      <c r="N93" s="5">
        <v>130.378779411315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5">
        <v>0.75177304964539</v>
      </c>
      <c r="J94" s="5">
        <v>0.770307872096739</v>
      </c>
      <c r="K94" s="5">
        <v>0.814735783384093</v>
      </c>
      <c r="L94" s="5">
        <v>0.75177304964539</v>
      </c>
      <c r="M94" s="5">
        <v>0.315399885177612</v>
      </c>
      <c r="N94" s="5">
        <v>1859.99915742874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5">
        <v>0.628428507194244</v>
      </c>
      <c r="J95" s="5">
        <v>0.679949575318068</v>
      </c>
      <c r="K95" s="5">
        <v>0.825524281453546</v>
      </c>
      <c r="L95" s="5">
        <v>0.628428507194244</v>
      </c>
      <c r="M95" s="5">
        <v>38.0258674621582</v>
      </c>
      <c r="N95" s="5">
        <v>160.638471126556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5">
        <v>0.846335431654676</v>
      </c>
      <c r="J96" s="5">
        <v>0.8706844636483</v>
      </c>
      <c r="K96" s="5">
        <v>0.917809694588646</v>
      </c>
      <c r="L96" s="5">
        <v>0.846335431654676</v>
      </c>
      <c r="M96" s="5">
        <v>37.897057056427</v>
      </c>
      <c r="N96" s="5">
        <v>1894.09602308273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5">
        <v>0.711218525179856</v>
      </c>
      <c r="J97" s="5">
        <v>0.751434511788318</v>
      </c>
      <c r="K97" s="5">
        <v>0.83200265031962</v>
      </c>
      <c r="L97" s="5">
        <v>0.711218525179856</v>
      </c>
      <c r="M97" s="5">
        <v>37.8500690460205</v>
      </c>
      <c r="N97" s="5">
        <v>284.973541021347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5">
        <v>0.831946942446043</v>
      </c>
      <c r="J98" s="5">
        <v>0.861960383740906</v>
      </c>
      <c r="K98" s="5">
        <v>0.924315774089784</v>
      </c>
      <c r="L98" s="5">
        <v>0.831946942446043</v>
      </c>
      <c r="M98" s="5">
        <v>38.0705256462097</v>
      </c>
      <c r="N98" s="5">
        <v>2018.04561662673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5">
        <v>0.761803057553956</v>
      </c>
      <c r="J99" s="5">
        <v>0.738694497697656</v>
      </c>
      <c r="K99" s="5">
        <v>0.76758098746274</v>
      </c>
      <c r="L99" s="5">
        <v>0.761803057553956</v>
      </c>
      <c r="M99" s="5">
        <v>37.1799299716949</v>
      </c>
      <c r="N99" s="5">
        <v>84.0356957912445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5">
        <v>0.739321043165467</v>
      </c>
      <c r="J100" s="5">
        <v>0.772990614577239</v>
      </c>
      <c r="K100" s="5">
        <v>0.852673022380169</v>
      </c>
      <c r="L100" s="5">
        <v>0.739321043165467</v>
      </c>
      <c r="M100" s="5">
        <v>37.7253866195678</v>
      </c>
      <c r="N100" s="5">
        <v>239.313913822174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5">
        <v>0.917828237410071</v>
      </c>
      <c r="J101" s="5">
        <v>0.920182395211755</v>
      </c>
      <c r="K101" s="5">
        <v>0.931203980247445</v>
      </c>
      <c r="L101" s="5">
        <v>0.917828237410071</v>
      </c>
      <c r="M101" s="5">
        <v>37.7004494667053</v>
      </c>
      <c r="N101" s="5">
        <v>1974.47990918159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5">
        <v>0.802214478417266</v>
      </c>
      <c r="J102" s="5">
        <v>0.81242131198117</v>
      </c>
      <c r="K102" s="5">
        <v>0.854990543588528</v>
      </c>
      <c r="L102" s="5">
        <v>0.802214478417266</v>
      </c>
      <c r="M102" s="5">
        <v>37.8525028228759</v>
      </c>
      <c r="N102" s="5">
        <v>366.63214635849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5">
        <v>0.911027428057554</v>
      </c>
      <c r="J103" s="5">
        <v>0.91485596995117</v>
      </c>
      <c r="K103" s="5">
        <v>0.928767746253284</v>
      </c>
      <c r="L103" s="5">
        <v>0.911027428057554</v>
      </c>
      <c r="M103" s="5">
        <v>37.7014269828796</v>
      </c>
      <c r="N103" s="5">
        <v>2097.20995616912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5">
        <v>0.775573291366906</v>
      </c>
      <c r="J104" s="5">
        <v>0.780741487940466</v>
      </c>
      <c r="K104" s="5">
        <v>0.800382646136628</v>
      </c>
      <c r="L104" s="5">
        <v>0.775573291366906</v>
      </c>
      <c r="M104" s="5">
        <v>37.8312249183654</v>
      </c>
      <c r="N104" s="5">
        <v>100.256510734558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5">
        <v>0.797999100719424</v>
      </c>
      <c r="J105" s="5">
        <v>0.849311723846003</v>
      </c>
      <c r="K105" s="5">
        <v>0.920325370467211</v>
      </c>
      <c r="L105" s="5">
        <v>0.797999100719424</v>
      </c>
      <c r="M105" s="5">
        <v>37.7854614257812</v>
      </c>
      <c r="N105" s="5">
        <v>256.249768257141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5">
        <v>0.942389838129496</v>
      </c>
      <c r="J106" s="5">
        <v>0.943451063017567</v>
      </c>
      <c r="K106" s="5">
        <v>0.947375127357617</v>
      </c>
      <c r="L106" s="5">
        <v>0.942389838129496</v>
      </c>
      <c r="M106" s="5">
        <v>38.6453120708465</v>
      </c>
      <c r="N106" s="5">
        <v>1996.02940940856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5">
        <v>0.78265512589928</v>
      </c>
      <c r="J107" s="5">
        <v>0.810943259232625</v>
      </c>
      <c r="K107" s="5">
        <v>0.880312092057813</v>
      </c>
      <c r="L107" s="5">
        <v>0.78265512589928</v>
      </c>
      <c r="M107" s="5">
        <v>38.0091185569763</v>
      </c>
      <c r="N107" s="5">
        <v>380.485404491424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5">
        <v>0.943907374100719</v>
      </c>
      <c r="J108" s="5">
        <v>0.94370506064316</v>
      </c>
      <c r="K108" s="5">
        <v>0.947562113348599</v>
      </c>
      <c r="L108" s="5">
        <v>0.943907374100719</v>
      </c>
      <c r="M108" s="5">
        <v>38.1116871833801</v>
      </c>
      <c r="N108" s="5">
        <v>2108.92951703071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5">
        <v>0.922437050359712</v>
      </c>
      <c r="J109" s="5">
        <v>0.923738150385814</v>
      </c>
      <c r="K109" s="5">
        <v>0.932885590047523</v>
      </c>
      <c r="L109" s="5">
        <v>0.922437050359712</v>
      </c>
      <c r="M109" s="5">
        <v>38.1256024837493</v>
      </c>
      <c r="N109" s="5">
        <v>1832.66666102409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5">
        <v>0.810308003597122</v>
      </c>
      <c r="J110" s="5">
        <v>0.806276237719487</v>
      </c>
      <c r="K110" s="5">
        <v>0.846310593458097</v>
      </c>
      <c r="L110" s="5">
        <v>0.810308003597122</v>
      </c>
      <c r="M110" s="5">
        <v>37.5705957412719</v>
      </c>
      <c r="N110" s="5">
        <v>226.5935049057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5">
        <v>0.893772482014388</v>
      </c>
      <c r="J111" s="5">
        <v>0.899837568174723</v>
      </c>
      <c r="K111" s="5">
        <v>0.920914678396528</v>
      </c>
      <c r="L111" s="5">
        <v>0.893772482014388</v>
      </c>
      <c r="M111" s="5">
        <v>37.9105932712554</v>
      </c>
      <c r="N111" s="5">
        <v>1953.93712854385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5">
        <v>0.919964028776978</v>
      </c>
      <c r="J112" s="5">
        <v>0.920918823613484</v>
      </c>
      <c r="K112" s="5">
        <v>0.93051945508733</v>
      </c>
      <c r="L112" s="5">
        <v>0.919964028776978</v>
      </c>
      <c r="M112" s="5">
        <v>38.4697670936584</v>
      </c>
      <c r="N112" s="5">
        <v>1817.89171695709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5">
        <v>0.805249550359712</v>
      </c>
      <c r="J113" s="5">
        <v>0.812098550913063</v>
      </c>
      <c r="K113" s="5">
        <v>0.851252218402245</v>
      </c>
      <c r="L113" s="5">
        <v>0.805249550359712</v>
      </c>
      <c r="M113" s="5">
        <v>38.2639899253845</v>
      </c>
      <c r="N113" s="5">
        <v>208.412674427032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5">
        <v>0.902203237410071</v>
      </c>
      <c r="J114" s="5">
        <v>0.906226442687803</v>
      </c>
      <c r="K114" s="5">
        <v>0.922599891413997</v>
      </c>
      <c r="L114" s="5">
        <v>0.902203237410071</v>
      </c>
      <c r="M114" s="5">
        <v>38.0029954910278</v>
      </c>
      <c r="N114" s="5">
        <v>1940.37242698669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5">
        <v>0.301371402877697</v>
      </c>
      <c r="J115" s="5">
        <v>0.139583092530898</v>
      </c>
      <c r="K115" s="5">
        <v>0.0908247224724716</v>
      </c>
      <c r="L115" s="5">
        <v>0.301371402877697</v>
      </c>
      <c r="M115" s="5">
        <v>37.4525299072265</v>
      </c>
      <c r="N115" s="5">
        <v>16.2143256664276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5">
        <v>0.674460431654676</v>
      </c>
      <c r="J116" s="5">
        <v>0.747587235462545</v>
      </c>
      <c r="K116" s="5">
        <v>0.897628242739023</v>
      </c>
      <c r="L116" s="5">
        <v>0.674460431654676</v>
      </c>
      <c r="M116" s="5">
        <v>37.786561012268</v>
      </c>
      <c r="N116" s="5">
        <v>178.496702909469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5">
        <v>0.885678956834532</v>
      </c>
      <c r="J117" s="5">
        <v>0.904233964388634</v>
      </c>
      <c r="K117" s="5">
        <v>0.933526183501424</v>
      </c>
      <c r="L117" s="5">
        <v>0.885678956834532</v>
      </c>
      <c r="M117" s="5">
        <v>37.9224467277526</v>
      </c>
      <c r="N117" s="5">
        <v>1908.00463581085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5">
        <v>0.789174910071942</v>
      </c>
      <c r="J118" s="5">
        <v>0.800828586616986</v>
      </c>
      <c r="K118" s="5">
        <v>0.842571199951819</v>
      </c>
      <c r="L118" s="5">
        <v>0.789174910071942</v>
      </c>
      <c r="M118" s="5">
        <v>37.9524207115173</v>
      </c>
      <c r="N118" s="5">
        <v>303.518952608108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5">
        <v>0.913275629496402</v>
      </c>
      <c r="J119" s="5">
        <v>0.927761363629817</v>
      </c>
      <c r="K119" s="5">
        <v>0.947903105707405</v>
      </c>
      <c r="L119" s="5">
        <v>0.913275629496402</v>
      </c>
      <c r="M119" s="5">
        <v>37.5893993377685</v>
      </c>
      <c r="N119" s="5">
        <v>2034.66290259361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5">
        <v>0.931823291366906</v>
      </c>
      <c r="J120" s="5">
        <v>0.931320748592169</v>
      </c>
      <c r="K120" s="5">
        <v>0.936497690305056</v>
      </c>
      <c r="L120" s="5">
        <v>0.931823291366906</v>
      </c>
      <c r="M120" s="5">
        <v>37.5092005729675</v>
      </c>
      <c r="N120" s="5">
        <v>1754.32658481597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5">
        <v>0.788669064748201</v>
      </c>
      <c r="J121" s="5">
        <v>0.790580358661391</v>
      </c>
      <c r="K121" s="5">
        <v>0.814275248552758</v>
      </c>
      <c r="L121" s="5">
        <v>0.788669064748201</v>
      </c>
      <c r="M121" s="5">
        <v>37.5049438476562</v>
      </c>
      <c r="N121" s="5">
        <v>146.786996603012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5">
        <v>0.934802158273381</v>
      </c>
      <c r="J122" s="5">
        <v>0.938296300334461</v>
      </c>
      <c r="K122" s="5">
        <v>0.945125798188437</v>
      </c>
      <c r="L122" s="5">
        <v>0.934802158273381</v>
      </c>
      <c r="M122" s="5">
        <v>37.6675760746002</v>
      </c>
      <c r="N122" s="5">
        <v>1880.299390316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5">
        <v>0.896133093525179</v>
      </c>
      <c r="J123" s="5">
        <v>0.891746230518046</v>
      </c>
      <c r="K123" s="5">
        <v>0.909368366003585</v>
      </c>
      <c r="L123" s="5">
        <v>0.896133093525179</v>
      </c>
      <c r="M123" s="5">
        <v>38.0674698352813</v>
      </c>
      <c r="N123" s="5">
        <v>1736.23582410812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5">
        <v>0.715152877697841</v>
      </c>
      <c r="J124" s="5">
        <v>0.731859811298399</v>
      </c>
      <c r="K124" s="5">
        <v>0.785046394966428</v>
      </c>
      <c r="L124" s="5">
        <v>0.715152877697841</v>
      </c>
      <c r="M124" s="5">
        <v>37.3273739814758</v>
      </c>
      <c r="N124" s="5">
        <v>130.378779411315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5">
        <v>0.88101393884892</v>
      </c>
      <c r="J125" s="5">
        <v>0.885757528913527</v>
      </c>
      <c r="K125" s="5">
        <v>0.91182270745198</v>
      </c>
      <c r="L125" s="5">
        <v>0.88101393884892</v>
      </c>
      <c r="M125" s="5">
        <v>36.8574464321136</v>
      </c>
      <c r="N125" s="5">
        <v>1859.99915742874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5">
        <v>0.491457651762995</v>
      </c>
      <c r="J126" s="5">
        <v>0.543457707828034</v>
      </c>
      <c r="K126" s="5">
        <v>0.765767518461709</v>
      </c>
      <c r="L126" s="5">
        <v>0.491457651762995</v>
      </c>
      <c r="M126" s="5">
        <v>5.76644992828369</v>
      </c>
      <c r="N126" s="5">
        <v>160.638471126556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5">
        <v>0.562704471101417</v>
      </c>
      <c r="J127" s="5">
        <v>0.604856749209787</v>
      </c>
      <c r="K127" s="5">
        <v>0.784921964464296</v>
      </c>
      <c r="L127" s="5">
        <v>0.562704471101417</v>
      </c>
      <c r="M127" s="5">
        <v>5.82343101501464</v>
      </c>
      <c r="N127" s="5">
        <v>1894.09602308273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5">
        <v>0.874954561977462</v>
      </c>
      <c r="J128" s="5">
        <v>0.880076844856255</v>
      </c>
      <c r="K128" s="5">
        <v>0.896028427485064</v>
      </c>
      <c r="L128" s="5">
        <v>0.874954561977462</v>
      </c>
      <c r="M128" s="5">
        <v>5.92711353302001</v>
      </c>
      <c r="N128" s="5">
        <v>284.973541021347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5">
        <v>0.703017084696474</v>
      </c>
      <c r="J129" s="5">
        <v>0.745814075700413</v>
      </c>
      <c r="K129" s="5">
        <v>0.888861999477621</v>
      </c>
      <c r="L129" s="5">
        <v>0.703017084696474</v>
      </c>
      <c r="M129" s="5">
        <v>5.83982443809509</v>
      </c>
      <c r="N129" s="5">
        <v>2018.04561662673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5">
        <v>0.659396583060705</v>
      </c>
      <c r="J130" s="5">
        <v>0.590025553626001</v>
      </c>
      <c r="K130" s="5">
        <v>0.571226062206633</v>
      </c>
      <c r="L130" s="5">
        <v>0.659396583060705</v>
      </c>
      <c r="M130" s="5">
        <v>5.74219036102294</v>
      </c>
      <c r="N130" s="5">
        <v>84.0356957912445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5">
        <v>0.544529262086514</v>
      </c>
      <c r="J131" s="5">
        <v>0.595589820891002</v>
      </c>
      <c r="K131" s="5">
        <v>0.748070733508699</v>
      </c>
      <c r="L131" s="5">
        <v>0.544529262086514</v>
      </c>
      <c r="M131" s="5">
        <v>5.89519762992858</v>
      </c>
      <c r="N131" s="5">
        <v>239.313913822174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5">
        <v>0.717920756088695</v>
      </c>
      <c r="J132" s="5">
        <v>0.733865258756043</v>
      </c>
      <c r="K132" s="5">
        <v>0.79096953988026</v>
      </c>
      <c r="L132" s="5">
        <v>0.717920756088695</v>
      </c>
      <c r="M132" s="5">
        <v>5.83160829544067</v>
      </c>
      <c r="N132" s="5">
        <v>1974.47990918159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5">
        <v>0.896401308615049</v>
      </c>
      <c r="J133" s="5">
        <v>0.895441907302441</v>
      </c>
      <c r="K133" s="5">
        <v>0.900845960400099</v>
      </c>
      <c r="L133" s="5">
        <v>0.896401308615049</v>
      </c>
      <c r="M133" s="5">
        <v>5.86256742477417</v>
      </c>
      <c r="N133" s="5">
        <v>366.63214635849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5">
        <v>0.882588149763722</v>
      </c>
      <c r="J134" s="5">
        <v>0.884900609126513</v>
      </c>
      <c r="K134" s="5">
        <v>0.898905740048996</v>
      </c>
      <c r="L134" s="5">
        <v>0.882588149763722</v>
      </c>
      <c r="M134" s="5">
        <v>5.7670772075653</v>
      </c>
      <c r="N134" s="5">
        <v>2097.20995616912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5">
        <v>0.747364594692839</v>
      </c>
      <c r="J135" s="5">
        <v>0.731788465522542</v>
      </c>
      <c r="K135" s="5">
        <v>0.74442330995924</v>
      </c>
      <c r="L135" s="5">
        <v>0.747364594692839</v>
      </c>
      <c r="M135" s="5">
        <v>5.82524585723876</v>
      </c>
      <c r="N135" s="5">
        <v>100.256510734558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5">
        <v>0.595783351508542</v>
      </c>
      <c r="J136" s="5">
        <v>0.651980089076368</v>
      </c>
      <c r="K136" s="5">
        <v>0.786773237611045</v>
      </c>
      <c r="L136" s="5">
        <v>0.595783351508542</v>
      </c>
      <c r="M136" s="5">
        <v>5.85807347297668</v>
      </c>
      <c r="N136" s="5">
        <v>256.249768257141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5">
        <v>0.712104689203925</v>
      </c>
      <c r="J137" s="5">
        <v>0.730546822787829</v>
      </c>
      <c r="K137" s="5">
        <v>0.784087292982523</v>
      </c>
      <c r="L137" s="5">
        <v>0.712104689203925</v>
      </c>
      <c r="M137" s="5">
        <v>5.74703431129455</v>
      </c>
      <c r="N137" s="5">
        <v>1996.02940940856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5">
        <v>0.899309342057433</v>
      </c>
      <c r="J138" s="5">
        <v>0.899023883146068</v>
      </c>
      <c r="K138" s="5">
        <v>0.902678372121653</v>
      </c>
      <c r="L138" s="5">
        <v>0.899309342057433</v>
      </c>
      <c r="M138" s="5">
        <v>5.80586838722229</v>
      </c>
      <c r="N138" s="5">
        <v>380.485404491424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5">
        <v>0.878953107960741</v>
      </c>
      <c r="J139" s="5">
        <v>0.872518985077421</v>
      </c>
      <c r="K139" s="5">
        <v>0.891775995887321</v>
      </c>
      <c r="L139" s="5">
        <v>0.878953107960741</v>
      </c>
      <c r="M139" s="5">
        <v>5.9016089439392</v>
      </c>
      <c r="N139" s="5">
        <v>2108.92951703071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5">
        <v>0.750999636495819</v>
      </c>
      <c r="J140" s="5">
        <v>0.733260076957676</v>
      </c>
      <c r="K140" s="5">
        <v>0.771330139704332</v>
      </c>
      <c r="L140" s="5">
        <v>0.750999636495819</v>
      </c>
      <c r="M140" s="5">
        <v>5.90436124801635</v>
      </c>
      <c r="N140" s="5">
        <v>1832.66666102409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5">
        <v>0.919665576154125</v>
      </c>
      <c r="J141" s="5">
        <v>0.918355130528203</v>
      </c>
      <c r="K141" s="5">
        <v>0.919673918290798</v>
      </c>
      <c r="L141" s="5">
        <v>0.919665576154125</v>
      </c>
      <c r="M141" s="5">
        <v>5.88471221923828</v>
      </c>
      <c r="N141" s="5">
        <v>226.5935049057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5">
        <v>0.899672846237731</v>
      </c>
      <c r="J142" s="5">
        <v>0.901911443308232</v>
      </c>
      <c r="K142" s="5">
        <v>0.915529501002784</v>
      </c>
      <c r="L142" s="5">
        <v>0.899672846237731</v>
      </c>
      <c r="M142" s="5">
        <v>5.85434603691101</v>
      </c>
      <c r="N142" s="5">
        <v>1953.93712854385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5">
        <v>0.689203925845147</v>
      </c>
      <c r="J143" s="5">
        <v>0.634718130918961</v>
      </c>
      <c r="K143" s="5">
        <v>0.632287992409775</v>
      </c>
      <c r="L143" s="5">
        <v>0.689203925845147</v>
      </c>
      <c r="M143" s="5">
        <v>5.88701248168945</v>
      </c>
      <c r="N143" s="5">
        <v>1817.89171695709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5">
        <v>0.921119592875318</v>
      </c>
      <c r="J144" s="5">
        <v>0.921167875443741</v>
      </c>
      <c r="K144" s="5">
        <v>0.923921875784492</v>
      </c>
      <c r="L144" s="5">
        <v>0.921119592875318</v>
      </c>
      <c r="M144" s="5">
        <v>5.74279260635376</v>
      </c>
      <c r="N144" s="5">
        <v>208.412674427032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5">
        <v>0.904034896401308</v>
      </c>
      <c r="J145" s="5">
        <v>0.907232580891663</v>
      </c>
      <c r="K145" s="5">
        <v>0.915722465838376</v>
      </c>
      <c r="L145" s="5">
        <v>0.904034896401308</v>
      </c>
      <c r="M145" s="5">
        <v>5.90455842018127</v>
      </c>
      <c r="N145" s="5">
        <v>1940.37242698669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5">
        <v>0.297346419483824</v>
      </c>
      <c r="J146" s="5">
        <v>0.136301132607323</v>
      </c>
      <c r="K146" s="5">
        <v>0.0884148931798502</v>
      </c>
      <c r="L146" s="5">
        <v>0.297346419483824</v>
      </c>
      <c r="M146" s="5">
        <v>5.64730525016784</v>
      </c>
      <c r="N146" s="5">
        <v>16.2143256664276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5">
        <v>0.543438749545619</v>
      </c>
      <c r="J147" s="5">
        <v>0.594150906820423</v>
      </c>
      <c r="K147" s="5">
        <v>0.790602592616613</v>
      </c>
      <c r="L147" s="5">
        <v>0.543438749545619</v>
      </c>
      <c r="M147" s="5">
        <v>5.90798616409301</v>
      </c>
      <c r="N147" s="5">
        <v>178.496702909469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5">
        <v>0.567066521264994</v>
      </c>
      <c r="J148" s="5">
        <v>0.626175217477787</v>
      </c>
      <c r="K148" s="5">
        <v>0.79041533227624</v>
      </c>
      <c r="L148" s="5">
        <v>0.567066521264994</v>
      </c>
      <c r="M148" s="5">
        <v>5.8954758644104</v>
      </c>
      <c r="N148" s="5">
        <v>1908.00463581085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5">
        <v>0.898582333696837</v>
      </c>
      <c r="J149" s="5">
        <v>0.896768518391393</v>
      </c>
      <c r="K149" s="5">
        <v>0.900086121405318</v>
      </c>
      <c r="L149" s="5">
        <v>0.898582333696837</v>
      </c>
      <c r="M149" s="5">
        <v>5.94570446014404</v>
      </c>
      <c r="N149" s="5">
        <v>303.518952608108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5">
        <v>0.796801163213376</v>
      </c>
      <c r="J150" s="5">
        <v>0.828157628409789</v>
      </c>
      <c r="K150" s="5">
        <v>0.897360668497769</v>
      </c>
      <c r="L150" s="5">
        <v>0.796801163213376</v>
      </c>
      <c r="M150" s="5">
        <v>5.83026647567749</v>
      </c>
      <c r="N150" s="5">
        <v>2034.66290259361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5">
        <v>0.737186477644493</v>
      </c>
      <c r="J151" s="5">
        <v>0.71255179436038</v>
      </c>
      <c r="K151" s="5">
        <v>0.77492364372805</v>
      </c>
      <c r="L151" s="5">
        <v>0.737186477644493</v>
      </c>
      <c r="M151" s="5">
        <v>5.73961019515991</v>
      </c>
      <c r="N151" s="5">
        <v>1754.32658481597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5">
        <v>0.916757542711741</v>
      </c>
      <c r="J152" s="5">
        <v>0.916427495634097</v>
      </c>
      <c r="K152" s="5">
        <v>0.920158047935231</v>
      </c>
      <c r="L152" s="5">
        <v>0.916757542711741</v>
      </c>
      <c r="M152" s="5">
        <v>5.82129192352294</v>
      </c>
      <c r="N152" s="5">
        <v>146.786996603012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5">
        <v>0.918211559432933</v>
      </c>
      <c r="J153" s="5">
        <v>0.918462188233147</v>
      </c>
      <c r="K153" s="5">
        <v>0.920386191232609</v>
      </c>
      <c r="L153" s="5">
        <v>0.918211559432933</v>
      </c>
      <c r="M153" s="5">
        <v>5.82269024848938</v>
      </c>
      <c r="N153" s="5">
        <v>1880.299390316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5">
        <v>0.637222828062522</v>
      </c>
      <c r="J154" s="5">
        <v>0.577389408428541</v>
      </c>
      <c r="K154" s="5">
        <v>0.611828925065861</v>
      </c>
      <c r="L154" s="5">
        <v>0.637222828062522</v>
      </c>
      <c r="M154" s="5">
        <v>5.88059020042419</v>
      </c>
      <c r="N154" s="5">
        <v>1736.23582410812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5">
        <v>0.912395492548164</v>
      </c>
      <c r="J155" s="5">
        <v>0.913261496405848</v>
      </c>
      <c r="K155" s="5">
        <v>0.918856822768709</v>
      </c>
      <c r="L155" s="5">
        <v>0.912395492548164</v>
      </c>
      <c r="M155" s="5">
        <v>5.84601259231567</v>
      </c>
      <c r="N155" s="5">
        <v>130.378779411315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5">
        <v>0.906942929843693</v>
      </c>
      <c r="J156" s="5">
        <v>0.906895131616131</v>
      </c>
      <c r="K156" s="5">
        <v>0.911154228990644</v>
      </c>
      <c r="L156" s="5">
        <v>0.906942929843693</v>
      </c>
      <c r="M156" s="5">
        <v>5.91311717033386</v>
      </c>
      <c r="N156" s="5">
        <v>1859.99915742874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5">
        <v>0.88663967611336</v>
      </c>
      <c r="J2" s="5">
        <v>0.882898635485924</v>
      </c>
      <c r="K2" s="5">
        <v>0.883886553610049</v>
      </c>
      <c r="L2" s="5">
        <v>0.88663967611336</v>
      </c>
      <c r="M2" s="5">
        <v>2.63492894172668</v>
      </c>
      <c r="N2" s="5">
        <v>160.418724775314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5">
        <v>0.910931174089068</v>
      </c>
      <c r="J3" s="5">
        <v>0.908199814882037</v>
      </c>
      <c r="K3" s="5">
        <v>0.909058584105006</v>
      </c>
      <c r="L3" s="5">
        <v>0.910931174089068</v>
      </c>
      <c r="M3" s="5">
        <v>2.61422157287597</v>
      </c>
      <c r="N3" s="5">
        <v>1889.84555101394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5">
        <v>0.88825910931174</v>
      </c>
      <c r="J4" s="5">
        <v>0.888902893859627</v>
      </c>
      <c r="K4" s="5">
        <v>0.893574798099271</v>
      </c>
      <c r="L4" s="5">
        <v>0.88825910931174</v>
      </c>
      <c r="M4" s="5">
        <v>2.62859439849853</v>
      </c>
      <c r="N4" s="5">
        <v>283.974202632904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5">
        <v>0.889068825910931</v>
      </c>
      <c r="J5" s="5">
        <v>0.888803086350016</v>
      </c>
      <c r="K5" s="5">
        <v>0.893932873096086</v>
      </c>
      <c r="L5" s="5">
        <v>0.889068825910931</v>
      </c>
      <c r="M5" s="5">
        <v>2.54702568054199</v>
      </c>
      <c r="N5" s="5">
        <v>2011.60470199584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5">
        <v>0.475303643724696</v>
      </c>
      <c r="J6" s="5">
        <v>0.398529980162148</v>
      </c>
      <c r="K6" s="5">
        <v>0.436663639586921</v>
      </c>
      <c r="L6" s="5">
        <v>0.475303643724696</v>
      </c>
      <c r="M6" s="5">
        <v>2.58297276496887</v>
      </c>
      <c r="N6" s="5">
        <v>83.234548330307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5">
        <v>0.918218623481781</v>
      </c>
      <c r="J7" s="5">
        <v>0.916798309862942</v>
      </c>
      <c r="K7" s="5">
        <v>0.918138618185279</v>
      </c>
      <c r="L7" s="5">
        <v>0.918218623481781</v>
      </c>
      <c r="M7" s="5">
        <v>2.5937967300415</v>
      </c>
      <c r="N7" s="5">
        <v>238.195312023162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5">
        <v>0.832388663967611</v>
      </c>
      <c r="J8" s="5">
        <v>0.836647605498954</v>
      </c>
      <c r="K8" s="5">
        <v>0.870947888675198</v>
      </c>
      <c r="L8" s="5">
        <v>0.832388663967611</v>
      </c>
      <c r="M8" s="5">
        <v>2.57634830474853</v>
      </c>
      <c r="N8" s="5">
        <v>1969.63600254058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5">
        <v>0.824291497975708</v>
      </c>
      <c r="J9" s="5">
        <v>0.824375230560508</v>
      </c>
      <c r="K9" s="5">
        <v>0.837327726270504</v>
      </c>
      <c r="L9" s="5">
        <v>0.824291497975708</v>
      </c>
      <c r="M9" s="5">
        <v>2.64820408821105</v>
      </c>
      <c r="N9" s="5">
        <v>364.47950553894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5">
        <v>0.812145748987854</v>
      </c>
      <c r="J10" s="5">
        <v>0.816329872531013</v>
      </c>
      <c r="K10" s="5">
        <v>0.859558753858144</v>
      </c>
      <c r="L10" s="5">
        <v>0.812145748987854</v>
      </c>
      <c r="M10" s="5">
        <v>2.62590289115905</v>
      </c>
      <c r="N10" s="5">
        <v>2087.392578125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5">
        <v>0.54331983805668</v>
      </c>
      <c r="J11" s="5">
        <v>0.537294067118478</v>
      </c>
      <c r="K11" s="5">
        <v>0.611092706603325</v>
      </c>
      <c r="L11" s="5">
        <v>0.54331983805668</v>
      </c>
      <c r="M11" s="5">
        <v>2.59013056755065</v>
      </c>
      <c r="N11" s="5">
        <v>100.466490507125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5">
        <v>0.897165991902834</v>
      </c>
      <c r="J12" s="5">
        <v>0.897465114533586</v>
      </c>
      <c r="K12" s="5">
        <v>0.902196338798828</v>
      </c>
      <c r="L12" s="5">
        <v>0.897165991902834</v>
      </c>
      <c r="M12" s="5">
        <v>2.65351510047912</v>
      </c>
      <c r="N12" s="5">
        <v>256.505001783371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5">
        <v>0.838056680161943</v>
      </c>
      <c r="J13" s="5">
        <v>0.841046467107646</v>
      </c>
      <c r="K13" s="5">
        <v>0.874079960915437</v>
      </c>
      <c r="L13" s="5">
        <v>0.838056680161943</v>
      </c>
      <c r="M13" s="5">
        <v>2.60568189620971</v>
      </c>
      <c r="N13" s="5">
        <v>1976.53193521499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5">
        <v>0.867206477732793</v>
      </c>
      <c r="J14" s="5">
        <v>0.868293549020232</v>
      </c>
      <c r="K14" s="5">
        <v>0.87648138432332</v>
      </c>
      <c r="L14" s="5">
        <v>0.867206477732793</v>
      </c>
      <c r="M14" s="5">
        <v>2.65471386909484</v>
      </c>
      <c r="N14" s="5">
        <v>378.554773330688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5">
        <v>0.824291497975708</v>
      </c>
      <c r="J15" s="5">
        <v>0.830557476797336</v>
      </c>
      <c r="K15" s="5">
        <v>0.86002078145357</v>
      </c>
      <c r="L15" s="5">
        <v>0.824291497975708</v>
      </c>
      <c r="M15" s="5">
        <v>2.63447880744934</v>
      </c>
      <c r="N15" s="5">
        <v>2109.70706677436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5">
        <v>0.553036437246963</v>
      </c>
      <c r="J16" s="5">
        <v>0.519292881474269</v>
      </c>
      <c r="K16" s="5">
        <v>0.590492062739814</v>
      </c>
      <c r="L16" s="5">
        <v>0.553036437246963</v>
      </c>
      <c r="M16" s="5">
        <v>2.61875224113464</v>
      </c>
      <c r="N16" s="5">
        <v>1824.2508251667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5">
        <v>0.588663967611336</v>
      </c>
      <c r="J17" s="5">
        <v>0.576779977686175</v>
      </c>
      <c r="K17" s="5">
        <v>0.635289328703358</v>
      </c>
      <c r="L17" s="5">
        <v>0.588663967611336</v>
      </c>
      <c r="M17" s="5">
        <v>2.6203441619873</v>
      </c>
      <c r="N17" s="5">
        <v>225.23012471199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5">
        <v>0.570040485829959</v>
      </c>
      <c r="J18" s="5">
        <v>0.540800522740834</v>
      </c>
      <c r="K18" s="5">
        <v>0.625289832373459</v>
      </c>
      <c r="L18" s="5">
        <v>0.570040485829959</v>
      </c>
      <c r="M18" s="5">
        <v>2.58707952499389</v>
      </c>
      <c r="N18" s="5">
        <v>1947.13333320617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5">
        <v>0.461538461538461</v>
      </c>
      <c r="J19" s="5">
        <v>0.432655635211713</v>
      </c>
      <c r="K19" s="5">
        <v>0.547225751881034</v>
      </c>
      <c r="L19" s="5">
        <v>0.461538461538461</v>
      </c>
      <c r="M19" s="5">
        <v>2.68894410133361</v>
      </c>
      <c r="N19" s="5">
        <v>1814.3031361103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5">
        <v>0.578947368421052</v>
      </c>
      <c r="J20" s="5">
        <v>0.571865241317046</v>
      </c>
      <c r="K20" s="5">
        <v>0.640669993939345</v>
      </c>
      <c r="L20" s="5">
        <v>0.578947368421052</v>
      </c>
      <c r="M20" s="5">
        <v>2.61770153045654</v>
      </c>
      <c r="N20" s="5">
        <v>209.446597576141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5">
        <v>0.579757085020242</v>
      </c>
      <c r="J21" s="5">
        <v>0.559591065891116</v>
      </c>
      <c r="K21" s="5">
        <v>0.649032403080736</v>
      </c>
      <c r="L21" s="5">
        <v>0.579757085020242</v>
      </c>
      <c r="M21" s="5">
        <v>2.57299375534057</v>
      </c>
      <c r="N21" s="5">
        <v>1938.38580155372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5">
        <v>0.40161943319838</v>
      </c>
      <c r="J22" s="5">
        <v>0.377113221493068</v>
      </c>
      <c r="K22" s="5">
        <v>0.502485308119167</v>
      </c>
      <c r="L22" s="5">
        <v>0.40161943319838</v>
      </c>
      <c r="M22" s="5">
        <v>2.62690424919128</v>
      </c>
      <c r="N22" s="5">
        <v>22.5858643054962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5">
        <v>0.902834008097166</v>
      </c>
      <c r="J23" s="5">
        <v>0.901309919973664</v>
      </c>
      <c r="K23" s="5">
        <v>0.903000338214096</v>
      </c>
      <c r="L23" s="5">
        <v>0.902834008097166</v>
      </c>
      <c r="M23" s="5">
        <v>2.58083462715148</v>
      </c>
      <c r="N23" s="5">
        <v>176.620198726654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5">
        <v>0.909311740890688</v>
      </c>
      <c r="J24" s="5">
        <v>0.908978500448649</v>
      </c>
      <c r="K24" s="5">
        <v>0.912695541227782</v>
      </c>
      <c r="L24" s="5">
        <v>0.909311740890688</v>
      </c>
      <c r="M24" s="5">
        <v>2.57076930999755</v>
      </c>
      <c r="N24" s="5">
        <v>1902.17537331581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5">
        <v>0.872874493927125</v>
      </c>
      <c r="J25" s="5">
        <v>0.873459284404635</v>
      </c>
      <c r="K25" s="5">
        <v>0.879998759065357</v>
      </c>
      <c r="L25" s="5">
        <v>0.872874493927125</v>
      </c>
      <c r="M25" s="5">
        <v>2.59675240516662</v>
      </c>
      <c r="N25" s="5">
        <v>298.958283901214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5">
        <v>0.889878542510121</v>
      </c>
      <c r="J26" s="5">
        <v>0.890077830515713</v>
      </c>
      <c r="K26" s="5">
        <v>0.893870492459836</v>
      </c>
      <c r="L26" s="5">
        <v>0.889878542510121</v>
      </c>
      <c r="M26" s="5">
        <v>2.64775037765502</v>
      </c>
      <c r="N26" s="5">
        <v>2027.91741228103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5">
        <v>0.561133603238866</v>
      </c>
      <c r="J27" s="5">
        <v>0.542600138191934</v>
      </c>
      <c r="K27" s="5">
        <v>0.633898319966862</v>
      </c>
      <c r="L27" s="5">
        <v>0.561133603238866</v>
      </c>
      <c r="M27" s="5">
        <v>2.57559370994567</v>
      </c>
      <c r="N27" s="5">
        <v>1740.74271512031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5">
        <v>0.565182186234817</v>
      </c>
      <c r="J28" s="5">
        <v>0.576040707354735</v>
      </c>
      <c r="K28" s="5">
        <v>0.64637502191172</v>
      </c>
      <c r="L28" s="5">
        <v>0.565182186234817</v>
      </c>
      <c r="M28" s="5">
        <v>2.69321131706237</v>
      </c>
      <c r="N28" s="5">
        <v>145.874409914016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5">
        <v>0.550607287449392</v>
      </c>
      <c r="J29" s="5">
        <v>0.531391352047464</v>
      </c>
      <c r="K29" s="5">
        <v>0.623389164774202</v>
      </c>
      <c r="L29" s="5">
        <v>0.550607287449392</v>
      </c>
      <c r="M29" s="5">
        <v>2.64346122741699</v>
      </c>
      <c r="N29" s="5">
        <v>1871.82314896583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5">
        <v>0.284210526315789</v>
      </c>
      <c r="J30" s="5">
        <v>0.218147490830752</v>
      </c>
      <c r="K30" s="5">
        <v>0.258535679697397</v>
      </c>
      <c r="L30" s="5">
        <v>0.284210526315789</v>
      </c>
      <c r="M30" s="5">
        <v>2.63328170776367</v>
      </c>
      <c r="N30" s="5">
        <v>1727.65108561515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5">
        <v>0.575708502024291</v>
      </c>
      <c r="J31" s="5">
        <v>0.572121533720799</v>
      </c>
      <c r="K31" s="5">
        <v>0.654045069834747</v>
      </c>
      <c r="L31" s="5">
        <v>0.575708502024291</v>
      </c>
      <c r="M31" s="5">
        <v>2.6907353401184</v>
      </c>
      <c r="N31" s="5">
        <v>129.563921451568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5">
        <v>0.566801619433198</v>
      </c>
      <c r="J32" s="5">
        <v>0.541063164935397</v>
      </c>
      <c r="K32" s="5">
        <v>0.631481590372171</v>
      </c>
      <c r="L32" s="5">
        <v>0.566801619433198</v>
      </c>
      <c r="M32" s="5">
        <v>2.64161109924316</v>
      </c>
      <c r="N32" s="5">
        <v>1852.77288651466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5">
        <v>0.53030303030303</v>
      </c>
      <c r="J33" s="5">
        <v>0.451439591688019</v>
      </c>
      <c r="K33" s="5">
        <v>0.436634906925786</v>
      </c>
      <c r="L33" s="5">
        <v>0.53030303030303</v>
      </c>
      <c r="M33" s="5">
        <v>2.17879319190979</v>
      </c>
      <c r="N33" s="5">
        <v>160.418724775314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5">
        <v>0.577922077922078</v>
      </c>
      <c r="J34" s="5">
        <v>0.509367069711897</v>
      </c>
      <c r="K34" s="5">
        <v>0.496507905274139</v>
      </c>
      <c r="L34" s="5">
        <v>0.577922077922078</v>
      </c>
      <c r="M34" s="5">
        <v>1.83840823173522</v>
      </c>
      <c r="N34" s="5">
        <v>1889.84555101394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5">
        <v>0.593073593073593</v>
      </c>
      <c r="J35" s="5">
        <v>0.522204007900353</v>
      </c>
      <c r="K35" s="5">
        <v>0.480669851815253</v>
      </c>
      <c r="L35" s="5">
        <v>0.593073593073593</v>
      </c>
      <c r="M35" s="5">
        <v>1.85657286643981</v>
      </c>
      <c r="N35" s="5">
        <v>283.974202632904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5">
        <v>0.603896103896103</v>
      </c>
      <c r="J36" s="5">
        <v>0.538011670810333</v>
      </c>
      <c r="K36" s="5">
        <v>0.521397730156902</v>
      </c>
      <c r="L36" s="5">
        <v>0.603896103896103</v>
      </c>
      <c r="M36" s="5">
        <v>1.82229781150817</v>
      </c>
      <c r="N36" s="5">
        <v>2011.60470199584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5">
        <v>0.885281385281385</v>
      </c>
      <c r="J37" s="5">
        <v>0.866445598024545</v>
      </c>
      <c r="K37" s="5">
        <v>0.852524976088194</v>
      </c>
      <c r="L37" s="5">
        <v>0.885281385281385</v>
      </c>
      <c r="M37" s="5">
        <v>1.84900474548339</v>
      </c>
      <c r="N37" s="5">
        <v>83.234548330307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5">
        <v>0.889610389610389</v>
      </c>
      <c r="J38" s="5">
        <v>0.875564104187475</v>
      </c>
      <c r="K38" s="5">
        <v>0.864772985286107</v>
      </c>
      <c r="L38" s="5">
        <v>0.889610389610389</v>
      </c>
      <c r="M38" s="5">
        <v>1.82996559143066</v>
      </c>
      <c r="N38" s="5">
        <v>238.195312023162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5">
        <v>0.887445887445887</v>
      </c>
      <c r="J39" s="5">
        <v>0.880679702925199</v>
      </c>
      <c r="K39" s="5">
        <v>0.878054353054353</v>
      </c>
      <c r="L39" s="5">
        <v>0.887445887445887</v>
      </c>
      <c r="M39" s="5">
        <v>1.82593154907226</v>
      </c>
      <c r="N39" s="5">
        <v>1969.63600254058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5">
        <v>0.885281385281385</v>
      </c>
      <c r="J40" s="5">
        <v>0.874983602787968</v>
      </c>
      <c r="K40" s="5">
        <v>0.868238324104206</v>
      </c>
      <c r="L40" s="5">
        <v>0.885281385281385</v>
      </c>
      <c r="M40" s="5">
        <v>1.84743738174438</v>
      </c>
      <c r="N40" s="5">
        <v>364.47950553894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5">
        <v>0.896103896103896</v>
      </c>
      <c r="J41" s="5">
        <v>0.887659796927494</v>
      </c>
      <c r="K41" s="5">
        <v>0.881934014340341</v>
      </c>
      <c r="L41" s="5">
        <v>0.896103896103896</v>
      </c>
      <c r="M41" s="5">
        <v>1.85619282722473</v>
      </c>
      <c r="N41" s="5">
        <v>2087.392578125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5">
        <v>0.893939393939393</v>
      </c>
      <c r="J42" s="5">
        <v>0.882151613245887</v>
      </c>
      <c r="K42" s="5">
        <v>0.874366951833744</v>
      </c>
      <c r="L42" s="5">
        <v>0.893939393939393</v>
      </c>
      <c r="M42" s="5">
        <v>1.82533144950866</v>
      </c>
      <c r="N42" s="5">
        <v>100.466490507125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5">
        <v>0.878787878787878</v>
      </c>
      <c r="J43" s="5">
        <v>0.868691198636075</v>
      </c>
      <c r="K43" s="5">
        <v>0.863183315357906</v>
      </c>
      <c r="L43" s="5">
        <v>0.878787878787878</v>
      </c>
      <c r="M43" s="5">
        <v>1.84449958801269</v>
      </c>
      <c r="N43" s="5">
        <v>256.505001783371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5">
        <v>0.898268398268398</v>
      </c>
      <c r="J44" s="5">
        <v>0.889417028817902</v>
      </c>
      <c r="K44" s="5">
        <v>0.885615333680762</v>
      </c>
      <c r="L44" s="5">
        <v>0.898268398268398</v>
      </c>
      <c r="M44" s="5">
        <v>1.85503458976745</v>
      </c>
      <c r="N44" s="5">
        <v>1976.53193521499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5">
        <v>0.887445887445887</v>
      </c>
      <c r="J45" s="5">
        <v>0.879110308815038</v>
      </c>
      <c r="K45" s="5">
        <v>0.875098661028893</v>
      </c>
      <c r="L45" s="5">
        <v>0.887445887445887</v>
      </c>
      <c r="M45" s="5">
        <v>1.84377002716064</v>
      </c>
      <c r="N45" s="5">
        <v>378.554773330688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5">
        <v>0.902597402597402</v>
      </c>
      <c r="J46" s="5">
        <v>0.894500929106743</v>
      </c>
      <c r="K46" s="5">
        <v>0.890313764492746</v>
      </c>
      <c r="L46" s="5">
        <v>0.902597402597402</v>
      </c>
      <c r="M46" s="5">
        <v>2.41827344894409</v>
      </c>
      <c r="N46" s="5">
        <v>2109.70706677436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5">
        <v>0.9004329004329</v>
      </c>
      <c r="J47" s="5">
        <v>0.89102963105746</v>
      </c>
      <c r="K47" s="5">
        <v>0.885162218733647</v>
      </c>
      <c r="L47" s="5">
        <v>0.9004329004329</v>
      </c>
      <c r="M47" s="5">
        <v>1.85934424400329</v>
      </c>
      <c r="N47" s="5">
        <v>1824.2508251667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5">
        <v>0.872294372294372</v>
      </c>
      <c r="J48" s="5">
        <v>0.865872691999055</v>
      </c>
      <c r="K48" s="5">
        <v>0.86573617363494</v>
      </c>
      <c r="L48" s="5">
        <v>0.872294372294372</v>
      </c>
      <c r="M48" s="5">
        <v>1.8483772277832</v>
      </c>
      <c r="N48" s="5">
        <v>225.23012471199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5">
        <v>0.902597402597402</v>
      </c>
      <c r="J49" s="5">
        <v>0.894435731220636</v>
      </c>
      <c r="K49" s="5">
        <v>0.889043436011147</v>
      </c>
      <c r="L49" s="5">
        <v>0.902597402597402</v>
      </c>
      <c r="M49" s="5">
        <v>1.82440328598022</v>
      </c>
      <c r="N49" s="5">
        <v>1947.13333320617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5">
        <v>0.88095238095238</v>
      </c>
      <c r="J50" s="5">
        <v>0.8737778008947</v>
      </c>
      <c r="K50" s="5">
        <v>0.877041513408496</v>
      </c>
      <c r="L50" s="5">
        <v>0.88095238095238</v>
      </c>
      <c r="M50" s="5">
        <v>1.87262344360351</v>
      </c>
      <c r="N50" s="5">
        <v>1814.3031361103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5">
        <v>0.885281385281385</v>
      </c>
      <c r="J51" s="5">
        <v>0.879321540620648</v>
      </c>
      <c r="K51" s="5">
        <v>0.876631279349247</v>
      </c>
      <c r="L51" s="5">
        <v>0.885281385281385</v>
      </c>
      <c r="M51" s="5">
        <v>1.85783600807189</v>
      </c>
      <c r="N51" s="5">
        <v>209.446597576141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5">
        <v>0.896103896103896</v>
      </c>
      <c r="J52" s="5">
        <v>0.890355815534279</v>
      </c>
      <c r="K52" s="5">
        <v>0.889823065243808</v>
      </c>
      <c r="L52" s="5">
        <v>0.896103896103896</v>
      </c>
      <c r="M52" s="5">
        <v>1.81631684303283</v>
      </c>
      <c r="N52" s="5">
        <v>1938.38580155372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5">
        <v>0.621212121212121</v>
      </c>
      <c r="J53" s="5">
        <v>0.603852647238769</v>
      </c>
      <c r="K53" s="5">
        <v>0.659989953555593</v>
      </c>
      <c r="L53" s="5">
        <v>0.621212121212121</v>
      </c>
      <c r="M53" s="5">
        <v>1.84094619750976</v>
      </c>
      <c r="N53" s="5">
        <v>22.5858643054962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5">
        <v>0.686147186147186</v>
      </c>
      <c r="J54" s="5">
        <v>0.664705595244699</v>
      </c>
      <c r="K54" s="5">
        <v>0.682907339036536</v>
      </c>
      <c r="L54" s="5">
        <v>0.686147186147186</v>
      </c>
      <c r="M54" s="5">
        <v>1.75963020324707</v>
      </c>
      <c r="N54" s="5">
        <v>176.620198726654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5">
        <v>0.787878787878787</v>
      </c>
      <c r="J55" s="5">
        <v>0.776602505504584</v>
      </c>
      <c r="K55" s="5">
        <v>0.794145606645606</v>
      </c>
      <c r="L55" s="5">
        <v>0.787878787878787</v>
      </c>
      <c r="M55" s="5">
        <v>1.80746555328369</v>
      </c>
      <c r="N55" s="5">
        <v>1902.17537331581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5">
        <v>0.753246753246753</v>
      </c>
      <c r="J56" s="5">
        <v>0.750804898431161</v>
      </c>
      <c r="K56" s="5">
        <v>0.763847047229887</v>
      </c>
      <c r="L56" s="5">
        <v>0.753246753246753</v>
      </c>
      <c r="M56" s="5">
        <v>1.82907629013061</v>
      </c>
      <c r="N56" s="5">
        <v>298.958283901214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5">
        <v>0.811688311688311</v>
      </c>
      <c r="J57" s="5">
        <v>0.79904745601349</v>
      </c>
      <c r="K57" s="5">
        <v>0.815385139218929</v>
      </c>
      <c r="L57" s="5">
        <v>0.811688311688311</v>
      </c>
      <c r="M57" s="5">
        <v>1.81656646728515</v>
      </c>
      <c r="N57" s="5">
        <v>2027.91741228103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5">
        <v>0.766233766233766</v>
      </c>
      <c r="J58" s="5">
        <v>0.767061563439112</v>
      </c>
      <c r="K58" s="5">
        <v>0.796091818584975</v>
      </c>
      <c r="L58" s="5">
        <v>0.766233766233766</v>
      </c>
      <c r="M58" s="5">
        <v>1.82480025291442</v>
      </c>
      <c r="N58" s="5">
        <v>1740.74271512031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5">
        <v>0.746753246753246</v>
      </c>
      <c r="J59" s="5">
        <v>0.769749999716438</v>
      </c>
      <c r="K59" s="5">
        <v>0.800665960819039</v>
      </c>
      <c r="L59" s="5">
        <v>0.746753246753246</v>
      </c>
      <c r="M59" s="5">
        <v>1.84750914573669</v>
      </c>
      <c r="N59" s="5">
        <v>145.874409914016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5">
        <v>0.582251082251082</v>
      </c>
      <c r="J60" s="5">
        <v>0.59175508248346</v>
      </c>
      <c r="K60" s="5">
        <v>0.733445105922788</v>
      </c>
      <c r="L60" s="5">
        <v>0.582251082251082</v>
      </c>
      <c r="M60" s="5">
        <v>1.84610772132873</v>
      </c>
      <c r="N60" s="5">
        <v>1871.82314896583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5">
        <v>0.357142857142857</v>
      </c>
      <c r="J61" s="5">
        <v>0.263425893743823</v>
      </c>
      <c r="K61" s="5">
        <v>0.252390985919632</v>
      </c>
      <c r="L61" s="5">
        <v>0.357142857142857</v>
      </c>
      <c r="M61" s="5">
        <v>1.81098937988281</v>
      </c>
      <c r="N61" s="5">
        <v>1727.65108561515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5">
        <v>0.599567099567099</v>
      </c>
      <c r="J62" s="5">
        <v>0.563102190344828</v>
      </c>
      <c r="K62" s="5">
        <v>0.570941163999029</v>
      </c>
      <c r="L62" s="5">
        <v>0.599567099567099</v>
      </c>
      <c r="M62" s="5">
        <v>2.25432467460632</v>
      </c>
      <c r="N62" s="5">
        <v>129.563921451568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5">
        <v>0.595238095238095</v>
      </c>
      <c r="J63" s="5">
        <v>0.553480546664449</v>
      </c>
      <c r="K63" s="5">
        <v>0.56486494916946</v>
      </c>
      <c r="L63" s="5">
        <v>0.595238095238095</v>
      </c>
      <c r="M63" s="5">
        <v>1.85197496414184</v>
      </c>
      <c r="N63" s="5">
        <v>1852.77288651466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5">
        <v>0.75177304964539</v>
      </c>
      <c r="J64" s="5">
        <v>0.74147318651238</v>
      </c>
      <c r="K64" s="5">
        <v>0.80198696413702</v>
      </c>
      <c r="L64" s="5">
        <v>0.75177304964539</v>
      </c>
      <c r="M64" s="5">
        <v>0.306068420410156</v>
      </c>
      <c r="N64" s="5">
        <v>160.418724775314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5">
        <v>0.744680851063829</v>
      </c>
      <c r="J65" s="5">
        <v>0.725139617551556</v>
      </c>
      <c r="K65" s="5">
        <v>0.782631722853542</v>
      </c>
      <c r="L65" s="5">
        <v>0.744680851063829</v>
      </c>
      <c r="M65" s="5">
        <v>0.311531543731689</v>
      </c>
      <c r="N65" s="5">
        <v>1889.84555101394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5">
        <v>0.801418439716312</v>
      </c>
      <c r="J66" s="5">
        <v>0.79416167138748</v>
      </c>
      <c r="K66" s="5">
        <v>0.845520094562647</v>
      </c>
      <c r="L66" s="5">
        <v>0.801418439716312</v>
      </c>
      <c r="M66" s="5">
        <v>0.318562030792236</v>
      </c>
      <c r="N66" s="5">
        <v>283.974202632904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5">
        <v>0.76595744680851</v>
      </c>
      <c r="J67" s="5">
        <v>0.763613327409731</v>
      </c>
      <c r="K67" s="5">
        <v>0.83114340762717</v>
      </c>
      <c r="L67" s="5">
        <v>0.76595744680851</v>
      </c>
      <c r="M67" s="5">
        <v>0.303174972534179</v>
      </c>
      <c r="N67" s="5">
        <v>2011.60470199584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5">
        <v>0.680851063829787</v>
      </c>
      <c r="J68" s="5">
        <v>0.598223744688075</v>
      </c>
      <c r="K68" s="5">
        <v>0.547319414180387</v>
      </c>
      <c r="L68" s="5">
        <v>0.680851063829787</v>
      </c>
      <c r="M68" s="5">
        <v>0.306101083755493</v>
      </c>
      <c r="N68" s="5">
        <v>83.234548330307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5">
        <v>0.794326241134751</v>
      </c>
      <c r="J69" s="5">
        <v>0.765752800592094</v>
      </c>
      <c r="K69" s="5">
        <v>0.760047281323877</v>
      </c>
      <c r="L69" s="5">
        <v>0.794326241134751</v>
      </c>
      <c r="M69" s="5">
        <v>0.308584690093994</v>
      </c>
      <c r="N69" s="5">
        <v>238.195312023162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5">
        <v>0.858156028368794</v>
      </c>
      <c r="J70" s="5">
        <v>0.827896062973325</v>
      </c>
      <c r="K70" s="5">
        <v>0.808438799260659</v>
      </c>
      <c r="L70" s="5">
        <v>0.858156028368794</v>
      </c>
      <c r="M70" s="5">
        <v>0.306380748748779</v>
      </c>
      <c r="N70" s="5">
        <v>1969.63600254058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5">
        <v>0.829787234042553</v>
      </c>
      <c r="J71" s="5">
        <v>0.826003193024469</v>
      </c>
      <c r="K71" s="5">
        <v>0.852965993817057</v>
      </c>
      <c r="L71" s="5">
        <v>0.829787234042553</v>
      </c>
      <c r="M71" s="5">
        <v>0.315125942230224</v>
      </c>
      <c r="N71" s="5">
        <v>364.47950553894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5">
        <v>0.865248226950354</v>
      </c>
      <c r="J72" s="5">
        <v>0.86179140454305</v>
      </c>
      <c r="K72" s="5">
        <v>0.917941573792637</v>
      </c>
      <c r="L72" s="5">
        <v>0.865248226950354</v>
      </c>
      <c r="M72" s="5">
        <v>0.315468311309814</v>
      </c>
      <c r="N72" s="5">
        <v>2087.392578125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5">
        <v>0.829787234042553</v>
      </c>
      <c r="J73" s="5">
        <v>0.82252595290145</v>
      </c>
      <c r="K73" s="5">
        <v>0.828822472059554</v>
      </c>
      <c r="L73" s="5">
        <v>0.829787234042553</v>
      </c>
      <c r="M73" s="5">
        <v>0.306224346160888</v>
      </c>
      <c r="N73" s="5">
        <v>100.466490507125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5">
        <v>0.858156028368794</v>
      </c>
      <c r="J74" s="5">
        <v>0.825697714983429</v>
      </c>
      <c r="K74" s="5">
        <v>0.880049348799348</v>
      </c>
      <c r="L74" s="5">
        <v>0.858156028368794</v>
      </c>
      <c r="M74" s="5">
        <v>0.311186790466308</v>
      </c>
      <c r="N74" s="5">
        <v>256.505001783371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5">
        <v>0.886524822695035</v>
      </c>
      <c r="J75" s="5">
        <v>0.861357925247064</v>
      </c>
      <c r="K75" s="5">
        <v>0.92138523849256</v>
      </c>
      <c r="L75" s="5">
        <v>0.886524822695035</v>
      </c>
      <c r="M75" s="5">
        <v>0.307121276855468</v>
      </c>
      <c r="N75" s="5">
        <v>1976.53193521499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5">
        <v>0.900709219858156</v>
      </c>
      <c r="J76" s="5">
        <v>0.89902060114826</v>
      </c>
      <c r="K76" s="5">
        <v>0.932233318859458</v>
      </c>
      <c r="L76" s="5">
        <v>0.900709219858156</v>
      </c>
      <c r="M76" s="5">
        <v>0.307758569717407</v>
      </c>
      <c r="N76" s="5">
        <v>378.554773330688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5">
        <v>0.907801418439716</v>
      </c>
      <c r="J77" s="5">
        <v>0.906136121451458</v>
      </c>
      <c r="K77" s="5">
        <v>0.939140070921985</v>
      </c>
      <c r="L77" s="5">
        <v>0.907801418439716</v>
      </c>
      <c r="M77" s="5">
        <v>0.308592319488525</v>
      </c>
      <c r="N77" s="5">
        <v>2109.70706677436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5">
        <v>0.858156028368794</v>
      </c>
      <c r="J78" s="5">
        <v>0.845556159816172</v>
      </c>
      <c r="K78" s="5">
        <v>0.910853212980872</v>
      </c>
      <c r="L78" s="5">
        <v>0.858156028368794</v>
      </c>
      <c r="M78" s="5">
        <v>0.311441659927368</v>
      </c>
      <c r="N78" s="5">
        <v>1824.2508251667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5">
        <v>0.872340425531914</v>
      </c>
      <c r="J79" s="5">
        <v>0.865074251650265</v>
      </c>
      <c r="K79" s="5">
        <v>0.866507825170439</v>
      </c>
      <c r="L79" s="5">
        <v>0.872340425531914</v>
      </c>
      <c r="M79" s="5">
        <v>0.31011939048767</v>
      </c>
      <c r="N79" s="5">
        <v>225.23012471199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5">
        <v>0.893617021276595</v>
      </c>
      <c r="J80" s="5">
        <v>0.896970903506297</v>
      </c>
      <c r="K80" s="5">
        <v>0.9206515509707</v>
      </c>
      <c r="L80" s="5">
        <v>0.893617021276595</v>
      </c>
      <c r="M80" s="5">
        <v>0.301705121994018</v>
      </c>
      <c r="N80" s="5">
        <v>1947.13333320617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5">
        <v>0.702127659574468</v>
      </c>
      <c r="J81" s="5">
        <v>0.658537749079117</v>
      </c>
      <c r="K81" s="5">
        <v>0.638479212695338</v>
      </c>
      <c r="L81" s="5">
        <v>0.702127659574468</v>
      </c>
      <c r="M81" s="5">
        <v>0.311927318572998</v>
      </c>
      <c r="N81" s="5">
        <v>1814.3031361103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5">
        <v>0.843971631205673</v>
      </c>
      <c r="J82" s="5">
        <v>0.837745024986292</v>
      </c>
      <c r="K82" s="5">
        <v>0.839983212615059</v>
      </c>
      <c r="L82" s="5">
        <v>0.843971631205673</v>
      </c>
      <c r="M82" s="5">
        <v>0.314232349395751</v>
      </c>
      <c r="N82" s="5">
        <v>209.446597576141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5">
        <v>0.822695035460992</v>
      </c>
      <c r="J83" s="5">
        <v>0.824938912878246</v>
      </c>
      <c r="K83" s="5">
        <v>0.864800732425156</v>
      </c>
      <c r="L83" s="5">
        <v>0.822695035460992</v>
      </c>
      <c r="M83" s="5">
        <v>0.301802158355712</v>
      </c>
      <c r="N83" s="5">
        <v>1938.38580155372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5">
        <v>0.723404255319149</v>
      </c>
      <c r="J84" s="5">
        <v>0.662814587016226</v>
      </c>
      <c r="K84" s="5">
        <v>0.626096723468438</v>
      </c>
      <c r="L84" s="5">
        <v>0.723404255319149</v>
      </c>
      <c r="M84" s="5">
        <v>0.31193995475769</v>
      </c>
      <c r="N84" s="5">
        <v>22.5858643054962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5">
        <v>0.843971631205673</v>
      </c>
      <c r="J85" s="5">
        <v>0.831677601763779</v>
      </c>
      <c r="K85" s="5">
        <v>0.866983680933901</v>
      </c>
      <c r="L85" s="5">
        <v>0.843971631205673</v>
      </c>
      <c r="M85" s="5">
        <v>0.299321413040161</v>
      </c>
      <c r="N85" s="5">
        <v>176.620198726654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5">
        <v>0.865248226950354</v>
      </c>
      <c r="J86" s="5">
        <v>0.85771133184347</v>
      </c>
      <c r="K86" s="5">
        <v>0.887843930807456</v>
      </c>
      <c r="L86" s="5">
        <v>0.865248226950354</v>
      </c>
      <c r="M86" s="5">
        <v>0.286376237869262</v>
      </c>
      <c r="N86" s="5">
        <v>1902.17537331581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5">
        <v>0.872340425531914</v>
      </c>
      <c r="J87" s="5">
        <v>0.869379732710616</v>
      </c>
      <c r="K87" s="5">
        <v>0.908041072402774</v>
      </c>
      <c r="L87" s="5">
        <v>0.872340425531914</v>
      </c>
      <c r="M87" s="5">
        <v>0.307119369506835</v>
      </c>
      <c r="N87" s="5">
        <v>298.958283901214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5">
        <v>0.886524822695035</v>
      </c>
      <c r="J88" s="5">
        <v>0.887370424166325</v>
      </c>
      <c r="K88" s="5">
        <v>0.921423096735923</v>
      </c>
      <c r="L88" s="5">
        <v>0.886524822695035</v>
      </c>
      <c r="M88" s="5">
        <v>0.306787967681884</v>
      </c>
      <c r="N88" s="5">
        <v>2027.91741228103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5">
        <v>0.879432624113475</v>
      </c>
      <c r="J89" s="5">
        <v>0.870935922956923</v>
      </c>
      <c r="K89" s="5">
        <v>0.875003299135438</v>
      </c>
      <c r="L89" s="5">
        <v>0.879432624113475</v>
      </c>
      <c r="M89" s="5">
        <v>0.30612301826477</v>
      </c>
      <c r="N89" s="5">
        <v>1740.74271512031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5">
        <v>0.865248226950354</v>
      </c>
      <c r="J90" s="5">
        <v>0.861148407261898</v>
      </c>
      <c r="K90" s="5">
        <v>0.872632675797962</v>
      </c>
      <c r="L90" s="5">
        <v>0.865248226950354</v>
      </c>
      <c r="M90" s="5">
        <v>0.318650722503662</v>
      </c>
      <c r="N90" s="5">
        <v>145.874409914016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5">
        <v>0.865248226950354</v>
      </c>
      <c r="J91" s="5">
        <v>0.871381407257667</v>
      </c>
      <c r="K91" s="5">
        <v>0.893548521923276</v>
      </c>
      <c r="L91" s="5">
        <v>0.865248226950354</v>
      </c>
      <c r="M91" s="5">
        <v>0.314705610275268</v>
      </c>
      <c r="N91" s="5">
        <v>1871.82314896583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5">
        <v>0.475177304964539</v>
      </c>
      <c r="J92" s="5">
        <v>0.410556978642085</v>
      </c>
      <c r="K92" s="5">
        <v>0.43695062843999</v>
      </c>
      <c r="L92" s="5">
        <v>0.475177304964539</v>
      </c>
      <c r="M92" s="5">
        <v>0.30472707748413</v>
      </c>
      <c r="N92" s="5">
        <v>1727.65108561515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5">
        <v>0.808510638297872</v>
      </c>
      <c r="J93" s="5">
        <v>0.799753805167751</v>
      </c>
      <c r="K93" s="5">
        <v>0.80452322194802</v>
      </c>
      <c r="L93" s="5">
        <v>0.808510638297872</v>
      </c>
      <c r="M93" s="5">
        <v>0.317887306213378</v>
      </c>
      <c r="N93" s="5">
        <v>129.563921451568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5">
        <v>0.829787234042553</v>
      </c>
      <c r="J94" s="5">
        <v>0.818394414607422</v>
      </c>
      <c r="K94" s="5">
        <v>0.823640239255503</v>
      </c>
      <c r="L94" s="5">
        <v>0.829787234042553</v>
      </c>
      <c r="M94" s="5">
        <v>0.313315391540527</v>
      </c>
      <c r="N94" s="5">
        <v>1852.77288651466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5">
        <v>0.609037769784172</v>
      </c>
      <c r="J95" s="5">
        <v>0.678436866483047</v>
      </c>
      <c r="K95" s="5">
        <v>0.828970864902144</v>
      </c>
      <c r="L95" s="5">
        <v>0.609037769784172</v>
      </c>
      <c r="M95" s="5">
        <v>37.2123918533325</v>
      </c>
      <c r="N95" s="5">
        <v>160.418724775314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5">
        <v>0.8396470323741</v>
      </c>
      <c r="J96" s="5">
        <v>0.875975464380348</v>
      </c>
      <c r="K96" s="5">
        <v>0.937850796567683</v>
      </c>
      <c r="L96" s="5">
        <v>0.8396470323741</v>
      </c>
      <c r="M96" s="5">
        <v>38.2084674835205</v>
      </c>
      <c r="N96" s="5">
        <v>1889.84555101394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5">
        <v>0.7146470323741</v>
      </c>
      <c r="J97" s="5">
        <v>0.751728110866582</v>
      </c>
      <c r="K97" s="5">
        <v>0.832010679382397</v>
      </c>
      <c r="L97" s="5">
        <v>0.7146470323741</v>
      </c>
      <c r="M97" s="5">
        <v>37.255558013916</v>
      </c>
      <c r="N97" s="5">
        <v>283.974202632904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5">
        <v>0.804350269784172</v>
      </c>
      <c r="J98" s="5">
        <v>0.847104509199793</v>
      </c>
      <c r="K98" s="5">
        <v>0.929868990838708</v>
      </c>
      <c r="L98" s="5">
        <v>0.804350269784172</v>
      </c>
      <c r="M98" s="5">
        <v>37.6487236022949</v>
      </c>
      <c r="N98" s="5">
        <v>2011.60470199584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5">
        <v>0.708633093525179</v>
      </c>
      <c r="J99" s="5">
        <v>0.664163053452877</v>
      </c>
      <c r="K99" s="5">
        <v>0.707735096069872</v>
      </c>
      <c r="L99" s="5">
        <v>0.708633093525179</v>
      </c>
      <c r="M99" s="5">
        <v>37.2124376296997</v>
      </c>
      <c r="N99" s="5">
        <v>83.234548330307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5">
        <v>0.737410071942446</v>
      </c>
      <c r="J100" s="5">
        <v>0.775133682596185</v>
      </c>
      <c r="K100" s="5">
        <v>0.858914330492991</v>
      </c>
      <c r="L100" s="5">
        <v>0.737410071942446</v>
      </c>
      <c r="M100" s="5">
        <v>37.9002616405487</v>
      </c>
      <c r="N100" s="5">
        <v>238.195312023162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5">
        <v>0.91501798561151</v>
      </c>
      <c r="J101" s="5">
        <v>0.917328083458575</v>
      </c>
      <c r="K101" s="5">
        <v>0.930093522970724</v>
      </c>
      <c r="L101" s="5">
        <v>0.91501798561151</v>
      </c>
      <c r="M101" s="5">
        <v>37.4144096374511</v>
      </c>
      <c r="N101" s="5">
        <v>1969.63600254058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5">
        <v>0.799853866906474</v>
      </c>
      <c r="J102" s="5">
        <v>0.820181763662905</v>
      </c>
      <c r="K102" s="5">
        <v>0.869956704915325</v>
      </c>
      <c r="L102" s="5">
        <v>0.799853866906474</v>
      </c>
      <c r="M102" s="5">
        <v>37.8114669322967</v>
      </c>
      <c r="N102" s="5">
        <v>364.47950553894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5">
        <v>0.92052607913669</v>
      </c>
      <c r="J103" s="5">
        <v>0.922845160724646</v>
      </c>
      <c r="K103" s="5">
        <v>0.932983891044551</v>
      </c>
      <c r="L103" s="5">
        <v>0.92052607913669</v>
      </c>
      <c r="M103" s="5">
        <v>37.7120788097381</v>
      </c>
      <c r="N103" s="5">
        <v>2087.392578125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5">
        <v>0.776472571942446</v>
      </c>
      <c r="J104" s="5">
        <v>0.776852754654932</v>
      </c>
      <c r="K104" s="5">
        <v>0.853869505356883</v>
      </c>
      <c r="L104" s="5">
        <v>0.776472571942446</v>
      </c>
      <c r="M104" s="5">
        <v>37.4733672142028</v>
      </c>
      <c r="N104" s="5">
        <v>100.466490507125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5">
        <v>0.794401978417266</v>
      </c>
      <c r="J105" s="5">
        <v>0.843832157068503</v>
      </c>
      <c r="K105" s="5">
        <v>0.91879516357357</v>
      </c>
      <c r="L105" s="5">
        <v>0.794401978417266</v>
      </c>
      <c r="M105" s="5">
        <v>37.8390822410583</v>
      </c>
      <c r="N105" s="5">
        <v>256.505001783371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5">
        <v>0.878878147482014</v>
      </c>
      <c r="J106" s="5">
        <v>0.884872502312692</v>
      </c>
      <c r="K106" s="5">
        <v>0.9146358105988</v>
      </c>
      <c r="L106" s="5">
        <v>0.878878147482014</v>
      </c>
      <c r="M106" s="5">
        <v>38.0057609081268</v>
      </c>
      <c r="N106" s="5">
        <v>1976.53193521499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5">
        <v>0.77529226618705</v>
      </c>
      <c r="J107" s="5">
        <v>0.799214346536666</v>
      </c>
      <c r="K107" s="5">
        <v>0.850122767526401</v>
      </c>
      <c r="L107" s="5">
        <v>0.77529226618705</v>
      </c>
      <c r="M107" s="5">
        <v>37.9151265621185</v>
      </c>
      <c r="N107" s="5">
        <v>378.554773330688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5">
        <v>0.927832733812949</v>
      </c>
      <c r="J108" s="5">
        <v>0.929339011841923</v>
      </c>
      <c r="K108" s="5">
        <v>0.937419419545276</v>
      </c>
      <c r="L108" s="5">
        <v>0.927832733812949</v>
      </c>
      <c r="M108" s="5">
        <v>38.5159990787506</v>
      </c>
      <c r="N108" s="5">
        <v>2109.70706677436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5">
        <v>0.930867805755395</v>
      </c>
      <c r="J109" s="5">
        <v>0.93044054216173</v>
      </c>
      <c r="K109" s="5">
        <v>0.936156715880918</v>
      </c>
      <c r="L109" s="5">
        <v>0.930867805755395</v>
      </c>
      <c r="M109" s="5">
        <v>37.6758930683136</v>
      </c>
      <c r="N109" s="5">
        <v>1824.2508251667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5">
        <v>0.805249550359712</v>
      </c>
      <c r="J110" s="5">
        <v>0.807316405365611</v>
      </c>
      <c r="K110" s="5">
        <v>0.84359889314804</v>
      </c>
      <c r="L110" s="5">
        <v>0.805249550359712</v>
      </c>
      <c r="M110" s="5">
        <v>38.2013735771179</v>
      </c>
      <c r="N110" s="5">
        <v>225.23012471199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5">
        <v>0.932834982014388</v>
      </c>
      <c r="J111" s="5">
        <v>0.933079835389716</v>
      </c>
      <c r="K111" s="5">
        <v>0.937816947520248</v>
      </c>
      <c r="L111" s="5">
        <v>0.932834982014388</v>
      </c>
      <c r="M111" s="5">
        <v>37.2824509143829</v>
      </c>
      <c r="N111" s="5">
        <v>1947.13333320617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5">
        <v>0.864489658273381</v>
      </c>
      <c r="J112" s="5">
        <v>0.870962018806978</v>
      </c>
      <c r="K112" s="5">
        <v>0.902743544887382</v>
      </c>
      <c r="L112" s="5">
        <v>0.864489658273381</v>
      </c>
      <c r="M112" s="5">
        <v>37.901612997055</v>
      </c>
      <c r="N112" s="5">
        <v>1814.3031361103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5">
        <v>0.793502697841726</v>
      </c>
      <c r="J113" s="5">
        <v>0.793372618268308</v>
      </c>
      <c r="K113" s="5">
        <v>0.82841241045178</v>
      </c>
      <c r="L113" s="5">
        <v>0.793502697841726</v>
      </c>
      <c r="M113" s="5">
        <v>37.9675462245941</v>
      </c>
      <c r="N113" s="5">
        <v>209.446597576141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5">
        <v>0.890568794964028</v>
      </c>
      <c r="J114" s="5">
        <v>0.893843913918912</v>
      </c>
      <c r="K114" s="5">
        <v>0.917535868904201</v>
      </c>
      <c r="L114" s="5">
        <v>0.890568794964028</v>
      </c>
      <c r="M114" s="5">
        <v>37.6734316349029</v>
      </c>
      <c r="N114" s="5">
        <v>1938.38580155372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5">
        <v>0.634442446043165</v>
      </c>
      <c r="J115" s="5">
        <v>0.558111658552408</v>
      </c>
      <c r="K115" s="5">
        <v>0.511993298722387</v>
      </c>
      <c r="L115" s="5">
        <v>0.634442446043165</v>
      </c>
      <c r="M115" s="5">
        <v>37.9350523948669</v>
      </c>
      <c r="N115" s="5">
        <v>22.5858643054962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5">
        <v>0.651022931654676</v>
      </c>
      <c r="J116" s="5">
        <v>0.739983301553653</v>
      </c>
      <c r="K116" s="5">
        <v>0.915347244665642</v>
      </c>
      <c r="L116" s="5">
        <v>0.651022931654676</v>
      </c>
      <c r="M116" s="5">
        <v>36.83691573143</v>
      </c>
      <c r="N116" s="5">
        <v>176.620198726654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5">
        <v>0.866400629496402</v>
      </c>
      <c r="J117" s="5">
        <v>0.883830983510132</v>
      </c>
      <c r="K117" s="5">
        <v>0.921947748356542</v>
      </c>
      <c r="L117" s="5">
        <v>0.866400629496402</v>
      </c>
      <c r="M117" s="5">
        <v>37.3221235275268</v>
      </c>
      <c r="N117" s="5">
        <v>1902.17537331581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5">
        <v>0.766861510791366</v>
      </c>
      <c r="J118" s="5">
        <v>0.80254578109678</v>
      </c>
      <c r="K118" s="5">
        <v>0.87500511114266</v>
      </c>
      <c r="L118" s="5">
        <v>0.766861510791366</v>
      </c>
      <c r="M118" s="5">
        <v>37.1828136444091</v>
      </c>
      <c r="N118" s="5">
        <v>298.958283901214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5">
        <v>0.879046762589928</v>
      </c>
      <c r="J119" s="5">
        <v>0.904867999096119</v>
      </c>
      <c r="K119" s="5">
        <v>0.941742803418433</v>
      </c>
      <c r="L119" s="5">
        <v>0.879046762589928</v>
      </c>
      <c r="M119" s="5">
        <v>38.0041050910949</v>
      </c>
      <c r="N119" s="5">
        <v>2027.91741228103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5">
        <v>0.928394784172661</v>
      </c>
      <c r="J120" s="5">
        <v>0.929698473852715</v>
      </c>
      <c r="K120" s="5">
        <v>0.938336827049487</v>
      </c>
      <c r="L120" s="5">
        <v>0.928394784172661</v>
      </c>
      <c r="M120" s="5">
        <v>37.6383481025695</v>
      </c>
      <c r="N120" s="5">
        <v>1740.74271512031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5">
        <v>0.75505845323741</v>
      </c>
      <c r="J121" s="5">
        <v>0.771561549545887</v>
      </c>
      <c r="K121" s="5">
        <v>0.809505248030166</v>
      </c>
      <c r="L121" s="5">
        <v>0.75505845323741</v>
      </c>
      <c r="M121" s="5">
        <v>37.5366492271423</v>
      </c>
      <c r="N121" s="5">
        <v>145.874409914016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5">
        <v>0.911027428057554</v>
      </c>
      <c r="J122" s="5">
        <v>0.915199486754223</v>
      </c>
      <c r="K122" s="5">
        <v>0.92684744391465</v>
      </c>
      <c r="L122" s="5">
        <v>0.911027428057554</v>
      </c>
      <c r="M122" s="5">
        <v>37.6827580928802</v>
      </c>
      <c r="N122" s="5">
        <v>1871.82314896583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5">
        <v>0.822111061151079</v>
      </c>
      <c r="J123" s="5">
        <v>0.820689342309887</v>
      </c>
      <c r="K123" s="5">
        <v>0.887874992385594</v>
      </c>
      <c r="L123" s="5">
        <v>0.822111061151079</v>
      </c>
      <c r="M123" s="5">
        <v>37.9820528030395</v>
      </c>
      <c r="N123" s="5">
        <v>1727.65108561515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5">
        <v>0.794964028776978</v>
      </c>
      <c r="J124" s="5">
        <v>0.793869953169511</v>
      </c>
      <c r="K124" s="5">
        <v>0.814678044957599</v>
      </c>
      <c r="L124" s="5">
        <v>0.794964028776978</v>
      </c>
      <c r="M124" s="5">
        <v>38.1987404823303</v>
      </c>
      <c r="N124" s="5">
        <v>129.563921451568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5">
        <v>0.933565647482014</v>
      </c>
      <c r="J125" s="5">
        <v>0.936222530608135</v>
      </c>
      <c r="K125" s="5">
        <v>0.943184067284294</v>
      </c>
      <c r="L125" s="5">
        <v>0.933565647482014</v>
      </c>
      <c r="M125" s="5">
        <v>37.6961514949798</v>
      </c>
      <c r="N125" s="5">
        <v>1852.77288651466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5">
        <v>0.50745183569611</v>
      </c>
      <c r="J126" s="5">
        <v>0.555949662760074</v>
      </c>
      <c r="K126" s="5">
        <v>0.733126531833384</v>
      </c>
      <c r="L126" s="5">
        <v>0.50745183569611</v>
      </c>
      <c r="M126" s="5">
        <v>5.78723621368408</v>
      </c>
      <c r="N126" s="5">
        <v>160.418724775314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5">
        <v>0.51690294438386</v>
      </c>
      <c r="J127" s="5">
        <v>0.578726031476775</v>
      </c>
      <c r="K127" s="5">
        <v>0.822359975149379</v>
      </c>
      <c r="L127" s="5">
        <v>0.51690294438386</v>
      </c>
      <c r="M127" s="5">
        <v>5.80340361595153</v>
      </c>
      <c r="N127" s="5">
        <v>1889.84555101394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5">
        <v>0.866230461650308</v>
      </c>
      <c r="J128" s="5">
        <v>0.87089716986572</v>
      </c>
      <c r="K128" s="5">
        <v>0.885220700411626</v>
      </c>
      <c r="L128" s="5">
        <v>0.866230461650308</v>
      </c>
      <c r="M128" s="5">
        <v>5.77417969703674</v>
      </c>
      <c r="N128" s="5">
        <v>283.974202632904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5">
        <v>0.706288622319156</v>
      </c>
      <c r="J129" s="5">
        <v>0.744009607818168</v>
      </c>
      <c r="K129" s="5">
        <v>0.888193920377133</v>
      </c>
      <c r="L129" s="5">
        <v>0.706288622319156</v>
      </c>
      <c r="M129" s="5">
        <v>5.76262736320495</v>
      </c>
      <c r="N129" s="5">
        <v>2011.60470199584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5">
        <v>0.639767357324609</v>
      </c>
      <c r="J130" s="5">
        <v>0.558031327933985</v>
      </c>
      <c r="K130" s="5">
        <v>0.557225771752578</v>
      </c>
      <c r="L130" s="5">
        <v>0.639767357324609</v>
      </c>
      <c r="M130" s="5">
        <v>5.83599114418029</v>
      </c>
      <c r="N130" s="5">
        <v>83.234548330307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5">
        <v>0.556888404216648</v>
      </c>
      <c r="J131" s="5">
        <v>0.614719191220401</v>
      </c>
      <c r="K131" s="5">
        <v>0.77764132484078</v>
      </c>
      <c r="L131" s="5">
        <v>0.556888404216648</v>
      </c>
      <c r="M131" s="5">
        <v>5.76743865013122</v>
      </c>
      <c r="N131" s="5">
        <v>238.195312023162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5">
        <v>0.711377680843329</v>
      </c>
      <c r="J132" s="5">
        <v>0.723157139078299</v>
      </c>
      <c r="K132" s="5">
        <v>0.772429255170548</v>
      </c>
      <c r="L132" s="5">
        <v>0.711377680843329</v>
      </c>
      <c r="M132" s="5">
        <v>5.7709903717041</v>
      </c>
      <c r="N132" s="5">
        <v>1969.63600254058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5">
        <v>0.894583787713558</v>
      </c>
      <c r="J133" s="5">
        <v>0.893845869649637</v>
      </c>
      <c r="K133" s="5">
        <v>0.898702218644057</v>
      </c>
      <c r="L133" s="5">
        <v>0.894583787713558</v>
      </c>
      <c r="M133" s="5">
        <v>5.80043649673461</v>
      </c>
      <c r="N133" s="5">
        <v>364.47950553894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5">
        <v>0.883315158124318</v>
      </c>
      <c r="J134" s="5">
        <v>0.882892349723682</v>
      </c>
      <c r="K134" s="5">
        <v>0.897184351721663</v>
      </c>
      <c r="L134" s="5">
        <v>0.883315158124318</v>
      </c>
      <c r="M134" s="5">
        <v>5.68712592124939</v>
      </c>
      <c r="N134" s="5">
        <v>2087.392578125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5">
        <v>0.749909123954925</v>
      </c>
      <c r="J135" s="5">
        <v>0.739867698634591</v>
      </c>
      <c r="K135" s="5">
        <v>0.822666398963959</v>
      </c>
      <c r="L135" s="5">
        <v>0.749909123954925</v>
      </c>
      <c r="M135" s="5">
        <v>5.74997591972351</v>
      </c>
      <c r="N135" s="5">
        <v>100.466490507125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5">
        <v>0.637222828062522</v>
      </c>
      <c r="J136" s="5">
        <v>0.684352078666144</v>
      </c>
      <c r="K136" s="5">
        <v>0.786232221937602</v>
      </c>
      <c r="L136" s="5">
        <v>0.637222828062522</v>
      </c>
      <c r="M136" s="5">
        <v>5.86329889297485</v>
      </c>
      <c r="N136" s="5">
        <v>256.505001783371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5">
        <v>0.700836059614685</v>
      </c>
      <c r="J137" s="5">
        <v>0.71409383278643</v>
      </c>
      <c r="K137" s="5">
        <v>0.765824176846298</v>
      </c>
      <c r="L137" s="5">
        <v>0.700836059614685</v>
      </c>
      <c r="M137" s="5">
        <v>5.85744571685791</v>
      </c>
      <c r="N137" s="5">
        <v>1976.53193521499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5">
        <v>0.898582333696837</v>
      </c>
      <c r="J138" s="5">
        <v>0.901142374848495</v>
      </c>
      <c r="K138" s="5">
        <v>0.910364683719507</v>
      </c>
      <c r="L138" s="5">
        <v>0.898582333696837</v>
      </c>
      <c r="M138" s="5">
        <v>5.83536577224731</v>
      </c>
      <c r="N138" s="5">
        <v>378.554773330688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5">
        <v>0.882224645583424</v>
      </c>
      <c r="J139" s="5">
        <v>0.88492231823371</v>
      </c>
      <c r="K139" s="5">
        <v>0.899195537397715</v>
      </c>
      <c r="L139" s="5">
        <v>0.882224645583424</v>
      </c>
      <c r="M139" s="5">
        <v>5.85573816299438</v>
      </c>
      <c r="N139" s="5">
        <v>2109.70706677436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5">
        <v>0.766993820428934</v>
      </c>
      <c r="J140" s="5">
        <v>0.739044468129035</v>
      </c>
      <c r="K140" s="5">
        <v>0.792215423515133</v>
      </c>
      <c r="L140" s="5">
        <v>0.766993820428934</v>
      </c>
      <c r="M140" s="5">
        <v>5.78200840950012</v>
      </c>
      <c r="N140" s="5">
        <v>1824.2508251667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5">
        <v>0.916030534351145</v>
      </c>
      <c r="J141" s="5">
        <v>0.915822045229942</v>
      </c>
      <c r="K141" s="5">
        <v>0.921866770866162</v>
      </c>
      <c r="L141" s="5">
        <v>0.916030534351145</v>
      </c>
      <c r="M141" s="5">
        <v>5.81289148330688</v>
      </c>
      <c r="N141" s="5">
        <v>225.23012471199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5">
        <v>0.900036350418029</v>
      </c>
      <c r="J142" s="5">
        <v>0.900193645361456</v>
      </c>
      <c r="K142" s="5">
        <v>0.910800735326569</v>
      </c>
      <c r="L142" s="5">
        <v>0.900036350418029</v>
      </c>
      <c r="M142" s="5">
        <v>5.67858815193176</v>
      </c>
      <c r="N142" s="5">
        <v>1947.13333320617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5">
        <v>0.668484187568157</v>
      </c>
      <c r="J143" s="5">
        <v>0.628273315591387</v>
      </c>
      <c r="K143" s="5">
        <v>0.641856422439449</v>
      </c>
      <c r="L143" s="5">
        <v>0.668484187568157</v>
      </c>
      <c r="M143" s="5">
        <v>5.89182639122009</v>
      </c>
      <c r="N143" s="5">
        <v>1814.3031361103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5">
        <v>0.921119592875318</v>
      </c>
      <c r="J144" s="5">
        <v>0.92279375794429</v>
      </c>
      <c r="K144" s="5">
        <v>0.92976169022437</v>
      </c>
      <c r="L144" s="5">
        <v>0.921119592875318</v>
      </c>
      <c r="M144" s="5">
        <v>5.72095847129821</v>
      </c>
      <c r="N144" s="5">
        <v>209.446597576141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5">
        <v>0.903307888040712</v>
      </c>
      <c r="J145" s="5">
        <v>0.90631339290011</v>
      </c>
      <c r="K145" s="5">
        <v>0.921125814355125</v>
      </c>
      <c r="L145" s="5">
        <v>0.903307888040712</v>
      </c>
      <c r="M145" s="5">
        <v>5.7064881324768</v>
      </c>
      <c r="N145" s="5">
        <v>1938.38580155372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5">
        <v>0.599054889131225</v>
      </c>
      <c r="J146" s="5">
        <v>0.51622923427469</v>
      </c>
      <c r="K146" s="5">
        <v>0.51896437269958</v>
      </c>
      <c r="L146" s="5">
        <v>0.599054889131225</v>
      </c>
      <c r="M146" s="5">
        <v>5.86527252197265</v>
      </c>
      <c r="N146" s="5">
        <v>22.5858643054962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5">
        <v>0.521628498727735</v>
      </c>
      <c r="J147" s="5">
        <v>0.584600859161906</v>
      </c>
      <c r="K147" s="5">
        <v>0.802564481149953</v>
      </c>
      <c r="L147" s="5">
        <v>0.521628498727735</v>
      </c>
      <c r="M147" s="5">
        <v>5.65625786781311</v>
      </c>
      <c r="N147" s="5">
        <v>176.620198726654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5">
        <v>0.580516175936023</v>
      </c>
      <c r="J148" s="5">
        <v>0.628206251890158</v>
      </c>
      <c r="K148" s="5">
        <v>0.806578465511304</v>
      </c>
      <c r="L148" s="5">
        <v>0.580516175936023</v>
      </c>
      <c r="M148" s="5">
        <v>5.66907000541687</v>
      </c>
      <c r="N148" s="5">
        <v>1902.17537331581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5">
        <v>0.873137041075972</v>
      </c>
      <c r="J149" s="5">
        <v>0.876512583418734</v>
      </c>
      <c r="K149" s="5">
        <v>0.889599738949921</v>
      </c>
      <c r="L149" s="5">
        <v>0.873137041075972</v>
      </c>
      <c r="M149" s="5">
        <v>5.69965958595275</v>
      </c>
      <c r="N149" s="5">
        <v>298.958283901214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5">
        <v>0.766266812068338</v>
      </c>
      <c r="J150" s="5">
        <v>0.806268385572174</v>
      </c>
      <c r="K150" s="5">
        <v>0.907768391300321</v>
      </c>
      <c r="L150" s="5">
        <v>0.766266812068338</v>
      </c>
      <c r="M150" s="5">
        <v>5.73645281791687</v>
      </c>
      <c r="N150" s="5">
        <v>2027.91741228103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5">
        <v>0.761177753544165</v>
      </c>
      <c r="J151" s="5">
        <v>0.739547493969192</v>
      </c>
      <c r="K151" s="5">
        <v>0.782498601468317</v>
      </c>
      <c r="L151" s="5">
        <v>0.761177753544165</v>
      </c>
      <c r="M151" s="5">
        <v>5.72307658195495</v>
      </c>
      <c r="N151" s="5">
        <v>1740.74271512031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5">
        <v>0.92257360959651</v>
      </c>
      <c r="J152" s="5">
        <v>0.922163275650556</v>
      </c>
      <c r="K152" s="5">
        <v>0.925886720628426</v>
      </c>
      <c r="L152" s="5">
        <v>0.92257360959651</v>
      </c>
      <c r="M152" s="5">
        <v>5.73039674758911</v>
      </c>
      <c r="N152" s="5">
        <v>145.874409914016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5">
        <v>0.889131225009087</v>
      </c>
      <c r="J153" s="5">
        <v>0.890105179216907</v>
      </c>
      <c r="K153" s="5">
        <v>0.895394522430259</v>
      </c>
      <c r="L153" s="5">
        <v>0.889131225009087</v>
      </c>
      <c r="M153" s="5">
        <v>5.8353374004364</v>
      </c>
      <c r="N153" s="5">
        <v>1871.82314896583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5">
        <v>0.581970192657215</v>
      </c>
      <c r="J154" s="5">
        <v>0.529269461784842</v>
      </c>
      <c r="K154" s="5">
        <v>0.604934189480919</v>
      </c>
      <c r="L154" s="5">
        <v>0.581970192657215</v>
      </c>
      <c r="M154" s="5">
        <v>5.87028455734252</v>
      </c>
      <c r="N154" s="5">
        <v>1727.65108561515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5">
        <v>0.922937113776808</v>
      </c>
      <c r="J155" s="5">
        <v>0.922400403624579</v>
      </c>
      <c r="K155" s="5">
        <v>0.925788836883052</v>
      </c>
      <c r="L155" s="5">
        <v>0.922937113776808</v>
      </c>
      <c r="M155" s="5">
        <v>5.95505189895629</v>
      </c>
      <c r="N155" s="5">
        <v>129.563921451568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5">
        <v>0.913849509269356</v>
      </c>
      <c r="J156" s="5">
        <v>0.914831268296789</v>
      </c>
      <c r="K156" s="5">
        <v>0.918109851032067</v>
      </c>
      <c r="L156" s="5">
        <v>0.913849509269356</v>
      </c>
      <c r="M156" s="5">
        <v>5.82198929786682</v>
      </c>
      <c r="N156" s="5">
        <v>1852.77288651466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5">
        <v>0.919838056680161</v>
      </c>
      <c r="J2" s="5">
        <v>0.918056215069431</v>
      </c>
      <c r="K2" s="5">
        <v>0.919128042201293</v>
      </c>
      <c r="L2" s="5">
        <v>0.919838056680161</v>
      </c>
      <c r="M2" s="5">
        <v>2.59113025665283</v>
      </c>
      <c r="N2" s="5">
        <v>160.847016096115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5">
        <v>0.910931174089068</v>
      </c>
      <c r="J3" s="5">
        <v>0.91132863262995</v>
      </c>
      <c r="K3" s="5">
        <v>0.913612044056741</v>
      </c>
      <c r="L3" s="5">
        <v>0.910931174089068</v>
      </c>
      <c r="M3" s="5">
        <v>2.59650230407714</v>
      </c>
      <c r="N3" s="5">
        <v>1893.90971493721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5">
        <v>0.876113360323886</v>
      </c>
      <c r="J4" s="5">
        <v>0.877536017137339</v>
      </c>
      <c r="K4" s="5">
        <v>0.88778349776071</v>
      </c>
      <c r="L4" s="5">
        <v>0.876113360323886</v>
      </c>
      <c r="M4" s="5">
        <v>2.63901543617248</v>
      </c>
      <c r="N4" s="5">
        <v>284.997996330261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5">
        <v>0.88825910931174</v>
      </c>
      <c r="J5" s="5">
        <v>0.891127884162322</v>
      </c>
      <c r="K5" s="5">
        <v>0.898050116653636</v>
      </c>
      <c r="L5" s="5">
        <v>0.88825910931174</v>
      </c>
      <c r="M5" s="5">
        <v>2.58819103240966</v>
      </c>
      <c r="N5" s="5">
        <v>2011.38687968254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5">
        <v>0.465587044534412</v>
      </c>
      <c r="J6" s="5">
        <v>0.399367878932142</v>
      </c>
      <c r="K6" s="5">
        <v>0.399019780664011</v>
      </c>
      <c r="L6" s="5">
        <v>0.465587044534412</v>
      </c>
      <c r="M6" s="5">
        <v>2.65829634666442</v>
      </c>
      <c r="N6" s="5">
        <v>85.4001116752624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5">
        <v>0.917408906882591</v>
      </c>
      <c r="J7" s="5">
        <v>0.917566676620202</v>
      </c>
      <c r="K7" s="5">
        <v>0.921822506297662</v>
      </c>
      <c r="L7" s="5">
        <v>0.917408906882591</v>
      </c>
      <c r="M7" s="5">
        <v>2.56978726387023</v>
      </c>
      <c r="N7" s="5">
        <v>239.432708263397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5">
        <v>0.82995951417004</v>
      </c>
      <c r="J8" s="5">
        <v>0.83403227012426</v>
      </c>
      <c r="K8" s="5">
        <v>0.865685311950348</v>
      </c>
      <c r="L8" s="5">
        <v>0.82995951417004</v>
      </c>
      <c r="M8" s="5">
        <v>2.58793950080871</v>
      </c>
      <c r="N8" s="5">
        <v>1971.92106342315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5">
        <v>0.849392712550607</v>
      </c>
      <c r="J9" s="5">
        <v>0.850030622247012</v>
      </c>
      <c r="K9" s="5">
        <v>0.862452526341974</v>
      </c>
      <c r="L9" s="5">
        <v>0.849392712550607</v>
      </c>
      <c r="M9" s="5">
        <v>2.62029814720153</v>
      </c>
      <c r="N9" s="5">
        <v>364.149766921997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5">
        <v>0.831578947368421</v>
      </c>
      <c r="J10" s="5">
        <v>0.833289251760244</v>
      </c>
      <c r="K10" s="5">
        <v>0.848733295073513</v>
      </c>
      <c r="L10" s="5">
        <v>0.831578947368421</v>
      </c>
      <c r="M10" s="5">
        <v>2.64499640464782</v>
      </c>
      <c r="N10" s="5">
        <v>2097.37030935287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5">
        <v>0.558704453441295</v>
      </c>
      <c r="J11" s="5">
        <v>0.510930177009679</v>
      </c>
      <c r="K11" s="5">
        <v>0.555168565457269</v>
      </c>
      <c r="L11" s="5">
        <v>0.558704453441295</v>
      </c>
      <c r="M11" s="5">
        <v>2.59677672386169</v>
      </c>
      <c r="N11" s="5">
        <v>100.789414167404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5">
        <v>0.897975708502024</v>
      </c>
      <c r="J12" s="5">
        <v>0.897859657423876</v>
      </c>
      <c r="K12" s="5">
        <v>0.901538947512218</v>
      </c>
      <c r="L12" s="5">
        <v>0.897975708502024</v>
      </c>
      <c r="M12" s="5">
        <v>2.61502122879028</v>
      </c>
      <c r="N12" s="5">
        <v>255.699337244033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5">
        <v>0.831578947368421</v>
      </c>
      <c r="J13" s="5">
        <v>0.839131042685582</v>
      </c>
      <c r="K13" s="5">
        <v>0.872469817141073</v>
      </c>
      <c r="L13" s="5">
        <v>0.831578947368421</v>
      </c>
      <c r="M13" s="5">
        <v>2.58673787117004</v>
      </c>
      <c r="N13" s="5">
        <v>1989.27994251251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5">
        <v>0.874493927125506</v>
      </c>
      <c r="J14" s="5">
        <v>0.875410198933733</v>
      </c>
      <c r="K14" s="5">
        <v>0.884634482308638</v>
      </c>
      <c r="L14" s="5">
        <v>0.874493927125506</v>
      </c>
      <c r="M14" s="5">
        <v>2.60603523254394</v>
      </c>
      <c r="N14" s="5">
        <v>380.421560049057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5">
        <v>0.778947368421052</v>
      </c>
      <c r="J15" s="5">
        <v>0.778039837600639</v>
      </c>
      <c r="K15" s="5">
        <v>0.842675636581666</v>
      </c>
      <c r="L15" s="5">
        <v>0.778947368421052</v>
      </c>
      <c r="M15" s="5">
        <v>2.57496237754821</v>
      </c>
      <c r="N15" s="5">
        <v>2110.20636963844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5">
        <v>0.542510121457489</v>
      </c>
      <c r="J16" s="5">
        <v>0.516953661299358</v>
      </c>
      <c r="K16" s="5">
        <v>0.593935674541159</v>
      </c>
      <c r="L16" s="5">
        <v>0.542510121457489</v>
      </c>
      <c r="M16" s="5">
        <v>2.59419202804565</v>
      </c>
      <c r="N16" s="5">
        <v>1830.21091151237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5">
        <v>0.591093117408906</v>
      </c>
      <c r="J17" s="5">
        <v>0.587295286587832</v>
      </c>
      <c r="K17" s="5">
        <v>0.6427916095449</v>
      </c>
      <c r="L17" s="5">
        <v>0.591093117408906</v>
      </c>
      <c r="M17" s="5">
        <v>2.67593264579772</v>
      </c>
      <c r="N17" s="5">
        <v>225.09757733345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5">
        <v>0.564372469635627</v>
      </c>
      <c r="J18" s="5">
        <v>0.532551122413547</v>
      </c>
      <c r="K18" s="5">
        <v>0.614272874231398</v>
      </c>
      <c r="L18" s="5">
        <v>0.564372469635627</v>
      </c>
      <c r="M18" s="5">
        <v>2.68280911445617</v>
      </c>
      <c r="N18" s="5">
        <v>1956.01392817497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5">
        <v>0.48744939271255</v>
      </c>
      <c r="J19" s="5">
        <v>0.438400603512279</v>
      </c>
      <c r="K19" s="5">
        <v>0.530917669287107</v>
      </c>
      <c r="L19" s="5">
        <v>0.48744939271255</v>
      </c>
      <c r="M19" s="5">
        <v>2.59853243827819</v>
      </c>
      <c r="N19" s="5">
        <v>1810.97293829917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5">
        <v>0.580566801619433</v>
      </c>
      <c r="J20" s="5">
        <v>0.575241885050682</v>
      </c>
      <c r="K20" s="5">
        <v>0.651674208995085</v>
      </c>
      <c r="L20" s="5">
        <v>0.580566801619433</v>
      </c>
      <c r="M20" s="5">
        <v>2.59176468849182</v>
      </c>
      <c r="N20" s="5">
        <v>208.738638877868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5">
        <v>0.589473684210526</v>
      </c>
      <c r="J21" s="5">
        <v>0.56598225157479</v>
      </c>
      <c r="K21" s="5">
        <v>0.660053846693495</v>
      </c>
      <c r="L21" s="5">
        <v>0.589473684210526</v>
      </c>
      <c r="M21" s="5">
        <v>2.64210867881774</v>
      </c>
      <c r="N21" s="5">
        <v>1943.11747550964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5">
        <v>0.225101214574898</v>
      </c>
      <c r="J22" s="5">
        <v>0.0899706845912098</v>
      </c>
      <c r="K22" s="5">
        <v>0.0641689604089284</v>
      </c>
      <c r="L22" s="5">
        <v>0.225101214574898</v>
      </c>
      <c r="M22" s="5">
        <v>2.61012363433837</v>
      </c>
      <c r="N22" s="5">
        <v>23.2284185886383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5">
        <v>0.911740890688259</v>
      </c>
      <c r="J23" s="5">
        <v>0.911597576122215</v>
      </c>
      <c r="K23" s="5">
        <v>0.914540586383327</v>
      </c>
      <c r="L23" s="5">
        <v>0.911740890688259</v>
      </c>
      <c r="M23" s="5">
        <v>2.5895984172821</v>
      </c>
      <c r="N23" s="5">
        <v>177.547698259353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5">
        <v>0.902024291497975</v>
      </c>
      <c r="J24" s="5">
        <v>0.902943312734003</v>
      </c>
      <c r="K24" s="5">
        <v>0.90616494921017</v>
      </c>
      <c r="L24" s="5">
        <v>0.902024291497975</v>
      </c>
      <c r="M24" s="5">
        <v>2.59071826934814</v>
      </c>
      <c r="N24" s="5">
        <v>1908.35410785675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5">
        <v>0.902834008097166</v>
      </c>
      <c r="J25" s="5">
        <v>0.902504306985484</v>
      </c>
      <c r="K25" s="5">
        <v>0.90593192289498</v>
      </c>
      <c r="L25" s="5">
        <v>0.902834008097166</v>
      </c>
      <c r="M25" s="5">
        <v>2.68007159233093</v>
      </c>
      <c r="N25" s="5">
        <v>304.064909934997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5">
        <v>0.892307692307692</v>
      </c>
      <c r="J26" s="5">
        <v>0.893263624419878</v>
      </c>
      <c r="K26" s="5">
        <v>0.897185360556673</v>
      </c>
      <c r="L26" s="5">
        <v>0.892307692307692</v>
      </c>
      <c r="M26" s="5">
        <v>2.63717865943908</v>
      </c>
      <c r="N26" s="5">
        <v>2032.13028788566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5">
        <v>0.474493927125506</v>
      </c>
      <c r="J27" s="5">
        <v>0.468138722924328</v>
      </c>
      <c r="K27" s="5">
        <v>0.585170788897977</v>
      </c>
      <c r="L27" s="5">
        <v>0.474493927125506</v>
      </c>
      <c r="M27" s="5">
        <v>2.59107995033264</v>
      </c>
      <c r="N27" s="5">
        <v>1746.23552680015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5">
        <v>0.527935222672064</v>
      </c>
      <c r="J28" s="5">
        <v>0.534283680760894</v>
      </c>
      <c r="K28" s="5">
        <v>0.628981181078897</v>
      </c>
      <c r="L28" s="5">
        <v>0.527935222672064</v>
      </c>
      <c r="M28" s="5">
        <v>2.64468145370483</v>
      </c>
      <c r="N28" s="5">
        <v>146.24398779869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5">
        <v>0.5165991902834</v>
      </c>
      <c r="J29" s="5">
        <v>0.515523478066534</v>
      </c>
      <c r="K29" s="5">
        <v>0.61965815904745</v>
      </c>
      <c r="L29" s="5">
        <v>0.5165991902834</v>
      </c>
      <c r="M29" s="5">
        <v>2.64222717285156</v>
      </c>
      <c r="N29" s="5">
        <v>1880.49669027328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5">
        <v>0.280971659919028</v>
      </c>
      <c r="J30" s="5">
        <v>0.221357443795336</v>
      </c>
      <c r="K30" s="5">
        <v>0.276138478607408</v>
      </c>
      <c r="L30" s="5">
        <v>0.280971659919028</v>
      </c>
      <c r="M30" s="5">
        <v>2.59733867645263</v>
      </c>
      <c r="N30" s="5">
        <v>1726.26573133468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5">
        <v>0.553846153846153</v>
      </c>
      <c r="J31" s="5">
        <v>0.555153517707196</v>
      </c>
      <c r="K31" s="5">
        <v>0.656609484562815</v>
      </c>
      <c r="L31" s="5">
        <v>0.553846153846153</v>
      </c>
      <c r="M31" s="5">
        <v>2.59804272651672</v>
      </c>
      <c r="N31" s="5">
        <v>130.287323474884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5">
        <v>0.492307692307692</v>
      </c>
      <c r="J32" s="5">
        <v>0.474135386289915</v>
      </c>
      <c r="K32" s="5">
        <v>0.609959224284044</v>
      </c>
      <c r="L32" s="5">
        <v>0.492307692307692</v>
      </c>
      <c r="M32" s="5">
        <v>2.65629625320434</v>
      </c>
      <c r="N32" s="5">
        <v>1861.9226770401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5">
        <v>0.554112554112554</v>
      </c>
      <c r="J33" s="5">
        <v>0.464833042528001</v>
      </c>
      <c r="K33" s="5">
        <v>0.459328385400678</v>
      </c>
      <c r="L33" s="5">
        <v>0.554112554112554</v>
      </c>
      <c r="M33" s="5">
        <v>2.11482810974121</v>
      </c>
      <c r="N33" s="5">
        <v>160.847016096115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5">
        <v>0.614718614718614</v>
      </c>
      <c r="J34" s="5">
        <v>0.561759938336932</v>
      </c>
      <c r="K34" s="5">
        <v>0.548246800713906</v>
      </c>
      <c r="L34" s="5">
        <v>0.614718614718614</v>
      </c>
      <c r="M34" s="5">
        <v>1.8493161201477</v>
      </c>
      <c r="N34" s="5">
        <v>1893.90971493721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5">
        <v>0.612554112554112</v>
      </c>
      <c r="J35" s="5">
        <v>0.547382675376164</v>
      </c>
      <c r="K35" s="5">
        <v>0.507175526614057</v>
      </c>
      <c r="L35" s="5">
        <v>0.612554112554112</v>
      </c>
      <c r="M35" s="5">
        <v>1.86244654655456</v>
      </c>
      <c r="N35" s="5">
        <v>284.997996330261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5">
        <v>0.59090909090909</v>
      </c>
      <c r="J36" s="5">
        <v>0.53905973066142</v>
      </c>
      <c r="K36" s="5">
        <v>0.519747865360103</v>
      </c>
      <c r="L36" s="5">
        <v>0.59090909090909</v>
      </c>
      <c r="M36" s="5">
        <v>1.84320712089538</v>
      </c>
      <c r="N36" s="5">
        <v>2011.38687968254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5">
        <v>0.885281385281385</v>
      </c>
      <c r="J37" s="5">
        <v>0.868749390483764</v>
      </c>
      <c r="K37" s="5">
        <v>0.859769838234502</v>
      </c>
      <c r="L37" s="5">
        <v>0.885281385281385</v>
      </c>
      <c r="M37" s="5">
        <v>1.89936447143554</v>
      </c>
      <c r="N37" s="5">
        <v>85.4001116752624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5">
        <v>0.889610389610389</v>
      </c>
      <c r="J38" s="5">
        <v>0.880882791686698</v>
      </c>
      <c r="K38" s="5">
        <v>0.874040200369806</v>
      </c>
      <c r="L38" s="5">
        <v>0.889610389610389</v>
      </c>
      <c r="M38" s="5">
        <v>1.82762885093688</v>
      </c>
      <c r="N38" s="5">
        <v>239.432708263397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5">
        <v>0.891774891774891</v>
      </c>
      <c r="J39" s="5">
        <v>0.883758621267987</v>
      </c>
      <c r="K39" s="5">
        <v>0.878446891684113</v>
      </c>
      <c r="L39" s="5">
        <v>0.891774891774891</v>
      </c>
      <c r="M39" s="5">
        <v>1.82747244834899</v>
      </c>
      <c r="N39" s="5">
        <v>1971.92106342315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5">
        <v>0.88095238095238</v>
      </c>
      <c r="J40" s="5">
        <v>0.873698027705439</v>
      </c>
      <c r="K40" s="5">
        <v>0.86857920894746</v>
      </c>
      <c r="L40" s="5">
        <v>0.88095238095238</v>
      </c>
      <c r="M40" s="5">
        <v>1.78976392745971</v>
      </c>
      <c r="N40" s="5">
        <v>364.149766921997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5">
        <v>0.891774891774891</v>
      </c>
      <c r="J41" s="5">
        <v>0.884121190978333</v>
      </c>
      <c r="K41" s="5">
        <v>0.880809453344687</v>
      </c>
      <c r="L41" s="5">
        <v>0.891774891774891</v>
      </c>
      <c r="M41" s="5">
        <v>1.86270427703857</v>
      </c>
      <c r="N41" s="5">
        <v>2097.37030935287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5">
        <v>0.904761904761904</v>
      </c>
      <c r="J42" s="5">
        <v>0.892021443432281</v>
      </c>
      <c r="K42" s="5">
        <v>0.89909395116162</v>
      </c>
      <c r="L42" s="5">
        <v>0.904761904761904</v>
      </c>
      <c r="M42" s="5">
        <v>1.8527488708496</v>
      </c>
      <c r="N42" s="5">
        <v>100.789414167404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5">
        <v>0.87012987012987</v>
      </c>
      <c r="J43" s="5">
        <v>0.85867123068152</v>
      </c>
      <c r="K43" s="5">
        <v>0.851560443351325</v>
      </c>
      <c r="L43" s="5">
        <v>0.87012987012987</v>
      </c>
      <c r="M43" s="5">
        <v>1.86478662490844</v>
      </c>
      <c r="N43" s="5">
        <v>255.699337244033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5">
        <v>0.883116883116883</v>
      </c>
      <c r="J44" s="5">
        <v>0.875963169049119</v>
      </c>
      <c r="K44" s="5">
        <v>0.871490000632039</v>
      </c>
      <c r="L44" s="5">
        <v>0.883116883116883</v>
      </c>
      <c r="M44" s="5">
        <v>1.83843636512756</v>
      </c>
      <c r="N44" s="5">
        <v>1989.27994251251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5">
        <v>0.889610389610389</v>
      </c>
      <c r="J45" s="5">
        <v>0.886424843768161</v>
      </c>
      <c r="K45" s="5">
        <v>0.885428642512386</v>
      </c>
      <c r="L45" s="5">
        <v>0.889610389610389</v>
      </c>
      <c r="M45" s="5">
        <v>1.84503483772277</v>
      </c>
      <c r="N45" s="5">
        <v>380.421560049057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5">
        <v>0.891774891774891</v>
      </c>
      <c r="J46" s="5">
        <v>0.882204210118283</v>
      </c>
      <c r="K46" s="5">
        <v>0.873550325271328</v>
      </c>
      <c r="L46" s="5">
        <v>0.891774891774891</v>
      </c>
      <c r="M46" s="5">
        <v>2.39895105361938</v>
      </c>
      <c r="N46" s="5">
        <v>2110.20636963844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5">
        <v>0.891774891774891</v>
      </c>
      <c r="J47" s="5">
        <v>0.882326230496533</v>
      </c>
      <c r="K47" s="5">
        <v>0.876247979255498</v>
      </c>
      <c r="L47" s="5">
        <v>0.891774891774891</v>
      </c>
      <c r="M47" s="5">
        <v>1.80076122283935</v>
      </c>
      <c r="N47" s="5">
        <v>1830.21091151237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5">
        <v>0.876623376623376</v>
      </c>
      <c r="J48" s="5">
        <v>0.869913657158223</v>
      </c>
      <c r="K48" s="5">
        <v>0.868122008325153</v>
      </c>
      <c r="L48" s="5">
        <v>0.876623376623376</v>
      </c>
      <c r="M48" s="5">
        <v>1.8753490447998</v>
      </c>
      <c r="N48" s="5">
        <v>225.09757733345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5">
        <v>0.898268398268398</v>
      </c>
      <c r="J49" s="5">
        <v>0.888618240079554</v>
      </c>
      <c r="K49" s="5">
        <v>0.883955686541893</v>
      </c>
      <c r="L49" s="5">
        <v>0.898268398268398</v>
      </c>
      <c r="M49" s="5">
        <v>1.89381623268127</v>
      </c>
      <c r="N49" s="5">
        <v>1956.01392817497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5">
        <v>0.889610389610389</v>
      </c>
      <c r="J50" s="5">
        <v>0.887569636781139</v>
      </c>
      <c r="K50" s="5">
        <v>0.902287785989999</v>
      </c>
      <c r="L50" s="5">
        <v>0.889610389610389</v>
      </c>
      <c r="M50" s="5">
        <v>1.86415290832519</v>
      </c>
      <c r="N50" s="5">
        <v>1810.97293829917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5">
        <v>0.887445887445887</v>
      </c>
      <c r="J51" s="5">
        <v>0.88112658286455</v>
      </c>
      <c r="K51" s="5">
        <v>0.879220779220779</v>
      </c>
      <c r="L51" s="5">
        <v>0.887445887445887</v>
      </c>
      <c r="M51" s="5">
        <v>1.85658717155456</v>
      </c>
      <c r="N51" s="5">
        <v>208.738638877868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5">
        <v>0.9004329004329</v>
      </c>
      <c r="J52" s="5">
        <v>0.892433447813781</v>
      </c>
      <c r="K52" s="5">
        <v>0.889117593165212</v>
      </c>
      <c r="L52" s="5">
        <v>0.9004329004329</v>
      </c>
      <c r="M52" s="5">
        <v>1.84144830703735</v>
      </c>
      <c r="N52" s="5">
        <v>1943.11747550964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5">
        <v>0.233766233766233</v>
      </c>
      <c r="J53" s="5">
        <v>0.0944446868299052</v>
      </c>
      <c r="K53" s="5">
        <v>0.131023270761262</v>
      </c>
      <c r="L53" s="5">
        <v>0.233766233766233</v>
      </c>
      <c r="M53" s="5">
        <v>1.90770554542541</v>
      </c>
      <c r="N53" s="5">
        <v>23.2284185886383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5">
        <v>0.733766233766233</v>
      </c>
      <c r="J54" s="5">
        <v>0.710537276622126</v>
      </c>
      <c r="K54" s="5">
        <v>0.728487886382623</v>
      </c>
      <c r="L54" s="5">
        <v>0.733766233766233</v>
      </c>
      <c r="M54" s="5">
        <v>1.7862319946289</v>
      </c>
      <c r="N54" s="5">
        <v>177.547698259353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5">
        <v>0.755411255411255</v>
      </c>
      <c r="J55" s="5">
        <v>0.75496881937991</v>
      </c>
      <c r="K55" s="5">
        <v>0.770412174660113</v>
      </c>
      <c r="L55" s="5">
        <v>0.755411255411255</v>
      </c>
      <c r="M55" s="5">
        <v>1.84899735450744</v>
      </c>
      <c r="N55" s="5">
        <v>1908.35410785675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5">
        <v>0.764069264069264</v>
      </c>
      <c r="J56" s="5">
        <v>0.753357142089487</v>
      </c>
      <c r="K56" s="5">
        <v>0.77640008209739</v>
      </c>
      <c r="L56" s="5">
        <v>0.764069264069264</v>
      </c>
      <c r="M56" s="5">
        <v>1.88542699813842</v>
      </c>
      <c r="N56" s="5">
        <v>304.064909934997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5">
        <v>0.77056277056277</v>
      </c>
      <c r="J57" s="5">
        <v>0.754214775541319</v>
      </c>
      <c r="K57" s="5">
        <v>0.763322471179613</v>
      </c>
      <c r="L57" s="5">
        <v>0.77056277056277</v>
      </c>
      <c r="M57" s="5">
        <v>1.8604187965393</v>
      </c>
      <c r="N57" s="5">
        <v>2032.13028788566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5">
        <v>0.636363636363636</v>
      </c>
      <c r="J58" s="5">
        <v>0.644124846802096</v>
      </c>
      <c r="K58" s="5">
        <v>0.744227315459232</v>
      </c>
      <c r="L58" s="5">
        <v>0.636363636363636</v>
      </c>
      <c r="M58" s="5">
        <v>1.84260869026184</v>
      </c>
      <c r="N58" s="5">
        <v>1746.23552680015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5">
        <v>0.616883116883116</v>
      </c>
      <c r="J59" s="5">
        <v>0.6500415010884</v>
      </c>
      <c r="K59" s="5">
        <v>0.727513943958581</v>
      </c>
      <c r="L59" s="5">
        <v>0.616883116883116</v>
      </c>
      <c r="M59" s="5">
        <v>1.79829335212707</v>
      </c>
      <c r="N59" s="5">
        <v>146.24398779869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5">
        <v>0.738095238095238</v>
      </c>
      <c r="J60" s="5">
        <v>0.751315128670435</v>
      </c>
      <c r="K60" s="5">
        <v>0.806516719701304</v>
      </c>
      <c r="L60" s="5">
        <v>0.738095238095238</v>
      </c>
      <c r="M60" s="5">
        <v>1.874431848526</v>
      </c>
      <c r="N60" s="5">
        <v>1880.49669027328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5">
        <v>0.333333333333333</v>
      </c>
      <c r="J61" s="5">
        <v>0.243424497283382</v>
      </c>
      <c r="K61" s="5">
        <v>0.24744823764035</v>
      </c>
      <c r="L61" s="5">
        <v>0.333333333333333</v>
      </c>
      <c r="M61" s="5">
        <v>1.83871436119079</v>
      </c>
      <c r="N61" s="5">
        <v>1726.26573133468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5">
        <v>0.502164502164502</v>
      </c>
      <c r="J62" s="5">
        <v>0.492195855255387</v>
      </c>
      <c r="K62" s="5">
        <v>0.52618603632281</v>
      </c>
      <c r="L62" s="5">
        <v>0.502164502164502</v>
      </c>
      <c r="M62" s="5">
        <v>2.24726629257202</v>
      </c>
      <c r="N62" s="5">
        <v>130.287323474884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5">
        <v>0.458874458874458</v>
      </c>
      <c r="J63" s="5">
        <v>0.424251359450507</v>
      </c>
      <c r="K63" s="5">
        <v>0.556638460499776</v>
      </c>
      <c r="L63" s="5">
        <v>0.458874458874458</v>
      </c>
      <c r="M63" s="5">
        <v>1.87800574302673</v>
      </c>
      <c r="N63" s="5">
        <v>1861.9226770401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5">
        <v>0.702127659574468</v>
      </c>
      <c r="J64" s="5">
        <v>0.687602323568824</v>
      </c>
      <c r="K64" s="5">
        <v>0.78884361953624</v>
      </c>
      <c r="L64" s="5">
        <v>0.702127659574468</v>
      </c>
      <c r="M64" s="5">
        <v>0.304979562759399</v>
      </c>
      <c r="N64" s="5">
        <v>160.847016096115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5">
        <v>0.716312056737588</v>
      </c>
      <c r="J65" s="5">
        <v>0.703587437058407</v>
      </c>
      <c r="K65" s="5">
        <v>0.751043423427549</v>
      </c>
      <c r="L65" s="5">
        <v>0.716312056737588</v>
      </c>
      <c r="M65" s="5">
        <v>0.306920051574707</v>
      </c>
      <c r="N65" s="5">
        <v>1893.90971493721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5">
        <v>0.787234042553191</v>
      </c>
      <c r="J66" s="5">
        <v>0.778063076056337</v>
      </c>
      <c r="K66" s="5">
        <v>0.833112513963577</v>
      </c>
      <c r="L66" s="5">
        <v>0.787234042553191</v>
      </c>
      <c r="M66" s="5">
        <v>0.309726238250732</v>
      </c>
      <c r="N66" s="5">
        <v>284.997996330261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5">
        <v>0.75886524822695</v>
      </c>
      <c r="J67" s="5">
        <v>0.749794421629864</v>
      </c>
      <c r="K67" s="5">
        <v>0.796497014378408</v>
      </c>
      <c r="L67" s="5">
        <v>0.75886524822695</v>
      </c>
      <c r="M67" s="5">
        <v>0.307708024978637</v>
      </c>
      <c r="N67" s="5">
        <v>2011.38687968254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5">
        <v>0.673758865248226</v>
      </c>
      <c r="J68" s="5">
        <v>0.598449173902353</v>
      </c>
      <c r="K68" s="5">
        <v>0.560347821340729</v>
      </c>
      <c r="L68" s="5">
        <v>0.673758865248226</v>
      </c>
      <c r="M68" s="5">
        <v>0.313817501068115</v>
      </c>
      <c r="N68" s="5">
        <v>85.4001116752624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5">
        <v>0.787234042553191</v>
      </c>
      <c r="J69" s="5">
        <v>0.77352693953862</v>
      </c>
      <c r="K69" s="5">
        <v>0.821232911912838</v>
      </c>
      <c r="L69" s="5">
        <v>0.787234042553191</v>
      </c>
      <c r="M69" s="5">
        <v>0.306864976882934</v>
      </c>
      <c r="N69" s="5">
        <v>239.432708263397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5">
        <v>0.836879432624113</v>
      </c>
      <c r="J70" s="5">
        <v>0.81093592702501</v>
      </c>
      <c r="K70" s="5">
        <v>0.797723785717566</v>
      </c>
      <c r="L70" s="5">
        <v>0.836879432624113</v>
      </c>
      <c r="M70" s="5">
        <v>0.299558877944946</v>
      </c>
      <c r="N70" s="5">
        <v>1971.92106342315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5">
        <v>0.858156028368794</v>
      </c>
      <c r="J71" s="5">
        <v>0.852618902905725</v>
      </c>
      <c r="K71" s="5">
        <v>0.91027914166212</v>
      </c>
      <c r="L71" s="5">
        <v>0.858156028368794</v>
      </c>
      <c r="M71" s="5">
        <v>0.310662746429443</v>
      </c>
      <c r="N71" s="5">
        <v>364.149766921997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5">
        <v>0.787234042553191</v>
      </c>
      <c r="J72" s="5">
        <v>0.78757355404147</v>
      </c>
      <c r="K72" s="5">
        <v>0.872827165412519</v>
      </c>
      <c r="L72" s="5">
        <v>0.787234042553191</v>
      </c>
      <c r="M72" s="5">
        <v>0.313010215759277</v>
      </c>
      <c r="N72" s="5">
        <v>2097.37030935287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5">
        <v>0.829787234042553</v>
      </c>
      <c r="J73" s="5">
        <v>0.792304883099461</v>
      </c>
      <c r="K73" s="5">
        <v>0.801197868947029</v>
      </c>
      <c r="L73" s="5">
        <v>0.829787234042553</v>
      </c>
      <c r="M73" s="5">
        <v>0.314548254013061</v>
      </c>
      <c r="N73" s="5">
        <v>100.789414167404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5">
        <v>0.865248226950354</v>
      </c>
      <c r="J74" s="5">
        <v>0.852311452530798</v>
      </c>
      <c r="K74" s="5">
        <v>0.876120208415966</v>
      </c>
      <c r="L74" s="5">
        <v>0.865248226950354</v>
      </c>
      <c r="M74" s="5">
        <v>0.312077522277832</v>
      </c>
      <c r="N74" s="5">
        <v>255.699337244033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5">
        <v>0.836879432624113</v>
      </c>
      <c r="J75" s="5">
        <v>0.821792875722687</v>
      </c>
      <c r="K75" s="5">
        <v>0.899683987070005</v>
      </c>
      <c r="L75" s="5">
        <v>0.836879432624113</v>
      </c>
      <c r="M75" s="5">
        <v>0.311191797256469</v>
      </c>
      <c r="N75" s="5">
        <v>1989.27994251251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5">
        <v>0.900709219858156</v>
      </c>
      <c r="J76" s="5">
        <v>0.903498045566297</v>
      </c>
      <c r="K76" s="5">
        <v>0.928340931172052</v>
      </c>
      <c r="L76" s="5">
        <v>0.900709219858156</v>
      </c>
      <c r="M76" s="5">
        <v>0.308409690856933</v>
      </c>
      <c r="N76" s="5">
        <v>380.421560049057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5">
        <v>0.865248226950354</v>
      </c>
      <c r="J77" s="5">
        <v>0.855944199242658</v>
      </c>
      <c r="K77" s="5">
        <v>0.907285380810069</v>
      </c>
      <c r="L77" s="5">
        <v>0.865248226950354</v>
      </c>
      <c r="M77" s="5">
        <v>0.304368495941162</v>
      </c>
      <c r="N77" s="5">
        <v>2110.20636963844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5">
        <v>0.858156028368794</v>
      </c>
      <c r="J78" s="5">
        <v>0.850570830921269</v>
      </c>
      <c r="K78" s="5">
        <v>0.90704780548335</v>
      </c>
      <c r="L78" s="5">
        <v>0.858156028368794</v>
      </c>
      <c r="M78" s="5">
        <v>0.302773237228393</v>
      </c>
      <c r="N78" s="5">
        <v>1830.21091151237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5">
        <v>0.879432624113475</v>
      </c>
      <c r="J79" s="5">
        <v>0.875432505035079</v>
      </c>
      <c r="K79" s="5">
        <v>0.881909697867144</v>
      </c>
      <c r="L79" s="5">
        <v>0.879432624113475</v>
      </c>
      <c r="M79" s="5">
        <v>0.322106599807739</v>
      </c>
      <c r="N79" s="5">
        <v>225.09757733345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5">
        <v>0.858156028368794</v>
      </c>
      <c r="J80" s="5">
        <v>0.847974676198916</v>
      </c>
      <c r="K80" s="5">
        <v>0.878331184182248</v>
      </c>
      <c r="L80" s="5">
        <v>0.858156028368794</v>
      </c>
      <c r="M80" s="5">
        <v>0.316970348358154</v>
      </c>
      <c r="N80" s="5">
        <v>1956.01392817497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5">
        <v>0.716312056737588</v>
      </c>
      <c r="J81" s="5">
        <v>0.666580649246565</v>
      </c>
      <c r="K81" s="5">
        <v>0.635744973614679</v>
      </c>
      <c r="L81" s="5">
        <v>0.716312056737588</v>
      </c>
      <c r="M81" s="5">
        <v>0.306841135025024</v>
      </c>
      <c r="N81" s="5">
        <v>1810.97293829917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5">
        <v>0.843971631205673</v>
      </c>
      <c r="J82" s="5">
        <v>0.835570678240631</v>
      </c>
      <c r="K82" s="5">
        <v>0.840416966457669</v>
      </c>
      <c r="L82" s="5">
        <v>0.843971631205673</v>
      </c>
      <c r="M82" s="5">
        <v>0.305205345153808</v>
      </c>
      <c r="N82" s="5">
        <v>208.738638877868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5">
        <v>0.879432624113475</v>
      </c>
      <c r="J83" s="5">
        <v>0.886307968502817</v>
      </c>
      <c r="K83" s="5">
        <v>0.926990299665965</v>
      </c>
      <c r="L83" s="5">
        <v>0.879432624113475</v>
      </c>
      <c r="M83" s="5">
        <v>0.317265272140502</v>
      </c>
      <c r="N83" s="5">
        <v>1943.11747550964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5">
        <v>0.326241134751773</v>
      </c>
      <c r="J84" s="5">
        <v>0.16223883457926</v>
      </c>
      <c r="K84" s="5">
        <v>0.107964692076126</v>
      </c>
      <c r="L84" s="5">
        <v>0.326241134751773</v>
      </c>
      <c r="M84" s="5">
        <v>0.312371253967285</v>
      </c>
      <c r="N84" s="5">
        <v>23.2284185886383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5">
        <v>0.829787234042553</v>
      </c>
      <c r="J85" s="5">
        <v>0.809066847166797</v>
      </c>
      <c r="K85" s="5">
        <v>0.86764730808689</v>
      </c>
      <c r="L85" s="5">
        <v>0.829787234042553</v>
      </c>
      <c r="M85" s="5">
        <v>0.306326389312744</v>
      </c>
      <c r="N85" s="5">
        <v>177.547698259353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5">
        <v>0.865248226950354</v>
      </c>
      <c r="J86" s="5">
        <v>0.857236258394513</v>
      </c>
      <c r="K86" s="5">
        <v>0.89108811373249</v>
      </c>
      <c r="L86" s="5">
        <v>0.865248226950354</v>
      </c>
      <c r="M86" s="5">
        <v>0.314815998077392</v>
      </c>
      <c r="N86" s="5">
        <v>1908.35410785675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5">
        <v>0.858156028368794</v>
      </c>
      <c r="J87" s="5">
        <v>0.856061085322043</v>
      </c>
      <c r="K87" s="5">
        <v>0.894457953394123</v>
      </c>
      <c r="L87" s="5">
        <v>0.858156028368794</v>
      </c>
      <c r="M87" s="5">
        <v>0.317898273468017</v>
      </c>
      <c r="N87" s="5">
        <v>304.064909934997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5">
        <v>0.872340425531914</v>
      </c>
      <c r="J88" s="5">
        <v>0.873666970512164</v>
      </c>
      <c r="K88" s="5">
        <v>0.89820371380655</v>
      </c>
      <c r="L88" s="5">
        <v>0.872340425531914</v>
      </c>
      <c r="M88" s="5">
        <v>0.308120727539062</v>
      </c>
      <c r="N88" s="5">
        <v>2032.13028788566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5">
        <v>0.801418439716312</v>
      </c>
      <c r="J89" s="5">
        <v>0.794353432716604</v>
      </c>
      <c r="K89" s="5">
        <v>0.860985487655453</v>
      </c>
      <c r="L89" s="5">
        <v>0.801418439716312</v>
      </c>
      <c r="M89" s="5">
        <v>0.304573535919189</v>
      </c>
      <c r="N89" s="5">
        <v>1746.23552680015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5">
        <v>0.851063829787234</v>
      </c>
      <c r="J90" s="5">
        <v>0.852517236876183</v>
      </c>
      <c r="K90" s="5">
        <v>0.872685185185185</v>
      </c>
      <c r="L90" s="5">
        <v>0.851063829787234</v>
      </c>
      <c r="M90" s="5">
        <v>0.31494402885437</v>
      </c>
      <c r="N90" s="5">
        <v>146.24398779869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5">
        <v>0.858156028368794</v>
      </c>
      <c r="J91" s="5">
        <v>0.8670972798257</v>
      </c>
      <c r="K91" s="5">
        <v>0.885688956433637</v>
      </c>
      <c r="L91" s="5">
        <v>0.858156028368794</v>
      </c>
      <c r="M91" s="5">
        <v>0.312633275985717</v>
      </c>
      <c r="N91" s="5">
        <v>1880.49669027328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5">
        <v>0.489361702127659</v>
      </c>
      <c r="J92" s="5">
        <v>0.423214537530864</v>
      </c>
      <c r="K92" s="5">
        <v>0.435556845927006</v>
      </c>
      <c r="L92" s="5">
        <v>0.489361702127659</v>
      </c>
      <c r="M92" s="5">
        <v>0.311242818832397</v>
      </c>
      <c r="N92" s="5">
        <v>1726.26573133468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5">
        <v>0.780141843971631</v>
      </c>
      <c r="J93" s="5">
        <v>0.766502292034206</v>
      </c>
      <c r="K93" s="5">
        <v>0.771258716252458</v>
      </c>
      <c r="L93" s="5">
        <v>0.780141843971631</v>
      </c>
      <c r="M93" s="5">
        <v>0.307264328002929</v>
      </c>
      <c r="N93" s="5">
        <v>130.287323474884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5">
        <v>0.737588652482269</v>
      </c>
      <c r="J94" s="5">
        <v>0.75938394521223</v>
      </c>
      <c r="K94" s="5">
        <v>0.819335529469908</v>
      </c>
      <c r="L94" s="5">
        <v>0.737588652482269</v>
      </c>
      <c r="M94" s="5">
        <v>0.318912744522094</v>
      </c>
      <c r="N94" s="5">
        <v>1861.9226770401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5">
        <v>0.617861960431654</v>
      </c>
      <c r="J95" s="5">
        <v>0.668592824343452</v>
      </c>
      <c r="K95" s="5">
        <v>0.823334855125351</v>
      </c>
      <c r="L95" s="5">
        <v>0.617861960431654</v>
      </c>
      <c r="M95" s="5">
        <v>37.6649615764617</v>
      </c>
      <c r="N95" s="5">
        <v>160.847016096115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5">
        <v>0.851787320143884</v>
      </c>
      <c r="J96" s="5">
        <v>0.868841246467949</v>
      </c>
      <c r="K96" s="5">
        <v>0.906374694533178</v>
      </c>
      <c r="L96" s="5">
        <v>0.851787320143884</v>
      </c>
      <c r="M96" s="5">
        <v>37.9622189998626</v>
      </c>
      <c r="N96" s="5">
        <v>1893.90971493721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5">
        <v>0.759105215827338</v>
      </c>
      <c r="J97" s="5">
        <v>0.781455114409981</v>
      </c>
      <c r="K97" s="5">
        <v>0.831362628011672</v>
      </c>
      <c r="L97" s="5">
        <v>0.759105215827338</v>
      </c>
      <c r="M97" s="5">
        <v>38.122046470642</v>
      </c>
      <c r="N97" s="5">
        <v>284.997996330261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5">
        <v>0.829361510791366</v>
      </c>
      <c r="J98" s="5">
        <v>0.866748612765936</v>
      </c>
      <c r="K98" s="5">
        <v>0.930571603902277</v>
      </c>
      <c r="L98" s="5">
        <v>0.829361510791366</v>
      </c>
      <c r="M98" s="5">
        <v>37.1387813091278</v>
      </c>
      <c r="N98" s="5">
        <v>2011.38687968254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5">
        <v>0.712005395683453</v>
      </c>
      <c r="J99" s="5">
        <v>0.692431994100387</v>
      </c>
      <c r="K99" s="5">
        <v>0.689958080056649</v>
      </c>
      <c r="L99" s="5">
        <v>0.712005395683453</v>
      </c>
      <c r="M99" s="5">
        <v>37.5833339691162</v>
      </c>
      <c r="N99" s="5">
        <v>85.4001116752624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5">
        <v>0.701214028776978</v>
      </c>
      <c r="J100" s="5">
        <v>0.758801441764912</v>
      </c>
      <c r="K100" s="5">
        <v>0.876162286943459</v>
      </c>
      <c r="L100" s="5">
        <v>0.701214028776978</v>
      </c>
      <c r="M100" s="5">
        <v>36.6572909355163</v>
      </c>
      <c r="N100" s="5">
        <v>239.432708263397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5">
        <v>0.92878821942446</v>
      </c>
      <c r="J101" s="5">
        <v>0.929303479623263</v>
      </c>
      <c r="K101" s="5">
        <v>0.93617478124777</v>
      </c>
      <c r="L101" s="5">
        <v>0.92878821942446</v>
      </c>
      <c r="M101" s="5">
        <v>37.4156429767608</v>
      </c>
      <c r="N101" s="5">
        <v>1971.92106342315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5">
        <v>0.796481564748201</v>
      </c>
      <c r="J102" s="5">
        <v>0.820954371327972</v>
      </c>
      <c r="K102" s="5">
        <v>0.877246258900847</v>
      </c>
      <c r="L102" s="5">
        <v>0.796481564748201</v>
      </c>
      <c r="M102" s="5">
        <v>37.7318663597106</v>
      </c>
      <c r="N102" s="5">
        <v>364.149766921997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5">
        <v>0.913781474820143</v>
      </c>
      <c r="J103" s="5">
        <v>0.921962751165284</v>
      </c>
      <c r="K103" s="5">
        <v>0.93815656858186</v>
      </c>
      <c r="L103" s="5">
        <v>0.913781474820143</v>
      </c>
      <c r="M103" s="5">
        <v>38.1778080463409</v>
      </c>
      <c r="N103" s="5">
        <v>2097.37030935287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5">
        <v>0.776922212230215</v>
      </c>
      <c r="J104" s="5">
        <v>0.764054525733765</v>
      </c>
      <c r="K104" s="5">
        <v>0.769629221274929</v>
      </c>
      <c r="L104" s="5">
        <v>0.776922212230215</v>
      </c>
      <c r="M104" s="5">
        <v>37.8483729362487</v>
      </c>
      <c r="N104" s="5">
        <v>100.789414167404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5">
        <v>0.752529226618705</v>
      </c>
      <c r="J105" s="5">
        <v>0.807740789161947</v>
      </c>
      <c r="K105" s="5">
        <v>0.891047749077803</v>
      </c>
      <c r="L105" s="5">
        <v>0.752529226618705</v>
      </c>
      <c r="M105" s="5">
        <v>37.8284094333648</v>
      </c>
      <c r="N105" s="5">
        <v>255.699337244033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5">
        <v>0.929968525179856</v>
      </c>
      <c r="J106" s="5">
        <v>0.932214410444565</v>
      </c>
      <c r="K106" s="5">
        <v>0.939436145636659</v>
      </c>
      <c r="L106" s="5">
        <v>0.929968525179856</v>
      </c>
      <c r="M106" s="5">
        <v>37.7908353805542</v>
      </c>
      <c r="N106" s="5">
        <v>1989.27994251251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5">
        <v>0.797380845323741</v>
      </c>
      <c r="J107" s="5">
        <v>0.821815561059629</v>
      </c>
      <c r="K107" s="5">
        <v>0.884597790956288</v>
      </c>
      <c r="L107" s="5">
        <v>0.797380845323741</v>
      </c>
      <c r="M107" s="5">
        <v>37.9068689346313</v>
      </c>
      <c r="N107" s="5">
        <v>380.421560049057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5">
        <v>0.93064298561151</v>
      </c>
      <c r="J108" s="5">
        <v>0.931800191361607</v>
      </c>
      <c r="K108" s="5">
        <v>0.938663270647177</v>
      </c>
      <c r="L108" s="5">
        <v>0.93064298561151</v>
      </c>
      <c r="M108" s="5">
        <v>37.886168718338</v>
      </c>
      <c r="N108" s="5">
        <v>2110.20636963844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5">
        <v>0.939748201438849</v>
      </c>
      <c r="J109" s="5">
        <v>0.939564162311227</v>
      </c>
      <c r="K109" s="5">
        <v>0.944110302564783</v>
      </c>
      <c r="L109" s="5">
        <v>0.939748201438849</v>
      </c>
      <c r="M109" s="5">
        <v>37.6507158279418</v>
      </c>
      <c r="N109" s="5">
        <v>1830.21091151237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5">
        <v>0.812331384892086</v>
      </c>
      <c r="J110" s="5">
        <v>0.826339185432422</v>
      </c>
      <c r="K110" s="5">
        <v>0.877545241530967</v>
      </c>
      <c r="L110" s="5">
        <v>0.812331384892086</v>
      </c>
      <c r="M110" s="5">
        <v>38.3820838928222</v>
      </c>
      <c r="N110" s="5">
        <v>225.09757733345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5">
        <v>0.89523381294964</v>
      </c>
      <c r="J111" s="5">
        <v>0.901270185676657</v>
      </c>
      <c r="K111" s="5">
        <v>0.920566980116523</v>
      </c>
      <c r="L111" s="5">
        <v>0.89523381294964</v>
      </c>
      <c r="M111" s="5">
        <v>37.7875344753265</v>
      </c>
      <c r="N111" s="5">
        <v>1956.01392817497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5">
        <v>0.930249550359712</v>
      </c>
      <c r="J112" s="5">
        <v>0.930933734381672</v>
      </c>
      <c r="K112" s="5">
        <v>0.936653541627529</v>
      </c>
      <c r="L112" s="5">
        <v>0.930249550359712</v>
      </c>
      <c r="M112" s="5">
        <v>37.7238314151763</v>
      </c>
      <c r="N112" s="5">
        <v>1810.97293829917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5">
        <v>0.799797661870503</v>
      </c>
      <c r="J113" s="5">
        <v>0.804129203419236</v>
      </c>
      <c r="K113" s="5">
        <v>0.837698795935618</v>
      </c>
      <c r="L113" s="5">
        <v>0.799797661870503</v>
      </c>
      <c r="M113" s="5">
        <v>37.9432866573333</v>
      </c>
      <c r="N113" s="5">
        <v>208.738638877868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5">
        <v>0.935813848920863</v>
      </c>
      <c r="J114" s="5">
        <v>0.937022556053517</v>
      </c>
      <c r="K114" s="5">
        <v>0.942797342456347</v>
      </c>
      <c r="L114" s="5">
        <v>0.935813848920863</v>
      </c>
      <c r="M114" s="5">
        <v>37.9223177433013</v>
      </c>
      <c r="N114" s="5">
        <v>1943.11747550964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5">
        <v>0.309183902877697</v>
      </c>
      <c r="J115" s="5">
        <v>0.159657443903776</v>
      </c>
      <c r="K115" s="5">
        <v>0.194685086594249</v>
      </c>
      <c r="L115" s="5">
        <v>0.309183902877697</v>
      </c>
      <c r="M115" s="5">
        <v>37.6957428455352</v>
      </c>
      <c r="N115" s="5">
        <v>23.2284185886383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5">
        <v>0.648830935251798</v>
      </c>
      <c r="J116" s="5">
        <v>0.696905151044743</v>
      </c>
      <c r="K116" s="5">
        <v>0.849606245941181</v>
      </c>
      <c r="L116" s="5">
        <v>0.648830935251798</v>
      </c>
      <c r="M116" s="5">
        <v>37.6150004863739</v>
      </c>
      <c r="N116" s="5">
        <v>177.547698259353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5">
        <v>0.868030575539568</v>
      </c>
      <c r="J117" s="5">
        <v>0.891210958522384</v>
      </c>
      <c r="K117" s="5">
        <v>0.928801059532713</v>
      </c>
      <c r="L117" s="5">
        <v>0.868030575539568</v>
      </c>
      <c r="M117" s="5">
        <v>37.5167737007141</v>
      </c>
      <c r="N117" s="5">
        <v>1908.35410785675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5">
        <v>0.701607464028776</v>
      </c>
      <c r="J118" s="5">
        <v>0.756853325565247</v>
      </c>
      <c r="K118" s="5">
        <v>0.864152143132834</v>
      </c>
      <c r="L118" s="5">
        <v>0.701607464028776</v>
      </c>
      <c r="M118" s="5">
        <v>38.0092914104461</v>
      </c>
      <c r="N118" s="5">
        <v>304.064909934997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5">
        <v>0.883824190647482</v>
      </c>
      <c r="J119" s="5">
        <v>0.910272012277722</v>
      </c>
      <c r="K119" s="5">
        <v>0.947033123248647</v>
      </c>
      <c r="L119" s="5">
        <v>0.883824190647482</v>
      </c>
      <c r="M119" s="5">
        <v>37.8103141784668</v>
      </c>
      <c r="N119" s="5">
        <v>2032.13028788566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5">
        <v>0.877978866906474</v>
      </c>
      <c r="J120" s="5">
        <v>0.87897419116032</v>
      </c>
      <c r="K120" s="5">
        <v>0.905124707434637</v>
      </c>
      <c r="L120" s="5">
        <v>0.877978866906474</v>
      </c>
      <c r="M120" s="5">
        <v>37.3778471946716</v>
      </c>
      <c r="N120" s="5">
        <v>1746.23552680015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5">
        <v>0.779788669064748</v>
      </c>
      <c r="J121" s="5">
        <v>0.805114899790188</v>
      </c>
      <c r="K121" s="5">
        <v>0.84707271891892</v>
      </c>
      <c r="L121" s="5">
        <v>0.779788669064748</v>
      </c>
      <c r="M121" s="5">
        <v>37.5455121994018</v>
      </c>
      <c r="N121" s="5">
        <v>146.24398779869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5">
        <v>0.845436151079136</v>
      </c>
      <c r="J122" s="5">
        <v>0.851417179933447</v>
      </c>
      <c r="K122" s="5">
        <v>0.901775308922522</v>
      </c>
      <c r="L122" s="5">
        <v>0.845436151079136</v>
      </c>
      <c r="M122" s="5">
        <v>38.6047046184539</v>
      </c>
      <c r="N122" s="5">
        <v>1880.49669027328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5">
        <v>0.838803956834532</v>
      </c>
      <c r="J123" s="5">
        <v>0.837199594034396</v>
      </c>
      <c r="K123" s="5">
        <v>0.885780700504027</v>
      </c>
      <c r="L123" s="5">
        <v>0.838803956834532</v>
      </c>
      <c r="M123" s="5">
        <v>38.108425617218</v>
      </c>
      <c r="N123" s="5">
        <v>1726.26573133468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5">
        <v>0.771076888489208</v>
      </c>
      <c r="J124" s="5">
        <v>0.780995864725184</v>
      </c>
      <c r="K124" s="5">
        <v>0.806560143228768</v>
      </c>
      <c r="L124" s="5">
        <v>0.771076888489208</v>
      </c>
      <c r="M124" s="5">
        <v>37.6364569664001</v>
      </c>
      <c r="N124" s="5">
        <v>130.287323474884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5">
        <v>0.85021357913669</v>
      </c>
      <c r="J125" s="5">
        <v>0.854983111893137</v>
      </c>
      <c r="K125" s="5">
        <v>0.898960638964244</v>
      </c>
      <c r="L125" s="5">
        <v>0.85021357913669</v>
      </c>
      <c r="M125" s="5">
        <v>37.3255188465118</v>
      </c>
      <c r="N125" s="5">
        <v>1861.9226770401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5">
        <v>0.491094147582697</v>
      </c>
      <c r="J126" s="5">
        <v>0.539740309332502</v>
      </c>
      <c r="K126" s="5">
        <v>0.753237677758419</v>
      </c>
      <c r="L126" s="5">
        <v>0.491094147582697</v>
      </c>
      <c r="M126" s="5">
        <v>5.74708318710327</v>
      </c>
      <c r="N126" s="5">
        <v>160.847016096115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5">
        <v>0.564885496183206</v>
      </c>
      <c r="J127" s="5">
        <v>0.618755123332109</v>
      </c>
      <c r="K127" s="5">
        <v>0.819070612659515</v>
      </c>
      <c r="L127" s="5">
        <v>0.564885496183206</v>
      </c>
      <c r="M127" s="5">
        <v>5.8666398525238</v>
      </c>
      <c r="N127" s="5">
        <v>1893.90971493721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5">
        <v>0.893856779352962</v>
      </c>
      <c r="J128" s="5">
        <v>0.892834897333209</v>
      </c>
      <c r="K128" s="5">
        <v>0.896182358670078</v>
      </c>
      <c r="L128" s="5">
        <v>0.893856779352962</v>
      </c>
      <c r="M128" s="5">
        <v>5.91913604736328</v>
      </c>
      <c r="N128" s="5">
        <v>284.997996330261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5">
        <v>0.712468193384224</v>
      </c>
      <c r="J129" s="5">
        <v>0.752212032399208</v>
      </c>
      <c r="K129" s="5">
        <v>0.873104026583209</v>
      </c>
      <c r="L129" s="5">
        <v>0.712468193384224</v>
      </c>
      <c r="M129" s="5">
        <v>5.71790933609008</v>
      </c>
      <c r="N129" s="5">
        <v>2011.38687968254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5">
        <v>0.588149763722282</v>
      </c>
      <c r="J130" s="5">
        <v>0.538806083998345</v>
      </c>
      <c r="K130" s="5">
        <v>0.514019927402454</v>
      </c>
      <c r="L130" s="5">
        <v>0.588149763722282</v>
      </c>
      <c r="M130" s="5">
        <v>5.81837749481201</v>
      </c>
      <c r="N130" s="5">
        <v>85.4001116752624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5">
        <v>0.542711741185023</v>
      </c>
      <c r="J131" s="5">
        <v>0.602116512570901</v>
      </c>
      <c r="K131" s="5">
        <v>0.77204488062342</v>
      </c>
      <c r="L131" s="5">
        <v>0.542711741185023</v>
      </c>
      <c r="M131" s="5">
        <v>5.7040958404541</v>
      </c>
      <c r="N131" s="5">
        <v>239.432708263397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5">
        <v>0.725554343874954</v>
      </c>
      <c r="J132" s="5">
        <v>0.723154571448248</v>
      </c>
      <c r="K132" s="5">
        <v>0.752896507928526</v>
      </c>
      <c r="L132" s="5">
        <v>0.725554343874954</v>
      </c>
      <c r="M132" s="5">
        <v>5.80255961418151</v>
      </c>
      <c r="N132" s="5">
        <v>1971.92106342315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5">
        <v>0.912758996728462</v>
      </c>
      <c r="J133" s="5">
        <v>0.912095710306538</v>
      </c>
      <c r="K133" s="5">
        <v>0.916872430118755</v>
      </c>
      <c r="L133" s="5">
        <v>0.912758996728462</v>
      </c>
      <c r="M133" s="5">
        <v>5.7929937839508</v>
      </c>
      <c r="N133" s="5">
        <v>364.149766921997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5">
        <v>0.820428934932751</v>
      </c>
      <c r="J134" s="5">
        <v>0.837369475724531</v>
      </c>
      <c r="K134" s="5">
        <v>0.880445668690373</v>
      </c>
      <c r="L134" s="5">
        <v>0.820428934932751</v>
      </c>
      <c r="M134" s="5">
        <v>5.82246208190918</v>
      </c>
      <c r="N134" s="5">
        <v>2097.37030935287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5">
        <v>0.728098873137041</v>
      </c>
      <c r="J135" s="5">
        <v>0.705587536352373</v>
      </c>
      <c r="K135" s="5">
        <v>0.710271786183012</v>
      </c>
      <c r="L135" s="5">
        <v>0.728098873137041</v>
      </c>
      <c r="M135" s="5">
        <v>5.75404477119445</v>
      </c>
      <c r="N135" s="5">
        <v>100.789414167404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5">
        <v>0.573973100690658</v>
      </c>
      <c r="J136" s="5">
        <v>0.631674049101226</v>
      </c>
      <c r="K136" s="5">
        <v>0.749916399829178</v>
      </c>
      <c r="L136" s="5">
        <v>0.573973100690658</v>
      </c>
      <c r="M136" s="5">
        <v>5.90885639190673</v>
      </c>
      <c r="N136" s="5">
        <v>255.699337244033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5">
        <v>0.705198109778262</v>
      </c>
      <c r="J137" s="5">
        <v>0.723212230191865</v>
      </c>
      <c r="K137" s="5">
        <v>0.781626798292015</v>
      </c>
      <c r="L137" s="5">
        <v>0.705198109778262</v>
      </c>
      <c r="M137" s="5">
        <v>5.73392105102539</v>
      </c>
      <c r="N137" s="5">
        <v>1989.27994251251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5">
        <v>0.898945837877135</v>
      </c>
      <c r="J138" s="5">
        <v>0.900084105747612</v>
      </c>
      <c r="K138" s="5">
        <v>0.906961679030867</v>
      </c>
      <c r="L138" s="5">
        <v>0.898945837877135</v>
      </c>
      <c r="M138" s="5">
        <v>5.86604690551757</v>
      </c>
      <c r="N138" s="5">
        <v>380.421560049057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5">
        <v>0.861141403126136</v>
      </c>
      <c r="J139" s="5">
        <v>0.855268051628432</v>
      </c>
      <c r="K139" s="5">
        <v>0.873739097405531</v>
      </c>
      <c r="L139" s="5">
        <v>0.861141403126136</v>
      </c>
      <c r="M139" s="5">
        <v>5.85589289665222</v>
      </c>
      <c r="N139" s="5">
        <v>2110.20636963844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5">
        <v>0.743002544529262</v>
      </c>
      <c r="J140" s="5">
        <v>0.721598936279002</v>
      </c>
      <c r="K140" s="5">
        <v>0.748033667888676</v>
      </c>
      <c r="L140" s="5">
        <v>0.743002544529262</v>
      </c>
      <c r="M140" s="5">
        <v>5.7190203666687</v>
      </c>
      <c r="N140" s="5">
        <v>1830.21091151237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5">
        <v>0.923664122137404</v>
      </c>
      <c r="J141" s="5">
        <v>0.924335245837078</v>
      </c>
      <c r="K141" s="5">
        <v>0.927596563913287</v>
      </c>
      <c r="L141" s="5">
        <v>0.923664122137404</v>
      </c>
      <c r="M141" s="5">
        <v>5.96556973457336</v>
      </c>
      <c r="N141" s="5">
        <v>225.09757733345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5">
        <v>0.897855325336241</v>
      </c>
      <c r="J142" s="5">
        <v>0.898658132598715</v>
      </c>
      <c r="K142" s="5">
        <v>0.914698320819561</v>
      </c>
      <c r="L142" s="5">
        <v>0.897855325336241</v>
      </c>
      <c r="M142" s="5">
        <v>5.94364047050476</v>
      </c>
      <c r="N142" s="5">
        <v>1956.01392817497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5">
        <v>0.707742639040349</v>
      </c>
      <c r="J143" s="5">
        <v>0.646529345539704</v>
      </c>
      <c r="K143" s="5">
        <v>0.638863213497159</v>
      </c>
      <c r="L143" s="5">
        <v>0.707742639040349</v>
      </c>
      <c r="M143" s="5">
        <v>5.7204577922821</v>
      </c>
      <c r="N143" s="5">
        <v>1810.97293829917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5">
        <v>0.920392584514722</v>
      </c>
      <c r="J144" s="5">
        <v>0.920804500493176</v>
      </c>
      <c r="K144" s="5">
        <v>0.926492594427783</v>
      </c>
      <c r="L144" s="5">
        <v>0.920392584514722</v>
      </c>
      <c r="M144" s="5">
        <v>5.78284764289856</v>
      </c>
      <c r="N144" s="5">
        <v>208.738638877868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5">
        <v>0.905125408942202</v>
      </c>
      <c r="J145" s="5">
        <v>0.906813991754134</v>
      </c>
      <c r="K145" s="5">
        <v>0.917285754725482</v>
      </c>
      <c r="L145" s="5">
        <v>0.905125408942202</v>
      </c>
      <c r="M145" s="5">
        <v>5.83182549476623</v>
      </c>
      <c r="N145" s="5">
        <v>1943.11747550964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5">
        <v>0.322791712104689</v>
      </c>
      <c r="J146" s="5">
        <v>0.186314379938251</v>
      </c>
      <c r="K146" s="5">
        <v>0.182048828255402</v>
      </c>
      <c r="L146" s="5">
        <v>0.322791712104689</v>
      </c>
      <c r="M146" s="5">
        <v>5.80312776565551</v>
      </c>
      <c r="N146" s="5">
        <v>23.2284185886383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5">
        <v>0.546710287168302</v>
      </c>
      <c r="J147" s="5">
        <v>0.589295153971513</v>
      </c>
      <c r="K147" s="5">
        <v>0.778795261895442</v>
      </c>
      <c r="L147" s="5">
        <v>0.546710287168302</v>
      </c>
      <c r="M147" s="5">
        <v>5.66774320602417</v>
      </c>
      <c r="N147" s="5">
        <v>177.547698259353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5">
        <v>0.55470737913486</v>
      </c>
      <c r="J148" s="5">
        <v>0.618098414469984</v>
      </c>
      <c r="K148" s="5">
        <v>0.797094933349087</v>
      </c>
      <c r="L148" s="5">
        <v>0.55470737913486</v>
      </c>
      <c r="M148" s="5">
        <v>5.73524594306945</v>
      </c>
      <c r="N148" s="5">
        <v>1908.35410785675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5">
        <v>0.866593965830607</v>
      </c>
      <c r="J149" s="5">
        <v>0.875278345544564</v>
      </c>
      <c r="K149" s="5">
        <v>0.896661506236668</v>
      </c>
      <c r="L149" s="5">
        <v>0.866593965830607</v>
      </c>
      <c r="M149" s="5">
        <v>5.86144351959228</v>
      </c>
      <c r="N149" s="5">
        <v>304.064909934997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5">
        <v>0.744820065430752</v>
      </c>
      <c r="J150" s="5">
        <v>0.787276928045087</v>
      </c>
      <c r="K150" s="5">
        <v>0.895515620113066</v>
      </c>
      <c r="L150" s="5">
        <v>0.744820065430752</v>
      </c>
      <c r="M150" s="5">
        <v>5.83864903450012</v>
      </c>
      <c r="N150" s="5">
        <v>2032.13028788566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5">
        <v>0.725917848055252</v>
      </c>
      <c r="J151" s="5">
        <v>0.707469275684465</v>
      </c>
      <c r="K151" s="5">
        <v>0.778304028805686</v>
      </c>
      <c r="L151" s="5">
        <v>0.725917848055252</v>
      </c>
      <c r="M151" s="5">
        <v>5.77516531944274</v>
      </c>
      <c r="N151" s="5">
        <v>1746.23552680015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5">
        <v>0.917848055252635</v>
      </c>
      <c r="J152" s="5">
        <v>0.917368575205962</v>
      </c>
      <c r="K152" s="5">
        <v>0.922181674737696</v>
      </c>
      <c r="L152" s="5">
        <v>0.917848055252635</v>
      </c>
      <c r="M152" s="5">
        <v>5.77717781066894</v>
      </c>
      <c r="N152" s="5">
        <v>146.24398779869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5">
        <v>0.910941475826972</v>
      </c>
      <c r="J153" s="5">
        <v>0.912136199686592</v>
      </c>
      <c r="K153" s="5">
        <v>0.917071629177089</v>
      </c>
      <c r="L153" s="5">
        <v>0.910941475826972</v>
      </c>
      <c r="M153" s="5">
        <v>5.84471917152404</v>
      </c>
      <c r="N153" s="5">
        <v>1880.49669027328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5">
        <v>0.601235914213013</v>
      </c>
      <c r="J154" s="5">
        <v>0.555322887375601</v>
      </c>
      <c r="K154" s="5">
        <v>0.617774128421399</v>
      </c>
      <c r="L154" s="5">
        <v>0.601235914213013</v>
      </c>
      <c r="M154" s="5">
        <v>5.69972991943359</v>
      </c>
      <c r="N154" s="5">
        <v>1726.26573133468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5">
        <v>0.926572155579789</v>
      </c>
      <c r="J155" s="5">
        <v>0.924913857666625</v>
      </c>
      <c r="K155" s="5">
        <v>0.927581342746299</v>
      </c>
      <c r="L155" s="5">
        <v>0.926572155579789</v>
      </c>
      <c r="M155" s="5">
        <v>5.80356931686401</v>
      </c>
      <c r="N155" s="5">
        <v>130.287323474884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5">
        <v>0.898218829516539</v>
      </c>
      <c r="J156" s="5">
        <v>0.900410965542635</v>
      </c>
      <c r="K156" s="5">
        <v>0.909038632333251</v>
      </c>
      <c r="L156" s="5">
        <v>0.898218829516539</v>
      </c>
      <c r="M156" s="5">
        <v>5.81478452682495</v>
      </c>
      <c r="N156" s="5">
        <v>1861.9226770401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5">
        <v>0.907692307692307</v>
      </c>
      <c r="J2" s="5">
        <v>0.904871791817135</v>
      </c>
      <c r="K2" s="5">
        <v>0.903989606378533</v>
      </c>
      <c r="L2" s="5">
        <v>0.907692307692307</v>
      </c>
      <c r="M2" s="5">
        <v>2.60363817214965</v>
      </c>
      <c r="N2" s="5">
        <v>160.860415935516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5">
        <v>0.906882591093117</v>
      </c>
      <c r="J3" s="5">
        <v>0.905318010381364</v>
      </c>
      <c r="K3" s="5">
        <v>0.907941926972778</v>
      </c>
      <c r="L3" s="5">
        <v>0.906882591093117</v>
      </c>
      <c r="M3" s="5">
        <v>2.59041333198547</v>
      </c>
      <c r="N3" s="5">
        <v>1887.7275109291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5">
        <v>0.889068825910931</v>
      </c>
      <c r="J4" s="5">
        <v>0.890325489567288</v>
      </c>
      <c r="K4" s="5">
        <v>0.896404824170988</v>
      </c>
      <c r="L4" s="5">
        <v>0.889068825910931</v>
      </c>
      <c r="M4" s="5">
        <v>2.58271598815917</v>
      </c>
      <c r="N4" s="5">
        <v>284.138924837112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5">
        <v>0.860728744939271</v>
      </c>
      <c r="J5" s="5">
        <v>0.863370899470294</v>
      </c>
      <c r="K5" s="5">
        <v>0.875856489957516</v>
      </c>
      <c r="L5" s="5">
        <v>0.860728744939271</v>
      </c>
      <c r="M5" s="5">
        <v>2.58793783187866</v>
      </c>
      <c r="N5" s="5">
        <v>1999.42868733406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5">
        <v>0.472874493927125</v>
      </c>
      <c r="J6" s="5">
        <v>0.414885974205077</v>
      </c>
      <c r="K6" s="5">
        <v>0.486496918041688</v>
      </c>
      <c r="L6" s="5">
        <v>0.472874493927125</v>
      </c>
      <c r="M6" s="5">
        <v>2.57436466217041</v>
      </c>
      <c r="N6" s="5">
        <v>83.996285200119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5">
        <v>0.917408906882591</v>
      </c>
      <c r="J7" s="5">
        <v>0.916913140198762</v>
      </c>
      <c r="K7" s="5">
        <v>0.920350157648855</v>
      </c>
      <c r="L7" s="5">
        <v>0.917408906882591</v>
      </c>
      <c r="M7" s="5">
        <v>2.57187604904174</v>
      </c>
      <c r="N7" s="5">
        <v>239.173130750656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5">
        <v>0.853441295546558</v>
      </c>
      <c r="J8" s="5">
        <v>0.853611869455998</v>
      </c>
      <c r="K8" s="5">
        <v>0.868367751917901</v>
      </c>
      <c r="L8" s="5">
        <v>0.853441295546558</v>
      </c>
      <c r="M8" s="5">
        <v>2.58466982841491</v>
      </c>
      <c r="N8" s="5">
        <v>1962.73881077766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5">
        <v>0.836437246963562</v>
      </c>
      <c r="J9" s="5">
        <v>0.83732308517675</v>
      </c>
      <c r="K9" s="5">
        <v>0.852950555214832</v>
      </c>
      <c r="L9" s="5">
        <v>0.836437246963562</v>
      </c>
      <c r="M9" s="5">
        <v>2.50534558296203</v>
      </c>
      <c r="N9" s="5">
        <v>361.417046308517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5">
        <v>0.80080971659919</v>
      </c>
      <c r="J10" s="5">
        <v>0.800846407732034</v>
      </c>
      <c r="K10" s="5">
        <v>0.847262722901675</v>
      </c>
      <c r="L10" s="5">
        <v>0.80080971659919</v>
      </c>
      <c r="M10" s="5">
        <v>2.62565350532531</v>
      </c>
      <c r="N10" s="5">
        <v>2085.92462921142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5">
        <v>0.563562753036437</v>
      </c>
      <c r="J11" s="5">
        <v>0.52707659993687</v>
      </c>
      <c r="K11" s="5">
        <v>0.561324459998836</v>
      </c>
      <c r="L11" s="5">
        <v>0.563562753036437</v>
      </c>
      <c r="M11" s="5">
        <v>2.56333422660827</v>
      </c>
      <c r="N11" s="5">
        <v>100.621755123138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5">
        <v>0.920647773279352</v>
      </c>
      <c r="J12" s="5">
        <v>0.921836502449128</v>
      </c>
      <c r="K12" s="5">
        <v>0.925371442214653</v>
      </c>
      <c r="L12" s="5">
        <v>0.920647773279352</v>
      </c>
      <c r="M12" s="5">
        <v>2.63040852546691</v>
      </c>
      <c r="N12" s="5">
        <v>254.297923326492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5">
        <v>0.80242914979757</v>
      </c>
      <c r="J13" s="5">
        <v>0.806629640639019</v>
      </c>
      <c r="K13" s="5">
        <v>0.845452993853938</v>
      </c>
      <c r="L13" s="5">
        <v>0.80242914979757</v>
      </c>
      <c r="M13" s="5">
        <v>2.59467458724975</v>
      </c>
      <c r="N13" s="5">
        <v>1977.62339520454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5">
        <v>0.842105263157894</v>
      </c>
      <c r="J14" s="5">
        <v>0.843348287637181</v>
      </c>
      <c r="K14" s="5">
        <v>0.8623184379195</v>
      </c>
      <c r="L14" s="5">
        <v>0.842105263157894</v>
      </c>
      <c r="M14" s="5">
        <v>2.59270143508911</v>
      </c>
      <c r="N14" s="5">
        <v>378.298866271972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5">
        <v>0.807287449392712</v>
      </c>
      <c r="J15" s="5">
        <v>0.810974787475664</v>
      </c>
      <c r="K15" s="5">
        <v>0.84759716322867</v>
      </c>
      <c r="L15" s="5">
        <v>0.807287449392712</v>
      </c>
      <c r="M15" s="5">
        <v>2.67620873451232</v>
      </c>
      <c r="N15" s="5">
        <v>2111.84448742866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5">
        <v>0.565182186234817</v>
      </c>
      <c r="J16" s="5">
        <v>0.529123774025078</v>
      </c>
      <c r="K16" s="5">
        <v>0.701420387635072</v>
      </c>
      <c r="L16" s="5">
        <v>0.565182186234817</v>
      </c>
      <c r="M16" s="5">
        <v>2.54826021194458</v>
      </c>
      <c r="N16" s="5">
        <v>1824.79459381103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5">
        <v>0.580566801619433</v>
      </c>
      <c r="J17" s="5">
        <v>0.57475974200631</v>
      </c>
      <c r="K17" s="5">
        <v>0.638385759461277</v>
      </c>
      <c r="L17" s="5">
        <v>0.580566801619433</v>
      </c>
      <c r="M17" s="5">
        <v>2.52726793289184</v>
      </c>
      <c r="N17" s="5">
        <v>224.533812284469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5">
        <v>0.570040485829959</v>
      </c>
      <c r="J18" s="5">
        <v>0.544162299037522</v>
      </c>
      <c r="K18" s="5">
        <v>0.620644024331978</v>
      </c>
      <c r="L18" s="5">
        <v>0.570040485829959</v>
      </c>
      <c r="M18" s="5">
        <v>2.59246158599853</v>
      </c>
      <c r="N18" s="5">
        <v>1946.50373339653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5">
        <v>0.497165991902834</v>
      </c>
      <c r="J19" s="5">
        <v>0.454205484010864</v>
      </c>
      <c r="K19" s="5">
        <v>0.54579740992354</v>
      </c>
      <c r="L19" s="5">
        <v>0.497165991902834</v>
      </c>
      <c r="M19" s="5">
        <v>2.59456777572631</v>
      </c>
      <c r="N19" s="5">
        <v>1806.13825893402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5">
        <v>0.593522267206477</v>
      </c>
      <c r="J20" s="5">
        <v>0.569819892304727</v>
      </c>
      <c r="K20" s="5">
        <v>0.653073347618025</v>
      </c>
      <c r="L20" s="5">
        <v>0.593522267206477</v>
      </c>
      <c r="M20" s="5">
        <v>2.5460991859436</v>
      </c>
      <c r="N20" s="5">
        <v>207.784343481063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5">
        <v>0.548178137651821</v>
      </c>
      <c r="J21" s="5">
        <v>0.529347819888808</v>
      </c>
      <c r="K21" s="5">
        <v>0.64622116896141</v>
      </c>
      <c r="L21" s="5">
        <v>0.548178137651821</v>
      </c>
      <c r="M21" s="5">
        <v>2.53123021125793</v>
      </c>
      <c r="N21" s="5">
        <v>1929.22497105598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5">
        <v>0.220242914979757</v>
      </c>
      <c r="J22" s="5">
        <v>0.0819970402113615</v>
      </c>
      <c r="K22" s="5">
        <v>0.0799959492154907</v>
      </c>
      <c r="L22" s="5">
        <v>0.220242914979757</v>
      </c>
      <c r="M22" s="5">
        <v>2.57460880279541</v>
      </c>
      <c r="N22" s="5">
        <v>23.0124764442443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5">
        <v>0.923886639676113</v>
      </c>
      <c r="J23" s="5">
        <v>0.923710498575166</v>
      </c>
      <c r="K23" s="5">
        <v>0.926441325825878</v>
      </c>
      <c r="L23" s="5">
        <v>0.923886639676113</v>
      </c>
      <c r="M23" s="5">
        <v>2.58828902244567</v>
      </c>
      <c r="N23" s="5">
        <v>177.706264495849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5">
        <v>0.88825910931174</v>
      </c>
      <c r="J24" s="5">
        <v>0.889941946907195</v>
      </c>
      <c r="K24" s="5">
        <v>0.895265248345852</v>
      </c>
      <c r="L24" s="5">
        <v>0.88825910931174</v>
      </c>
      <c r="M24" s="5">
        <v>2.61007809638977</v>
      </c>
      <c r="N24" s="5">
        <v>1896.31190061569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5">
        <v>0.867206477732793</v>
      </c>
      <c r="J25" s="5">
        <v>0.869321141974216</v>
      </c>
      <c r="K25" s="5">
        <v>0.879184662283551</v>
      </c>
      <c r="L25" s="5">
        <v>0.867206477732793</v>
      </c>
      <c r="M25" s="5">
        <v>2.62328600883483</v>
      </c>
      <c r="N25" s="5">
        <v>302.201280117034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5">
        <v>0.889878542510121</v>
      </c>
      <c r="J26" s="5">
        <v>0.890735692246747</v>
      </c>
      <c r="K26" s="5">
        <v>0.897592241627105</v>
      </c>
      <c r="L26" s="5">
        <v>0.889878542510121</v>
      </c>
      <c r="M26" s="5">
        <v>2.63844966888427</v>
      </c>
      <c r="N26" s="5">
        <v>2025.75423955917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5">
        <v>0.470445344129554</v>
      </c>
      <c r="J27" s="5">
        <v>0.471599692597472</v>
      </c>
      <c r="K27" s="5">
        <v>0.613462596103227</v>
      </c>
      <c r="L27" s="5">
        <v>0.470445344129554</v>
      </c>
      <c r="M27" s="5">
        <v>2.62945127487182</v>
      </c>
      <c r="N27" s="5">
        <v>1746.46955657005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5">
        <v>0.597570850202429</v>
      </c>
      <c r="J28" s="5">
        <v>0.598778723264033</v>
      </c>
      <c r="K28" s="5">
        <v>0.649436785011562</v>
      </c>
      <c r="L28" s="5">
        <v>0.597570850202429</v>
      </c>
      <c r="M28" s="5">
        <v>2.58487057685852</v>
      </c>
      <c r="N28" s="5">
        <v>145.962883949279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5">
        <v>0.583805668016194</v>
      </c>
      <c r="J29" s="5">
        <v>0.570596581530352</v>
      </c>
      <c r="K29" s="5">
        <v>0.65211838015577</v>
      </c>
      <c r="L29" s="5">
        <v>0.583805668016194</v>
      </c>
      <c r="M29" s="5">
        <v>2.59172940254211</v>
      </c>
      <c r="N29" s="5">
        <v>1879.03677988052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5">
        <v>0.262348178137651</v>
      </c>
      <c r="J30" s="5">
        <v>0.20202265650413</v>
      </c>
      <c r="K30" s="5">
        <v>0.290394024377195</v>
      </c>
      <c r="L30" s="5">
        <v>0.262348178137651</v>
      </c>
      <c r="M30" s="5">
        <v>2.57764458656311</v>
      </c>
      <c r="N30" s="5">
        <v>1732.75395083427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5">
        <v>0.530364372469635</v>
      </c>
      <c r="J31" s="5">
        <v>0.540230712769362</v>
      </c>
      <c r="K31" s="5">
        <v>0.645905547347025</v>
      </c>
      <c r="L31" s="5">
        <v>0.530364372469635</v>
      </c>
      <c r="M31" s="5">
        <v>2.59523606300354</v>
      </c>
      <c r="N31" s="5">
        <v>129.526864767074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5">
        <v>0.545748987854251</v>
      </c>
      <c r="J32" s="5">
        <v>0.551748766196093</v>
      </c>
      <c r="K32" s="5">
        <v>0.670714224965113</v>
      </c>
      <c r="L32" s="5">
        <v>0.545748987854251</v>
      </c>
      <c r="M32" s="5">
        <v>2.59115982055664</v>
      </c>
      <c r="N32" s="5">
        <v>1858.85477209091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5">
        <v>0.523809523809523</v>
      </c>
      <c r="J33" s="5">
        <v>0.443761902922595</v>
      </c>
      <c r="K33" s="5">
        <v>0.435071007741024</v>
      </c>
      <c r="L33" s="5">
        <v>0.523809523809523</v>
      </c>
      <c r="M33" s="5">
        <v>2.16131019592285</v>
      </c>
      <c r="N33" s="5">
        <v>160.860415935516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5">
        <v>0.601731601731601</v>
      </c>
      <c r="J34" s="5">
        <v>0.545628062370716</v>
      </c>
      <c r="K34" s="5">
        <v>0.53614757015441</v>
      </c>
      <c r="L34" s="5">
        <v>0.601731601731601</v>
      </c>
      <c r="M34" s="5">
        <v>1.84338688850402</v>
      </c>
      <c r="N34" s="5">
        <v>1887.7275109291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5">
        <v>0.586580086580086</v>
      </c>
      <c r="J35" s="5">
        <v>0.522366406476477</v>
      </c>
      <c r="K35" s="5">
        <v>0.504312455034553</v>
      </c>
      <c r="L35" s="5">
        <v>0.586580086580086</v>
      </c>
      <c r="M35" s="5">
        <v>1.92755532264709</v>
      </c>
      <c r="N35" s="5">
        <v>284.138924837112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5">
        <v>0.573593073593073</v>
      </c>
      <c r="J36" s="5">
        <v>0.52529222395148</v>
      </c>
      <c r="K36" s="5">
        <v>0.522244892351164</v>
      </c>
      <c r="L36" s="5">
        <v>0.573593073593073</v>
      </c>
      <c r="M36" s="5">
        <v>1.83530092239379</v>
      </c>
      <c r="N36" s="5">
        <v>1999.42868733406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5">
        <v>0.88095238095238</v>
      </c>
      <c r="J37" s="5">
        <v>0.862863002124235</v>
      </c>
      <c r="K37" s="5">
        <v>0.851602727316239</v>
      </c>
      <c r="L37" s="5">
        <v>0.88095238095238</v>
      </c>
      <c r="M37" s="5">
        <v>1.86546540260314</v>
      </c>
      <c r="N37" s="5">
        <v>83.996285200119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5">
        <v>0.889610389610389</v>
      </c>
      <c r="J38" s="5">
        <v>0.878579926311488</v>
      </c>
      <c r="K38" s="5">
        <v>0.873068795010488</v>
      </c>
      <c r="L38" s="5">
        <v>0.889610389610389</v>
      </c>
      <c r="M38" s="5">
        <v>1.82734370231628</v>
      </c>
      <c r="N38" s="5">
        <v>239.173130750656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5">
        <v>0.891774891774891</v>
      </c>
      <c r="J39" s="5">
        <v>0.882598546051349</v>
      </c>
      <c r="K39" s="5">
        <v>0.875676342298656</v>
      </c>
      <c r="L39" s="5">
        <v>0.891774891774891</v>
      </c>
      <c r="M39" s="5">
        <v>1.83482933044433</v>
      </c>
      <c r="N39" s="5">
        <v>1962.73881077766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5">
        <v>0.876623376623376</v>
      </c>
      <c r="J40" s="5">
        <v>0.871116765295442</v>
      </c>
      <c r="K40" s="5">
        <v>0.868298786461876</v>
      </c>
      <c r="L40" s="5">
        <v>0.876623376623376</v>
      </c>
      <c r="M40" s="5">
        <v>1.75388813018798</v>
      </c>
      <c r="N40" s="5">
        <v>361.417046308517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5">
        <v>0.889610389610389</v>
      </c>
      <c r="J41" s="5">
        <v>0.884161944401212</v>
      </c>
      <c r="K41" s="5">
        <v>0.880622998800796</v>
      </c>
      <c r="L41" s="5">
        <v>0.889610389610389</v>
      </c>
      <c r="M41" s="5">
        <v>1.85024237632751</v>
      </c>
      <c r="N41" s="5">
        <v>2085.92462921142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5">
        <v>0.898268398268398</v>
      </c>
      <c r="J42" s="5">
        <v>0.886639882866229</v>
      </c>
      <c r="K42" s="5">
        <v>0.883015572728733</v>
      </c>
      <c r="L42" s="5">
        <v>0.898268398268398</v>
      </c>
      <c r="M42" s="5">
        <v>1.76613497734069</v>
      </c>
      <c r="N42" s="5">
        <v>100.621755123138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5">
        <v>0.874458874458874</v>
      </c>
      <c r="J43" s="5">
        <v>0.863056257461188</v>
      </c>
      <c r="K43" s="5">
        <v>0.85539057699677</v>
      </c>
      <c r="L43" s="5">
        <v>0.874458874458874</v>
      </c>
      <c r="M43" s="5">
        <v>1.8416621685028</v>
      </c>
      <c r="N43" s="5">
        <v>254.297923326492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5">
        <v>0.885281385281385</v>
      </c>
      <c r="J44" s="5">
        <v>0.876527844495971</v>
      </c>
      <c r="K44" s="5">
        <v>0.870176634612269</v>
      </c>
      <c r="L44" s="5">
        <v>0.885281385281385</v>
      </c>
      <c r="M44" s="5">
        <v>1.84672617912292</v>
      </c>
      <c r="N44" s="5">
        <v>1977.62339520454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5">
        <v>0.893939393939393</v>
      </c>
      <c r="J45" s="5">
        <v>0.886440630732782</v>
      </c>
      <c r="K45" s="5">
        <v>0.882288250608402</v>
      </c>
      <c r="L45" s="5">
        <v>0.893939393939393</v>
      </c>
      <c r="M45" s="5">
        <v>1.83869361877441</v>
      </c>
      <c r="N45" s="5">
        <v>378.298866271972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5">
        <v>0.898268398268398</v>
      </c>
      <c r="J46" s="5">
        <v>0.893474226622301</v>
      </c>
      <c r="K46" s="5">
        <v>0.891109352832042</v>
      </c>
      <c r="L46" s="5">
        <v>0.898268398268398</v>
      </c>
      <c r="M46" s="5">
        <v>2.44714760780334</v>
      </c>
      <c r="N46" s="5">
        <v>2111.84448742866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5">
        <v>0.893939393939393</v>
      </c>
      <c r="J47" s="5">
        <v>0.884883486892959</v>
      </c>
      <c r="K47" s="5">
        <v>0.878693685517223</v>
      </c>
      <c r="L47" s="5">
        <v>0.893939393939393</v>
      </c>
      <c r="M47" s="5">
        <v>1.83300709724426</v>
      </c>
      <c r="N47" s="5">
        <v>1824.79459381103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5">
        <v>0.885281385281385</v>
      </c>
      <c r="J48" s="5">
        <v>0.880047870699054</v>
      </c>
      <c r="K48" s="5">
        <v>0.876733237184468</v>
      </c>
      <c r="L48" s="5">
        <v>0.885281385281385</v>
      </c>
      <c r="M48" s="5">
        <v>1.83852839469909</v>
      </c>
      <c r="N48" s="5">
        <v>224.533812284469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5">
        <v>0.9004329004329</v>
      </c>
      <c r="J49" s="5">
        <v>0.892871267500925</v>
      </c>
      <c r="K49" s="5">
        <v>0.888503201867257</v>
      </c>
      <c r="L49" s="5">
        <v>0.9004329004329</v>
      </c>
      <c r="M49" s="5">
        <v>1.82791686058044</v>
      </c>
      <c r="N49" s="5">
        <v>1946.50373339653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5">
        <v>0.909090909090909</v>
      </c>
      <c r="J50" s="5">
        <v>0.899937127959777</v>
      </c>
      <c r="K50" s="5">
        <v>0.893327641918729</v>
      </c>
      <c r="L50" s="5">
        <v>0.909090909090909</v>
      </c>
      <c r="M50" s="5">
        <v>1.85836577415466</v>
      </c>
      <c r="N50" s="5">
        <v>1806.13825893402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5">
        <v>0.885281385281385</v>
      </c>
      <c r="J51" s="5">
        <v>0.875178038766198</v>
      </c>
      <c r="K51" s="5">
        <v>0.878056034874216</v>
      </c>
      <c r="L51" s="5">
        <v>0.885281385281385</v>
      </c>
      <c r="M51" s="5">
        <v>1.83350753784179</v>
      </c>
      <c r="N51" s="5">
        <v>207.784343481063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5">
        <v>0.878787878787878</v>
      </c>
      <c r="J52" s="5">
        <v>0.872408352619447</v>
      </c>
      <c r="K52" s="5">
        <v>0.870042259327973</v>
      </c>
      <c r="L52" s="5">
        <v>0.878787878787878</v>
      </c>
      <c r="M52" s="5">
        <v>1.77965879440307</v>
      </c>
      <c r="N52" s="5">
        <v>1929.22497105598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5">
        <v>0.331168831168831</v>
      </c>
      <c r="J53" s="5">
        <v>0.233286814206602</v>
      </c>
      <c r="K53" s="5">
        <v>0.425118783655369</v>
      </c>
      <c r="L53" s="5">
        <v>0.331168831168831</v>
      </c>
      <c r="M53" s="5">
        <v>1.81918478012084</v>
      </c>
      <c r="N53" s="5">
        <v>23.0124764442443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5">
        <v>0.751082251082251</v>
      </c>
      <c r="J54" s="5">
        <v>0.727233273854806</v>
      </c>
      <c r="K54" s="5">
        <v>0.749398749398749</v>
      </c>
      <c r="L54" s="5">
        <v>0.751082251082251</v>
      </c>
      <c r="M54" s="5">
        <v>1.84359645843505</v>
      </c>
      <c r="N54" s="5">
        <v>177.706264495849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5">
        <v>0.781385281385281</v>
      </c>
      <c r="J55" s="5">
        <v>0.776985632288017</v>
      </c>
      <c r="K55" s="5">
        <v>0.788278672580428</v>
      </c>
      <c r="L55" s="5">
        <v>0.781385281385281</v>
      </c>
      <c r="M55" s="5">
        <v>1.85361814498901</v>
      </c>
      <c r="N55" s="5">
        <v>1896.31190061569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5">
        <v>0.714285714285714</v>
      </c>
      <c r="J56" s="5">
        <v>0.712840638591163</v>
      </c>
      <c r="K56" s="5">
        <v>0.734796438560962</v>
      </c>
      <c r="L56" s="5">
        <v>0.714285714285714</v>
      </c>
      <c r="M56" s="5">
        <v>1.85266804695129</v>
      </c>
      <c r="N56" s="5">
        <v>302.201280117034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5">
        <v>0.79004329004329</v>
      </c>
      <c r="J57" s="5">
        <v>0.789535284337351</v>
      </c>
      <c r="K57" s="5">
        <v>0.806360696799802</v>
      </c>
      <c r="L57" s="5">
        <v>0.79004329004329</v>
      </c>
      <c r="M57" s="5">
        <v>1.93035531044006</v>
      </c>
      <c r="N57" s="5">
        <v>2025.75423955917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5">
        <v>0.658008658008658</v>
      </c>
      <c r="J58" s="5">
        <v>0.655289932432782</v>
      </c>
      <c r="K58" s="5">
        <v>0.694159553920106</v>
      </c>
      <c r="L58" s="5">
        <v>0.658008658008658</v>
      </c>
      <c r="M58" s="5">
        <v>1.84881544113159</v>
      </c>
      <c r="N58" s="5">
        <v>1746.46955657005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5">
        <v>0.77056277056277</v>
      </c>
      <c r="J59" s="5">
        <v>0.792918165594767</v>
      </c>
      <c r="K59" s="5">
        <v>0.830284756043063</v>
      </c>
      <c r="L59" s="5">
        <v>0.77056277056277</v>
      </c>
      <c r="M59" s="5">
        <v>1.81956100463867</v>
      </c>
      <c r="N59" s="5">
        <v>145.962883949279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5">
        <v>0.787878787878787</v>
      </c>
      <c r="J60" s="5">
        <v>0.795276472475455</v>
      </c>
      <c r="K60" s="5">
        <v>0.821825555104776</v>
      </c>
      <c r="L60" s="5">
        <v>0.787878787878787</v>
      </c>
      <c r="M60" s="5">
        <v>1.83350539207458</v>
      </c>
      <c r="N60" s="5">
        <v>1879.03677988052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5">
        <v>0.303030303030303</v>
      </c>
      <c r="J61" s="5">
        <v>0.213707095304674</v>
      </c>
      <c r="K61" s="5">
        <v>0.232684093321926</v>
      </c>
      <c r="L61" s="5">
        <v>0.303030303030303</v>
      </c>
      <c r="M61" s="5">
        <v>1.79986786842346</v>
      </c>
      <c r="N61" s="5">
        <v>1732.75395083427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5">
        <v>0.517316017316017</v>
      </c>
      <c r="J62" s="5">
        <v>0.503169209104389</v>
      </c>
      <c r="K62" s="5">
        <v>0.543283492098277</v>
      </c>
      <c r="L62" s="5">
        <v>0.517316017316017</v>
      </c>
      <c r="M62" s="5">
        <v>2.2557897567749</v>
      </c>
      <c r="N62" s="5">
        <v>129.526864767074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5">
        <v>0.532467532467532</v>
      </c>
      <c r="J63" s="5">
        <v>0.504978317125942</v>
      </c>
      <c r="K63" s="5">
        <v>0.560243039788494</v>
      </c>
      <c r="L63" s="5">
        <v>0.532467532467532</v>
      </c>
      <c r="M63" s="5">
        <v>1.83446192741394</v>
      </c>
      <c r="N63" s="5">
        <v>1858.85477209091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5">
        <v>0.716312056737588</v>
      </c>
      <c r="J64" s="5">
        <v>0.707954035443874</v>
      </c>
      <c r="K64" s="5">
        <v>0.771993052540165</v>
      </c>
      <c r="L64" s="5">
        <v>0.716312056737588</v>
      </c>
      <c r="M64" s="5">
        <v>0.314858436584472</v>
      </c>
      <c r="N64" s="5">
        <v>160.860415935516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5">
        <v>0.730496453900709</v>
      </c>
      <c r="J65" s="5">
        <v>0.710614259888352</v>
      </c>
      <c r="K65" s="5">
        <v>0.772294962720494</v>
      </c>
      <c r="L65" s="5">
        <v>0.730496453900709</v>
      </c>
      <c r="M65" s="5">
        <v>0.306177139282226</v>
      </c>
      <c r="N65" s="5">
        <v>1887.7275109291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5">
        <v>0.75886524822695</v>
      </c>
      <c r="J66" s="5">
        <v>0.757954262249525</v>
      </c>
      <c r="K66" s="5">
        <v>0.809869976359338</v>
      </c>
      <c r="L66" s="5">
        <v>0.75886524822695</v>
      </c>
      <c r="M66" s="5">
        <v>0.308743476867675</v>
      </c>
      <c r="N66" s="5">
        <v>284.138924837112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5">
        <v>0.76595744680851</v>
      </c>
      <c r="J67" s="5">
        <v>0.735161489416808</v>
      </c>
      <c r="K67" s="5">
        <v>0.768365137694724</v>
      </c>
      <c r="L67" s="5">
        <v>0.76595744680851</v>
      </c>
      <c r="M67" s="5">
        <v>0.309254169464111</v>
      </c>
      <c r="N67" s="5">
        <v>1999.42868733406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5">
        <v>0.645390070921985</v>
      </c>
      <c r="J68" s="5">
        <v>0.571847090250155</v>
      </c>
      <c r="K68" s="5">
        <v>0.519750698474102</v>
      </c>
      <c r="L68" s="5">
        <v>0.645390070921985</v>
      </c>
      <c r="M68" s="5">
        <v>0.30892276763916</v>
      </c>
      <c r="N68" s="5">
        <v>83.996285200119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5">
        <v>0.808510638297872</v>
      </c>
      <c r="J69" s="5">
        <v>0.779333642314629</v>
      </c>
      <c r="K69" s="5">
        <v>0.766932012717045</v>
      </c>
      <c r="L69" s="5">
        <v>0.808510638297872</v>
      </c>
      <c r="M69" s="5">
        <v>0.305283308029174</v>
      </c>
      <c r="N69" s="5">
        <v>239.173130750656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5">
        <v>0.843971631205673</v>
      </c>
      <c r="J70" s="5">
        <v>0.81098175459819</v>
      </c>
      <c r="K70" s="5">
        <v>0.791529110215511</v>
      </c>
      <c r="L70" s="5">
        <v>0.843971631205673</v>
      </c>
      <c r="M70" s="5">
        <v>0.312407255172729</v>
      </c>
      <c r="N70" s="5">
        <v>1962.73881077766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5">
        <v>0.822695035460992</v>
      </c>
      <c r="J71" s="5">
        <v>0.820469479739855</v>
      </c>
      <c r="K71" s="5">
        <v>0.85112124282337</v>
      </c>
      <c r="L71" s="5">
        <v>0.822695035460992</v>
      </c>
      <c r="M71" s="5">
        <v>0.283127546310424</v>
      </c>
      <c r="N71" s="5">
        <v>361.417046308517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5">
        <v>0.829787234042553</v>
      </c>
      <c r="J72" s="5">
        <v>0.817702999663943</v>
      </c>
      <c r="K72" s="5">
        <v>0.896102321634236</v>
      </c>
      <c r="L72" s="5">
        <v>0.829787234042553</v>
      </c>
      <c r="M72" s="5">
        <v>0.312495470046997</v>
      </c>
      <c r="N72" s="5">
        <v>2085.92462921142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5">
        <v>0.851063829787234</v>
      </c>
      <c r="J73" s="5">
        <v>0.815992113108878</v>
      </c>
      <c r="K73" s="5">
        <v>0.870921985815602</v>
      </c>
      <c r="L73" s="5">
        <v>0.851063829787234</v>
      </c>
      <c r="M73" s="5">
        <v>0.303328275680542</v>
      </c>
      <c r="N73" s="5">
        <v>100.621755123138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5">
        <v>0.843971631205673</v>
      </c>
      <c r="J74" s="5">
        <v>0.83262077550796</v>
      </c>
      <c r="K74" s="5">
        <v>0.865681639085894</v>
      </c>
      <c r="L74" s="5">
        <v>0.843971631205673</v>
      </c>
      <c r="M74" s="5">
        <v>0.311404228210449</v>
      </c>
      <c r="N74" s="5">
        <v>254.297923326492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5">
        <v>0.858156028368794</v>
      </c>
      <c r="J75" s="5">
        <v>0.836606556744024</v>
      </c>
      <c r="K75" s="5">
        <v>0.90757858412367</v>
      </c>
      <c r="L75" s="5">
        <v>0.858156028368794</v>
      </c>
      <c r="M75" s="5">
        <v>0.310715436935424</v>
      </c>
      <c r="N75" s="5">
        <v>1977.62339520454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5">
        <v>0.907801418439716</v>
      </c>
      <c r="J76" s="5">
        <v>0.89578141971759</v>
      </c>
      <c r="K76" s="5">
        <v>0.927633911907428</v>
      </c>
      <c r="L76" s="5">
        <v>0.907801418439716</v>
      </c>
      <c r="M76" s="5">
        <v>0.305425405502319</v>
      </c>
      <c r="N76" s="5">
        <v>378.298866271972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5">
        <v>0.872340425531914</v>
      </c>
      <c r="J77" s="5">
        <v>0.861873321733566</v>
      </c>
      <c r="K77" s="5">
        <v>0.921305898245823</v>
      </c>
      <c r="L77" s="5">
        <v>0.872340425531914</v>
      </c>
      <c r="M77" s="5">
        <v>0.318630695343017</v>
      </c>
      <c r="N77" s="5">
        <v>2111.84448742866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5">
        <v>0.851063829787234</v>
      </c>
      <c r="J78" s="5">
        <v>0.838996663048467</v>
      </c>
      <c r="K78" s="5">
        <v>0.851860195614888</v>
      </c>
      <c r="L78" s="5">
        <v>0.851063829787234</v>
      </c>
      <c r="M78" s="5">
        <v>0.313865661621093</v>
      </c>
      <c r="N78" s="5">
        <v>1824.79459381103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5">
        <v>0.872340425531914</v>
      </c>
      <c r="J79" s="5">
        <v>0.873240480652845</v>
      </c>
      <c r="K79" s="5">
        <v>0.881748887498261</v>
      </c>
      <c r="L79" s="5">
        <v>0.872340425531914</v>
      </c>
      <c r="M79" s="5">
        <v>0.286969661712646</v>
      </c>
      <c r="N79" s="5">
        <v>224.533812284469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5">
        <v>0.907801418439716</v>
      </c>
      <c r="J80" s="5">
        <v>0.90709848599165</v>
      </c>
      <c r="K80" s="5">
        <v>0.934889676910953</v>
      </c>
      <c r="L80" s="5">
        <v>0.907801418439716</v>
      </c>
      <c r="M80" s="5">
        <v>0.305780410766601</v>
      </c>
      <c r="N80" s="5">
        <v>1946.50373339653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5">
        <v>0.744680851063829</v>
      </c>
      <c r="J81" s="5">
        <v>0.690864864721245</v>
      </c>
      <c r="K81" s="5">
        <v>0.663628841607564</v>
      </c>
      <c r="L81" s="5">
        <v>0.744680851063829</v>
      </c>
      <c r="M81" s="5">
        <v>0.30925440788269</v>
      </c>
      <c r="N81" s="5">
        <v>1806.13825893402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5">
        <v>0.815602836879432</v>
      </c>
      <c r="J82" s="5">
        <v>0.799259605642584</v>
      </c>
      <c r="K82" s="5">
        <v>0.805281026570569</v>
      </c>
      <c r="L82" s="5">
        <v>0.815602836879432</v>
      </c>
      <c r="M82" s="5">
        <v>0.305173635482788</v>
      </c>
      <c r="N82" s="5">
        <v>207.784343481063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5">
        <v>0.829787234042553</v>
      </c>
      <c r="J83" s="5">
        <v>0.836449602407049</v>
      </c>
      <c r="K83" s="5">
        <v>0.866313355675057</v>
      </c>
      <c r="L83" s="5">
        <v>0.829787234042553</v>
      </c>
      <c r="M83" s="5">
        <v>0.283303022384643</v>
      </c>
      <c r="N83" s="5">
        <v>1929.22497105598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5">
        <v>0.382978723404255</v>
      </c>
      <c r="J84" s="5">
        <v>0.239997691133644</v>
      </c>
      <c r="K84" s="5">
        <v>0.294226986447223</v>
      </c>
      <c r="L84" s="5">
        <v>0.382978723404255</v>
      </c>
      <c r="M84" s="5">
        <v>0.309853315353393</v>
      </c>
      <c r="N84" s="5">
        <v>23.0124764442443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5">
        <v>0.822695035460992</v>
      </c>
      <c r="J85" s="5">
        <v>0.81172274058665</v>
      </c>
      <c r="K85" s="5">
        <v>0.83243405864843</v>
      </c>
      <c r="L85" s="5">
        <v>0.822695035460992</v>
      </c>
      <c r="M85" s="5">
        <v>0.310771942138671</v>
      </c>
      <c r="N85" s="5">
        <v>177.706264495849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5">
        <v>0.843971631205673</v>
      </c>
      <c r="J86" s="5">
        <v>0.831813656260655</v>
      </c>
      <c r="K86" s="5">
        <v>0.871115603906592</v>
      </c>
      <c r="L86" s="5">
        <v>0.843971631205673</v>
      </c>
      <c r="M86" s="5">
        <v>0.314784526824951</v>
      </c>
      <c r="N86" s="5">
        <v>1896.31190061569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5">
        <v>0.865248226950354</v>
      </c>
      <c r="J87" s="5">
        <v>0.861102100496195</v>
      </c>
      <c r="K87" s="5">
        <v>0.891720530894498</v>
      </c>
      <c r="L87" s="5">
        <v>0.865248226950354</v>
      </c>
      <c r="M87" s="5">
        <v>0.311734199523925</v>
      </c>
      <c r="N87" s="5">
        <v>302.201280117034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5">
        <v>0.872340425531914</v>
      </c>
      <c r="J88" s="5">
        <v>0.869714758516384</v>
      </c>
      <c r="K88" s="5">
        <v>0.916393168663894</v>
      </c>
      <c r="L88" s="5">
        <v>0.872340425531914</v>
      </c>
      <c r="M88" s="5">
        <v>0.309594869613647</v>
      </c>
      <c r="N88" s="5">
        <v>2025.75423955917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5">
        <v>0.822695035460992</v>
      </c>
      <c r="J89" s="5">
        <v>0.807527718513189</v>
      </c>
      <c r="K89" s="5">
        <v>0.877257376193546</v>
      </c>
      <c r="L89" s="5">
        <v>0.822695035460992</v>
      </c>
      <c r="M89" s="5">
        <v>0.309645175933837</v>
      </c>
      <c r="N89" s="5">
        <v>1746.46955657005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5">
        <v>0.886524822695035</v>
      </c>
      <c r="J90" s="5">
        <v>0.882437206182276</v>
      </c>
      <c r="K90" s="5">
        <v>0.885641151055677</v>
      </c>
      <c r="L90" s="5">
        <v>0.886524822695035</v>
      </c>
      <c r="M90" s="5">
        <v>0.305962324142456</v>
      </c>
      <c r="N90" s="5">
        <v>145.962883949279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5">
        <v>0.879432624113475</v>
      </c>
      <c r="J91" s="5">
        <v>0.884445589505355</v>
      </c>
      <c r="K91" s="5">
        <v>0.893078988185631</v>
      </c>
      <c r="L91" s="5">
        <v>0.879432624113475</v>
      </c>
      <c r="M91" s="5">
        <v>0.30818486213684</v>
      </c>
      <c r="N91" s="5">
        <v>1879.03677988052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5">
        <v>0.432624113475177</v>
      </c>
      <c r="J92" s="5">
        <v>0.380482090721549</v>
      </c>
      <c r="K92" s="5">
        <v>0.438359743863906</v>
      </c>
      <c r="L92" s="5">
        <v>0.432624113475177</v>
      </c>
      <c r="M92" s="5">
        <v>0.282937765121459</v>
      </c>
      <c r="N92" s="5">
        <v>1732.75395083427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5">
        <v>0.794326241134751</v>
      </c>
      <c r="J93" s="5">
        <v>0.800596766430621</v>
      </c>
      <c r="K93" s="5">
        <v>0.816008695795929</v>
      </c>
      <c r="L93" s="5">
        <v>0.794326241134751</v>
      </c>
      <c r="M93" s="5">
        <v>0.299509048461914</v>
      </c>
      <c r="N93" s="5">
        <v>129.526864767074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5">
        <v>0.77304964539007</v>
      </c>
      <c r="J94" s="5">
        <v>0.783158599567961</v>
      </c>
      <c r="K94" s="5">
        <v>0.823934275928956</v>
      </c>
      <c r="L94" s="5">
        <v>0.77304964539007</v>
      </c>
      <c r="M94" s="5">
        <v>0.302985429763793</v>
      </c>
      <c r="N94" s="5">
        <v>1858.85477209091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5">
        <v>0.613253147482014</v>
      </c>
      <c r="J95" s="5">
        <v>0.669024951774923</v>
      </c>
      <c r="K95" s="5">
        <v>0.823904576155612</v>
      </c>
      <c r="L95" s="5">
        <v>0.613253147482014</v>
      </c>
      <c r="M95" s="5">
        <v>37.53471493721</v>
      </c>
      <c r="N95" s="5">
        <v>160.860415935516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5">
        <v>0.862185251798561</v>
      </c>
      <c r="J96" s="5">
        <v>0.879550999658182</v>
      </c>
      <c r="K96" s="5">
        <v>0.918216025837245</v>
      </c>
      <c r="L96" s="5">
        <v>0.862185251798561</v>
      </c>
      <c r="M96" s="5">
        <v>36.9435420036315</v>
      </c>
      <c r="N96" s="5">
        <v>1887.7275109291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5">
        <v>0.669458183453237</v>
      </c>
      <c r="J97" s="5">
        <v>0.729330946552312</v>
      </c>
      <c r="K97" s="5">
        <v>0.847587139079542</v>
      </c>
      <c r="L97" s="5">
        <v>0.669458183453237</v>
      </c>
      <c r="M97" s="5">
        <v>36.6709208488464</v>
      </c>
      <c r="N97" s="5">
        <v>284.138924837112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5">
        <v>0.812556205035971</v>
      </c>
      <c r="J98" s="5">
        <v>0.853642966002017</v>
      </c>
      <c r="K98" s="5">
        <v>0.92914630050892</v>
      </c>
      <c r="L98" s="5">
        <v>0.812556205035971</v>
      </c>
      <c r="M98" s="5">
        <v>37.1176581382751</v>
      </c>
      <c r="N98" s="5">
        <v>1999.42868733406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5">
        <v>0.735836330935251</v>
      </c>
      <c r="J99" s="5">
        <v>0.698918844876614</v>
      </c>
      <c r="K99" s="5">
        <v>0.734172310194587</v>
      </c>
      <c r="L99" s="5">
        <v>0.735836330935251</v>
      </c>
      <c r="M99" s="5">
        <v>37.101214647293</v>
      </c>
      <c r="N99" s="5">
        <v>83.996285200119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5">
        <v>0.720717176258992</v>
      </c>
      <c r="J100" s="5">
        <v>0.764330303099505</v>
      </c>
      <c r="K100" s="5">
        <v>0.868043988594257</v>
      </c>
      <c r="L100" s="5">
        <v>0.720717176258992</v>
      </c>
      <c r="M100" s="5">
        <v>36.862518787384</v>
      </c>
      <c r="N100" s="5">
        <v>239.173130750656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5">
        <v>0.932722571942446</v>
      </c>
      <c r="J101" s="5">
        <v>0.934168553674003</v>
      </c>
      <c r="K101" s="5">
        <v>0.941408032146322</v>
      </c>
      <c r="L101" s="5">
        <v>0.932722571942446</v>
      </c>
      <c r="M101" s="5">
        <v>36.9783782958984</v>
      </c>
      <c r="N101" s="5">
        <v>1962.73881077766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5">
        <v>0.790130395683453</v>
      </c>
      <c r="J102" s="5">
        <v>0.807552636726411</v>
      </c>
      <c r="K102" s="5">
        <v>0.846825581228177</v>
      </c>
      <c r="L102" s="5">
        <v>0.790130395683453</v>
      </c>
      <c r="M102" s="5">
        <v>37.2285895347595</v>
      </c>
      <c r="N102" s="5">
        <v>361.417046308517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5">
        <v>0.904957284172661</v>
      </c>
      <c r="J103" s="5">
        <v>0.908670149424221</v>
      </c>
      <c r="K103" s="5">
        <v>0.926363627661842</v>
      </c>
      <c r="L103" s="5">
        <v>0.904957284172661</v>
      </c>
      <c r="M103" s="5">
        <v>37.5213592052459</v>
      </c>
      <c r="N103" s="5">
        <v>2085.92462921142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5">
        <v>0.788275629496402</v>
      </c>
      <c r="J104" s="5">
        <v>0.796710191975022</v>
      </c>
      <c r="K104" s="5">
        <v>0.851819168535654</v>
      </c>
      <c r="L104" s="5">
        <v>0.788275629496402</v>
      </c>
      <c r="M104" s="5">
        <v>36.8540217876434</v>
      </c>
      <c r="N104" s="5">
        <v>100.621755123138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5">
        <v>0.691715377697841</v>
      </c>
      <c r="J105" s="5">
        <v>0.750410597035584</v>
      </c>
      <c r="K105" s="5">
        <v>0.880464184254871</v>
      </c>
      <c r="L105" s="5">
        <v>0.691715377697841</v>
      </c>
      <c r="M105" s="5">
        <v>37.5630929470062</v>
      </c>
      <c r="N105" s="5">
        <v>254.297923326492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5">
        <v>0.865051708633093</v>
      </c>
      <c r="J106" s="5">
        <v>0.874218495340713</v>
      </c>
      <c r="K106" s="5">
        <v>0.908907765767115</v>
      </c>
      <c r="L106" s="5">
        <v>0.865051708633093</v>
      </c>
      <c r="M106" s="5">
        <v>37.8473019599914</v>
      </c>
      <c r="N106" s="5">
        <v>1977.62339520454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5">
        <v>0.828518435251798</v>
      </c>
      <c r="J107" s="5">
        <v>0.835017430727399</v>
      </c>
      <c r="K107" s="5">
        <v>0.883610260934893</v>
      </c>
      <c r="L107" s="5">
        <v>0.828518435251798</v>
      </c>
      <c r="M107" s="5">
        <v>37.2795486450195</v>
      </c>
      <c r="N107" s="5">
        <v>378.298866271972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5">
        <v>0.907711330935251</v>
      </c>
      <c r="J108" s="5">
        <v>0.91269679018935</v>
      </c>
      <c r="K108" s="5">
        <v>0.927621371650921</v>
      </c>
      <c r="L108" s="5">
        <v>0.907711330935251</v>
      </c>
      <c r="M108" s="5">
        <v>37.9938688278198</v>
      </c>
      <c r="N108" s="5">
        <v>2111.84448742866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5">
        <v>0.933172212230215</v>
      </c>
      <c r="J109" s="5">
        <v>0.933182303781159</v>
      </c>
      <c r="K109" s="5">
        <v>0.939696901809076</v>
      </c>
      <c r="L109" s="5">
        <v>0.933172212230215</v>
      </c>
      <c r="M109" s="5">
        <v>37.0635118484497</v>
      </c>
      <c r="N109" s="5">
        <v>1824.79459381103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5">
        <v>0.785746402877697</v>
      </c>
      <c r="J110" s="5">
        <v>0.791238458228037</v>
      </c>
      <c r="K110" s="5">
        <v>0.823911792750441</v>
      </c>
      <c r="L110" s="5">
        <v>0.785746402877697</v>
      </c>
      <c r="M110" s="5">
        <v>37.0644919872283</v>
      </c>
      <c r="N110" s="5">
        <v>224.533812284469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5">
        <v>0.906137589928057</v>
      </c>
      <c r="J111" s="5">
        <v>0.909818868638358</v>
      </c>
      <c r="K111" s="5">
        <v>0.925981035127338</v>
      </c>
      <c r="L111" s="5">
        <v>0.906137589928057</v>
      </c>
      <c r="M111" s="5">
        <v>36.9031546115875</v>
      </c>
      <c r="N111" s="5">
        <v>1946.50373339653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5">
        <v>0.94075989208633</v>
      </c>
      <c r="J112" s="5">
        <v>0.941340773586476</v>
      </c>
      <c r="K112" s="5">
        <v>0.945398050840614</v>
      </c>
      <c r="L112" s="5">
        <v>0.94075989208633</v>
      </c>
      <c r="M112" s="5">
        <v>36.8942813873291</v>
      </c>
      <c r="N112" s="5">
        <v>1806.13825893402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5">
        <v>0.780856564748201</v>
      </c>
      <c r="J113" s="5">
        <v>0.785332308852993</v>
      </c>
      <c r="K113" s="5">
        <v>0.817882729150681</v>
      </c>
      <c r="L113" s="5">
        <v>0.780856564748201</v>
      </c>
      <c r="M113" s="5">
        <v>37.0188307762146</v>
      </c>
      <c r="N113" s="5">
        <v>207.784343481063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5">
        <v>0.899224370503597</v>
      </c>
      <c r="J114" s="5">
        <v>0.903461732028469</v>
      </c>
      <c r="K114" s="5">
        <v>0.920645603112745</v>
      </c>
      <c r="L114" s="5">
        <v>0.899224370503597</v>
      </c>
      <c r="M114" s="5">
        <v>37.1520421504974</v>
      </c>
      <c r="N114" s="5">
        <v>1929.22497105598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5">
        <v>0.319975269784172</v>
      </c>
      <c r="J115" s="5">
        <v>0.176570163079055</v>
      </c>
      <c r="K115" s="5">
        <v>0.568572624259715</v>
      </c>
      <c r="L115" s="5">
        <v>0.319975269784172</v>
      </c>
      <c r="M115" s="5">
        <v>36.9963812828064</v>
      </c>
      <c r="N115" s="5">
        <v>23.0124764442443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5">
        <v>0.646582733812949</v>
      </c>
      <c r="J116" s="5">
        <v>0.729184650366453</v>
      </c>
      <c r="K116" s="5">
        <v>0.907176613280442</v>
      </c>
      <c r="L116" s="5">
        <v>0.646582733812949</v>
      </c>
      <c r="M116" s="5">
        <v>36.8760192394256</v>
      </c>
      <c r="N116" s="5">
        <v>177.706264495849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5">
        <v>0.892592176258992</v>
      </c>
      <c r="J117" s="5">
        <v>0.91688445691578</v>
      </c>
      <c r="K117" s="5">
        <v>0.948839437955768</v>
      </c>
      <c r="L117" s="5">
        <v>0.892592176258992</v>
      </c>
      <c r="M117" s="5">
        <v>37.2554130554199</v>
      </c>
      <c r="N117" s="5">
        <v>1896.31190061569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5">
        <v>0.742974370503597</v>
      </c>
      <c r="J118" s="5">
        <v>0.780598563131291</v>
      </c>
      <c r="K118" s="5">
        <v>0.846758825063586</v>
      </c>
      <c r="L118" s="5">
        <v>0.742974370503597</v>
      </c>
      <c r="M118" s="5">
        <v>37.965826511383</v>
      </c>
      <c r="N118" s="5">
        <v>302.201280117034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5">
        <v>0.846897482014388</v>
      </c>
      <c r="J119" s="5">
        <v>0.875914825876095</v>
      </c>
      <c r="K119" s="5">
        <v>0.927425664586674</v>
      </c>
      <c r="L119" s="5">
        <v>0.846897482014388</v>
      </c>
      <c r="M119" s="5">
        <v>37.3666632175445</v>
      </c>
      <c r="N119" s="5">
        <v>2025.75423955917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5">
        <v>0.879665017985611</v>
      </c>
      <c r="J120" s="5">
        <v>0.88048034804515</v>
      </c>
      <c r="K120" s="5">
        <v>0.903959460823325</v>
      </c>
      <c r="L120" s="5">
        <v>0.879665017985611</v>
      </c>
      <c r="M120" s="5">
        <v>37.3472526073455</v>
      </c>
      <c r="N120" s="5">
        <v>1746.46955657005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5">
        <v>0.754383992805755</v>
      </c>
      <c r="J121" s="5">
        <v>0.763840066828082</v>
      </c>
      <c r="K121" s="5">
        <v>0.805332014334272</v>
      </c>
      <c r="L121" s="5">
        <v>0.754383992805755</v>
      </c>
      <c r="M121" s="5">
        <v>36.8591258525848</v>
      </c>
      <c r="N121" s="5">
        <v>145.962883949279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5">
        <v>0.904563848920863</v>
      </c>
      <c r="J122" s="5">
        <v>0.908639553445405</v>
      </c>
      <c r="K122" s="5">
        <v>0.922754279200665</v>
      </c>
      <c r="L122" s="5">
        <v>0.904563848920863</v>
      </c>
      <c r="M122" s="5">
        <v>36.9115386009216</v>
      </c>
      <c r="N122" s="5">
        <v>1879.03677988052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5">
        <v>0.732801258992805</v>
      </c>
      <c r="J123" s="5">
        <v>0.710061137532397</v>
      </c>
      <c r="K123" s="5">
        <v>0.859855087184657</v>
      </c>
      <c r="L123" s="5">
        <v>0.732801258992805</v>
      </c>
      <c r="M123" s="5">
        <v>37.1726081371307</v>
      </c>
      <c r="N123" s="5">
        <v>1732.75395083427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5">
        <v>0.75646357913669</v>
      </c>
      <c r="J124" s="5">
        <v>0.765477668654628</v>
      </c>
      <c r="K124" s="5">
        <v>0.808181958615397</v>
      </c>
      <c r="L124" s="5">
        <v>0.75646357913669</v>
      </c>
      <c r="M124" s="5">
        <v>37.2517659664154</v>
      </c>
      <c r="N124" s="5">
        <v>129.526864767074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5">
        <v>0.841726618705036</v>
      </c>
      <c r="J125" s="5">
        <v>0.848638698535966</v>
      </c>
      <c r="K125" s="5">
        <v>0.902267438033872</v>
      </c>
      <c r="L125" s="5">
        <v>0.841726618705036</v>
      </c>
      <c r="M125" s="5">
        <v>36.9830150604248</v>
      </c>
      <c r="N125" s="5">
        <v>1858.85477209091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5">
        <v>0.499091239549254</v>
      </c>
      <c r="J126" s="5">
        <v>0.547926114061391</v>
      </c>
      <c r="K126" s="5">
        <v>0.748537328651826</v>
      </c>
      <c r="L126" s="5">
        <v>0.499091239549254</v>
      </c>
      <c r="M126" s="5">
        <v>5.81915426254272</v>
      </c>
      <c r="N126" s="5">
        <v>160.860415935516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5">
        <v>0.575790621592148</v>
      </c>
      <c r="J127" s="5">
        <v>0.619168847127645</v>
      </c>
      <c r="K127" s="5">
        <v>0.802048627096339</v>
      </c>
      <c r="L127" s="5">
        <v>0.575790621592148</v>
      </c>
      <c r="M127" s="5">
        <v>5.7467770576477</v>
      </c>
      <c r="N127" s="5">
        <v>1887.7275109291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5">
        <v>0.847691748455107</v>
      </c>
      <c r="J128" s="5">
        <v>0.862650222319797</v>
      </c>
      <c r="K128" s="5">
        <v>0.894914909548736</v>
      </c>
      <c r="L128" s="5">
        <v>0.847691748455107</v>
      </c>
      <c r="M128" s="5">
        <v>5.7361307144165</v>
      </c>
      <c r="N128" s="5">
        <v>284.138924837112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5">
        <v>0.728825881497637</v>
      </c>
      <c r="J129" s="5">
        <v>0.758600998594667</v>
      </c>
      <c r="K129" s="5">
        <v>0.873693768082903</v>
      </c>
      <c r="L129" s="5">
        <v>0.728825881497637</v>
      </c>
      <c r="M129" s="5">
        <v>5.72385787963867</v>
      </c>
      <c r="N129" s="5">
        <v>1999.42868733406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5">
        <v>0.644129407488186</v>
      </c>
      <c r="J130" s="5">
        <v>0.584387338320439</v>
      </c>
      <c r="K130" s="5">
        <v>0.589454891702558</v>
      </c>
      <c r="L130" s="5">
        <v>0.644129407488186</v>
      </c>
      <c r="M130" s="5">
        <v>5.72406959533691</v>
      </c>
      <c r="N130" s="5">
        <v>83.996285200119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5">
        <v>0.545983278807706</v>
      </c>
      <c r="J131" s="5">
        <v>0.605925727472156</v>
      </c>
      <c r="K131" s="5">
        <v>0.749222316544797</v>
      </c>
      <c r="L131" s="5">
        <v>0.545983278807706</v>
      </c>
      <c r="M131" s="5">
        <v>5.72445201873779</v>
      </c>
      <c r="N131" s="5">
        <v>239.173130750656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5">
        <v>0.674663758633224</v>
      </c>
      <c r="J132" s="5">
        <v>0.696013460497177</v>
      </c>
      <c r="K132" s="5">
        <v>0.760421764125357</v>
      </c>
      <c r="L132" s="5">
        <v>0.674663758633224</v>
      </c>
      <c r="M132" s="5">
        <v>5.73082637786865</v>
      </c>
      <c r="N132" s="5">
        <v>1962.73881077766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5">
        <v>0.90185387131952</v>
      </c>
      <c r="J133" s="5">
        <v>0.901697414153192</v>
      </c>
      <c r="K133" s="5">
        <v>0.905283966239647</v>
      </c>
      <c r="L133" s="5">
        <v>0.90185387131952</v>
      </c>
      <c r="M133" s="5">
        <v>5.73431825637817</v>
      </c>
      <c r="N133" s="5">
        <v>361.417046308517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5">
        <v>0.856415848782261</v>
      </c>
      <c r="J134" s="5">
        <v>0.85474320735257</v>
      </c>
      <c r="K134" s="5">
        <v>0.876959818239282</v>
      </c>
      <c r="L134" s="5">
        <v>0.856415848782261</v>
      </c>
      <c r="M134" s="5">
        <v>5.83082246780395</v>
      </c>
      <c r="N134" s="5">
        <v>2085.92462921142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5">
        <v>0.745910577971646</v>
      </c>
      <c r="J135" s="5">
        <v>0.735916808914386</v>
      </c>
      <c r="K135" s="5">
        <v>0.785537273591337</v>
      </c>
      <c r="L135" s="5">
        <v>0.745910577971646</v>
      </c>
      <c r="M135" s="5">
        <v>5.6365966796875</v>
      </c>
      <c r="N135" s="5">
        <v>100.621755123138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5">
        <v>0.541621228644129</v>
      </c>
      <c r="J136" s="5">
        <v>0.599782019283696</v>
      </c>
      <c r="K136" s="5">
        <v>0.780567025767108</v>
      </c>
      <c r="L136" s="5">
        <v>0.541621228644129</v>
      </c>
      <c r="M136" s="5">
        <v>5.8280439376831</v>
      </c>
      <c r="N136" s="5">
        <v>254.297923326492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5">
        <v>0.665576154125772</v>
      </c>
      <c r="J137" s="5">
        <v>0.680742866702316</v>
      </c>
      <c r="K137" s="5">
        <v>0.755003711605696</v>
      </c>
      <c r="L137" s="5">
        <v>0.665576154125772</v>
      </c>
      <c r="M137" s="5">
        <v>5.7410819530487</v>
      </c>
      <c r="N137" s="5">
        <v>1977.62339520454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5">
        <v>0.906579425663395</v>
      </c>
      <c r="J138" s="5">
        <v>0.90616815338146</v>
      </c>
      <c r="K138" s="5">
        <v>0.911835084842872</v>
      </c>
      <c r="L138" s="5">
        <v>0.906579425663395</v>
      </c>
      <c r="M138" s="5">
        <v>5.72877597808837</v>
      </c>
      <c r="N138" s="5">
        <v>378.298866271972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5">
        <v>0.877135587059251</v>
      </c>
      <c r="J139" s="5">
        <v>0.879517750520201</v>
      </c>
      <c r="K139" s="5">
        <v>0.900020154764965</v>
      </c>
      <c r="L139" s="5">
        <v>0.877135587059251</v>
      </c>
      <c r="M139" s="5">
        <v>5.86636614799499</v>
      </c>
      <c r="N139" s="5">
        <v>2111.84448742866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5">
        <v>0.765176299527444</v>
      </c>
      <c r="J140" s="5">
        <v>0.740479318733853</v>
      </c>
      <c r="K140" s="5">
        <v>0.790897630102573</v>
      </c>
      <c r="L140" s="5">
        <v>0.765176299527444</v>
      </c>
      <c r="M140" s="5">
        <v>5.7153205871582</v>
      </c>
      <c r="N140" s="5">
        <v>1824.79459381103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5">
        <v>0.921483097055616</v>
      </c>
      <c r="J141" s="5">
        <v>0.92206267261704</v>
      </c>
      <c r="K141" s="5">
        <v>0.925330877832389</v>
      </c>
      <c r="L141" s="5">
        <v>0.921483097055616</v>
      </c>
      <c r="M141" s="5">
        <v>5.67861580848693</v>
      </c>
      <c r="N141" s="5">
        <v>224.533812284469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5">
        <v>0.899672846237731</v>
      </c>
      <c r="J142" s="5">
        <v>0.902594699217392</v>
      </c>
      <c r="K142" s="5">
        <v>0.918274014494473</v>
      </c>
      <c r="L142" s="5">
        <v>0.899672846237731</v>
      </c>
      <c r="M142" s="5">
        <v>5.68743968009948</v>
      </c>
      <c r="N142" s="5">
        <v>1946.50373339653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5">
        <v>0.712104689203925</v>
      </c>
      <c r="J143" s="5">
        <v>0.670611301327971</v>
      </c>
      <c r="K143" s="5">
        <v>0.673854948909584</v>
      </c>
      <c r="L143" s="5">
        <v>0.712104689203925</v>
      </c>
      <c r="M143" s="5">
        <v>5.74103045463562</v>
      </c>
      <c r="N143" s="5">
        <v>1806.13825893402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5">
        <v>0.925118138858596</v>
      </c>
      <c r="J144" s="5">
        <v>0.922858237368329</v>
      </c>
      <c r="K144" s="5">
        <v>0.923793854967999</v>
      </c>
      <c r="L144" s="5">
        <v>0.925118138858596</v>
      </c>
      <c r="M144" s="5">
        <v>5.62923955917358</v>
      </c>
      <c r="N144" s="5">
        <v>207.784343481063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5">
        <v>0.896764812795347</v>
      </c>
      <c r="J145" s="5">
        <v>0.902501848279821</v>
      </c>
      <c r="K145" s="5">
        <v>0.91788543315183</v>
      </c>
      <c r="L145" s="5">
        <v>0.896764812795347</v>
      </c>
      <c r="M145" s="5">
        <v>5.76057195663452</v>
      </c>
      <c r="N145" s="5">
        <v>1929.22497105598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5">
        <v>0.310432569974554</v>
      </c>
      <c r="J146" s="5">
        <v>0.161869372453691</v>
      </c>
      <c r="K146" s="5">
        <v>0.42109330189067</v>
      </c>
      <c r="L146" s="5">
        <v>0.310432569974554</v>
      </c>
      <c r="M146" s="5">
        <v>5.67819499969482</v>
      </c>
      <c r="N146" s="5">
        <v>23.0124764442443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5">
        <v>0.493275172664485</v>
      </c>
      <c r="J147" s="5">
        <v>0.560061178592684</v>
      </c>
      <c r="K147" s="5">
        <v>0.796658773001902</v>
      </c>
      <c r="L147" s="5">
        <v>0.493275172664485</v>
      </c>
      <c r="M147" s="5">
        <v>5.77051639556884</v>
      </c>
      <c r="N147" s="5">
        <v>177.706264495849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5">
        <v>0.550345328971283</v>
      </c>
      <c r="J148" s="5">
        <v>0.620181070657362</v>
      </c>
      <c r="K148" s="5">
        <v>0.788874964342954</v>
      </c>
      <c r="L148" s="5">
        <v>0.550345328971283</v>
      </c>
      <c r="M148" s="5">
        <v>5.78443002700805</v>
      </c>
      <c r="N148" s="5">
        <v>1896.31190061569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5">
        <v>0.868774990912395</v>
      </c>
      <c r="J149" s="5">
        <v>0.873592503861717</v>
      </c>
      <c r="K149" s="5">
        <v>0.887268378194241</v>
      </c>
      <c r="L149" s="5">
        <v>0.868774990912395</v>
      </c>
      <c r="M149" s="5">
        <v>5.81017017364501</v>
      </c>
      <c r="N149" s="5">
        <v>302.201280117034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5">
        <v>0.767720828789531</v>
      </c>
      <c r="J150" s="5">
        <v>0.801139559322674</v>
      </c>
      <c r="K150" s="5">
        <v>0.87887122672517</v>
      </c>
      <c r="L150" s="5">
        <v>0.767720828789531</v>
      </c>
      <c r="M150" s="5">
        <v>5.78583717346191</v>
      </c>
      <c r="N150" s="5">
        <v>2025.75423955917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5">
        <v>0.725917848055252</v>
      </c>
      <c r="J151" s="5">
        <v>0.709023901097346</v>
      </c>
      <c r="K151" s="5">
        <v>0.79959668984288</v>
      </c>
      <c r="L151" s="5">
        <v>0.725917848055252</v>
      </c>
      <c r="M151" s="5">
        <v>5.80566191673278</v>
      </c>
      <c r="N151" s="5">
        <v>1746.46955657005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5">
        <v>0.910941475826972</v>
      </c>
      <c r="J152" s="5">
        <v>0.912260918725171</v>
      </c>
      <c r="K152" s="5">
        <v>0.923509221496565</v>
      </c>
      <c r="L152" s="5">
        <v>0.910941475826972</v>
      </c>
      <c r="M152" s="5">
        <v>5.71988081932067</v>
      </c>
      <c r="N152" s="5">
        <v>145.962883949279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5">
        <v>0.917121046892039</v>
      </c>
      <c r="J153" s="5">
        <v>0.917425914623357</v>
      </c>
      <c r="K153" s="5">
        <v>0.920452687118801</v>
      </c>
      <c r="L153" s="5">
        <v>0.917121046892039</v>
      </c>
      <c r="M153" s="5">
        <v>5.74895071983337</v>
      </c>
      <c r="N153" s="5">
        <v>1879.03677988052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5">
        <v>0.5281715739731</v>
      </c>
      <c r="J154" s="5">
        <v>0.485707762641429</v>
      </c>
      <c r="K154" s="5">
        <v>0.604501210970149</v>
      </c>
      <c r="L154" s="5">
        <v>0.5281715739731</v>
      </c>
      <c r="M154" s="5">
        <v>5.79159355163574</v>
      </c>
      <c r="N154" s="5">
        <v>1732.75395083427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5">
        <v>0.914576517629952</v>
      </c>
      <c r="J155" s="5">
        <v>0.915038584506376</v>
      </c>
      <c r="K155" s="5">
        <v>0.921737280819448</v>
      </c>
      <c r="L155" s="5">
        <v>0.914576517629952</v>
      </c>
      <c r="M155" s="5">
        <v>5.71121716499328</v>
      </c>
      <c r="N155" s="5">
        <v>129.526864767074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5">
        <v>0.910214467466375</v>
      </c>
      <c r="J156" s="5">
        <v>0.913405683906448</v>
      </c>
      <c r="K156" s="5">
        <v>0.924616787650654</v>
      </c>
      <c r="L156" s="5">
        <v>0.910214467466375</v>
      </c>
      <c r="M156" s="5">
        <v>5.77973818778991</v>
      </c>
      <c r="N156" s="5">
        <v>1858.85477209091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39.57"/>
  </cols>
  <sheetData>
    <row r="1">
      <c r="A1" s="6" t="s">
        <v>6</v>
      </c>
      <c r="B1" s="6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7" t="s">
        <v>232</v>
      </c>
      <c r="J1" s="8" t="s">
        <v>233</v>
      </c>
      <c r="K1" s="8" t="s">
        <v>234</v>
      </c>
      <c r="L1" s="8" t="s">
        <v>235</v>
      </c>
      <c r="M1" s="8" t="s">
        <v>236</v>
      </c>
      <c r="N1" s="9" t="s">
        <v>237</v>
      </c>
    </row>
    <row r="2">
      <c r="A2" s="10" t="s">
        <v>17</v>
      </c>
      <c r="B2" s="10" t="s">
        <v>17</v>
      </c>
      <c r="C2" s="11">
        <f>AVERAGE(experiment1!I2,experiment2!I2,experiment3!I2,experiment4!I2,experiment5!I2)</f>
        <v>0.908340081</v>
      </c>
      <c r="D2" s="11">
        <f>AVERAGE(experiment1!J2,experiment2!J2,experiment3!J2,experiment4!J2,experiment5!J2)</f>
        <v>0.905828453</v>
      </c>
      <c r="E2" s="11">
        <f>AVERAGE(experiment1!K2,experiment2!K2,experiment3!K2,experiment4!K2,experiment5!K2)</f>
        <v>0.9076022162</v>
      </c>
      <c r="F2" s="11">
        <f>AVERAGE(experiment1!L2,experiment2!L2,experiment3!L2,experiment4!L2,experiment5!L2)</f>
        <v>0.908340081</v>
      </c>
      <c r="G2" s="11">
        <f>AVERAGE(experiment1!M2,experiment2!M2,experiment3!M2,experiment4!M2,experiment5!M2)</f>
        <v>2.595091248</v>
      </c>
      <c r="H2" s="11">
        <f>AVERAGE(experiment1!N2,experiment2!N2,experiment3!N2,experiment4!N2,experiment5!N2)</f>
        <v>160.6555098</v>
      </c>
      <c r="I2" s="12">
        <f t="shared" ref="I2:I156" si="1">IF(IFERROR(SEARCH(A2, B2) &gt; 0, 0), 1, 0)
</f>
        <v>1</v>
      </c>
      <c r="J2" s="11">
        <f>STDEV(experiment1!I2,experiment2!I2,experiment3!I2,experiment4!I2,experiment5!I2)/absoluteError!$C$3</f>
        <v>0.005824333768</v>
      </c>
      <c r="K2" s="11">
        <f>STDEV(experiment1!J2,experiment2!J2,experiment3!J2,experiment4!J2,experiment5!J2)/absoluteError!$C$3</f>
        <v>0.006137739566</v>
      </c>
      <c r="L2" s="11">
        <f>STDEV(experiment1!K2,experiment2!K2,experiment3!K2,experiment4!K2,experiment5!K2)/absoluteError!$C$3</f>
        <v>0.006476899295</v>
      </c>
      <c r="M2" s="11">
        <f>STDEV(experiment1!L2,experiment2!L2,experiment3!L2,experiment4!L2,experiment5!L2)/absoluteError!$C$3</f>
        <v>0.005824333768</v>
      </c>
      <c r="N2" s="3">
        <f t="shared" ref="N2:N156" si="2">LEN(B2) - LEN(SUBSTITUTE(B2,"+","")) + 1</f>
        <v>1</v>
      </c>
    </row>
    <row r="3">
      <c r="A3" s="10" t="s">
        <v>17</v>
      </c>
      <c r="B3" s="10" t="s">
        <v>20</v>
      </c>
      <c r="C3" s="11">
        <f>AVERAGE(experiment1!I3,experiment2!I3,experiment3!I3,experiment4!I3,experiment5!I3)</f>
        <v>0.9052631579</v>
      </c>
      <c r="D3" s="11">
        <f>AVERAGE(experiment1!J3,experiment2!J3,experiment3!J3,experiment4!J3,experiment5!J3)</f>
        <v>0.9043322187</v>
      </c>
      <c r="E3" s="11">
        <f>AVERAGE(experiment1!K3,experiment2!K3,experiment3!K3,experiment4!K3,experiment5!K3)</f>
        <v>0.9066991667</v>
      </c>
      <c r="F3" s="11">
        <f>AVERAGE(experiment1!L3,experiment2!L3,experiment3!L3,experiment4!L3,experiment5!L3)</f>
        <v>0.9052631579</v>
      </c>
      <c r="G3" s="11">
        <f>AVERAGE(experiment1!M3,experiment2!M3,experiment3!M3,experiment4!M3,experiment5!M3)</f>
        <v>2.615548944</v>
      </c>
      <c r="H3" s="11">
        <f>AVERAGE(experiment1!N3,experiment2!N3,experiment3!N3,experiment4!N3,experiment5!N3)</f>
        <v>1890.279643</v>
      </c>
      <c r="I3" s="12">
        <f t="shared" si="1"/>
        <v>1</v>
      </c>
      <c r="J3" s="11">
        <f>STDEV(experiment1!I3,experiment2!I3,experiment3!I3,experiment4!I3,experiment5!I3)/absoluteError!$C$3</f>
        <v>0.003279102305</v>
      </c>
      <c r="K3" s="11">
        <f>STDEV(experiment1!J3,experiment2!J3,experiment3!J3,experiment4!J3,experiment5!J3)/absoluteError!$C$3</f>
        <v>0.003050195667</v>
      </c>
      <c r="L3" s="11">
        <f>STDEV(experiment1!K3,experiment2!K3,experiment3!K3,experiment4!K3,experiment5!K3)/absoluteError!$C$3</f>
        <v>0.002622646836</v>
      </c>
      <c r="M3" s="11">
        <f>STDEV(experiment1!L3,experiment2!L3,experiment3!L3,experiment4!L3,experiment5!L3)/absoluteError!$C$3</f>
        <v>0.003279102305</v>
      </c>
      <c r="N3" s="3">
        <f t="shared" si="2"/>
        <v>2</v>
      </c>
    </row>
    <row r="4">
      <c r="A4" s="10" t="s">
        <v>17</v>
      </c>
      <c r="B4" s="10" t="s">
        <v>23</v>
      </c>
      <c r="C4" s="11">
        <f>AVERAGE(experiment1!I4,experiment2!I4,experiment3!I4,experiment4!I4,experiment5!I4)</f>
        <v>0.8853441296</v>
      </c>
      <c r="D4" s="11">
        <f>AVERAGE(experiment1!J4,experiment2!J4,experiment3!J4,experiment4!J4,experiment5!J4)</f>
        <v>0.885403847</v>
      </c>
      <c r="E4" s="11">
        <f>AVERAGE(experiment1!K4,experiment2!K4,experiment3!K4,experiment4!K4,experiment5!K4)</f>
        <v>0.8909296137</v>
      </c>
      <c r="F4" s="11">
        <f>AVERAGE(experiment1!L4,experiment2!L4,experiment3!L4,experiment4!L4,experiment5!L4)</f>
        <v>0.8853441296</v>
      </c>
      <c r="G4" s="11">
        <f>AVERAGE(experiment1!M4,experiment2!M4,experiment3!M4,experiment4!M4,experiment5!M4)</f>
        <v>2.615859985</v>
      </c>
      <c r="H4" s="11">
        <f>AVERAGE(experiment1!N4,experiment2!N4,experiment3!N4,experiment4!N4,experiment5!N4)</f>
        <v>284.2947158</v>
      </c>
      <c r="I4" s="12">
        <f t="shared" si="1"/>
        <v>1</v>
      </c>
      <c r="J4" s="11">
        <f>STDEV(experiment1!I4,experiment2!I4,experiment3!I4,experiment4!I4,experiment5!I4)/absoluteError!$C$3</f>
        <v>0.002811944187</v>
      </c>
      <c r="K4" s="11">
        <f>STDEV(experiment1!J4,experiment2!J4,experiment3!J4,experiment4!J4,experiment5!J4)/absoluteError!$C$3</f>
        <v>0.002871328716</v>
      </c>
      <c r="L4" s="11">
        <f>STDEV(experiment1!K4,experiment2!K4,experiment3!K4,experiment4!K4,experiment5!K4)/absoluteError!$C$3</f>
        <v>0.002660834583</v>
      </c>
      <c r="M4" s="11">
        <f>STDEV(experiment1!L4,experiment2!L4,experiment3!L4,experiment4!L4,experiment5!L4)/absoluteError!$C$3</f>
        <v>0.002811944187</v>
      </c>
      <c r="N4" s="3">
        <f t="shared" si="2"/>
        <v>2</v>
      </c>
    </row>
    <row r="5">
      <c r="A5" s="10" t="s">
        <v>17</v>
      </c>
      <c r="B5" s="10" t="s">
        <v>26</v>
      </c>
      <c r="C5" s="11">
        <f>AVERAGE(experiment1!I5,experiment2!I5,experiment3!I5,experiment4!I5,experiment5!I5)</f>
        <v>0.8869635628</v>
      </c>
      <c r="D5" s="11">
        <f>AVERAGE(experiment1!J5,experiment2!J5,experiment3!J5,experiment4!J5,experiment5!J5)</f>
        <v>0.8886693948</v>
      </c>
      <c r="E5" s="11">
        <f>AVERAGE(experiment1!K5,experiment2!K5,experiment3!K5,experiment4!K5,experiment5!K5)</f>
        <v>0.8953751275</v>
      </c>
      <c r="F5" s="11">
        <f>AVERAGE(experiment1!L5,experiment2!L5,experiment3!L5,experiment4!L5,experiment5!L5)</f>
        <v>0.8869635628</v>
      </c>
      <c r="G5" s="11">
        <f>AVERAGE(experiment1!M5,experiment2!M5,experiment3!M5,experiment4!M5,experiment5!M5)</f>
        <v>2.585988522</v>
      </c>
      <c r="H5" s="11">
        <f>AVERAGE(experiment1!N5,experiment2!N5,experiment3!N5,experiment4!N5,experiment5!N5)</f>
        <v>2011.173542</v>
      </c>
      <c r="I5" s="12">
        <f t="shared" si="1"/>
        <v>1</v>
      </c>
      <c r="J5" s="11">
        <f>STDEV(experiment1!I5,experiment2!I5,experiment3!I5,experiment4!I5,experiment5!I5)/absoluteError!$C$3</f>
        <v>0.007414988323</v>
      </c>
      <c r="K5" s="11">
        <f>STDEV(experiment1!J5,experiment2!J5,experiment3!J5,experiment4!J5,experiment5!J5)/absoluteError!$C$3</f>
        <v>0.007253338396</v>
      </c>
      <c r="L5" s="11">
        <f>STDEV(experiment1!K5,experiment2!K5,experiment3!K5,experiment4!K5,experiment5!K5)/absoluteError!$C$3</f>
        <v>0.006004599764</v>
      </c>
      <c r="M5" s="11">
        <f>STDEV(experiment1!L5,experiment2!L5,experiment3!L5,experiment4!L5,experiment5!L5)/absoluteError!$C$3</f>
        <v>0.007414988323</v>
      </c>
      <c r="N5" s="3">
        <f t="shared" si="2"/>
        <v>3</v>
      </c>
    </row>
    <row r="6">
      <c r="A6" s="10" t="s">
        <v>17</v>
      </c>
      <c r="B6" s="10" t="s">
        <v>29</v>
      </c>
      <c r="C6" s="11">
        <f>AVERAGE(experiment1!I6,experiment2!I6,experiment3!I6,experiment4!I6,experiment5!I6)</f>
        <v>0.4753036437</v>
      </c>
      <c r="D6" s="11">
        <f>AVERAGE(experiment1!J6,experiment2!J6,experiment3!J6,experiment4!J6,experiment5!J6)</f>
        <v>0.4067850419</v>
      </c>
      <c r="E6" s="11">
        <f>AVERAGE(experiment1!K6,experiment2!K6,experiment3!K6,experiment4!K6,experiment5!K6)</f>
        <v>0.4338402452</v>
      </c>
      <c r="F6" s="11">
        <f>AVERAGE(experiment1!L6,experiment2!L6,experiment3!L6,experiment4!L6,experiment5!L6)</f>
        <v>0.4753036437</v>
      </c>
      <c r="G6" s="11">
        <f>AVERAGE(experiment1!M6,experiment2!M6,experiment3!M6,experiment4!M6,experiment5!M6)</f>
        <v>2.595357513</v>
      </c>
      <c r="H6" s="11">
        <f>AVERAGE(experiment1!N6,experiment2!N6,experiment3!N6,experiment4!N6,experiment5!N6)</f>
        <v>84.17877469</v>
      </c>
      <c r="I6" s="12">
        <f t="shared" si="1"/>
        <v>0</v>
      </c>
      <c r="J6" s="11">
        <f>STDEV(experiment1!I6,experiment2!I6,experiment3!I6,experiment4!I6,experiment5!I6)/absoluteError!$C$3</f>
        <v>0.006701597311</v>
      </c>
      <c r="K6" s="11">
        <f>STDEV(experiment1!J6,experiment2!J6,experiment3!J6,experiment4!J6,experiment5!J6)/absoluteError!$C$3</f>
        <v>0.004978267278</v>
      </c>
      <c r="L6" s="11">
        <f>STDEV(experiment1!K6,experiment2!K6,experiment3!K6,experiment4!K6,experiment5!K6)/absoluteError!$C$3</f>
        <v>0.01580741274</v>
      </c>
      <c r="M6" s="11">
        <f>STDEV(experiment1!L6,experiment2!L6,experiment3!L6,experiment4!L6,experiment5!L6)/absoluteError!$C$3</f>
        <v>0.006701597311</v>
      </c>
      <c r="N6" s="3">
        <f t="shared" si="2"/>
        <v>1</v>
      </c>
    </row>
    <row r="7">
      <c r="A7" s="10" t="s">
        <v>17</v>
      </c>
      <c r="B7" s="10" t="s">
        <v>32</v>
      </c>
      <c r="C7" s="11">
        <f>AVERAGE(experiment1!I7,experiment2!I7,experiment3!I7,experiment4!I7,experiment5!I7)</f>
        <v>0.9188663968</v>
      </c>
      <c r="D7" s="11">
        <f>AVERAGE(experiment1!J7,experiment2!J7,experiment3!J7,experiment4!J7,experiment5!J7)</f>
        <v>0.9181436887</v>
      </c>
      <c r="E7" s="11">
        <f>AVERAGE(experiment1!K7,experiment2!K7,experiment3!K7,experiment4!K7,experiment5!K7)</f>
        <v>0.9201924155</v>
      </c>
      <c r="F7" s="11">
        <f>AVERAGE(experiment1!L7,experiment2!L7,experiment3!L7,experiment4!L7,experiment5!L7)</f>
        <v>0.9188663968</v>
      </c>
      <c r="G7" s="11">
        <f>AVERAGE(experiment1!M7,experiment2!M7,experiment3!M7,experiment4!M7,experiment5!M7)</f>
        <v>2.602360725</v>
      </c>
      <c r="H7" s="11">
        <f>AVERAGE(experiment1!N7,experiment2!N7,experiment3!N7,experiment4!N7,experiment5!N7)</f>
        <v>239.166582</v>
      </c>
      <c r="I7" s="12">
        <f t="shared" si="1"/>
        <v>1</v>
      </c>
      <c r="J7" s="11">
        <f>STDEV(experiment1!I7,experiment2!I7,experiment3!I7,experiment4!I7,experiment5!I7)/absoluteError!$C$3</f>
        <v>0.001264817761</v>
      </c>
      <c r="K7" s="11">
        <f>STDEV(experiment1!J7,experiment2!J7,experiment3!J7,experiment4!J7,experiment5!J7)/absoluteError!$C$3</f>
        <v>0.001228708558</v>
      </c>
      <c r="L7" s="11">
        <f>STDEV(experiment1!K7,experiment2!K7,experiment3!K7,experiment4!K7,experiment5!K7)/absoluteError!$C$3</f>
        <v>0.001151702928</v>
      </c>
      <c r="M7" s="11">
        <f>STDEV(experiment1!L7,experiment2!L7,experiment3!L7,experiment4!L7,experiment5!L7)/absoluteError!$C$3</f>
        <v>0.001264817761</v>
      </c>
      <c r="N7" s="3">
        <f t="shared" si="2"/>
        <v>2</v>
      </c>
    </row>
    <row r="8">
      <c r="A8" s="10" t="s">
        <v>17</v>
      </c>
      <c r="B8" s="10" t="s">
        <v>35</v>
      </c>
      <c r="C8" s="11">
        <f>AVERAGE(experiment1!I8,experiment2!I8,experiment3!I8,experiment4!I8,experiment5!I8)</f>
        <v>0.8456680162</v>
      </c>
      <c r="D8" s="11">
        <f>AVERAGE(experiment1!J8,experiment2!J8,experiment3!J8,experiment4!J8,experiment5!J8)</f>
        <v>0.8486146969</v>
      </c>
      <c r="E8" s="11">
        <f>AVERAGE(experiment1!K8,experiment2!K8,experiment3!K8,experiment4!K8,experiment5!K8)</f>
        <v>0.872327583</v>
      </c>
      <c r="F8" s="11">
        <f>AVERAGE(experiment1!L8,experiment2!L8,experiment3!L8,experiment4!L8,experiment5!L8)</f>
        <v>0.8456680162</v>
      </c>
      <c r="G8" s="11">
        <f>AVERAGE(experiment1!M8,experiment2!M8,experiment3!M8,experiment4!M8,experiment5!M8)</f>
        <v>2.604229355</v>
      </c>
      <c r="H8" s="11">
        <f>AVERAGE(experiment1!N8,experiment2!N8,experiment3!N8,experiment4!N8,experiment5!N8)</f>
        <v>1967.756361</v>
      </c>
      <c r="I8" s="12">
        <f t="shared" si="1"/>
        <v>1</v>
      </c>
      <c r="J8" s="11">
        <f>STDEV(experiment1!I8,experiment2!I8,experiment3!I8,experiment4!I8,experiment5!I8)/absoluteError!$C$3</f>
        <v>0.006429985974</v>
      </c>
      <c r="K8" s="11">
        <f>STDEV(experiment1!J8,experiment2!J8,experiment3!J8,experiment4!J8,experiment5!J8)/absoluteError!$C$3</f>
        <v>0.006068858305</v>
      </c>
      <c r="L8" s="11">
        <f>STDEV(experiment1!K8,experiment2!K8,experiment3!K8,experiment4!K8,experiment5!K8)/absoluteError!$C$3</f>
        <v>0.002614836508</v>
      </c>
      <c r="M8" s="11">
        <f>STDEV(experiment1!L8,experiment2!L8,experiment3!L8,experiment4!L8,experiment5!L8)/absoluteError!$C$3</f>
        <v>0.006429985974</v>
      </c>
      <c r="N8" s="3">
        <f t="shared" si="2"/>
        <v>3</v>
      </c>
    </row>
    <row r="9">
      <c r="A9" s="10" t="s">
        <v>17</v>
      </c>
      <c r="B9" s="10" t="s">
        <v>38</v>
      </c>
      <c r="C9" s="11">
        <f>AVERAGE(experiment1!I9,experiment2!I9,experiment3!I9,experiment4!I9,experiment5!I9)</f>
        <v>0.8506882591</v>
      </c>
      <c r="D9" s="11">
        <f>AVERAGE(experiment1!J9,experiment2!J9,experiment3!J9,experiment4!J9,experiment5!J9)</f>
        <v>0.8515534873</v>
      </c>
      <c r="E9" s="11">
        <f>AVERAGE(experiment1!K9,experiment2!K9,experiment3!K9,experiment4!K9,experiment5!K9)</f>
        <v>0.8640956833</v>
      </c>
      <c r="F9" s="11">
        <f>AVERAGE(experiment1!L9,experiment2!L9,experiment3!L9,experiment4!L9,experiment5!L9)</f>
        <v>0.8506882591</v>
      </c>
      <c r="G9" s="11">
        <f>AVERAGE(experiment1!M9,experiment2!M9,experiment3!M9,experiment4!M9,experiment5!M9)</f>
        <v>2.599928474</v>
      </c>
      <c r="H9" s="11">
        <f>AVERAGE(experiment1!N9,experiment2!N9,experiment3!N9,experiment4!N9,experiment5!N9)</f>
        <v>363.6967577</v>
      </c>
      <c r="I9" s="12">
        <f t="shared" si="1"/>
        <v>1</v>
      </c>
      <c r="J9" s="11">
        <f>STDEV(experiment1!I9,experiment2!I9,experiment3!I9,experiment4!I9,experiment5!I9)/absoluteError!$C$3</f>
        <v>0.009507190135</v>
      </c>
      <c r="K9" s="11">
        <f>STDEV(experiment1!J9,experiment2!J9,experiment3!J9,experiment4!J9,experiment5!J9)/absoluteError!$C$3</f>
        <v>0.009700246665</v>
      </c>
      <c r="L9" s="11">
        <f>STDEV(experiment1!K9,experiment2!K9,experiment3!K9,experiment4!K9,experiment5!K9)/absoluteError!$C$3</f>
        <v>0.009064898174</v>
      </c>
      <c r="M9" s="11">
        <f>STDEV(experiment1!L9,experiment2!L9,experiment3!L9,experiment4!L9,experiment5!L9)/absoluteError!$C$3</f>
        <v>0.009507190135</v>
      </c>
      <c r="N9" s="3">
        <f t="shared" si="2"/>
        <v>3</v>
      </c>
    </row>
    <row r="10">
      <c r="A10" s="10" t="s">
        <v>17</v>
      </c>
      <c r="B10" s="10" t="s">
        <v>41</v>
      </c>
      <c r="C10" s="11">
        <f>AVERAGE(experiment1!I10,experiment2!I10,experiment3!I10,experiment4!I10,experiment5!I10)</f>
        <v>0.8182995951</v>
      </c>
      <c r="D10" s="11">
        <f>AVERAGE(experiment1!J10,experiment2!J10,experiment3!J10,experiment4!J10,experiment5!J10)</f>
        <v>0.8206267481</v>
      </c>
      <c r="E10" s="11">
        <f>AVERAGE(experiment1!K10,experiment2!K10,experiment3!K10,experiment4!K10,experiment5!K10)</f>
        <v>0.8545182177</v>
      </c>
      <c r="F10" s="11">
        <f>AVERAGE(experiment1!L10,experiment2!L10,experiment3!L10,experiment4!L10,experiment5!L10)</f>
        <v>0.8182995951</v>
      </c>
      <c r="G10" s="11">
        <f>AVERAGE(experiment1!M10,experiment2!M10,experiment3!M10,experiment4!M10,experiment5!M10)</f>
        <v>2.624688053</v>
      </c>
      <c r="H10" s="11">
        <f>AVERAGE(experiment1!N10,experiment2!N10,experiment3!N10,experiment4!N10,experiment5!N10)</f>
        <v>2091.302898</v>
      </c>
      <c r="I10" s="12">
        <f t="shared" si="1"/>
        <v>1</v>
      </c>
      <c r="J10" s="11">
        <f>STDEV(experiment1!I10,experiment2!I10,experiment3!I10,experiment4!I10,experiment5!I10)/absoluteError!$C$3</f>
        <v>0.005831084012</v>
      </c>
      <c r="K10" s="11">
        <f>STDEV(experiment1!J10,experiment2!J10,experiment3!J10,experiment4!J10,experiment5!J10)/absoluteError!$C$3</f>
        <v>0.006415037622</v>
      </c>
      <c r="L10" s="11">
        <f>STDEV(experiment1!K10,experiment2!K10,experiment3!K10,experiment4!K10,experiment5!K10)/absoluteError!$C$3</f>
        <v>0.003393760253</v>
      </c>
      <c r="M10" s="11">
        <f>STDEV(experiment1!L10,experiment2!L10,experiment3!L10,experiment4!L10,experiment5!L10)/absoluteError!$C$3</f>
        <v>0.005831084012</v>
      </c>
      <c r="N10" s="3">
        <f t="shared" si="2"/>
        <v>4</v>
      </c>
    </row>
    <row r="11">
      <c r="A11" s="10" t="s">
        <v>17</v>
      </c>
      <c r="B11" s="10" t="s">
        <v>44</v>
      </c>
      <c r="C11" s="11">
        <f>AVERAGE(experiment1!I11,experiment2!I11,experiment3!I11,experiment4!I11,experiment5!I11)</f>
        <v>0.5557894737</v>
      </c>
      <c r="D11" s="11">
        <f>AVERAGE(experiment1!J11,experiment2!J11,experiment3!J11,experiment4!J11,experiment5!J11)</f>
        <v>0.5326143831</v>
      </c>
      <c r="E11" s="11">
        <f>AVERAGE(experiment1!K11,experiment2!K11,experiment3!K11,experiment4!K11,experiment5!K11)</f>
        <v>0.5911456039</v>
      </c>
      <c r="F11" s="11">
        <f>AVERAGE(experiment1!L11,experiment2!L11,experiment3!L11,experiment4!L11,experiment5!L11)</f>
        <v>0.5557894737</v>
      </c>
      <c r="G11" s="11">
        <f>AVERAGE(experiment1!M11,experiment2!M11,experiment3!M11,experiment4!M11,experiment5!M11)</f>
        <v>2.59015193</v>
      </c>
      <c r="H11" s="11">
        <f>AVERAGE(experiment1!N11,experiment2!N11,experiment3!N11,experiment4!N11,experiment5!N11)</f>
        <v>100.527281</v>
      </c>
      <c r="I11" s="12">
        <f t="shared" si="1"/>
        <v>0</v>
      </c>
      <c r="J11" s="11">
        <f>STDEV(experiment1!I11,experiment2!I11,experiment3!I11,experiment4!I11,experiment5!I11)/absoluteError!$C$3</f>
        <v>0.01187995267</v>
      </c>
      <c r="K11" s="11">
        <f>STDEV(experiment1!J11,experiment2!J11,experiment3!J11,experiment4!J11,experiment5!J11)/absoluteError!$C$3</f>
        <v>0.01285479556</v>
      </c>
      <c r="L11" s="11">
        <f>STDEV(experiment1!K11,experiment2!K11,experiment3!K11,experiment4!K11,experiment5!K11)/absoluteError!$C$3</f>
        <v>0.01441947891</v>
      </c>
      <c r="M11" s="11">
        <f>STDEV(experiment1!L11,experiment2!L11,experiment3!L11,experiment4!L11,experiment5!L11)/absoluteError!$C$3</f>
        <v>0.01187995267</v>
      </c>
      <c r="N11" s="3">
        <f t="shared" si="2"/>
        <v>2</v>
      </c>
    </row>
    <row r="12">
      <c r="A12" s="10" t="s">
        <v>17</v>
      </c>
      <c r="B12" s="10" t="s">
        <v>47</v>
      </c>
      <c r="C12" s="11">
        <f>AVERAGE(experiment1!I12,experiment2!I12,experiment3!I12,experiment4!I12,experiment5!I12)</f>
        <v>0.907854251</v>
      </c>
      <c r="D12" s="11">
        <f>AVERAGE(experiment1!J12,experiment2!J12,experiment3!J12,experiment4!J12,experiment5!J12)</f>
        <v>0.908222988</v>
      </c>
      <c r="E12" s="11">
        <f>AVERAGE(experiment1!K12,experiment2!K12,experiment3!K12,experiment4!K12,experiment5!K12)</f>
        <v>0.9117428078</v>
      </c>
      <c r="F12" s="11">
        <f>AVERAGE(experiment1!L12,experiment2!L12,experiment3!L12,experiment4!L12,experiment5!L12)</f>
        <v>0.907854251</v>
      </c>
      <c r="G12" s="11">
        <f>AVERAGE(experiment1!M12,experiment2!M12,experiment3!M12,experiment4!M12,experiment5!M12)</f>
        <v>2.626265669</v>
      </c>
      <c r="H12" s="11">
        <f>AVERAGE(experiment1!N12,experiment2!N12,experiment3!N12,experiment4!N12,experiment5!N12)</f>
        <v>255.3530612</v>
      </c>
      <c r="I12" s="12">
        <f t="shared" si="1"/>
        <v>1</v>
      </c>
      <c r="J12" s="11">
        <f>STDEV(experiment1!I12,experiment2!I12,experiment3!I12,experiment4!I12,experiment5!I12)/absoluteError!$C$3</f>
        <v>0.004568983313</v>
      </c>
      <c r="K12" s="11">
        <f>STDEV(experiment1!J12,experiment2!J12,experiment3!J12,experiment4!J12,experiment5!J12)/absoluteError!$C$3</f>
        <v>0.004742679891</v>
      </c>
      <c r="L12" s="11">
        <f>STDEV(experiment1!K12,experiment2!K12,experiment3!K12,experiment4!K12,experiment5!K12)/absoluteError!$C$3</f>
        <v>0.004529487065</v>
      </c>
      <c r="M12" s="11">
        <f>STDEV(experiment1!L12,experiment2!L12,experiment3!L12,experiment4!L12,experiment5!L12)/absoluteError!$C$3</f>
        <v>0.004568983313</v>
      </c>
      <c r="N12" s="3">
        <f t="shared" si="2"/>
        <v>3</v>
      </c>
    </row>
    <row r="13">
      <c r="A13" s="10" t="s">
        <v>17</v>
      </c>
      <c r="B13" s="10" t="s">
        <v>50</v>
      </c>
      <c r="C13" s="11">
        <f>AVERAGE(experiment1!I13,experiment2!I13,experiment3!I13,experiment4!I13,experiment5!I13)</f>
        <v>0.8365991903</v>
      </c>
      <c r="D13" s="11">
        <f>AVERAGE(experiment1!J13,experiment2!J13,experiment3!J13,experiment4!J13,experiment5!J13)</f>
        <v>0.8408675948</v>
      </c>
      <c r="E13" s="11">
        <f>AVERAGE(experiment1!K13,experiment2!K13,experiment3!K13,experiment4!K13,experiment5!K13)</f>
        <v>0.8710242441</v>
      </c>
      <c r="F13" s="11">
        <f>AVERAGE(experiment1!L13,experiment2!L13,experiment3!L13,experiment4!L13,experiment5!L13)</f>
        <v>0.8365991903</v>
      </c>
      <c r="G13" s="11">
        <f>AVERAGE(experiment1!M13,experiment2!M13,experiment3!M13,experiment4!M13,experiment5!M13)</f>
        <v>2.604125166</v>
      </c>
      <c r="H13" s="11">
        <f>AVERAGE(experiment1!N13,experiment2!N13,experiment3!N13,experiment4!N13,experiment5!N13)</f>
        <v>1984.934986</v>
      </c>
      <c r="I13" s="12">
        <f t="shared" si="1"/>
        <v>1</v>
      </c>
      <c r="J13" s="11">
        <f>STDEV(experiment1!I13,experiment2!I13,experiment3!I13,experiment4!I13,experiment5!I13)/absoluteError!$C$3</f>
        <v>0.009905055018</v>
      </c>
      <c r="K13" s="11">
        <f>STDEV(experiment1!J13,experiment2!J13,experiment3!J13,experiment4!J13,experiment5!J13)/absoluteError!$C$3</f>
        <v>0.009619792208</v>
      </c>
      <c r="L13" s="11">
        <f>STDEV(experiment1!K13,experiment2!K13,experiment3!K13,experiment4!K13,experiment5!K13)/absoluteError!$C$3</f>
        <v>0.006663472742</v>
      </c>
      <c r="M13" s="11">
        <f>STDEV(experiment1!L13,experiment2!L13,experiment3!L13,experiment4!L13,experiment5!L13)/absoluteError!$C$3</f>
        <v>0.009905055018</v>
      </c>
      <c r="N13" s="3">
        <f t="shared" si="2"/>
        <v>4</v>
      </c>
    </row>
    <row r="14">
      <c r="A14" s="10" t="s">
        <v>17</v>
      </c>
      <c r="B14" s="10" t="s">
        <v>53</v>
      </c>
      <c r="C14" s="11">
        <f>AVERAGE(experiment1!I14,experiment2!I14,experiment3!I14,experiment4!I14,experiment5!I14)</f>
        <v>0.8595951417</v>
      </c>
      <c r="D14" s="11">
        <f>AVERAGE(experiment1!J14,experiment2!J14,experiment3!J14,experiment4!J14,experiment5!J14)</f>
        <v>0.8609777658</v>
      </c>
      <c r="E14" s="11">
        <f>AVERAGE(experiment1!K14,experiment2!K14,experiment3!K14,experiment4!K14,experiment5!K14)</f>
        <v>0.8729492518</v>
      </c>
      <c r="F14" s="11">
        <f>AVERAGE(experiment1!L14,experiment2!L14,experiment3!L14,experiment4!L14,experiment5!L14)</f>
        <v>0.8595951417</v>
      </c>
      <c r="G14" s="11">
        <f>AVERAGE(experiment1!M14,experiment2!M14,experiment3!M14,experiment4!M14,experiment5!M14)</f>
        <v>2.633148384</v>
      </c>
      <c r="H14" s="11">
        <f>AVERAGE(experiment1!N14,experiment2!N14,experiment3!N14,experiment4!N14,experiment5!N14)</f>
        <v>379.6833611</v>
      </c>
      <c r="I14" s="12">
        <f t="shared" si="1"/>
        <v>1</v>
      </c>
      <c r="J14" s="11">
        <f>STDEV(experiment1!I14,experiment2!I14,experiment3!I14,experiment4!I14,experiment5!I14)/absoluteError!$C$3</f>
        <v>0.007581127061</v>
      </c>
      <c r="K14" s="11">
        <f>STDEV(experiment1!J14,experiment2!J14,experiment3!J14,experiment4!J14,experiment5!J14)/absoluteError!$C$3</f>
        <v>0.007439598586</v>
      </c>
      <c r="L14" s="11">
        <f>STDEV(experiment1!K14,experiment2!K14,experiment3!K14,experiment4!K14,experiment5!K14)/absoluteError!$C$3</f>
        <v>0.005966130321</v>
      </c>
      <c r="M14" s="11">
        <f>STDEV(experiment1!L14,experiment2!L14,experiment3!L14,experiment4!L14,experiment5!L14)/absoluteError!$C$3</f>
        <v>0.007581127061</v>
      </c>
      <c r="N14" s="3">
        <f t="shared" si="2"/>
        <v>4</v>
      </c>
    </row>
    <row r="15">
      <c r="A15" s="10" t="s">
        <v>17</v>
      </c>
      <c r="B15" s="10" t="s">
        <v>56</v>
      </c>
      <c r="C15" s="11">
        <f>AVERAGE(experiment1!I15,experiment2!I15,experiment3!I15,experiment4!I15,experiment5!I15)</f>
        <v>0.7953036437</v>
      </c>
      <c r="D15" s="11">
        <f>AVERAGE(experiment1!J15,experiment2!J15,experiment3!J15,experiment4!J15,experiment5!J15)</f>
        <v>0.7958777058</v>
      </c>
      <c r="E15" s="11">
        <f>AVERAGE(experiment1!K15,experiment2!K15,experiment3!K15,experiment4!K15,experiment5!K15)</f>
        <v>0.8487991807</v>
      </c>
      <c r="F15" s="11">
        <f>AVERAGE(experiment1!L15,experiment2!L15,experiment3!L15,experiment4!L15,experiment5!L15)</f>
        <v>0.7953036437</v>
      </c>
      <c r="G15" s="11">
        <f>AVERAGE(experiment1!M15,experiment2!M15,experiment3!M15,experiment4!M15,experiment5!M15)</f>
        <v>2.618751526</v>
      </c>
      <c r="H15" s="11">
        <f>AVERAGE(experiment1!N15,experiment2!N15,experiment3!N15,experiment4!N15,experiment5!N15)</f>
        <v>2108.548358</v>
      </c>
      <c r="I15" s="12">
        <f t="shared" si="1"/>
        <v>1</v>
      </c>
      <c r="J15" s="11">
        <f>STDEV(experiment1!I15,experiment2!I15,experiment3!I15,experiment4!I15,experiment5!I15)/absoluteError!$C$3</f>
        <v>0.01491813565</v>
      </c>
      <c r="K15" s="11">
        <f>STDEV(experiment1!J15,experiment2!J15,experiment3!J15,experiment4!J15,experiment5!J15)/absoluteError!$C$3</f>
        <v>0.01782450757</v>
      </c>
      <c r="L15" s="11">
        <f>STDEV(experiment1!K15,experiment2!K15,experiment3!K15,experiment4!K15,experiment5!K15)/absoluteError!$C$3</f>
        <v>0.005368065988</v>
      </c>
      <c r="M15" s="11">
        <f>STDEV(experiment1!L15,experiment2!L15,experiment3!L15,experiment4!L15,experiment5!L15)/absoluteError!$C$3</f>
        <v>0.01491813565</v>
      </c>
      <c r="N15" s="3">
        <f t="shared" si="2"/>
        <v>5</v>
      </c>
    </row>
    <row r="16">
      <c r="A16" s="10" t="s">
        <v>17</v>
      </c>
      <c r="B16" s="10" t="s">
        <v>59</v>
      </c>
      <c r="C16" s="11">
        <f>AVERAGE(experiment1!I16,experiment2!I16,experiment3!I16,experiment4!I16,experiment5!I16)</f>
        <v>0.5472064777</v>
      </c>
      <c r="D16" s="11">
        <f>AVERAGE(experiment1!J16,experiment2!J16,experiment3!J16,experiment4!J16,experiment5!J16)</f>
        <v>0.5167399729</v>
      </c>
      <c r="E16" s="11">
        <f>AVERAGE(experiment1!K16,experiment2!K16,experiment3!K16,experiment4!K16,experiment5!K16)</f>
        <v>0.6105263842</v>
      </c>
      <c r="F16" s="11">
        <f>AVERAGE(experiment1!L16,experiment2!L16,experiment3!L16,experiment4!L16,experiment5!L16)</f>
        <v>0.5472064777</v>
      </c>
      <c r="G16" s="11">
        <f>AVERAGE(experiment1!M16,experiment2!M16,experiment3!M16,experiment4!M16,experiment5!M16)</f>
        <v>2.597993135</v>
      </c>
      <c r="H16" s="11">
        <f>AVERAGE(experiment1!N16,experiment2!N16,experiment3!N16,experiment4!N16,experiment5!N16)</f>
        <v>1829.449018</v>
      </c>
      <c r="I16" s="12">
        <f t="shared" si="1"/>
        <v>0</v>
      </c>
      <c r="J16" s="11">
        <f>STDEV(experiment1!I16,experiment2!I16,experiment3!I16,experiment4!I16,experiment5!I16)/absoluteError!$C$3</f>
        <v>0.007734383117</v>
      </c>
      <c r="K16" s="11">
        <f>STDEV(experiment1!J16,experiment2!J16,experiment3!J16,experiment4!J16,experiment5!J16)/absoluteError!$C$3</f>
        <v>0.005993028457</v>
      </c>
      <c r="L16" s="11">
        <f>STDEV(experiment1!K16,experiment2!K16,experiment3!K16,experiment4!K16,experiment5!K16)/absoluteError!$C$3</f>
        <v>0.02282208496</v>
      </c>
      <c r="M16" s="11">
        <f>STDEV(experiment1!L16,experiment2!L16,experiment3!L16,experiment4!L16,experiment5!L16)/absoluteError!$C$3</f>
        <v>0.007734383117</v>
      </c>
      <c r="N16" s="3">
        <f t="shared" si="2"/>
        <v>3</v>
      </c>
    </row>
    <row r="17">
      <c r="A17" s="10" t="s">
        <v>17</v>
      </c>
      <c r="B17" s="10" t="s">
        <v>62</v>
      </c>
      <c r="C17" s="11">
        <f>AVERAGE(experiment1!I17,experiment2!I17,experiment3!I17,experiment4!I17,experiment5!I17)</f>
        <v>0.592388664</v>
      </c>
      <c r="D17" s="11">
        <f>AVERAGE(experiment1!J17,experiment2!J17,experiment3!J17,experiment4!J17,experiment5!J17)</f>
        <v>0.583122421</v>
      </c>
      <c r="E17" s="11">
        <f>AVERAGE(experiment1!K17,experiment2!K17,experiment3!K17,experiment4!K17,experiment5!K17)</f>
        <v>0.640588049</v>
      </c>
      <c r="F17" s="11">
        <f>AVERAGE(experiment1!L17,experiment2!L17,experiment3!L17,experiment4!L17,experiment5!L17)</f>
        <v>0.592388664</v>
      </c>
      <c r="G17" s="11">
        <f>AVERAGE(experiment1!M17,experiment2!M17,experiment3!M17,experiment4!M17,experiment5!M17)</f>
        <v>2.613267517</v>
      </c>
      <c r="H17" s="11">
        <f>AVERAGE(experiment1!N17,experiment2!N17,experiment3!N17,experiment4!N17,experiment5!N17)</f>
        <v>225.0923409</v>
      </c>
      <c r="I17" s="12">
        <f t="shared" si="1"/>
        <v>0</v>
      </c>
      <c r="J17" s="11">
        <f>STDEV(experiment1!I17,experiment2!I17,experiment3!I17,experiment4!I17,experiment5!I17)/absoluteError!$C$3</f>
        <v>0.004061517799</v>
      </c>
      <c r="K17" s="11">
        <f>STDEV(experiment1!J17,experiment2!J17,experiment3!J17,experiment4!J17,experiment5!J17)/absoluteError!$C$3</f>
        <v>0.004030035632</v>
      </c>
      <c r="L17" s="11">
        <f>STDEV(experiment1!K17,experiment2!K17,experiment3!K17,experiment4!K17,experiment5!K17)/absoluteError!$C$3</f>
        <v>0.003794025437</v>
      </c>
      <c r="M17" s="11">
        <f>STDEV(experiment1!L17,experiment2!L17,experiment3!L17,experiment4!L17,experiment5!L17)/absoluteError!$C$3</f>
        <v>0.004061517799</v>
      </c>
      <c r="N17" s="3">
        <f t="shared" si="2"/>
        <v>3</v>
      </c>
    </row>
    <row r="18">
      <c r="A18" s="10" t="s">
        <v>17</v>
      </c>
      <c r="B18" s="10" t="s">
        <v>65</v>
      </c>
      <c r="C18" s="11">
        <f>AVERAGE(experiment1!I18,experiment2!I18,experiment3!I18,experiment4!I18,experiment5!I18)</f>
        <v>0.5752226721</v>
      </c>
      <c r="D18" s="11">
        <f>AVERAGE(experiment1!J18,experiment2!J18,experiment3!J18,experiment4!J18,experiment5!J18)</f>
        <v>0.5446988775</v>
      </c>
      <c r="E18" s="11">
        <f>AVERAGE(experiment1!K18,experiment2!K18,experiment3!K18,experiment4!K18,experiment5!K18)</f>
        <v>0.6280880566</v>
      </c>
      <c r="F18" s="11">
        <f>AVERAGE(experiment1!L18,experiment2!L18,experiment3!L18,experiment4!L18,experiment5!L18)</f>
        <v>0.5752226721</v>
      </c>
      <c r="G18" s="11">
        <f>AVERAGE(experiment1!M18,experiment2!M18,experiment3!M18,experiment4!M18,experiment5!M18)</f>
        <v>2.634849548</v>
      </c>
      <c r="H18" s="11">
        <f>AVERAGE(experiment1!N18,experiment2!N18,experiment3!N18,experiment4!N18,experiment5!N18)</f>
        <v>1951.93329</v>
      </c>
      <c r="I18" s="12">
        <f t="shared" si="1"/>
        <v>0</v>
      </c>
      <c r="J18" s="11">
        <f>STDEV(experiment1!I18,experiment2!I18,experiment3!I18,experiment4!I18,experiment5!I18)/absoluteError!$C$3</f>
        <v>0.004669755743</v>
      </c>
      <c r="K18" s="11">
        <f>STDEV(experiment1!J18,experiment2!J18,experiment3!J18,experiment4!J18,experiment5!J18)/absoluteError!$C$3</f>
        <v>0.004975649292</v>
      </c>
      <c r="L18" s="11">
        <f>STDEV(experiment1!K18,experiment2!K18,experiment3!K18,experiment4!K18,experiment5!K18)/absoluteError!$C$3</f>
        <v>0.008013402762</v>
      </c>
      <c r="M18" s="11">
        <f>STDEV(experiment1!L18,experiment2!L18,experiment3!L18,experiment4!L18,experiment5!L18)/absoluteError!$C$3</f>
        <v>0.004669755743</v>
      </c>
      <c r="N18" s="3">
        <f t="shared" si="2"/>
        <v>4</v>
      </c>
    </row>
    <row r="19">
      <c r="A19" s="10" t="s">
        <v>17</v>
      </c>
      <c r="B19" s="10" t="s">
        <v>68</v>
      </c>
      <c r="C19" s="11">
        <f>AVERAGE(experiment1!I19,experiment2!I19,experiment3!I19,experiment4!I19,experiment5!I19)</f>
        <v>0.4936032389</v>
      </c>
      <c r="D19" s="11">
        <f>AVERAGE(experiment1!J19,experiment2!J19,experiment3!J19,experiment4!J19,experiment5!J19)</f>
        <v>0.449164078</v>
      </c>
      <c r="E19" s="11">
        <f>AVERAGE(experiment1!K19,experiment2!K19,experiment3!K19,experiment4!K19,experiment5!K19)</f>
        <v>0.5386218877</v>
      </c>
      <c r="F19" s="11">
        <f>AVERAGE(experiment1!L19,experiment2!L19,experiment3!L19,experiment4!L19,experiment5!L19)</f>
        <v>0.4936032389</v>
      </c>
      <c r="G19" s="11">
        <f>AVERAGE(experiment1!M19,experiment2!M19,experiment3!M19,experiment4!M19,experiment5!M19)</f>
        <v>2.634672213</v>
      </c>
      <c r="H19" s="11">
        <f>AVERAGE(experiment1!N19,experiment2!N19,experiment3!N19,experiment4!N19,experiment5!N19)</f>
        <v>1810.567661</v>
      </c>
      <c r="I19" s="12">
        <f t="shared" si="1"/>
        <v>0</v>
      </c>
      <c r="J19" s="11">
        <f>STDEV(experiment1!I19,experiment2!I19,experiment3!I19,experiment4!I19,experiment5!I19)/absoluteError!$C$3</f>
        <v>0.009336703032</v>
      </c>
      <c r="K19" s="11">
        <f>STDEV(experiment1!J19,experiment2!J19,experiment3!J19,experiment4!J19,experiment5!J19)/absoluteError!$C$3</f>
        <v>0.005756437426</v>
      </c>
      <c r="L19" s="11">
        <f>STDEV(experiment1!K19,experiment2!K19,experiment3!K19,experiment4!K19,experiment5!K19)/absoluteError!$C$3</f>
        <v>0.003578145225</v>
      </c>
      <c r="M19" s="11">
        <f>STDEV(experiment1!L19,experiment2!L19,experiment3!L19,experiment4!L19,experiment5!L19)/absoluteError!$C$3</f>
        <v>0.009336703032</v>
      </c>
      <c r="N19" s="3">
        <f t="shared" si="2"/>
        <v>2</v>
      </c>
    </row>
    <row r="20">
      <c r="A20" s="10" t="s">
        <v>17</v>
      </c>
      <c r="B20" s="10" t="s">
        <v>71</v>
      </c>
      <c r="C20" s="11">
        <f>AVERAGE(experiment1!I20,experiment2!I20,experiment3!I20,experiment4!I20,experiment5!I20)</f>
        <v>0.5876923077</v>
      </c>
      <c r="D20" s="11">
        <f>AVERAGE(experiment1!J20,experiment2!J20,experiment3!J20,experiment4!J20,experiment5!J20)</f>
        <v>0.5785776055</v>
      </c>
      <c r="E20" s="11">
        <f>AVERAGE(experiment1!K20,experiment2!K20,experiment3!K20,experiment4!K20,experiment5!K20)</f>
        <v>0.6529561074</v>
      </c>
      <c r="F20" s="11">
        <f>AVERAGE(experiment1!L20,experiment2!L20,experiment3!L20,experiment4!L20,experiment5!L20)</f>
        <v>0.5876923077</v>
      </c>
      <c r="G20" s="11">
        <f>AVERAGE(experiment1!M20,experiment2!M20,experiment3!M20,experiment4!M20,experiment5!M20)</f>
        <v>2.597247553</v>
      </c>
      <c r="H20" s="11">
        <f>AVERAGE(experiment1!N20,experiment2!N20,experiment3!N20,experiment4!N20,experiment5!N20)</f>
        <v>208.617774</v>
      </c>
      <c r="I20" s="12">
        <f t="shared" si="1"/>
        <v>0</v>
      </c>
      <c r="J20" s="11">
        <f>STDEV(experiment1!I20,experiment2!I20,experiment3!I20,experiment4!I20,experiment5!I20)/absoluteError!$C$3</f>
        <v>0.003986569595</v>
      </c>
      <c r="K20" s="11">
        <f>STDEV(experiment1!J20,experiment2!J20,experiment3!J20,experiment4!J20,experiment5!J20)/absoluteError!$C$3</f>
        <v>0.003970949842</v>
      </c>
      <c r="L20" s="11">
        <f>STDEV(experiment1!K20,experiment2!K20,experiment3!K20,experiment4!K20,experiment5!K20)/absoluteError!$C$3</f>
        <v>0.00352875689</v>
      </c>
      <c r="M20" s="11">
        <f>STDEV(experiment1!L20,experiment2!L20,experiment3!L20,experiment4!L20,experiment5!L20)/absoluteError!$C$3</f>
        <v>0.003986569595</v>
      </c>
      <c r="N20" s="3">
        <f t="shared" si="2"/>
        <v>2</v>
      </c>
    </row>
    <row r="21">
      <c r="A21" s="10" t="s">
        <v>17</v>
      </c>
      <c r="B21" s="10" t="s">
        <v>74</v>
      </c>
      <c r="C21" s="11">
        <f>AVERAGE(experiment1!I21,experiment2!I21,experiment3!I21,experiment4!I21,experiment5!I21)</f>
        <v>0.5702024291</v>
      </c>
      <c r="D21" s="11">
        <f>AVERAGE(experiment1!J21,experiment2!J21,experiment3!J21,experiment4!J21,experiment5!J21)</f>
        <v>0.549994977</v>
      </c>
      <c r="E21" s="11">
        <f>AVERAGE(experiment1!K21,experiment2!K21,experiment3!K21,experiment4!K21,experiment5!K21)</f>
        <v>0.6429324032</v>
      </c>
      <c r="F21" s="11">
        <f>AVERAGE(experiment1!L21,experiment2!L21,experiment3!L21,experiment4!L21,experiment5!L21)</f>
        <v>0.5702024291</v>
      </c>
      <c r="G21" s="11">
        <f>AVERAGE(experiment1!M21,experiment2!M21,experiment3!M21,experiment4!M21,experiment5!M21)</f>
        <v>2.623777103</v>
      </c>
      <c r="H21" s="11">
        <f>AVERAGE(experiment1!N21,experiment2!N21,experiment3!N21,experiment4!N21,experiment5!N21)</f>
        <v>1935.801548</v>
      </c>
      <c r="I21" s="12">
        <f t="shared" si="1"/>
        <v>0</v>
      </c>
      <c r="J21" s="11">
        <f>STDEV(experiment1!I21,experiment2!I21,experiment3!I21,experiment4!I21,experiment5!I21)/absoluteError!$C$3</f>
        <v>0.008082577952</v>
      </c>
      <c r="K21" s="11">
        <f>STDEV(experiment1!J21,experiment2!J21,experiment3!J21,experiment4!J21,experiment5!J21)/absoluteError!$C$3</f>
        <v>0.008226880636</v>
      </c>
      <c r="L21" s="11">
        <f>STDEV(experiment1!K21,experiment2!K21,experiment3!K21,experiment4!K21,experiment5!K21)/absoluteError!$C$3</f>
        <v>0.006642289119</v>
      </c>
      <c r="M21" s="11">
        <f>STDEV(experiment1!L21,experiment2!L21,experiment3!L21,experiment4!L21,experiment5!L21)/absoluteError!$C$3</f>
        <v>0.008082577952</v>
      </c>
      <c r="N21" s="3">
        <f t="shared" si="2"/>
        <v>3</v>
      </c>
    </row>
    <row r="22">
      <c r="A22" s="10" t="s">
        <v>17</v>
      </c>
      <c r="B22" s="10" t="s">
        <v>77</v>
      </c>
      <c r="C22" s="11">
        <f>AVERAGE(experiment1!I22,experiment2!I22,experiment3!I22,experiment4!I22,experiment5!I22)</f>
        <v>0.2568421053</v>
      </c>
      <c r="D22" s="11">
        <f>AVERAGE(experiment1!J22,experiment2!J22,experiment3!J22,experiment4!J22,experiment5!J22)</f>
        <v>0.14119338</v>
      </c>
      <c r="E22" s="11">
        <f>AVERAGE(experiment1!K22,experiment2!K22,experiment3!K22,experiment4!K22,experiment5!K22)</f>
        <v>0.1484485343</v>
      </c>
      <c r="F22" s="11">
        <f>AVERAGE(experiment1!L22,experiment2!L22,experiment3!L22,experiment4!L22,experiment5!L22)</f>
        <v>0.2568421053</v>
      </c>
      <c r="G22" s="11">
        <f>AVERAGE(experiment1!M22,experiment2!M22,experiment3!M22,experiment4!M22,experiment5!M22)</f>
        <v>2.591840553</v>
      </c>
      <c r="H22" s="11">
        <f>AVERAGE(experiment1!N22,experiment2!N22,experiment3!N22,experiment4!N22,experiment5!N22)</f>
        <v>20.71944151</v>
      </c>
      <c r="I22" s="12">
        <f t="shared" si="1"/>
        <v>0</v>
      </c>
      <c r="J22" s="11">
        <f>STDEV(experiment1!I22,experiment2!I22,experiment3!I22,experiment4!I22,experiment5!I22)/absoluteError!$C$3</f>
        <v>0.0362137998</v>
      </c>
      <c r="K22" s="11">
        <f>STDEV(experiment1!J22,experiment2!J22,experiment3!J22,experiment4!J22,experiment5!J22)/absoluteError!$C$3</f>
        <v>0.05901752662</v>
      </c>
      <c r="L22" s="11">
        <f>STDEV(experiment1!K22,experiment2!K22,experiment3!K22,experiment4!K22,experiment5!K22)/absoluteError!$C$3</f>
        <v>0.08871093907</v>
      </c>
      <c r="M22" s="11">
        <f>STDEV(experiment1!L22,experiment2!L22,experiment3!L22,experiment4!L22,experiment5!L22)/absoluteError!$C$3</f>
        <v>0.0362137998</v>
      </c>
      <c r="N22" s="3">
        <f t="shared" si="2"/>
        <v>1</v>
      </c>
    </row>
    <row r="23">
      <c r="A23" s="10" t="s">
        <v>17</v>
      </c>
      <c r="B23" s="10" t="s">
        <v>80</v>
      </c>
      <c r="C23" s="11">
        <f>AVERAGE(experiment1!I23,experiment2!I23,experiment3!I23,experiment4!I23,experiment5!I23)</f>
        <v>0.9143319838</v>
      </c>
      <c r="D23" s="11">
        <f>AVERAGE(experiment1!J23,experiment2!J23,experiment3!J23,experiment4!J23,experiment5!J23)</f>
        <v>0.9137680879</v>
      </c>
      <c r="E23" s="11">
        <f>AVERAGE(experiment1!K23,experiment2!K23,experiment3!K23,experiment4!K23,experiment5!K23)</f>
        <v>0.9161757639</v>
      </c>
      <c r="F23" s="11">
        <f>AVERAGE(experiment1!L23,experiment2!L23,experiment3!L23,experiment4!L23,experiment5!L23)</f>
        <v>0.9143319838</v>
      </c>
      <c r="G23" s="11">
        <f>AVERAGE(experiment1!M23,experiment2!M23,experiment3!M23,experiment4!M23,experiment5!M23)</f>
        <v>2.60186882</v>
      </c>
      <c r="H23" s="11">
        <f>AVERAGE(experiment1!N23,experiment2!N23,experiment3!N23,experiment4!N23,experiment5!N23)</f>
        <v>177.5519178</v>
      </c>
      <c r="I23" s="12">
        <f t="shared" si="1"/>
        <v>1</v>
      </c>
      <c r="J23" s="11">
        <f>STDEV(experiment1!I23,experiment2!I23,experiment3!I23,experiment4!I23,experiment5!I23)/absoluteError!$C$3</f>
        <v>0.003477070535</v>
      </c>
      <c r="K23" s="11">
        <f>STDEV(experiment1!J23,experiment2!J23,experiment3!J23,experiment4!J23,experiment5!J23)/absoluteError!$C$3</f>
        <v>0.003711627682</v>
      </c>
      <c r="L23" s="11">
        <f>STDEV(experiment1!K23,experiment2!K23,experiment3!K23,experiment4!K23,experiment5!K23)/absoluteError!$C$3</f>
        <v>0.003911140897</v>
      </c>
      <c r="M23" s="11">
        <f>STDEV(experiment1!L23,experiment2!L23,experiment3!L23,experiment4!L23,experiment5!L23)/absoluteError!$C$3</f>
        <v>0.003477070535</v>
      </c>
      <c r="N23" s="3">
        <f t="shared" si="2"/>
        <v>2</v>
      </c>
    </row>
    <row r="24">
      <c r="A24" s="10" t="s">
        <v>17</v>
      </c>
      <c r="B24" s="10" t="s">
        <v>83</v>
      </c>
      <c r="C24" s="11">
        <f>AVERAGE(experiment1!I24,experiment2!I24,experiment3!I24,experiment4!I24,experiment5!I24)</f>
        <v>0.8944129555</v>
      </c>
      <c r="D24" s="11">
        <f>AVERAGE(experiment1!J24,experiment2!J24,experiment3!J24,experiment4!J24,experiment5!J24)</f>
        <v>0.8947053193</v>
      </c>
      <c r="E24" s="11">
        <f>AVERAGE(experiment1!K24,experiment2!K24,experiment3!K24,experiment4!K24,experiment5!K24)</f>
        <v>0.8981906236</v>
      </c>
      <c r="F24" s="11">
        <f>AVERAGE(experiment1!L24,experiment2!L24,experiment3!L24,experiment4!L24,experiment5!L24)</f>
        <v>0.8944129555</v>
      </c>
      <c r="G24" s="11">
        <f>AVERAGE(experiment1!M24,experiment2!M24,experiment3!M24,experiment4!M24,experiment5!M24)</f>
        <v>2.601137447</v>
      </c>
      <c r="H24" s="11">
        <f>AVERAGE(experiment1!N24,experiment2!N24,experiment3!N24,experiment4!N24,experiment5!N24)</f>
        <v>1903.166919</v>
      </c>
      <c r="I24" s="12">
        <f t="shared" si="1"/>
        <v>1</v>
      </c>
      <c r="J24" s="11">
        <f>STDEV(experiment1!I24,experiment2!I24,experiment3!I24,experiment4!I24,experiment5!I24)/absoluteError!$C$3</f>
        <v>0.004794452257</v>
      </c>
      <c r="K24" s="11">
        <f>STDEV(experiment1!J24,experiment2!J24,experiment3!J24,experiment4!J24,experiment5!J24)/absoluteError!$C$3</f>
        <v>0.004793516112</v>
      </c>
      <c r="L24" s="11">
        <f>STDEV(experiment1!K24,experiment2!K24,experiment3!K24,experiment4!K24,experiment5!K24)/absoluteError!$C$3</f>
        <v>0.004917029642</v>
      </c>
      <c r="M24" s="11">
        <f>STDEV(experiment1!L24,experiment2!L24,experiment3!L24,experiment4!L24,experiment5!L24)/absoluteError!$C$3</f>
        <v>0.004794452257</v>
      </c>
      <c r="N24" s="3">
        <f t="shared" si="2"/>
        <v>3</v>
      </c>
    </row>
    <row r="25">
      <c r="A25" s="10" t="s">
        <v>17</v>
      </c>
      <c r="B25" s="10" t="s">
        <v>86</v>
      </c>
      <c r="C25" s="11">
        <f>AVERAGE(experiment1!I25,experiment2!I25,experiment3!I25,experiment4!I25,experiment5!I25)</f>
        <v>0.8834008097</v>
      </c>
      <c r="D25" s="11">
        <f>AVERAGE(experiment1!J25,experiment2!J25,experiment3!J25,experiment4!J25,experiment5!J25)</f>
        <v>0.8842158899</v>
      </c>
      <c r="E25" s="11">
        <f>AVERAGE(experiment1!K25,experiment2!K25,experiment3!K25,experiment4!K25,experiment5!K25)</f>
        <v>0.8920415346</v>
      </c>
      <c r="F25" s="11">
        <f>AVERAGE(experiment1!L25,experiment2!L25,experiment3!L25,experiment4!L25,experiment5!L25)</f>
        <v>0.8834008097</v>
      </c>
      <c r="G25" s="11">
        <f>AVERAGE(experiment1!M25,experiment2!M25,experiment3!M25,experiment4!M25,experiment5!M25)</f>
        <v>2.633157682</v>
      </c>
      <c r="H25" s="11">
        <f>AVERAGE(experiment1!N25,experiment2!N25,experiment3!N25,experiment4!N25,experiment5!N25)</f>
        <v>302.0442165</v>
      </c>
      <c r="I25" s="12">
        <f t="shared" si="1"/>
        <v>1</v>
      </c>
      <c r="J25" s="11">
        <f>STDEV(experiment1!I25,experiment2!I25,experiment3!I25,experiment4!I25,experiment5!I25)/absoluteError!$C$3</f>
        <v>0.006691806805</v>
      </c>
      <c r="K25" s="11">
        <f>STDEV(experiment1!J25,experiment2!J25,experiment3!J25,experiment4!J25,experiment5!J25)/absoluteError!$C$3</f>
        <v>0.006318994474</v>
      </c>
      <c r="L25" s="11">
        <f>STDEV(experiment1!K25,experiment2!K25,experiment3!K25,experiment4!K25,experiment5!K25)/absoluteError!$C$3</f>
        <v>0.005435249928</v>
      </c>
      <c r="M25" s="11">
        <f>STDEV(experiment1!L25,experiment2!L25,experiment3!L25,experiment4!L25,experiment5!L25)/absoluteError!$C$3</f>
        <v>0.006691806805</v>
      </c>
      <c r="N25" s="3">
        <f t="shared" si="2"/>
        <v>3</v>
      </c>
    </row>
    <row r="26">
      <c r="A26" s="10" t="s">
        <v>17</v>
      </c>
      <c r="B26" s="10" t="s">
        <v>89</v>
      </c>
      <c r="C26" s="11">
        <f>AVERAGE(experiment1!I26,experiment2!I26,experiment3!I26,experiment4!I26,experiment5!I26)</f>
        <v>0.8948987854</v>
      </c>
      <c r="D26" s="11">
        <f>AVERAGE(experiment1!J26,experiment2!J26,experiment3!J26,experiment4!J26,experiment5!J26)</f>
        <v>0.8958175381</v>
      </c>
      <c r="E26" s="11">
        <f>AVERAGE(experiment1!K26,experiment2!K26,experiment3!K26,experiment4!K26,experiment5!K26)</f>
        <v>0.9009501887</v>
      </c>
      <c r="F26" s="11">
        <f>AVERAGE(experiment1!L26,experiment2!L26,experiment3!L26,experiment4!L26,experiment5!L26)</f>
        <v>0.8948987854</v>
      </c>
      <c r="G26" s="11">
        <f>AVERAGE(experiment1!M26,experiment2!M26,experiment3!M26,experiment4!M26,experiment5!M26)</f>
        <v>2.633572674</v>
      </c>
      <c r="H26" s="11">
        <f>AVERAGE(experiment1!N26,experiment2!N26,experiment3!N26,experiment4!N26,experiment5!N26)</f>
        <v>2028.308581</v>
      </c>
      <c r="I26" s="12">
        <f t="shared" si="1"/>
        <v>1</v>
      </c>
      <c r="J26" s="11">
        <f>STDEV(experiment1!I26,experiment2!I26,experiment3!I26,experiment4!I26,experiment5!I26)/absoluteError!$C$3</f>
        <v>0.004437956148</v>
      </c>
      <c r="K26" s="11">
        <f>STDEV(experiment1!J26,experiment2!J26,experiment3!J26,experiment4!J26,experiment5!J26)/absoluteError!$C$3</f>
        <v>0.004280973866</v>
      </c>
      <c r="L26" s="11">
        <f>STDEV(experiment1!K26,experiment2!K26,experiment3!K26,experiment4!K26,experiment5!K26)/absoluteError!$C$3</f>
        <v>0.004479793212</v>
      </c>
      <c r="M26" s="11">
        <f>STDEV(experiment1!L26,experiment2!L26,experiment3!L26,experiment4!L26,experiment5!L26)/absoluteError!$C$3</f>
        <v>0.004437956148</v>
      </c>
      <c r="N26" s="3">
        <f t="shared" si="2"/>
        <v>4</v>
      </c>
    </row>
    <row r="27">
      <c r="A27" s="10" t="s">
        <v>17</v>
      </c>
      <c r="B27" s="10" t="s">
        <v>92</v>
      </c>
      <c r="C27" s="11">
        <f>AVERAGE(experiment1!I27,experiment2!I27,experiment3!I27,experiment4!I27,experiment5!I27)</f>
        <v>0.5060728745</v>
      </c>
      <c r="D27" s="11">
        <f>AVERAGE(experiment1!J27,experiment2!J27,experiment3!J27,experiment4!J27,experiment5!J27)</f>
        <v>0.4962909097</v>
      </c>
      <c r="E27" s="11">
        <f>AVERAGE(experiment1!K27,experiment2!K27,experiment3!K27,experiment4!K27,experiment5!K27)</f>
        <v>0.6325071145</v>
      </c>
      <c r="F27" s="11">
        <f>AVERAGE(experiment1!L27,experiment2!L27,experiment3!L27,experiment4!L27,experiment5!L27)</f>
        <v>0.5060728745</v>
      </c>
      <c r="G27" s="11">
        <f>AVERAGE(experiment1!M27,experiment2!M27,experiment3!M27,experiment4!M27,experiment5!M27)</f>
        <v>2.600788784</v>
      </c>
      <c r="H27" s="11">
        <f>AVERAGE(experiment1!N27,experiment2!N27,experiment3!N27,experiment4!N27,experiment5!N27)</f>
        <v>1747.7352</v>
      </c>
      <c r="I27" s="12">
        <f t="shared" si="1"/>
        <v>0</v>
      </c>
      <c r="J27" s="11">
        <f>STDEV(experiment1!I27,experiment2!I27,experiment3!I27,experiment4!I27,experiment5!I27)/absoluteError!$C$3</f>
        <v>0.01674959019</v>
      </c>
      <c r="K27" s="11">
        <f>STDEV(experiment1!J27,experiment2!J27,experiment3!J27,experiment4!J27,experiment5!J27)/absoluteError!$C$3</f>
        <v>0.01368817648</v>
      </c>
      <c r="L27" s="11">
        <f>STDEV(experiment1!K27,experiment2!K27,experiment3!K27,experiment4!K27,experiment5!K27)/absoluteError!$C$3</f>
        <v>0.02273642403</v>
      </c>
      <c r="M27" s="11">
        <f>STDEV(experiment1!L27,experiment2!L27,experiment3!L27,experiment4!L27,experiment5!L27)/absoluteError!$C$3</f>
        <v>0.01674959019</v>
      </c>
      <c r="N27" s="3">
        <f t="shared" si="2"/>
        <v>2</v>
      </c>
    </row>
    <row r="28">
      <c r="A28" s="10" t="s">
        <v>17</v>
      </c>
      <c r="B28" s="10" t="s">
        <v>95</v>
      </c>
      <c r="C28" s="11">
        <f>AVERAGE(experiment1!I28,experiment2!I28,experiment3!I28,experiment4!I28,experiment5!I28)</f>
        <v>0.576194332</v>
      </c>
      <c r="D28" s="11">
        <f>AVERAGE(experiment1!J28,experiment2!J28,experiment3!J28,experiment4!J28,experiment5!J28)</f>
        <v>0.579226793</v>
      </c>
      <c r="E28" s="11">
        <f>AVERAGE(experiment1!K28,experiment2!K28,experiment3!K28,experiment4!K28,experiment5!K28)</f>
        <v>0.648320436</v>
      </c>
      <c r="F28" s="11">
        <f>AVERAGE(experiment1!L28,experiment2!L28,experiment3!L28,experiment4!L28,experiment5!L28)</f>
        <v>0.576194332</v>
      </c>
      <c r="G28" s="11">
        <f>AVERAGE(experiment1!M28,experiment2!M28,experiment3!M28,experiment4!M28,experiment5!M28)</f>
        <v>2.640786362</v>
      </c>
      <c r="H28" s="11">
        <f>AVERAGE(experiment1!N28,experiment2!N28,experiment3!N28,experiment4!N28,experiment5!N28)</f>
        <v>146.1637689</v>
      </c>
      <c r="I28" s="12">
        <f t="shared" si="1"/>
        <v>0</v>
      </c>
      <c r="J28" s="11">
        <f>STDEV(experiment1!I28,experiment2!I28,experiment3!I28,experiment4!I28,experiment5!I28)/absoluteError!$C$3</f>
        <v>0.01365903345</v>
      </c>
      <c r="K28" s="11">
        <f>STDEV(experiment1!J28,experiment2!J28,experiment3!J28,experiment4!J28,experiment5!J28)/absoluteError!$C$3</f>
        <v>0.01225993762</v>
      </c>
      <c r="L28" s="11">
        <f>STDEV(experiment1!K28,experiment2!K28,experiment3!K28,experiment4!K28,experiment5!K28)/absoluteError!$C$3</f>
        <v>0.005818166611</v>
      </c>
      <c r="M28" s="11">
        <f>STDEV(experiment1!L28,experiment2!L28,experiment3!L28,experiment4!L28,experiment5!L28)/absoluteError!$C$3</f>
        <v>0.01365903345</v>
      </c>
      <c r="N28" s="3">
        <f t="shared" si="2"/>
        <v>2</v>
      </c>
    </row>
    <row r="29">
      <c r="A29" s="10" t="s">
        <v>17</v>
      </c>
      <c r="B29" s="10" t="s">
        <v>98</v>
      </c>
      <c r="C29" s="11">
        <f>AVERAGE(experiment1!I29,experiment2!I29,experiment3!I29,experiment4!I29,experiment5!I29)</f>
        <v>0.552388664</v>
      </c>
      <c r="D29" s="11">
        <f>AVERAGE(experiment1!J29,experiment2!J29,experiment3!J29,experiment4!J29,experiment5!J29)</f>
        <v>0.5423592736</v>
      </c>
      <c r="E29" s="11">
        <f>AVERAGE(experiment1!K29,experiment2!K29,experiment3!K29,experiment4!K29,experiment5!K29)</f>
        <v>0.6310151721</v>
      </c>
      <c r="F29" s="11">
        <f>AVERAGE(experiment1!L29,experiment2!L29,experiment3!L29,experiment4!L29,experiment5!L29)</f>
        <v>0.552388664</v>
      </c>
      <c r="G29" s="11">
        <f>AVERAGE(experiment1!M29,experiment2!M29,experiment3!M29,experiment4!M29,experiment5!M29)</f>
        <v>2.618528891</v>
      </c>
      <c r="H29" s="11">
        <f>AVERAGE(experiment1!N29,experiment2!N29,experiment3!N29,experiment4!N29,experiment5!N29)</f>
        <v>1876.609575</v>
      </c>
      <c r="I29" s="12">
        <f t="shared" si="1"/>
        <v>0</v>
      </c>
      <c r="J29" s="11">
        <f>STDEV(experiment1!I29,experiment2!I29,experiment3!I29,experiment4!I29,experiment5!I29)/absoluteError!$C$3</f>
        <v>0.01070052051</v>
      </c>
      <c r="K29" s="11">
        <f>STDEV(experiment1!J29,experiment2!J29,experiment3!J29,experiment4!J29,experiment5!J29)/absoluteError!$C$3</f>
        <v>0.009225230005</v>
      </c>
      <c r="L29" s="11">
        <f>STDEV(experiment1!K29,experiment2!K29,experiment3!K29,experiment4!K29,experiment5!K29)/absoluteError!$C$3</f>
        <v>0.00602225889</v>
      </c>
      <c r="M29" s="11">
        <f>STDEV(experiment1!L29,experiment2!L29,experiment3!L29,experiment4!L29,experiment5!L29)/absoluteError!$C$3</f>
        <v>0.01070052051</v>
      </c>
      <c r="N29" s="3">
        <f t="shared" si="2"/>
        <v>3</v>
      </c>
    </row>
    <row r="30">
      <c r="A30" s="10" t="s">
        <v>17</v>
      </c>
      <c r="B30" s="10" t="s">
        <v>101</v>
      </c>
      <c r="C30" s="11">
        <f>AVERAGE(experiment1!I30,experiment2!I30,experiment3!I30,experiment4!I30,experiment5!I30)</f>
        <v>0.2725506073</v>
      </c>
      <c r="D30" s="11">
        <f>AVERAGE(experiment1!J30,experiment2!J30,experiment3!J30,experiment4!J30,experiment5!J30)</f>
        <v>0.2114999508</v>
      </c>
      <c r="E30" s="11">
        <f>AVERAGE(experiment1!K30,experiment2!K30,experiment3!K30,experiment4!K30,experiment5!K30)</f>
        <v>0.2745327194</v>
      </c>
      <c r="F30" s="11">
        <f>AVERAGE(experiment1!L30,experiment2!L30,experiment3!L30,experiment4!L30,experiment5!L30)</f>
        <v>0.2725506073</v>
      </c>
      <c r="G30" s="11">
        <f>AVERAGE(experiment1!M30,experiment2!M30,experiment3!M30,experiment4!M30,experiment5!M30)</f>
        <v>2.606249619</v>
      </c>
      <c r="H30" s="11">
        <f>AVERAGE(experiment1!N30,experiment2!N30,experiment3!N30,experiment4!N30,experiment5!N30)</f>
        <v>1730.929247</v>
      </c>
      <c r="I30" s="12">
        <f t="shared" si="1"/>
        <v>0</v>
      </c>
      <c r="J30" s="11">
        <f>STDEV(experiment1!I30,experiment2!I30,experiment3!I30,experiment4!I30,experiment5!I30)/absoluteError!$C$3</f>
        <v>0.006358209046</v>
      </c>
      <c r="K30" s="11">
        <f>STDEV(experiment1!J30,experiment2!J30,experiment3!J30,experiment4!J30,experiment5!J30)/absoluteError!$C$3</f>
        <v>0.006184514609</v>
      </c>
      <c r="L30" s="11">
        <f>STDEV(experiment1!K30,experiment2!K30,experiment3!K30,experiment4!K30,experiment5!K30)/absoluteError!$C$3</f>
        <v>0.005073014465</v>
      </c>
      <c r="M30" s="11">
        <f>STDEV(experiment1!L30,experiment2!L30,experiment3!L30,experiment4!L30,experiment5!L30)/absoluteError!$C$3</f>
        <v>0.006358209046</v>
      </c>
      <c r="N30" s="3">
        <f t="shared" si="2"/>
        <v>1</v>
      </c>
    </row>
    <row r="31">
      <c r="A31" s="10" t="s">
        <v>17</v>
      </c>
      <c r="B31" s="10" t="s">
        <v>104</v>
      </c>
      <c r="C31" s="11">
        <f>AVERAGE(experiment1!I31,experiment2!I31,experiment3!I31,experiment4!I31,experiment5!I31)</f>
        <v>0.5491497976</v>
      </c>
      <c r="D31" s="11">
        <f>AVERAGE(experiment1!J31,experiment2!J31,experiment3!J31,experiment4!J31,experiment5!J31)</f>
        <v>0.5525782188</v>
      </c>
      <c r="E31" s="11">
        <f>AVERAGE(experiment1!K31,experiment2!K31,experiment3!K31,experiment4!K31,experiment5!K31)</f>
        <v>0.6420199908</v>
      </c>
      <c r="F31" s="11">
        <f>AVERAGE(experiment1!L31,experiment2!L31,experiment3!L31,experiment4!L31,experiment5!L31)</f>
        <v>0.5491497976</v>
      </c>
      <c r="G31" s="11">
        <f>AVERAGE(experiment1!M31,experiment2!M31,experiment3!M31,experiment4!M31,experiment5!M31)</f>
        <v>2.621043682</v>
      </c>
      <c r="H31" s="11">
        <f>AVERAGE(experiment1!N31,experiment2!N31,experiment3!N31,experiment4!N31,experiment5!N31)</f>
        <v>129.8772635</v>
      </c>
      <c r="I31" s="12">
        <f t="shared" si="1"/>
        <v>0</v>
      </c>
      <c r="J31" s="11">
        <f>STDEV(experiment1!I31,experiment2!I31,experiment3!I31,experiment4!I31,experiment5!I31)/absoluteError!$C$3</f>
        <v>0.01072194422</v>
      </c>
      <c r="K31" s="11">
        <f>STDEV(experiment1!J31,experiment2!J31,experiment3!J31,experiment4!J31,experiment5!J31)/absoluteError!$C$3</f>
        <v>0.009010975805</v>
      </c>
      <c r="L31" s="11">
        <f>STDEV(experiment1!K31,experiment2!K31,experiment3!K31,experiment4!K31,experiment5!K31)/absoluteError!$C$3</f>
        <v>0.008139335647</v>
      </c>
      <c r="M31" s="11">
        <f>STDEV(experiment1!L31,experiment2!L31,experiment3!L31,experiment4!L31,experiment5!L31)/absoluteError!$C$3</f>
        <v>0.01072194422</v>
      </c>
      <c r="N31" s="3">
        <f t="shared" si="2"/>
        <v>1</v>
      </c>
    </row>
    <row r="32">
      <c r="A32" s="10" t="s">
        <v>17</v>
      </c>
      <c r="B32" s="10" t="s">
        <v>107</v>
      </c>
      <c r="C32" s="11">
        <f>AVERAGE(experiment1!I32,experiment2!I32,experiment3!I32,experiment4!I32,experiment5!I32)</f>
        <v>0.531659919</v>
      </c>
      <c r="D32" s="11">
        <f>AVERAGE(experiment1!J32,experiment2!J32,experiment3!J32,experiment4!J32,experiment5!J32)</f>
        <v>0.5182085782</v>
      </c>
      <c r="E32" s="11">
        <f>AVERAGE(experiment1!K32,experiment2!K32,experiment3!K32,experiment4!K32,experiment5!K32)</f>
        <v>0.6282916897</v>
      </c>
      <c r="F32" s="11">
        <f>AVERAGE(experiment1!L32,experiment2!L32,experiment3!L32,experiment4!L32,experiment5!L32)</f>
        <v>0.531659919</v>
      </c>
      <c r="G32" s="11">
        <f>AVERAGE(experiment1!M32,experiment2!M32,experiment3!M32,experiment4!M32,experiment5!M32)</f>
        <v>2.622618484</v>
      </c>
      <c r="H32" s="11">
        <f>AVERAGE(experiment1!N32,experiment2!N32,experiment3!N32,experiment4!N32,experiment5!N32)</f>
        <v>1857.90658</v>
      </c>
      <c r="I32" s="12">
        <f t="shared" si="1"/>
        <v>0</v>
      </c>
      <c r="J32" s="11">
        <f>STDEV(experiment1!I32,experiment2!I32,experiment3!I32,experiment4!I32,experiment5!I32)/absoluteError!$C$3</f>
        <v>0.01293419306</v>
      </c>
      <c r="K32" s="11">
        <f>STDEV(experiment1!J32,experiment2!J32,experiment3!J32,experiment4!J32,experiment5!J32)/absoluteError!$C$3</f>
        <v>0.01429243666</v>
      </c>
      <c r="L32" s="11">
        <f>STDEV(experiment1!K32,experiment2!K32,experiment3!K32,experiment4!K32,experiment5!K32)/absoluteError!$C$3</f>
        <v>0.01286483843</v>
      </c>
      <c r="M32" s="11">
        <f>STDEV(experiment1!L32,experiment2!L32,experiment3!L32,experiment4!L32,experiment5!L32)/absoluteError!$C$3</f>
        <v>0.01293419306</v>
      </c>
      <c r="N32" s="3">
        <f t="shared" si="2"/>
        <v>2</v>
      </c>
    </row>
    <row r="33">
      <c r="A33" s="10" t="s">
        <v>29</v>
      </c>
      <c r="B33" s="10" t="s">
        <v>17</v>
      </c>
      <c r="C33" s="11">
        <f>AVERAGE(experiment1!I33,experiment2!I33,experiment3!I33,experiment4!I33,experiment5!I33)</f>
        <v>0.5406926407</v>
      </c>
      <c r="D33" s="11">
        <f>AVERAGE(experiment1!J33,experiment2!J33,experiment3!J33,experiment4!J33,experiment5!J33)</f>
        <v>0.4622824543</v>
      </c>
      <c r="E33" s="11">
        <f>AVERAGE(experiment1!K33,experiment2!K33,experiment3!K33,experiment4!K33,experiment5!K33)</f>
        <v>0.4515936388</v>
      </c>
      <c r="F33" s="11">
        <f>AVERAGE(experiment1!L33,experiment2!L33,experiment3!L33,experiment4!L33,experiment5!L33)</f>
        <v>0.5406926407</v>
      </c>
      <c r="G33" s="11">
        <f>AVERAGE(experiment1!M33,experiment2!M33,experiment3!M33,experiment4!M33,experiment5!M33)</f>
        <v>2.176991463</v>
      </c>
      <c r="H33" s="11">
        <f>AVERAGE(experiment1!N33,experiment2!N33,experiment3!N33,experiment4!N33,experiment5!N33)</f>
        <v>160.6555098</v>
      </c>
      <c r="I33" s="12">
        <f t="shared" si="1"/>
        <v>0</v>
      </c>
      <c r="J33" s="11">
        <f>STDEV(experiment1!I33,experiment2!I33,experiment3!I33,experiment4!I33,experiment5!I33)/absoluteError!$C$3</f>
        <v>0.005824079674</v>
      </c>
      <c r="K33" s="11">
        <f>STDEV(experiment1!J33,experiment2!J33,experiment3!J33,experiment4!J33,experiment5!J33)/absoluteError!$C$3</f>
        <v>0.008990369065</v>
      </c>
      <c r="L33" s="11">
        <f>STDEV(experiment1!K33,experiment2!K33,experiment3!K33,experiment4!K33,experiment5!K33)/absoluteError!$C$3</f>
        <v>0.008349660365</v>
      </c>
      <c r="M33" s="11">
        <f>STDEV(experiment1!L33,experiment2!L33,experiment3!L33,experiment4!L33,experiment5!L33)/absoluteError!$C$3</f>
        <v>0.005824079674</v>
      </c>
      <c r="N33" s="3">
        <f t="shared" si="2"/>
        <v>1</v>
      </c>
    </row>
    <row r="34">
      <c r="A34" s="10" t="s">
        <v>29</v>
      </c>
      <c r="B34" s="10" t="s">
        <v>20</v>
      </c>
      <c r="C34" s="11">
        <f>AVERAGE(experiment1!I34,experiment2!I34,experiment3!I34,experiment4!I34,experiment5!I34)</f>
        <v>0.5822510823</v>
      </c>
      <c r="D34" s="11">
        <f>AVERAGE(experiment1!J34,experiment2!J34,experiment3!J34,experiment4!J34,experiment5!J34)</f>
        <v>0.5269345057</v>
      </c>
      <c r="E34" s="11">
        <f>AVERAGE(experiment1!K34,experiment2!K34,experiment3!K34,experiment4!K34,experiment5!K34)</f>
        <v>0.5155378567</v>
      </c>
      <c r="F34" s="11">
        <f>AVERAGE(experiment1!L34,experiment2!L34,experiment3!L34,experiment4!L34,experiment5!L34)</f>
        <v>0.5822510823</v>
      </c>
      <c r="G34" s="11">
        <f>AVERAGE(experiment1!M34,experiment2!M34,experiment3!M34,experiment4!M34,experiment5!M34)</f>
        <v>1.849771976</v>
      </c>
      <c r="H34" s="11">
        <f>AVERAGE(experiment1!N34,experiment2!N34,experiment3!N34,experiment4!N34,experiment5!N34)</f>
        <v>1890.279643</v>
      </c>
      <c r="I34" s="12">
        <f t="shared" si="1"/>
        <v>0</v>
      </c>
      <c r="J34" s="11">
        <f>STDEV(experiment1!I34,experiment2!I34,experiment3!I34,experiment4!I34,experiment5!I34)/absoluteError!$C$3</f>
        <v>0.01293278723</v>
      </c>
      <c r="K34" s="11">
        <f>STDEV(experiment1!J34,experiment2!J34,experiment3!J34,experiment4!J34,experiment5!J34)/absoluteError!$C$3</f>
        <v>0.01221816439</v>
      </c>
      <c r="L34" s="11">
        <f>STDEV(experiment1!K34,experiment2!K34,experiment3!K34,experiment4!K34,experiment5!K34)/absoluteError!$C$3</f>
        <v>0.01184852238</v>
      </c>
      <c r="M34" s="11">
        <f>STDEV(experiment1!L34,experiment2!L34,experiment3!L34,experiment4!L34,experiment5!L34)/absoluteError!$C$3</f>
        <v>0.01293278723</v>
      </c>
      <c r="N34" s="3">
        <f t="shared" si="2"/>
        <v>2</v>
      </c>
    </row>
    <row r="35">
      <c r="A35" s="10" t="s">
        <v>29</v>
      </c>
      <c r="B35" s="10" t="s">
        <v>23</v>
      </c>
      <c r="C35" s="11">
        <f>AVERAGE(experiment1!I35,experiment2!I35,experiment3!I35,experiment4!I35,experiment5!I35)</f>
        <v>0.5904761905</v>
      </c>
      <c r="D35" s="11">
        <f>AVERAGE(experiment1!J35,experiment2!J35,experiment3!J35,experiment4!J35,experiment5!J35)</f>
        <v>0.5246445763</v>
      </c>
      <c r="E35" s="11">
        <f>AVERAGE(experiment1!K35,experiment2!K35,experiment3!K35,experiment4!K35,experiment5!K35)</f>
        <v>0.4928865863</v>
      </c>
      <c r="F35" s="11">
        <f>AVERAGE(experiment1!L35,experiment2!L35,experiment3!L35,experiment4!L35,experiment5!L35)</f>
        <v>0.5904761905</v>
      </c>
      <c r="G35" s="11">
        <f>AVERAGE(experiment1!M35,experiment2!M35,experiment3!M35,experiment4!M35,experiment5!M35)</f>
        <v>1.870054579</v>
      </c>
      <c r="H35" s="11">
        <f>AVERAGE(experiment1!N35,experiment2!N35,experiment3!N35,experiment4!N35,experiment5!N35)</f>
        <v>284.2947158</v>
      </c>
      <c r="I35" s="12">
        <f t="shared" si="1"/>
        <v>0</v>
      </c>
      <c r="J35" s="11">
        <f>STDEV(experiment1!I35,experiment2!I35,experiment3!I35,experiment4!I35,experiment5!I35)/absoluteError!$C$3</f>
        <v>0.008139218908</v>
      </c>
      <c r="K35" s="11">
        <f>STDEV(experiment1!J35,experiment2!J35,experiment3!J35,experiment4!J35,experiment5!J35)/absoluteError!$C$3</f>
        <v>0.007191004359</v>
      </c>
      <c r="L35" s="11">
        <f>STDEV(experiment1!K35,experiment2!K35,experiment3!K35,experiment4!K35,experiment5!K35)/absoluteError!$C$3</f>
        <v>0.006974196479</v>
      </c>
      <c r="M35" s="11">
        <f>STDEV(experiment1!L35,experiment2!L35,experiment3!L35,experiment4!L35,experiment5!L35)/absoluteError!$C$3</f>
        <v>0.008139218908</v>
      </c>
      <c r="N35" s="3">
        <f t="shared" si="2"/>
        <v>2</v>
      </c>
    </row>
    <row r="36">
      <c r="A36" s="10" t="s">
        <v>29</v>
      </c>
      <c r="B36" s="10" t="s">
        <v>26</v>
      </c>
      <c r="C36" s="11">
        <f>AVERAGE(experiment1!I36,experiment2!I36,experiment3!I36,experiment4!I36,experiment5!I36)</f>
        <v>0.5930735931</v>
      </c>
      <c r="D36" s="11">
        <f>AVERAGE(experiment1!J36,experiment2!J36,experiment3!J36,experiment4!J36,experiment5!J36)</f>
        <v>0.5374257587</v>
      </c>
      <c r="E36" s="11">
        <f>AVERAGE(experiment1!K36,experiment2!K36,experiment3!K36,experiment4!K36,experiment5!K36)</f>
        <v>0.5236274155</v>
      </c>
      <c r="F36" s="11">
        <f>AVERAGE(experiment1!L36,experiment2!L36,experiment3!L36,experiment4!L36,experiment5!L36)</f>
        <v>0.5930735931</v>
      </c>
      <c r="G36" s="11">
        <f>AVERAGE(experiment1!M36,experiment2!M36,experiment3!M36,experiment4!M36,experiment5!M36)</f>
        <v>1.842692089</v>
      </c>
      <c r="H36" s="11">
        <f>AVERAGE(experiment1!N36,experiment2!N36,experiment3!N36,experiment4!N36,experiment5!N36)</f>
        <v>2011.173542</v>
      </c>
      <c r="I36" s="12">
        <f t="shared" si="1"/>
        <v>0</v>
      </c>
      <c r="J36" s="11">
        <f>STDEV(experiment1!I36,experiment2!I36,experiment3!I36,experiment4!I36,experiment5!I36)/absoluteError!$C$3</f>
        <v>0.006122136634</v>
      </c>
      <c r="K36" s="11">
        <f>STDEV(experiment1!J36,experiment2!J36,experiment3!J36,experiment4!J36,experiment5!J36)/absoluteError!$C$3</f>
        <v>0.003651342054</v>
      </c>
      <c r="L36" s="11">
        <f>STDEV(experiment1!K36,experiment2!K36,experiment3!K36,experiment4!K36,experiment5!K36)/absoluteError!$C$3</f>
        <v>0.002112369768</v>
      </c>
      <c r="M36" s="11">
        <f>STDEV(experiment1!L36,experiment2!L36,experiment3!L36,experiment4!L36,experiment5!L36)/absoluteError!$C$3</f>
        <v>0.006122136634</v>
      </c>
      <c r="N36" s="3">
        <f t="shared" si="2"/>
        <v>3</v>
      </c>
    </row>
    <row r="37">
      <c r="A37" s="10" t="s">
        <v>29</v>
      </c>
      <c r="B37" s="10" t="s">
        <v>29</v>
      </c>
      <c r="C37" s="11">
        <f>AVERAGE(experiment1!I37,experiment2!I37,experiment3!I37,experiment4!I37,experiment5!I37)</f>
        <v>0.8857142857</v>
      </c>
      <c r="D37" s="11">
        <f>AVERAGE(experiment1!J37,experiment2!J37,experiment3!J37,experiment4!J37,experiment5!J37)</f>
        <v>0.8668529378</v>
      </c>
      <c r="E37" s="11">
        <f>AVERAGE(experiment1!K37,experiment2!K37,experiment3!K37,experiment4!K37,experiment5!K37)</f>
        <v>0.8582643847</v>
      </c>
      <c r="F37" s="11">
        <f>AVERAGE(experiment1!L37,experiment2!L37,experiment3!L37,experiment4!L37,experiment5!L37)</f>
        <v>0.8857142857</v>
      </c>
      <c r="G37" s="11">
        <f>AVERAGE(experiment1!M37,experiment2!M37,experiment3!M37,experiment4!M37,experiment5!M37)</f>
        <v>1.869322443</v>
      </c>
      <c r="H37" s="11">
        <f>AVERAGE(experiment1!N37,experiment2!N37,experiment3!N37,experiment4!N37,experiment5!N37)</f>
        <v>84.17877469</v>
      </c>
      <c r="I37" s="12">
        <f t="shared" si="1"/>
        <v>1</v>
      </c>
      <c r="J37" s="11">
        <f>STDEV(experiment1!I37,experiment2!I37,experiment3!I37,experiment4!I37,experiment5!I37)/absoluteError!$C$3</f>
        <v>0.002771915254</v>
      </c>
      <c r="K37" s="11">
        <f>STDEV(experiment1!J37,experiment2!J37,experiment3!J37,experiment4!J37,experiment5!J37)/absoluteError!$C$3</f>
        <v>0.002973184421</v>
      </c>
      <c r="L37" s="11">
        <f>STDEV(experiment1!K37,experiment2!K37,experiment3!K37,experiment4!K37,experiment5!K37)/absoluteError!$C$3</f>
        <v>0.002885387009</v>
      </c>
      <c r="M37" s="11">
        <f>STDEV(experiment1!L37,experiment2!L37,experiment3!L37,experiment4!L37,experiment5!L37)/absoluteError!$C$3</f>
        <v>0.002771915254</v>
      </c>
      <c r="N37" s="3">
        <f t="shared" si="2"/>
        <v>1</v>
      </c>
    </row>
    <row r="38">
      <c r="A38" s="10" t="s">
        <v>29</v>
      </c>
      <c r="B38" s="10" t="s">
        <v>32</v>
      </c>
      <c r="C38" s="11">
        <f>AVERAGE(experiment1!I38,experiment2!I38,experiment3!I38,experiment4!I38,experiment5!I38)</f>
        <v>0.8831168831</v>
      </c>
      <c r="D38" s="11">
        <f>AVERAGE(experiment1!J38,experiment2!J38,experiment3!J38,experiment4!J38,experiment5!J38)</f>
        <v>0.8724345908</v>
      </c>
      <c r="E38" s="11">
        <f>AVERAGE(experiment1!K38,experiment2!K38,experiment3!K38,experiment4!K38,experiment5!K38)</f>
        <v>0.8652855907</v>
      </c>
      <c r="F38" s="11">
        <f>AVERAGE(experiment1!L38,experiment2!L38,experiment3!L38,experiment4!L38,experiment5!L38)</f>
        <v>0.8831168831</v>
      </c>
      <c r="G38" s="11">
        <f>AVERAGE(experiment1!M38,experiment2!M38,experiment3!M38,experiment4!M38,experiment5!M38)</f>
        <v>1.844553041</v>
      </c>
      <c r="H38" s="11">
        <f>AVERAGE(experiment1!N38,experiment2!N38,experiment3!N38,experiment4!N38,experiment5!N38)</f>
        <v>239.166582</v>
      </c>
      <c r="I38" s="12">
        <f t="shared" si="1"/>
        <v>1</v>
      </c>
      <c r="J38" s="11">
        <f>STDEV(experiment1!I38,experiment2!I38,experiment3!I38,experiment4!I38,experiment5!I38)/absoluteError!$C$3</f>
        <v>0.004642339954</v>
      </c>
      <c r="K38" s="11">
        <f>STDEV(experiment1!J38,experiment2!J38,experiment3!J38,experiment4!J38,experiment5!J38)/absoluteError!$C$3</f>
        <v>0.004104606054</v>
      </c>
      <c r="L38" s="11">
        <f>STDEV(experiment1!K38,experiment2!K38,experiment3!K38,experiment4!K38,experiment5!K38)/absoluteError!$C$3</f>
        <v>0.003736090131</v>
      </c>
      <c r="M38" s="11">
        <f>STDEV(experiment1!L38,experiment2!L38,experiment3!L38,experiment4!L38,experiment5!L38)/absoluteError!$C$3</f>
        <v>0.004642339954</v>
      </c>
      <c r="N38" s="3">
        <f t="shared" si="2"/>
        <v>2</v>
      </c>
    </row>
    <row r="39">
      <c r="A39" s="10" t="s">
        <v>29</v>
      </c>
      <c r="B39" s="10" t="s">
        <v>35</v>
      </c>
      <c r="C39" s="11">
        <f>AVERAGE(experiment1!I39,experiment2!I39,experiment3!I39,experiment4!I39,experiment5!I39)</f>
        <v>0.8926406926</v>
      </c>
      <c r="D39" s="11">
        <f>AVERAGE(experiment1!J39,experiment2!J39,experiment3!J39,experiment4!J39,experiment5!J39)</f>
        <v>0.8849810418</v>
      </c>
      <c r="E39" s="11">
        <f>AVERAGE(experiment1!K39,experiment2!K39,experiment3!K39,experiment4!K39,experiment5!K39)</f>
        <v>0.8805217977</v>
      </c>
      <c r="F39" s="11">
        <f>AVERAGE(experiment1!L39,experiment2!L39,experiment3!L39,experiment4!L39,experiment5!L39)</f>
        <v>0.8926406926</v>
      </c>
      <c r="G39" s="11">
        <f>AVERAGE(experiment1!M39,experiment2!M39,experiment3!M39,experiment4!M39,experiment5!M39)</f>
        <v>1.845297337</v>
      </c>
      <c r="H39" s="11">
        <f>AVERAGE(experiment1!N39,experiment2!N39,experiment3!N39,experiment4!N39,experiment5!N39)</f>
        <v>1967.756361</v>
      </c>
      <c r="I39" s="12">
        <f t="shared" si="1"/>
        <v>1</v>
      </c>
      <c r="J39" s="11">
        <f>STDEV(experiment1!I39,experiment2!I39,experiment3!I39,experiment4!I39,experiment5!I39)/absoluteError!$C$3</f>
        <v>0.002615377916</v>
      </c>
      <c r="K39" s="11">
        <f>STDEV(experiment1!J39,experiment2!J39,experiment3!J39,experiment4!J39,experiment5!J39)/absoluteError!$C$3</f>
        <v>0.002537720773</v>
      </c>
      <c r="L39" s="11">
        <f>STDEV(experiment1!K39,experiment2!K39,experiment3!K39,experiment4!K39,experiment5!K39)/absoluteError!$C$3</f>
        <v>0.002700444061</v>
      </c>
      <c r="M39" s="11">
        <f>STDEV(experiment1!L39,experiment2!L39,experiment3!L39,experiment4!L39,experiment5!L39)/absoluteError!$C$3</f>
        <v>0.002615377916</v>
      </c>
      <c r="N39" s="3">
        <f t="shared" si="2"/>
        <v>3</v>
      </c>
    </row>
    <row r="40">
      <c r="A40" s="10" t="s">
        <v>29</v>
      </c>
      <c r="B40" s="10" t="s">
        <v>38</v>
      </c>
      <c r="C40" s="11">
        <f>AVERAGE(experiment1!I40,experiment2!I40,experiment3!I40,experiment4!I40,experiment5!I40)</f>
        <v>0.8848484848</v>
      </c>
      <c r="D40" s="11">
        <f>AVERAGE(experiment1!J40,experiment2!J40,experiment3!J40,experiment4!J40,experiment5!J40)</f>
        <v>0.8789163802</v>
      </c>
      <c r="E40" s="11">
        <f>AVERAGE(experiment1!K40,experiment2!K40,experiment3!K40,experiment4!K40,experiment5!K40)</f>
        <v>0.8756001783</v>
      </c>
      <c r="F40" s="11">
        <f>AVERAGE(experiment1!L40,experiment2!L40,experiment3!L40,experiment4!L40,experiment5!L40)</f>
        <v>0.8848484848</v>
      </c>
      <c r="G40" s="11">
        <f>AVERAGE(experiment1!M40,experiment2!M40,experiment3!M40,experiment4!M40,experiment5!M40)</f>
        <v>1.816405344</v>
      </c>
      <c r="H40" s="11">
        <f>AVERAGE(experiment1!N40,experiment2!N40,experiment3!N40,experiment4!N40,experiment5!N40)</f>
        <v>363.6967577</v>
      </c>
      <c r="I40" s="12">
        <f t="shared" si="1"/>
        <v>1</v>
      </c>
      <c r="J40" s="11">
        <f>STDEV(experiment1!I40,experiment2!I40,experiment3!I40,experiment4!I40,experiment5!I40)/absoluteError!$C$3</f>
        <v>0.003239530205</v>
      </c>
      <c r="K40" s="11">
        <f>STDEV(experiment1!J40,experiment2!J40,experiment3!J40,experiment4!J40,experiment5!J40)/absoluteError!$C$3</f>
        <v>0.0037662954</v>
      </c>
      <c r="L40" s="11">
        <f>STDEV(experiment1!K40,experiment2!K40,experiment3!K40,experiment4!K40,experiment5!K40)/absoluteError!$C$3</f>
        <v>0.004526595046</v>
      </c>
      <c r="M40" s="11">
        <f>STDEV(experiment1!L40,experiment2!L40,experiment3!L40,experiment4!L40,experiment5!L40)/absoluteError!$C$3</f>
        <v>0.003239530205</v>
      </c>
      <c r="N40" s="3">
        <f t="shared" si="2"/>
        <v>3</v>
      </c>
    </row>
    <row r="41">
      <c r="A41" s="10" t="s">
        <v>29</v>
      </c>
      <c r="B41" s="10" t="s">
        <v>41</v>
      </c>
      <c r="C41" s="11">
        <f>AVERAGE(experiment1!I41,experiment2!I41,experiment3!I41,experiment4!I41,experiment5!I41)</f>
        <v>0.8922077922</v>
      </c>
      <c r="D41" s="11">
        <f>AVERAGE(experiment1!J41,experiment2!J41,experiment3!J41,experiment4!J41,experiment5!J41)</f>
        <v>0.8858662499</v>
      </c>
      <c r="E41" s="11">
        <f>AVERAGE(experiment1!K41,experiment2!K41,experiment3!K41,experiment4!K41,experiment5!K41)</f>
        <v>0.8829209703</v>
      </c>
      <c r="F41" s="11">
        <f>AVERAGE(experiment1!L41,experiment2!L41,experiment3!L41,experiment4!L41,experiment5!L41)</f>
        <v>0.8922077922</v>
      </c>
      <c r="G41" s="11">
        <f>AVERAGE(experiment1!M41,experiment2!M41,experiment3!M41,experiment4!M41,experiment5!M41)</f>
        <v>1.850805521</v>
      </c>
      <c r="H41" s="11">
        <f>AVERAGE(experiment1!N41,experiment2!N41,experiment3!N41,experiment4!N41,experiment5!N41)</f>
        <v>2091.302898</v>
      </c>
      <c r="I41" s="12">
        <f t="shared" si="1"/>
        <v>1</v>
      </c>
      <c r="J41" s="11">
        <f>STDEV(experiment1!I41,experiment2!I41,experiment3!I41,experiment4!I41,experiment5!I41)/absoluteError!$C$3</f>
        <v>0.0012621108</v>
      </c>
      <c r="K41" s="11">
        <f>STDEV(experiment1!J41,experiment2!J41,experiment3!J41,experiment4!J41,experiment5!J41)/absoluteError!$C$3</f>
        <v>0.0009324745214</v>
      </c>
      <c r="L41" s="11">
        <f>STDEV(experiment1!K41,experiment2!K41,experiment3!K41,experiment4!K41,experiment5!K41)/absoluteError!$C$3</f>
        <v>0.00115143198</v>
      </c>
      <c r="M41" s="11">
        <f>STDEV(experiment1!L41,experiment2!L41,experiment3!L41,experiment4!L41,experiment5!L41)/absoluteError!$C$3</f>
        <v>0.0012621108</v>
      </c>
      <c r="N41" s="3">
        <f t="shared" si="2"/>
        <v>4</v>
      </c>
    </row>
    <row r="42">
      <c r="A42" s="10" t="s">
        <v>29</v>
      </c>
      <c r="B42" s="10" t="s">
        <v>44</v>
      </c>
      <c r="C42" s="11">
        <f>AVERAGE(experiment1!I42,experiment2!I42,experiment3!I42,experiment4!I42,experiment5!I42)</f>
        <v>0.9004329004</v>
      </c>
      <c r="D42" s="11">
        <f>AVERAGE(experiment1!J42,experiment2!J42,experiment3!J42,experiment4!J42,experiment5!J42)</f>
        <v>0.8880089585</v>
      </c>
      <c r="E42" s="11">
        <f>AVERAGE(experiment1!K42,experiment2!K42,experiment3!K42,experiment4!K42,experiment5!K42)</f>
        <v>0.8870028283</v>
      </c>
      <c r="F42" s="11">
        <f>AVERAGE(experiment1!L42,experiment2!L42,experiment3!L42,experiment4!L42,experiment5!L42)</f>
        <v>0.9004329004</v>
      </c>
      <c r="G42" s="11">
        <f>AVERAGE(experiment1!M42,experiment2!M42,experiment3!M42,experiment4!M42,experiment5!M42)</f>
        <v>1.811427069</v>
      </c>
      <c r="H42" s="11">
        <f>AVERAGE(experiment1!N42,experiment2!N42,experiment3!N42,experiment4!N42,experiment5!N42)</f>
        <v>100.527281</v>
      </c>
      <c r="I42" s="12">
        <f t="shared" si="1"/>
        <v>1</v>
      </c>
      <c r="J42" s="11">
        <f>STDEV(experiment1!I42,experiment2!I42,experiment3!I42,experiment4!I42,experiment5!I42)/absoluteError!$C$3</f>
        <v>0.002822165543</v>
      </c>
      <c r="K42" s="11">
        <f>STDEV(experiment1!J42,experiment2!J42,experiment3!J42,experiment4!J42,experiment5!J42)/absoluteError!$C$3</f>
        <v>0.002567085858</v>
      </c>
      <c r="L42" s="11">
        <f>STDEV(experiment1!K42,experiment2!K42,experiment3!K42,experiment4!K42,experiment5!K42)/absoluteError!$C$3</f>
        <v>0.00409183182</v>
      </c>
      <c r="M42" s="11">
        <f>STDEV(experiment1!L42,experiment2!L42,experiment3!L42,experiment4!L42,experiment5!L42)/absoluteError!$C$3</f>
        <v>0.002822165543</v>
      </c>
      <c r="N42" s="3">
        <f t="shared" si="2"/>
        <v>2</v>
      </c>
    </row>
    <row r="43">
      <c r="A43" s="10" t="s">
        <v>29</v>
      </c>
      <c r="B43" s="10" t="s">
        <v>47</v>
      </c>
      <c r="C43" s="11">
        <f>AVERAGE(experiment1!I43,experiment2!I43,experiment3!I43,experiment4!I43,experiment5!I43)</f>
        <v>0.8783549784</v>
      </c>
      <c r="D43" s="11">
        <f>AVERAGE(experiment1!J43,experiment2!J43,experiment3!J43,experiment4!J43,experiment5!J43)</f>
        <v>0.8670376302</v>
      </c>
      <c r="E43" s="11">
        <f>AVERAGE(experiment1!K43,experiment2!K43,experiment3!K43,experiment4!K43,experiment5!K43)</f>
        <v>0.8606211463</v>
      </c>
      <c r="F43" s="11">
        <f>AVERAGE(experiment1!L43,experiment2!L43,experiment3!L43,experiment4!L43,experiment5!L43)</f>
        <v>0.8783549784</v>
      </c>
      <c r="G43" s="11">
        <f>AVERAGE(experiment1!M43,experiment2!M43,experiment3!M43,experiment4!M43,experiment5!M43)</f>
        <v>1.842297697</v>
      </c>
      <c r="H43" s="11">
        <f>AVERAGE(experiment1!N43,experiment2!N43,experiment3!N43,experiment4!N43,experiment5!N43)</f>
        <v>255.3530612</v>
      </c>
      <c r="I43" s="12">
        <f t="shared" si="1"/>
        <v>1</v>
      </c>
      <c r="J43" s="11">
        <f>STDEV(experiment1!I43,experiment2!I43,experiment3!I43,experiment4!I43,experiment5!I43)/absoluteError!$C$3</f>
        <v>0.003647683884</v>
      </c>
      <c r="K43" s="11">
        <f>STDEV(experiment1!J43,experiment2!J43,experiment3!J43,experiment4!J43,experiment5!J43)/absoluteError!$C$3</f>
        <v>0.003222993144</v>
      </c>
      <c r="L43" s="11">
        <f>STDEV(experiment1!K43,experiment2!K43,experiment3!K43,experiment4!K43,experiment5!K43)/absoluteError!$C$3</f>
        <v>0.003222348782</v>
      </c>
      <c r="M43" s="11">
        <f>STDEV(experiment1!L43,experiment2!L43,experiment3!L43,experiment4!L43,experiment5!L43)/absoluteError!$C$3</f>
        <v>0.003647683884</v>
      </c>
      <c r="N43" s="3">
        <f t="shared" si="2"/>
        <v>3</v>
      </c>
    </row>
    <row r="44">
      <c r="A44" s="10" t="s">
        <v>29</v>
      </c>
      <c r="B44" s="10" t="s">
        <v>50</v>
      </c>
      <c r="C44" s="11">
        <f>AVERAGE(experiment1!I44,experiment2!I44,experiment3!I44,experiment4!I44,experiment5!I44)</f>
        <v>0.8917748918</v>
      </c>
      <c r="D44" s="11">
        <f>AVERAGE(experiment1!J44,experiment2!J44,experiment3!J44,experiment4!J44,experiment5!J44)</f>
        <v>0.8830876284</v>
      </c>
      <c r="E44" s="11">
        <f>AVERAGE(experiment1!K44,experiment2!K44,experiment3!K44,experiment4!K44,experiment5!K44)</f>
        <v>0.8773455142</v>
      </c>
      <c r="F44" s="11">
        <f>AVERAGE(experiment1!L44,experiment2!L44,experiment3!L44,experiment4!L44,experiment5!L44)</f>
        <v>0.8917748918</v>
      </c>
      <c r="G44" s="11">
        <f>AVERAGE(experiment1!M44,experiment2!M44,experiment3!M44,experiment4!M44,experiment5!M44)</f>
        <v>1.861400366</v>
      </c>
      <c r="H44" s="11">
        <f>AVERAGE(experiment1!N44,experiment2!N44,experiment3!N44,experiment4!N44,experiment5!N44)</f>
        <v>1984.934986</v>
      </c>
      <c r="I44" s="12">
        <f t="shared" si="1"/>
        <v>1</v>
      </c>
      <c r="J44" s="11">
        <f>STDEV(experiment1!I44,experiment2!I44,experiment3!I44,experiment4!I44,experiment5!I44)/absoluteError!$C$3</f>
        <v>0.00342237842</v>
      </c>
      <c r="K44" s="11">
        <f>STDEV(experiment1!J44,experiment2!J44,experiment3!J44,experiment4!J44,experiment5!J44)/absoluteError!$C$3</f>
        <v>0.002933903414</v>
      </c>
      <c r="L44" s="11">
        <f>STDEV(experiment1!K44,experiment2!K44,experiment3!K44,experiment4!K44,experiment5!K44)/absoluteError!$C$3</f>
        <v>0.002882458982</v>
      </c>
      <c r="M44" s="11">
        <f>STDEV(experiment1!L44,experiment2!L44,experiment3!L44,experiment4!L44,experiment5!L44)/absoluteError!$C$3</f>
        <v>0.00342237842</v>
      </c>
      <c r="N44" s="3">
        <f t="shared" si="2"/>
        <v>4</v>
      </c>
    </row>
    <row r="45">
      <c r="A45" s="10" t="s">
        <v>29</v>
      </c>
      <c r="B45" s="10" t="s">
        <v>53</v>
      </c>
      <c r="C45" s="11">
        <f>AVERAGE(experiment1!I45,experiment2!I45,experiment3!I45,experiment4!I45,experiment5!I45)</f>
        <v>0.8913419913</v>
      </c>
      <c r="D45" s="11">
        <f>AVERAGE(experiment1!J45,experiment2!J45,experiment3!J45,experiment4!J45,experiment5!J45)</f>
        <v>0.8851846041</v>
      </c>
      <c r="E45" s="11">
        <f>AVERAGE(experiment1!K45,experiment2!K45,experiment3!K45,experiment4!K45,experiment5!K45)</f>
        <v>0.8823040461</v>
      </c>
      <c r="F45" s="11">
        <f>AVERAGE(experiment1!L45,experiment2!L45,experiment3!L45,experiment4!L45,experiment5!L45)</f>
        <v>0.8913419913</v>
      </c>
      <c r="G45" s="11">
        <f>AVERAGE(experiment1!M45,experiment2!M45,experiment3!M45,experiment4!M45,experiment5!M45)</f>
        <v>1.85127368</v>
      </c>
      <c r="H45" s="11">
        <f>AVERAGE(experiment1!N45,experiment2!N45,experiment3!N45,experiment4!N45,experiment5!N45)</f>
        <v>379.6833611</v>
      </c>
      <c r="I45" s="12">
        <f t="shared" si="1"/>
        <v>1</v>
      </c>
      <c r="J45" s="11">
        <f>STDEV(experiment1!I45,experiment2!I45,experiment3!I45,experiment4!I45,experiment5!I45)/absoluteError!$C$3</f>
        <v>0.001590577755</v>
      </c>
      <c r="K45" s="11">
        <f>STDEV(experiment1!J45,experiment2!J45,experiment3!J45,experiment4!J45,experiment5!J45)/absoluteError!$C$3</f>
        <v>0.001864531535</v>
      </c>
      <c r="L45" s="11">
        <f>STDEV(experiment1!K45,experiment2!K45,experiment3!K45,experiment4!K45,experiment5!K45)/absoluteError!$C$3</f>
        <v>0.002478608745</v>
      </c>
      <c r="M45" s="11">
        <f>STDEV(experiment1!L45,experiment2!L45,experiment3!L45,experiment4!L45,experiment5!L45)/absoluteError!$C$3</f>
        <v>0.001590577755</v>
      </c>
      <c r="N45" s="3">
        <f t="shared" si="2"/>
        <v>4</v>
      </c>
    </row>
    <row r="46">
      <c r="A46" s="10" t="s">
        <v>29</v>
      </c>
      <c r="B46" s="10" t="s">
        <v>56</v>
      </c>
      <c r="C46" s="11">
        <f>AVERAGE(experiment1!I46,experiment2!I46,experiment3!I46,experiment4!I46,experiment5!I46)</f>
        <v>0.8987012987</v>
      </c>
      <c r="D46" s="11">
        <f>AVERAGE(experiment1!J46,experiment2!J46,experiment3!J46,experiment4!J46,experiment5!J46)</f>
        <v>0.8907191965</v>
      </c>
      <c r="E46" s="11">
        <f>AVERAGE(experiment1!K46,experiment2!K46,experiment3!K46,experiment4!K46,experiment5!K46)</f>
        <v>0.8854185576</v>
      </c>
      <c r="F46" s="11">
        <f>AVERAGE(experiment1!L46,experiment2!L46,experiment3!L46,experiment4!L46,experiment5!L46)</f>
        <v>0.8987012987</v>
      </c>
      <c r="G46" s="11">
        <f>AVERAGE(experiment1!M46,experiment2!M46,experiment3!M46,experiment4!M46,experiment5!M46)</f>
        <v>2.414072323</v>
      </c>
      <c r="H46" s="11">
        <f>AVERAGE(experiment1!N46,experiment2!N46,experiment3!N46,experiment4!N46,experiment5!N46)</f>
        <v>2108.548358</v>
      </c>
      <c r="I46" s="12">
        <f t="shared" si="1"/>
        <v>1</v>
      </c>
      <c r="J46" s="11">
        <f>STDEV(experiment1!I46,experiment2!I46,experiment3!I46,experiment4!I46,experiment5!I46)/absoluteError!$C$3</f>
        <v>0.001861975166</v>
      </c>
      <c r="K46" s="11">
        <f>STDEV(experiment1!J46,experiment2!J46,experiment3!J46,experiment4!J46,experiment5!J46)/absoluteError!$C$3</f>
        <v>0.002211977431</v>
      </c>
      <c r="L46" s="11">
        <f>STDEV(experiment1!K46,experiment2!K46,experiment3!K46,experiment4!K46,experiment5!K46)/absoluteError!$C$3</f>
        <v>0.003238624768</v>
      </c>
      <c r="M46" s="11">
        <f>STDEV(experiment1!L46,experiment2!L46,experiment3!L46,experiment4!L46,experiment5!L46)/absoluteError!$C$3</f>
        <v>0.001861975166</v>
      </c>
      <c r="N46" s="3">
        <f t="shared" si="2"/>
        <v>5</v>
      </c>
    </row>
    <row r="47">
      <c r="A47" s="10" t="s">
        <v>29</v>
      </c>
      <c r="B47" s="10" t="s">
        <v>59</v>
      </c>
      <c r="C47" s="11">
        <f>AVERAGE(experiment1!I47,experiment2!I47,experiment3!I47,experiment4!I47,experiment5!I47)</f>
        <v>0.8974025974</v>
      </c>
      <c r="D47" s="11">
        <f>AVERAGE(experiment1!J47,experiment2!J47,experiment3!J47,experiment4!J47,experiment5!J47)</f>
        <v>0.8881179311</v>
      </c>
      <c r="E47" s="11">
        <f>AVERAGE(experiment1!K47,experiment2!K47,experiment3!K47,experiment4!K47,experiment5!K47)</f>
        <v>0.8830629673</v>
      </c>
      <c r="F47" s="11">
        <f>AVERAGE(experiment1!L47,experiment2!L47,experiment3!L47,experiment4!L47,experiment5!L47)</f>
        <v>0.8974025974</v>
      </c>
      <c r="G47" s="11">
        <f>AVERAGE(experiment1!M47,experiment2!M47,experiment3!M47,experiment4!M47,experiment5!M47)</f>
        <v>1.841710043</v>
      </c>
      <c r="H47" s="11">
        <f>AVERAGE(experiment1!N47,experiment2!N47,experiment3!N47,experiment4!N47,experiment5!N47)</f>
        <v>1829.449018</v>
      </c>
      <c r="I47" s="12">
        <f t="shared" si="1"/>
        <v>1</v>
      </c>
      <c r="J47" s="11">
        <f>STDEV(experiment1!I47,experiment2!I47,experiment3!I47,experiment4!I47,experiment5!I47)/absoluteError!$C$3</f>
        <v>0.002331240176</v>
      </c>
      <c r="K47" s="11">
        <f>STDEV(experiment1!J47,experiment2!J47,experiment3!J47,experiment4!J47,experiment5!J47)/absoluteError!$C$3</f>
        <v>0.002383100276</v>
      </c>
      <c r="L47" s="11">
        <f>STDEV(experiment1!K47,experiment2!K47,experiment3!K47,experiment4!K47,experiment5!K47)/absoluteError!$C$3</f>
        <v>0.002625023443</v>
      </c>
      <c r="M47" s="11">
        <f>STDEV(experiment1!L47,experiment2!L47,experiment3!L47,experiment4!L47,experiment5!L47)/absoluteError!$C$3</f>
        <v>0.002331240176</v>
      </c>
      <c r="N47" s="3">
        <f t="shared" si="2"/>
        <v>3</v>
      </c>
    </row>
    <row r="48">
      <c r="A48" s="10" t="s">
        <v>29</v>
      </c>
      <c r="B48" s="10" t="s">
        <v>62</v>
      </c>
      <c r="C48" s="11">
        <f>AVERAGE(experiment1!I48,experiment2!I48,experiment3!I48,experiment4!I48,experiment5!I48)</f>
        <v>0.880952381</v>
      </c>
      <c r="D48" s="11">
        <f>AVERAGE(experiment1!J48,experiment2!J48,experiment3!J48,experiment4!J48,experiment5!J48)</f>
        <v>0.8734265891</v>
      </c>
      <c r="E48" s="11">
        <f>AVERAGE(experiment1!K48,experiment2!K48,experiment3!K48,experiment4!K48,experiment5!K48)</f>
        <v>0.8702615859</v>
      </c>
      <c r="F48" s="11">
        <f>AVERAGE(experiment1!L48,experiment2!L48,experiment3!L48,experiment4!L48,experiment5!L48)</f>
        <v>0.880952381</v>
      </c>
      <c r="G48" s="11">
        <f>AVERAGE(experiment1!M48,experiment2!M48,experiment3!M48,experiment4!M48,experiment5!M48)</f>
        <v>1.842001677</v>
      </c>
      <c r="H48" s="11">
        <f>AVERAGE(experiment1!N48,experiment2!N48,experiment3!N48,experiment4!N48,experiment5!N48)</f>
        <v>225.0923409</v>
      </c>
      <c r="I48" s="12">
        <f t="shared" si="1"/>
        <v>1</v>
      </c>
      <c r="J48" s="11">
        <f>STDEV(experiment1!I48,experiment2!I48,experiment3!I48,experiment4!I48,experiment5!I48)/absoluteError!$C$3</f>
        <v>0.00342237842</v>
      </c>
      <c r="K48" s="11">
        <f>STDEV(experiment1!J48,experiment2!J48,experiment3!J48,experiment4!J48,experiment5!J48)/absoluteError!$C$3</f>
        <v>0.003120820718</v>
      </c>
      <c r="L48" s="11">
        <f>STDEV(experiment1!K48,experiment2!K48,experiment3!K48,experiment4!K48,experiment5!K48)/absoluteError!$C$3</f>
        <v>0.002488811231</v>
      </c>
      <c r="M48" s="11">
        <f>STDEV(experiment1!L48,experiment2!L48,experiment3!L48,experiment4!L48,experiment5!L48)/absoluteError!$C$3</f>
        <v>0.00342237842</v>
      </c>
      <c r="N48" s="3">
        <f t="shared" si="2"/>
        <v>3</v>
      </c>
    </row>
    <row r="49">
      <c r="A49" s="10" t="s">
        <v>29</v>
      </c>
      <c r="B49" s="10" t="s">
        <v>65</v>
      </c>
      <c r="C49" s="11">
        <f>AVERAGE(experiment1!I49,experiment2!I49,experiment3!I49,experiment4!I49,experiment5!I49)</f>
        <v>0.9012987013</v>
      </c>
      <c r="D49" s="11">
        <f>AVERAGE(experiment1!J49,experiment2!J49,experiment3!J49,experiment4!J49,experiment5!J49)</f>
        <v>0.8927645701</v>
      </c>
      <c r="E49" s="11">
        <f>AVERAGE(experiment1!K49,experiment2!K49,experiment3!K49,experiment4!K49,experiment5!K49)</f>
        <v>0.8883576399</v>
      </c>
      <c r="F49" s="11">
        <f>AVERAGE(experiment1!L49,experiment2!L49,experiment3!L49,experiment4!L49,experiment5!L49)</f>
        <v>0.9012987013</v>
      </c>
      <c r="G49" s="11">
        <f>AVERAGE(experiment1!M49,experiment2!M49,experiment3!M49,experiment4!M49,experiment5!M49)</f>
        <v>1.85589366</v>
      </c>
      <c r="H49" s="11">
        <f>AVERAGE(experiment1!N49,experiment2!N49,experiment3!N49,experiment4!N49,experiment5!N49)</f>
        <v>1951.93329</v>
      </c>
      <c r="I49" s="12">
        <f t="shared" si="1"/>
        <v>1</v>
      </c>
      <c r="J49" s="11">
        <f>STDEV(experiment1!I49,experiment2!I49,experiment3!I49,experiment4!I49,experiment5!I49)/absoluteError!$C$3</f>
        <v>0.001103683877</v>
      </c>
      <c r="K49" s="11">
        <f>STDEV(experiment1!J49,experiment2!J49,experiment3!J49,experiment4!J49,experiment5!J49)/absoluteError!$C$3</f>
        <v>0.001783132067</v>
      </c>
      <c r="L49" s="11">
        <f>STDEV(experiment1!K49,experiment2!K49,experiment3!K49,experiment4!K49,experiment5!K49)/absoluteError!$C$3</f>
        <v>0.002173040276</v>
      </c>
      <c r="M49" s="11">
        <f>STDEV(experiment1!L49,experiment2!L49,experiment3!L49,experiment4!L49,experiment5!L49)/absoluteError!$C$3</f>
        <v>0.001103683877</v>
      </c>
      <c r="N49" s="3">
        <f t="shared" si="2"/>
        <v>4</v>
      </c>
    </row>
    <row r="50">
      <c r="A50" s="10" t="s">
        <v>29</v>
      </c>
      <c r="B50" s="10" t="s">
        <v>68</v>
      </c>
      <c r="C50" s="11">
        <f>AVERAGE(experiment1!I50,experiment2!I50,experiment3!I50,experiment4!I50,experiment5!I50)</f>
        <v>0.8961038961</v>
      </c>
      <c r="D50" s="11">
        <f>AVERAGE(experiment1!J50,experiment2!J50,experiment3!J50,experiment4!J50,experiment5!J50)</f>
        <v>0.8886971631</v>
      </c>
      <c r="E50" s="11">
        <f>AVERAGE(experiment1!K50,experiment2!K50,experiment3!K50,experiment4!K50,experiment5!K50)</f>
        <v>0.8913479577</v>
      </c>
      <c r="F50" s="11">
        <f>AVERAGE(experiment1!L50,experiment2!L50,experiment3!L50,experiment4!L50,experiment5!L50)</f>
        <v>0.8961038961</v>
      </c>
      <c r="G50" s="11">
        <f>AVERAGE(experiment1!M50,experiment2!M50,experiment3!M50,experiment4!M50,experiment5!M50)</f>
        <v>1.860931396</v>
      </c>
      <c r="H50" s="11">
        <f>AVERAGE(experiment1!N50,experiment2!N50,experiment3!N50,experiment4!N50,experiment5!N50)</f>
        <v>1810.567661</v>
      </c>
      <c r="I50" s="12">
        <f t="shared" si="1"/>
        <v>1</v>
      </c>
      <c r="J50" s="11">
        <f>STDEV(experiment1!I50,experiment2!I50,experiment3!I50,experiment4!I50,experiment5!I50)/absoluteError!$C$3</f>
        <v>0.004888134109</v>
      </c>
      <c r="K50" s="11">
        <f>STDEV(experiment1!J50,experiment2!J50,experiment3!J50,experiment4!J50,experiment5!J50)/absoluteError!$C$3</f>
        <v>0.004267286326</v>
      </c>
      <c r="L50" s="11">
        <f>STDEV(experiment1!K50,experiment2!K50,experiment3!K50,experiment4!K50,experiment5!K50)/absoluteError!$C$3</f>
        <v>0.00502525435</v>
      </c>
      <c r="M50" s="11">
        <f>STDEV(experiment1!L50,experiment2!L50,experiment3!L50,experiment4!L50,experiment5!L50)/absoluteError!$C$3</f>
        <v>0.004888134109</v>
      </c>
      <c r="N50" s="3">
        <f t="shared" si="2"/>
        <v>2</v>
      </c>
    </row>
    <row r="51">
      <c r="A51" s="10" t="s">
        <v>29</v>
      </c>
      <c r="B51" s="10" t="s">
        <v>71</v>
      </c>
      <c r="C51" s="11">
        <f>AVERAGE(experiment1!I51,experiment2!I51,experiment3!I51,experiment4!I51,experiment5!I51)</f>
        <v>0.8848484848</v>
      </c>
      <c r="D51" s="11">
        <f>AVERAGE(experiment1!J51,experiment2!J51,experiment3!J51,experiment4!J51,experiment5!J51)</f>
        <v>0.8779785375</v>
      </c>
      <c r="E51" s="11">
        <f>AVERAGE(experiment1!K51,experiment2!K51,experiment3!K51,experiment4!K51,experiment5!K51)</f>
        <v>0.8776236718</v>
      </c>
      <c r="F51" s="11">
        <f>AVERAGE(experiment1!L51,experiment2!L51,experiment3!L51,experiment4!L51,experiment5!L51)</f>
        <v>0.8848484848</v>
      </c>
      <c r="G51" s="11">
        <f>AVERAGE(experiment1!M51,experiment2!M51,experiment3!M51,experiment4!M51,experiment5!M51)</f>
        <v>1.851972485</v>
      </c>
      <c r="H51" s="11">
        <f>AVERAGE(experiment1!N51,experiment2!N51,experiment3!N51,experiment4!N51,experiment5!N51)</f>
        <v>208.617774</v>
      </c>
      <c r="I51" s="12">
        <f t="shared" si="1"/>
        <v>1</v>
      </c>
      <c r="J51" s="11">
        <f>STDEV(experiment1!I51,experiment2!I51,experiment3!I51,experiment4!I51,experiment5!I51)/absoluteError!$C$3</f>
        <v>0.0008098825512</v>
      </c>
      <c r="K51" s="11">
        <f>STDEV(experiment1!J51,experiment2!J51,experiment3!J51,experiment4!J51,experiment5!J51)/absoluteError!$C$3</f>
        <v>0.001032435829</v>
      </c>
      <c r="L51" s="11">
        <f>STDEV(experiment1!K51,experiment2!K51,experiment3!K51,experiment4!K51,experiment5!K51)/absoluteError!$C$3</f>
        <v>0.0004673730729</v>
      </c>
      <c r="M51" s="11">
        <f>STDEV(experiment1!L51,experiment2!L51,experiment3!L51,experiment4!L51,experiment5!L51)/absoluteError!$C$3</f>
        <v>0.0008098825512</v>
      </c>
      <c r="N51" s="3">
        <f t="shared" si="2"/>
        <v>2</v>
      </c>
    </row>
    <row r="52">
      <c r="A52" s="10" t="s">
        <v>29</v>
      </c>
      <c r="B52" s="10" t="s">
        <v>74</v>
      </c>
      <c r="C52" s="11">
        <f>AVERAGE(experiment1!I52,experiment2!I52,experiment3!I52,experiment4!I52,experiment5!I52)</f>
        <v>0.8904761905</v>
      </c>
      <c r="D52" s="11">
        <f>AVERAGE(experiment1!J52,experiment2!J52,experiment3!J52,experiment4!J52,experiment5!J52)</f>
        <v>0.8836239073</v>
      </c>
      <c r="E52" s="11">
        <f>AVERAGE(experiment1!K52,experiment2!K52,experiment3!K52,experiment4!K52,experiment5!K52)</f>
        <v>0.8840394996</v>
      </c>
      <c r="F52" s="11">
        <f>AVERAGE(experiment1!L52,experiment2!L52,experiment3!L52,experiment4!L52,experiment5!L52)</f>
        <v>0.8904761905</v>
      </c>
      <c r="G52" s="11">
        <f>AVERAGE(experiment1!M52,experiment2!M52,experiment3!M52,experiment4!M52,experiment5!M52)</f>
        <v>1.834906483</v>
      </c>
      <c r="H52" s="11">
        <f>AVERAGE(experiment1!N52,experiment2!N52,experiment3!N52,experiment4!N52,experiment5!N52)</f>
        <v>1935.801548</v>
      </c>
      <c r="I52" s="12">
        <f t="shared" si="1"/>
        <v>1</v>
      </c>
      <c r="J52" s="11">
        <f>STDEV(experiment1!I52,experiment2!I52,experiment3!I52,experiment4!I52,experiment5!I52)/absoluteError!$C$3</f>
        <v>0.003847703211</v>
      </c>
      <c r="K52" s="11">
        <f>STDEV(experiment1!J52,experiment2!J52,experiment3!J52,experiment4!J52,experiment5!J52)/absoluteError!$C$3</f>
        <v>0.003638605308</v>
      </c>
      <c r="L52" s="11">
        <f>STDEV(experiment1!K52,experiment2!K52,experiment3!K52,experiment4!K52,experiment5!K52)/absoluteError!$C$3</f>
        <v>0.004162171962</v>
      </c>
      <c r="M52" s="11">
        <f>STDEV(experiment1!L52,experiment2!L52,experiment3!L52,experiment4!L52,experiment5!L52)/absoluteError!$C$3</f>
        <v>0.003847703211</v>
      </c>
      <c r="N52" s="3">
        <f t="shared" si="2"/>
        <v>3</v>
      </c>
    </row>
    <row r="53">
      <c r="A53" s="10" t="s">
        <v>29</v>
      </c>
      <c r="B53" s="10" t="s">
        <v>77</v>
      </c>
      <c r="C53" s="11">
        <f>AVERAGE(experiment1!I53,experiment2!I53,experiment3!I53,experiment4!I53,experiment5!I53)</f>
        <v>0.329004329</v>
      </c>
      <c r="D53" s="11">
        <f>AVERAGE(experiment1!J53,experiment2!J53,experiment3!J53,experiment4!J53,experiment5!J53)</f>
        <v>0.2205708386</v>
      </c>
      <c r="E53" s="11">
        <f>AVERAGE(experiment1!K53,experiment2!K53,experiment3!K53,experiment4!K53,experiment5!K53)</f>
        <v>0.2642829785</v>
      </c>
      <c r="F53" s="11">
        <f>AVERAGE(experiment1!L53,experiment2!L53,experiment3!L53,experiment4!L53,experiment5!L53)</f>
        <v>0.329004329</v>
      </c>
      <c r="G53" s="11">
        <f>AVERAGE(experiment1!M53,experiment2!M53,experiment3!M53,experiment4!M53,experiment5!M53)</f>
        <v>1.849494553</v>
      </c>
      <c r="H53" s="11">
        <f>AVERAGE(experiment1!N53,experiment2!N53,experiment3!N53,experiment4!N53,experiment5!N53)</f>
        <v>20.71944151</v>
      </c>
      <c r="I53" s="12">
        <f t="shared" si="1"/>
        <v>0</v>
      </c>
      <c r="J53" s="11">
        <f>STDEV(experiment1!I53,experiment2!I53,experiment3!I53,experiment4!I53,experiment5!I53)/absoluteError!$C$3</f>
        <v>0.07559351438</v>
      </c>
      <c r="K53" s="11">
        <f>STDEV(experiment1!J53,experiment2!J53,experiment3!J53,experiment4!J53,experiment5!J53)/absoluteError!$C$3</f>
        <v>0.09984733249</v>
      </c>
      <c r="L53" s="11">
        <f>STDEV(experiment1!K53,experiment2!K53,experiment3!K53,experiment4!K53,experiment5!K53)/absoluteError!$C$3</f>
        <v>0.1203732935</v>
      </c>
      <c r="M53" s="11">
        <f>STDEV(experiment1!L53,experiment2!L53,experiment3!L53,experiment4!L53,experiment5!L53)/absoluteError!$C$3</f>
        <v>0.07559351438</v>
      </c>
      <c r="N53" s="3">
        <f t="shared" si="2"/>
        <v>1</v>
      </c>
    </row>
    <row r="54">
      <c r="A54" s="10" t="s">
        <v>29</v>
      </c>
      <c r="B54" s="10" t="s">
        <v>80</v>
      </c>
      <c r="C54" s="11">
        <f>AVERAGE(experiment1!I54,experiment2!I54,experiment3!I54,experiment4!I54,experiment5!I54)</f>
        <v>0.7311688312</v>
      </c>
      <c r="D54" s="11">
        <f>AVERAGE(experiment1!J54,experiment2!J54,experiment3!J54,experiment4!J54,experiment5!J54)</f>
        <v>0.7094734137</v>
      </c>
      <c r="E54" s="11">
        <f>AVERAGE(experiment1!K54,experiment2!K54,experiment3!K54,experiment4!K54,experiment5!K54)</f>
        <v>0.7298650994</v>
      </c>
      <c r="F54" s="11">
        <f>AVERAGE(experiment1!L54,experiment2!L54,experiment3!L54,experiment4!L54,experiment5!L54)</f>
        <v>0.7311688312</v>
      </c>
      <c r="G54" s="11">
        <f>AVERAGE(experiment1!M54,experiment2!M54,experiment3!M54,experiment4!M54,experiment5!M54)</f>
        <v>1.824591684</v>
      </c>
      <c r="H54" s="11">
        <f>AVERAGE(experiment1!N54,experiment2!N54,experiment3!N54,experiment4!N54,experiment5!N54)</f>
        <v>177.5519178</v>
      </c>
      <c r="I54" s="12">
        <f t="shared" si="1"/>
        <v>0</v>
      </c>
      <c r="J54" s="11">
        <f>STDEV(experiment1!I54,experiment2!I54,experiment3!I54,experiment4!I54,experiment5!I54)/absoluteError!$C$3</f>
        <v>0.01190279401</v>
      </c>
      <c r="K54" s="11">
        <f>STDEV(experiment1!J54,experiment2!J54,experiment3!J54,experiment4!J54,experiment5!J54)/absoluteError!$C$3</f>
        <v>0.01201839474</v>
      </c>
      <c r="L54" s="11">
        <f>STDEV(experiment1!K54,experiment2!K54,experiment3!K54,experiment4!K54,experiment5!K54)/absoluteError!$C$3</f>
        <v>0.01254000036</v>
      </c>
      <c r="M54" s="11">
        <f>STDEV(experiment1!L54,experiment2!L54,experiment3!L54,experiment4!L54,experiment5!L54)/absoluteError!$C$3</f>
        <v>0.01190279401</v>
      </c>
      <c r="N54" s="3">
        <f t="shared" si="2"/>
        <v>2</v>
      </c>
    </row>
    <row r="55">
      <c r="A55" s="10" t="s">
        <v>29</v>
      </c>
      <c r="B55" s="10" t="s">
        <v>83</v>
      </c>
      <c r="C55" s="11">
        <f>AVERAGE(experiment1!I55,experiment2!I55,experiment3!I55,experiment4!I55,experiment5!I55)</f>
        <v>0.7692640693</v>
      </c>
      <c r="D55" s="11">
        <f>AVERAGE(experiment1!J55,experiment2!J55,experiment3!J55,experiment4!J55,experiment5!J55)</f>
        <v>0.7671159226</v>
      </c>
      <c r="E55" s="11">
        <f>AVERAGE(experiment1!K55,experiment2!K55,experiment3!K55,experiment4!K55,experiment5!K55)</f>
        <v>0.7842281378</v>
      </c>
      <c r="F55" s="11">
        <f>AVERAGE(experiment1!L55,experiment2!L55,experiment3!L55,experiment4!L55,experiment5!L55)</f>
        <v>0.7692640693</v>
      </c>
      <c r="G55" s="11">
        <f>AVERAGE(experiment1!M55,experiment2!M55,experiment3!M55,experiment4!M55,experiment5!M55)</f>
        <v>1.842898655</v>
      </c>
      <c r="H55" s="11">
        <f>AVERAGE(experiment1!N55,experiment2!N55,experiment3!N55,experiment4!N55,experiment5!N55)</f>
        <v>1903.166919</v>
      </c>
      <c r="I55" s="12">
        <f t="shared" si="1"/>
        <v>0</v>
      </c>
      <c r="J55" s="11">
        <f>STDEV(experiment1!I55,experiment2!I55,experiment3!I55,experiment4!I55,experiment5!I55)/absoluteError!$C$3</f>
        <v>0.007822212554</v>
      </c>
      <c r="K55" s="11">
        <f>STDEV(experiment1!J55,experiment2!J55,experiment3!J55,experiment4!J55,experiment5!J55)/absoluteError!$C$3</f>
        <v>0.006583963503</v>
      </c>
      <c r="L55" s="11">
        <f>STDEV(experiment1!K55,experiment2!K55,experiment3!K55,experiment4!K55,experiment5!K55)/absoluteError!$C$3</f>
        <v>0.006139458066</v>
      </c>
      <c r="M55" s="11">
        <f>STDEV(experiment1!L55,experiment2!L55,experiment3!L55,experiment4!L55,experiment5!L55)/absoluteError!$C$3</f>
        <v>0.007822212554</v>
      </c>
      <c r="N55" s="3">
        <f t="shared" si="2"/>
        <v>3</v>
      </c>
    </row>
    <row r="56">
      <c r="A56" s="10" t="s">
        <v>29</v>
      </c>
      <c r="B56" s="10" t="s">
        <v>86</v>
      </c>
      <c r="C56" s="11">
        <f>AVERAGE(experiment1!I56,experiment2!I56,experiment3!I56,experiment4!I56,experiment5!I56)</f>
        <v>0.7476190476</v>
      </c>
      <c r="D56" s="11">
        <f>AVERAGE(experiment1!J56,experiment2!J56,experiment3!J56,experiment4!J56,experiment5!J56)</f>
        <v>0.7457211337</v>
      </c>
      <c r="E56" s="11">
        <f>AVERAGE(experiment1!K56,experiment2!K56,experiment3!K56,experiment4!K56,experiment5!K56)</f>
        <v>0.7646448413</v>
      </c>
      <c r="F56" s="11">
        <f>AVERAGE(experiment1!L56,experiment2!L56,experiment3!L56,experiment4!L56,experiment5!L56)</f>
        <v>0.7476190476</v>
      </c>
      <c r="G56" s="11">
        <f>AVERAGE(experiment1!M56,experiment2!M56,experiment3!M56,experiment4!M56,experiment5!M56)</f>
        <v>1.843514681</v>
      </c>
      <c r="H56" s="11">
        <f>AVERAGE(experiment1!N56,experiment2!N56,experiment3!N56,experiment4!N56,experiment5!N56)</f>
        <v>302.0442165</v>
      </c>
      <c r="I56" s="12">
        <f t="shared" si="1"/>
        <v>0</v>
      </c>
      <c r="J56" s="11">
        <f>STDEV(experiment1!I56,experiment2!I56,experiment3!I56,experiment4!I56,experiment5!I56)/absoluteError!$C$3</f>
        <v>0.008701191014</v>
      </c>
      <c r="K56" s="11">
        <f>STDEV(experiment1!J56,experiment2!J56,experiment3!J56,experiment4!J56,experiment5!J56)/absoluteError!$C$3</f>
        <v>0.008421365773</v>
      </c>
      <c r="L56" s="11">
        <f>STDEV(experiment1!K56,experiment2!K56,experiment3!K56,experiment4!K56,experiment5!K56)/absoluteError!$C$3</f>
        <v>0.00834614716</v>
      </c>
      <c r="M56" s="11">
        <f>STDEV(experiment1!L56,experiment2!L56,experiment3!L56,experiment4!L56,experiment5!L56)/absoluteError!$C$3</f>
        <v>0.008701191014</v>
      </c>
      <c r="N56" s="3">
        <f t="shared" si="2"/>
        <v>3</v>
      </c>
    </row>
    <row r="57">
      <c r="A57" s="10" t="s">
        <v>29</v>
      </c>
      <c r="B57" s="10" t="s">
        <v>89</v>
      </c>
      <c r="C57" s="11">
        <f>AVERAGE(experiment1!I57,experiment2!I57,experiment3!I57,experiment4!I57,experiment5!I57)</f>
        <v>0.7935064935</v>
      </c>
      <c r="D57" s="11">
        <f>AVERAGE(experiment1!J57,experiment2!J57,experiment3!J57,experiment4!J57,experiment5!J57)</f>
        <v>0.7846652124</v>
      </c>
      <c r="E57" s="11">
        <f>AVERAGE(experiment1!K57,experiment2!K57,experiment3!K57,experiment4!K57,experiment5!K57)</f>
        <v>0.8015582989</v>
      </c>
      <c r="F57" s="11">
        <f>AVERAGE(experiment1!L57,experiment2!L57,experiment3!L57,experiment4!L57,experiment5!L57)</f>
        <v>0.7935064935</v>
      </c>
      <c r="G57" s="11">
        <f>AVERAGE(experiment1!M57,experiment2!M57,experiment3!M57,experiment4!M57,experiment5!M57)</f>
        <v>1.868524981</v>
      </c>
      <c r="H57" s="11">
        <f>AVERAGE(experiment1!N57,experiment2!N57,experiment3!N57,experiment4!N57,experiment5!N57)</f>
        <v>2028.308581</v>
      </c>
      <c r="I57" s="12">
        <f t="shared" si="1"/>
        <v>0</v>
      </c>
      <c r="J57" s="11">
        <f>STDEV(experiment1!I57,experiment2!I57,experiment3!I57,experiment4!I57,experiment5!I57)/absoluteError!$C$3</f>
        <v>0.0103489464</v>
      </c>
      <c r="K57" s="11">
        <f>STDEV(experiment1!J57,experiment2!J57,experiment3!J57,experiment4!J57,experiment5!J57)/absoluteError!$C$3</f>
        <v>0.01187709077</v>
      </c>
      <c r="L57" s="11">
        <f>STDEV(experiment1!K57,experiment2!K57,experiment3!K57,experiment4!K57,experiment5!K57)/absoluteError!$C$3</f>
        <v>0.01102858343</v>
      </c>
      <c r="M57" s="11">
        <f>STDEV(experiment1!L57,experiment2!L57,experiment3!L57,experiment4!L57,experiment5!L57)/absoluteError!$C$3</f>
        <v>0.0103489464</v>
      </c>
      <c r="N57" s="3">
        <f t="shared" si="2"/>
        <v>4</v>
      </c>
    </row>
    <row r="58">
      <c r="A58" s="10" t="s">
        <v>29</v>
      </c>
      <c r="B58" s="10" t="s">
        <v>92</v>
      </c>
      <c r="C58" s="11">
        <f>AVERAGE(experiment1!I58,experiment2!I58,experiment3!I58,experiment4!I58,experiment5!I58)</f>
        <v>0.7155844156</v>
      </c>
      <c r="D58" s="11">
        <f>AVERAGE(experiment1!J58,experiment2!J58,experiment3!J58,experiment4!J58,experiment5!J58)</f>
        <v>0.715264813</v>
      </c>
      <c r="E58" s="11">
        <f>AVERAGE(experiment1!K58,experiment2!K58,experiment3!K58,experiment4!K58,experiment5!K58)</f>
        <v>0.7603745635</v>
      </c>
      <c r="F58" s="11">
        <f>AVERAGE(experiment1!L58,experiment2!L58,experiment3!L58,experiment4!L58,experiment5!L58)</f>
        <v>0.7155844156</v>
      </c>
      <c r="G58" s="11">
        <f>AVERAGE(experiment1!M58,experiment2!M58,experiment3!M58,experiment4!M58,experiment5!M58)</f>
        <v>1.823913956</v>
      </c>
      <c r="H58" s="11">
        <f>AVERAGE(experiment1!N58,experiment2!N58,experiment3!N58,experiment4!N58,experiment5!N58)</f>
        <v>1747.7352</v>
      </c>
      <c r="I58" s="12">
        <f t="shared" si="1"/>
        <v>0</v>
      </c>
      <c r="J58" s="11">
        <f>STDEV(experiment1!I58,experiment2!I58,experiment3!I58,experiment4!I58,experiment5!I58)/absoluteError!$C$3</f>
        <v>0.02964340834</v>
      </c>
      <c r="K58" s="11">
        <f>STDEV(experiment1!J58,experiment2!J58,experiment3!J58,experiment4!J58,experiment5!J58)/absoluteError!$C$3</f>
        <v>0.02830312696</v>
      </c>
      <c r="L58" s="11">
        <f>STDEV(experiment1!K58,experiment2!K58,experiment3!K58,experiment4!K58,experiment5!K58)/absoluteError!$C$3</f>
        <v>0.01946947944</v>
      </c>
      <c r="M58" s="11">
        <f>STDEV(experiment1!L58,experiment2!L58,experiment3!L58,experiment4!L58,experiment5!L58)/absoluteError!$C$3</f>
        <v>0.02964340834</v>
      </c>
      <c r="N58" s="3">
        <f t="shared" si="2"/>
        <v>2</v>
      </c>
    </row>
    <row r="59">
      <c r="A59" s="10" t="s">
        <v>29</v>
      </c>
      <c r="B59" s="10" t="s">
        <v>95</v>
      </c>
      <c r="C59" s="11">
        <f>AVERAGE(experiment1!I59,experiment2!I59,experiment3!I59,experiment4!I59,experiment5!I59)</f>
        <v>0.7402597403</v>
      </c>
      <c r="D59" s="11">
        <f>AVERAGE(experiment1!J59,experiment2!J59,experiment3!J59,experiment4!J59,experiment5!J59)</f>
        <v>0.7618961095</v>
      </c>
      <c r="E59" s="11">
        <f>AVERAGE(experiment1!K59,experiment2!K59,experiment3!K59,experiment4!K59,experiment5!K59)</f>
        <v>0.8020310343</v>
      </c>
      <c r="F59" s="11">
        <f>AVERAGE(experiment1!L59,experiment2!L59,experiment3!L59,experiment4!L59,experiment5!L59)</f>
        <v>0.7402597403</v>
      </c>
      <c r="G59" s="11">
        <f>AVERAGE(experiment1!M59,experiment2!M59,experiment3!M59,experiment4!M59,experiment5!M59)</f>
        <v>1.8434793</v>
      </c>
      <c r="H59" s="11">
        <f>AVERAGE(experiment1!N59,experiment2!N59,experiment3!N59,experiment4!N59,experiment5!N59)</f>
        <v>146.1637689</v>
      </c>
      <c r="I59" s="12">
        <f t="shared" si="1"/>
        <v>0</v>
      </c>
      <c r="J59" s="11">
        <f>STDEV(experiment1!I59,experiment2!I59,experiment3!I59,experiment4!I59,experiment5!I59)/absoluteError!$C$3</f>
        <v>0.03175259017</v>
      </c>
      <c r="K59" s="11">
        <f>STDEV(experiment1!J59,experiment2!J59,experiment3!J59,experiment4!J59,experiment5!J59)/absoluteError!$C$3</f>
        <v>0.02875100926</v>
      </c>
      <c r="L59" s="11">
        <f>STDEV(experiment1!K59,experiment2!K59,experiment3!K59,experiment4!K59,experiment5!K59)/absoluteError!$C$3</f>
        <v>0.01983773221</v>
      </c>
      <c r="M59" s="11">
        <f>STDEV(experiment1!L59,experiment2!L59,experiment3!L59,experiment4!L59,experiment5!L59)/absoluteError!$C$3</f>
        <v>0.03175259017</v>
      </c>
      <c r="N59" s="3">
        <f t="shared" si="2"/>
        <v>2</v>
      </c>
    </row>
    <row r="60">
      <c r="A60" s="10" t="s">
        <v>29</v>
      </c>
      <c r="B60" s="10" t="s">
        <v>98</v>
      </c>
      <c r="C60" s="11">
        <f>AVERAGE(experiment1!I60,experiment2!I60,experiment3!I60,experiment4!I60,experiment5!I60)</f>
        <v>0.6974025974</v>
      </c>
      <c r="D60" s="11">
        <f>AVERAGE(experiment1!J60,experiment2!J60,experiment3!J60,experiment4!J60,experiment5!J60)</f>
        <v>0.7108375494</v>
      </c>
      <c r="E60" s="11">
        <f>AVERAGE(experiment1!K60,experiment2!K60,experiment3!K60,experiment4!K60,experiment5!K60)</f>
        <v>0.7846021042</v>
      </c>
      <c r="F60" s="11">
        <f>AVERAGE(experiment1!L60,experiment2!L60,experiment3!L60,experiment4!L60,experiment5!L60)</f>
        <v>0.6974025974</v>
      </c>
      <c r="G60" s="11">
        <f>AVERAGE(experiment1!M60,experiment2!M60,experiment3!M60,experiment4!M60,experiment5!M60)</f>
        <v>1.85214386</v>
      </c>
      <c r="H60" s="11">
        <f>AVERAGE(experiment1!N60,experiment2!N60,experiment3!N60,experiment4!N60,experiment5!N60)</f>
        <v>1876.609575</v>
      </c>
      <c r="I60" s="12">
        <f t="shared" si="1"/>
        <v>0</v>
      </c>
      <c r="J60" s="11">
        <f>STDEV(experiment1!I60,experiment2!I60,experiment3!I60,experiment4!I60,experiment5!I60)/absoluteError!$C$3</f>
        <v>0.03712231644</v>
      </c>
      <c r="K60" s="11">
        <f>STDEV(experiment1!J60,experiment2!J60,experiment3!J60,experiment4!J60,experiment5!J60)/absoluteError!$C$3</f>
        <v>0.03685755186</v>
      </c>
      <c r="L60" s="11">
        <f>STDEV(experiment1!K60,experiment2!K60,experiment3!K60,experiment4!K60,experiment5!K60)/absoluteError!$C$3</f>
        <v>0.01658392759</v>
      </c>
      <c r="M60" s="11">
        <f>STDEV(experiment1!L60,experiment2!L60,experiment3!L60,experiment4!L60,experiment5!L60)/absoluteError!$C$3</f>
        <v>0.03712231644</v>
      </c>
      <c r="N60" s="3">
        <f t="shared" si="2"/>
        <v>3</v>
      </c>
    </row>
    <row r="61">
      <c r="A61" s="10" t="s">
        <v>29</v>
      </c>
      <c r="B61" s="10" t="s">
        <v>101</v>
      </c>
      <c r="C61" s="11">
        <f>AVERAGE(experiment1!I61,experiment2!I61,experiment3!I61,experiment4!I61,experiment5!I61)</f>
        <v>0.329004329</v>
      </c>
      <c r="D61" s="11">
        <f>AVERAGE(experiment1!J61,experiment2!J61,experiment3!J61,experiment4!J61,experiment5!J61)</f>
        <v>0.2384749843</v>
      </c>
      <c r="E61" s="11">
        <f>AVERAGE(experiment1!K61,experiment2!K61,experiment3!K61,experiment4!K61,experiment5!K61)</f>
        <v>0.2384547932</v>
      </c>
      <c r="F61" s="11">
        <f>AVERAGE(experiment1!L61,experiment2!L61,experiment3!L61,experiment4!L61,experiment5!L61)</f>
        <v>0.329004329</v>
      </c>
      <c r="G61" s="11">
        <f>AVERAGE(experiment1!M61,experiment2!M61,experiment3!M61,experiment4!M61,experiment5!M61)</f>
        <v>1.828462505</v>
      </c>
      <c r="H61" s="11">
        <f>AVERAGE(experiment1!N61,experiment2!N61,experiment3!N61,experiment4!N61,experiment5!N61)</f>
        <v>1730.929247</v>
      </c>
      <c r="I61" s="12">
        <f t="shared" si="1"/>
        <v>0</v>
      </c>
      <c r="J61" s="11">
        <f>STDEV(experiment1!I61,experiment2!I61,experiment3!I61,experiment4!I61,experiment5!I61)/absoluteError!$C$3</f>
        <v>0.008845375213</v>
      </c>
      <c r="K61" s="11">
        <f>STDEV(experiment1!J61,experiment2!J61,experiment3!J61,experiment4!J61,experiment5!J61)/absoluteError!$C$3</f>
        <v>0.008000648434</v>
      </c>
      <c r="L61" s="11">
        <f>STDEV(experiment1!K61,experiment2!K61,experiment3!K61,experiment4!K61,experiment5!K61)/absoluteError!$C$3</f>
        <v>0.00503496952</v>
      </c>
      <c r="M61" s="11">
        <f>STDEV(experiment1!L61,experiment2!L61,experiment3!L61,experiment4!L61,experiment5!L61)/absoluteError!$C$3</f>
        <v>0.008845375213</v>
      </c>
      <c r="N61" s="3">
        <f t="shared" si="2"/>
        <v>1</v>
      </c>
    </row>
    <row r="62">
      <c r="A62" s="10" t="s">
        <v>29</v>
      </c>
      <c r="B62" s="10" t="s">
        <v>104</v>
      </c>
      <c r="C62" s="11">
        <f>AVERAGE(experiment1!I62,experiment2!I62,experiment3!I62,experiment4!I62,experiment5!I62)</f>
        <v>0.5277056277</v>
      </c>
      <c r="D62" s="11">
        <f>AVERAGE(experiment1!J62,experiment2!J62,experiment3!J62,experiment4!J62,experiment5!J62)</f>
        <v>0.5101992821</v>
      </c>
      <c r="E62" s="11">
        <f>AVERAGE(experiment1!K62,experiment2!K62,experiment3!K62,experiment4!K62,experiment5!K62)</f>
        <v>0.5346551262</v>
      </c>
      <c r="F62" s="11">
        <f>AVERAGE(experiment1!L62,experiment2!L62,experiment3!L62,experiment4!L62,experiment5!L62)</f>
        <v>0.5277056277</v>
      </c>
      <c r="G62" s="11">
        <f>AVERAGE(experiment1!M62,experiment2!M62,experiment3!M62,experiment4!M62,experiment5!M62)</f>
        <v>2.249877501</v>
      </c>
      <c r="H62" s="11">
        <f>AVERAGE(experiment1!N62,experiment2!N62,experiment3!N62,experiment4!N62,experiment5!N62)</f>
        <v>129.8772635</v>
      </c>
      <c r="I62" s="12">
        <f t="shared" si="1"/>
        <v>0</v>
      </c>
      <c r="J62" s="11">
        <f>STDEV(experiment1!I62,experiment2!I62,experiment3!I62,experiment4!I62,experiment5!I62)/absoluteError!$C$3</f>
        <v>0.02034401755</v>
      </c>
      <c r="K62" s="11">
        <f>STDEV(experiment1!J62,experiment2!J62,experiment3!J62,experiment4!J62,experiment5!J62)/absoluteError!$C$3</f>
        <v>0.01525529978</v>
      </c>
      <c r="L62" s="11">
        <f>STDEV(experiment1!K62,experiment2!K62,experiment3!K62,experiment4!K62,experiment5!K62)/absoluteError!$C$3</f>
        <v>0.01065432418</v>
      </c>
      <c r="M62" s="11">
        <f>STDEV(experiment1!L62,experiment2!L62,experiment3!L62,experiment4!L62,experiment5!L62)/absoluteError!$C$3</f>
        <v>0.02034401755</v>
      </c>
      <c r="N62" s="3">
        <f t="shared" si="2"/>
        <v>1</v>
      </c>
    </row>
    <row r="63">
      <c r="A63" s="10" t="s">
        <v>29</v>
      </c>
      <c r="B63" s="10" t="s">
        <v>107</v>
      </c>
      <c r="C63" s="11">
        <f>AVERAGE(experiment1!I63,experiment2!I63,experiment3!I63,experiment4!I63,experiment5!I63)</f>
        <v>0.525974026</v>
      </c>
      <c r="D63" s="11">
        <f>AVERAGE(experiment1!J63,experiment2!J63,experiment3!J63,experiment4!J63,experiment5!J63)</f>
        <v>0.4926883352</v>
      </c>
      <c r="E63" s="11">
        <f>AVERAGE(experiment1!K63,experiment2!K63,experiment3!K63,experiment4!K63,experiment5!K63)</f>
        <v>0.5559607884</v>
      </c>
      <c r="F63" s="11">
        <f>AVERAGE(experiment1!L63,experiment2!L63,experiment3!L63,experiment4!L63,experiment5!L63)</f>
        <v>0.525974026</v>
      </c>
      <c r="G63" s="11">
        <f>AVERAGE(experiment1!M63,experiment2!M63,experiment3!M63,experiment4!M63,experiment5!M63)</f>
        <v>1.85534234</v>
      </c>
      <c r="H63" s="11">
        <f>AVERAGE(experiment1!N63,experiment2!N63,experiment3!N63,experiment4!N63,experiment5!N63)</f>
        <v>1857.90658</v>
      </c>
      <c r="I63" s="12">
        <f t="shared" si="1"/>
        <v>0</v>
      </c>
      <c r="J63" s="11">
        <f>STDEV(experiment1!I63,experiment2!I63,experiment3!I63,experiment4!I63,experiment5!I63)/absoluteError!$C$3</f>
        <v>0.02204181752</v>
      </c>
      <c r="K63" s="11">
        <f>STDEV(experiment1!J63,experiment2!J63,experiment3!J63,experiment4!J63,experiment5!J63)/absoluteError!$C$3</f>
        <v>0.02094194377</v>
      </c>
      <c r="L63" s="11">
        <f>STDEV(experiment1!K63,experiment2!K63,experiment3!K63,experiment4!K63,experiment5!K63)/absoluteError!$C$3</f>
        <v>0.003221825741</v>
      </c>
      <c r="M63" s="11">
        <f>STDEV(experiment1!L63,experiment2!L63,experiment3!L63,experiment4!L63,experiment5!L63)/absoluteError!$C$3</f>
        <v>0.02204181752</v>
      </c>
      <c r="N63" s="3">
        <f t="shared" si="2"/>
        <v>2</v>
      </c>
    </row>
    <row r="64">
      <c r="A64" s="10" t="s">
        <v>77</v>
      </c>
      <c r="B64" s="10" t="s">
        <v>17</v>
      </c>
      <c r="C64" s="11">
        <f>AVERAGE(experiment1!I64,experiment2!I64,experiment3!I64,experiment4!I64,experiment5!I64)</f>
        <v>0.7163120567</v>
      </c>
      <c r="D64" s="11">
        <f>AVERAGE(experiment1!J64,experiment2!J64,experiment3!J64,experiment4!J64,experiment5!J64)</f>
        <v>0.7056594516</v>
      </c>
      <c r="E64" s="11">
        <f>AVERAGE(experiment1!K64,experiment2!K64,experiment3!K64,experiment4!K64,experiment5!K64)</f>
        <v>0.777297339</v>
      </c>
      <c r="F64" s="11">
        <f>AVERAGE(experiment1!L64,experiment2!L64,experiment3!L64,experiment4!L64,experiment5!L64)</f>
        <v>0.7163120567</v>
      </c>
      <c r="G64" s="11">
        <f>AVERAGE(experiment1!M64,experiment2!M64,experiment3!M64,experiment4!M64,experiment5!M64)</f>
        <v>0.3055504322</v>
      </c>
      <c r="H64" s="11">
        <f>AVERAGE(experiment1!N64,experiment2!N64,experiment3!N64,experiment4!N64,experiment5!N64)</f>
        <v>160.6555098</v>
      </c>
      <c r="I64" s="12">
        <f t="shared" si="1"/>
        <v>0</v>
      </c>
      <c r="J64" s="11">
        <f>STDEV(experiment1!I64,experiment2!I64,experiment3!I64,experiment4!I64,experiment5!I64)/absoluteError!$C$3</f>
        <v>0.009775921101</v>
      </c>
      <c r="K64" s="11">
        <f>STDEV(experiment1!J64,experiment2!J64,experiment3!J64,experiment4!J64,experiment5!J64)/absoluteError!$C$3</f>
        <v>0.01213822109</v>
      </c>
      <c r="L64" s="11">
        <f>STDEV(experiment1!K64,experiment2!K64,experiment3!K64,experiment4!K64,experiment5!K64)/absoluteError!$C$3</f>
        <v>0.01162083339</v>
      </c>
      <c r="M64" s="11">
        <f>STDEV(experiment1!L64,experiment2!L64,experiment3!L64,experiment4!L64,experiment5!L64)/absoluteError!$C$3</f>
        <v>0.009775921101</v>
      </c>
      <c r="N64" s="3">
        <f t="shared" si="2"/>
        <v>1</v>
      </c>
    </row>
    <row r="65">
      <c r="A65" s="10" t="s">
        <v>77</v>
      </c>
      <c r="B65" s="10" t="s">
        <v>20</v>
      </c>
      <c r="C65" s="11">
        <f>AVERAGE(experiment1!I65,experiment2!I65,experiment3!I65,experiment4!I65,experiment5!I65)</f>
        <v>0.7333333333</v>
      </c>
      <c r="D65" s="11">
        <f>AVERAGE(experiment1!J65,experiment2!J65,experiment3!J65,experiment4!J65,experiment5!J65)</f>
        <v>0.7163271451</v>
      </c>
      <c r="E65" s="11">
        <f>AVERAGE(experiment1!K65,experiment2!K65,experiment3!K65,experiment4!K65,experiment5!K65)</f>
        <v>0.7653508775</v>
      </c>
      <c r="F65" s="11">
        <f>AVERAGE(experiment1!L65,experiment2!L65,experiment3!L65,experiment4!L65,experiment5!L65)</f>
        <v>0.7333333333</v>
      </c>
      <c r="G65" s="11">
        <f>AVERAGE(experiment1!M65,experiment2!M65,experiment3!M65,experiment4!M65,experiment5!M65)</f>
        <v>0.3106251717</v>
      </c>
      <c r="H65" s="11">
        <f>AVERAGE(experiment1!N65,experiment2!N65,experiment3!N65,experiment4!N65,experiment5!N65)</f>
        <v>1890.279643</v>
      </c>
      <c r="I65" s="12">
        <f t="shared" si="1"/>
        <v>0</v>
      </c>
      <c r="J65" s="11">
        <f>STDEV(experiment1!I65,experiment2!I65,experiment3!I65,experiment4!I65,experiment5!I65)/absoluteError!$C$3</f>
        <v>0.006577034394</v>
      </c>
      <c r="K65" s="11">
        <f>STDEV(experiment1!J65,experiment2!J65,experiment3!J65,experiment4!J65,experiment5!J65)/absoluteError!$C$3</f>
        <v>0.005674863923</v>
      </c>
      <c r="L65" s="11">
        <f>STDEV(experiment1!K65,experiment2!K65,experiment3!K65,experiment4!K65,experiment5!K65)/absoluteError!$C$3</f>
        <v>0.008378578311</v>
      </c>
      <c r="M65" s="11">
        <f>STDEV(experiment1!L65,experiment2!L65,experiment3!L65,experiment4!L65,experiment5!L65)/absoluteError!$C$3</f>
        <v>0.006577034394</v>
      </c>
      <c r="N65" s="3">
        <f t="shared" si="2"/>
        <v>2</v>
      </c>
    </row>
    <row r="66">
      <c r="A66" s="10" t="s">
        <v>77</v>
      </c>
      <c r="B66" s="10" t="s">
        <v>23</v>
      </c>
      <c r="C66" s="11">
        <f>AVERAGE(experiment1!I66,experiment2!I66,experiment3!I66,experiment4!I66,experiment5!I66)</f>
        <v>0.7829787234</v>
      </c>
      <c r="D66" s="11">
        <f>AVERAGE(experiment1!J66,experiment2!J66,experiment3!J66,experiment4!J66,experiment5!J66)</f>
        <v>0.7763943078</v>
      </c>
      <c r="E66" s="11">
        <f>AVERAGE(experiment1!K66,experiment2!K66,experiment3!K66,experiment4!K66,experiment5!K66)</f>
        <v>0.8270350983</v>
      </c>
      <c r="F66" s="11">
        <f>AVERAGE(experiment1!L66,experiment2!L66,experiment3!L66,experiment4!L66,experiment5!L66)</f>
        <v>0.7829787234</v>
      </c>
      <c r="G66" s="11">
        <f>AVERAGE(experiment1!M66,experiment2!M66,experiment3!M66,experiment4!M66,experiment5!M66)</f>
        <v>0.3102842331</v>
      </c>
      <c r="H66" s="11">
        <f>AVERAGE(experiment1!N66,experiment2!N66,experiment3!N66,experiment4!N66,experiment5!N66)</f>
        <v>284.2947158</v>
      </c>
      <c r="I66" s="12">
        <f t="shared" si="1"/>
        <v>0</v>
      </c>
      <c r="J66" s="11">
        <f>STDEV(experiment1!I66,experiment2!I66,experiment3!I66,experiment4!I66,experiment5!I66)/absoluteError!$C$3</f>
        <v>0.006948907072</v>
      </c>
      <c r="K66" s="11">
        <f>STDEV(experiment1!J66,experiment2!J66,experiment3!J66,experiment4!J66,experiment5!J66)/absoluteError!$C$3</f>
        <v>0.005741748841</v>
      </c>
      <c r="L66" s="11">
        <f>STDEV(experiment1!K66,experiment2!K66,experiment3!K66,experiment4!K66,experiment5!K66)/absoluteError!$C$3</f>
        <v>0.005924118715</v>
      </c>
      <c r="M66" s="11">
        <f>STDEV(experiment1!L66,experiment2!L66,experiment3!L66,experiment4!L66,experiment5!L66)/absoluteError!$C$3</f>
        <v>0.006948907072</v>
      </c>
      <c r="N66" s="3">
        <f t="shared" si="2"/>
        <v>2</v>
      </c>
    </row>
    <row r="67">
      <c r="A67" s="10" t="s">
        <v>77</v>
      </c>
      <c r="B67" s="10" t="s">
        <v>26</v>
      </c>
      <c r="C67" s="11">
        <f>AVERAGE(experiment1!I67,experiment2!I67,experiment3!I67,experiment4!I67,experiment5!I67)</f>
        <v>0.7546099291</v>
      </c>
      <c r="D67" s="11">
        <f>AVERAGE(experiment1!J67,experiment2!J67,experiment3!J67,experiment4!J67,experiment5!J67)</f>
        <v>0.7450584681</v>
      </c>
      <c r="E67" s="11">
        <f>AVERAGE(experiment1!K67,experiment2!K67,experiment3!K67,experiment4!K67,experiment5!K67)</f>
        <v>0.7983359394</v>
      </c>
      <c r="F67" s="11">
        <f>AVERAGE(experiment1!L67,experiment2!L67,experiment3!L67,experiment4!L67,experiment5!L67)</f>
        <v>0.7546099291</v>
      </c>
      <c r="G67" s="11">
        <f>AVERAGE(experiment1!M67,experiment2!M67,experiment3!M67,experiment4!M67,experiment5!M67)</f>
        <v>0.3069445133</v>
      </c>
      <c r="H67" s="11">
        <f>AVERAGE(experiment1!N67,experiment2!N67,experiment3!N67,experiment4!N67,experiment5!N67)</f>
        <v>2011.173542</v>
      </c>
      <c r="I67" s="12">
        <f t="shared" si="1"/>
        <v>0</v>
      </c>
      <c r="J67" s="11">
        <f>STDEV(experiment1!I67,experiment2!I67,experiment3!I67,experiment4!I67,experiment5!I67)/absoluteError!$C$3</f>
        <v>0.009672469289</v>
      </c>
      <c r="K67" s="11">
        <f>STDEV(experiment1!J67,experiment2!J67,experiment3!J67,experiment4!J67,experiment5!J67)/absoluteError!$C$3</f>
        <v>0.009275440794</v>
      </c>
      <c r="L67" s="11">
        <f>STDEV(experiment1!K67,experiment2!K67,experiment3!K67,experiment4!K67,experiment5!K67)/absoluteError!$C$3</f>
        <v>0.01007395184</v>
      </c>
      <c r="M67" s="11">
        <f>STDEV(experiment1!L67,experiment2!L67,experiment3!L67,experiment4!L67,experiment5!L67)/absoluteError!$C$3</f>
        <v>0.009672469289</v>
      </c>
      <c r="N67" s="3">
        <f t="shared" si="2"/>
        <v>3</v>
      </c>
    </row>
    <row r="68">
      <c r="A68" s="10" t="s">
        <v>77</v>
      </c>
      <c r="B68" s="10" t="s">
        <v>29</v>
      </c>
      <c r="C68" s="11">
        <f>AVERAGE(experiment1!I68,experiment2!I68,experiment3!I68,experiment4!I68,experiment5!I68)</f>
        <v>0.6794326241</v>
      </c>
      <c r="D68" s="11">
        <f>AVERAGE(experiment1!J68,experiment2!J68,experiment3!J68,experiment4!J68,experiment5!J68)</f>
        <v>0.6007967282</v>
      </c>
      <c r="E68" s="11">
        <f>AVERAGE(experiment1!K68,experiment2!K68,experiment3!K68,experiment4!K68,experiment5!K68)</f>
        <v>0.5485611467</v>
      </c>
      <c r="F68" s="11">
        <f>AVERAGE(experiment1!L68,experiment2!L68,experiment3!L68,experiment4!L68,experiment5!L68)</f>
        <v>0.6794326241</v>
      </c>
      <c r="G68" s="11">
        <f>AVERAGE(experiment1!M68,experiment2!M68,experiment3!M68,experiment4!M68,experiment5!M68)</f>
        <v>0.3095588684</v>
      </c>
      <c r="H68" s="11">
        <f>AVERAGE(experiment1!N68,experiment2!N68,experiment3!N68,experiment4!N68,experiment5!N68)</f>
        <v>84.17877469</v>
      </c>
      <c r="I68" s="12">
        <f t="shared" si="1"/>
        <v>0</v>
      </c>
      <c r="J68" s="11">
        <f>STDEV(experiment1!I68,experiment2!I68,experiment3!I68,experiment4!I68,experiment5!I68)/absoluteError!$C$3</f>
        <v>0.01037499208</v>
      </c>
      <c r="K68" s="11">
        <f>STDEV(experiment1!J68,experiment2!J68,experiment3!J68,experiment4!J68,experiment5!J68)/absoluteError!$C$3</f>
        <v>0.00854799537</v>
      </c>
      <c r="L68" s="11">
        <f>STDEV(experiment1!K68,experiment2!K68,experiment3!K68,experiment4!K68,experiment5!K68)/absoluteError!$C$3</f>
        <v>0.007575502048</v>
      </c>
      <c r="M68" s="11">
        <f>STDEV(experiment1!L68,experiment2!L68,experiment3!L68,experiment4!L68,experiment5!L68)/absoluteError!$C$3</f>
        <v>0.01037499208</v>
      </c>
      <c r="N68" s="3">
        <f t="shared" si="2"/>
        <v>1</v>
      </c>
    </row>
    <row r="69">
      <c r="A69" s="10" t="s">
        <v>77</v>
      </c>
      <c r="B69" s="10" t="s">
        <v>32</v>
      </c>
      <c r="C69" s="11">
        <f>AVERAGE(experiment1!I69,experiment2!I69,experiment3!I69,experiment4!I69,experiment5!I69)</f>
        <v>0.8</v>
      </c>
      <c r="D69" s="11">
        <f>AVERAGE(experiment1!J69,experiment2!J69,experiment3!J69,experiment4!J69,experiment5!J69)</f>
        <v>0.7785781134</v>
      </c>
      <c r="E69" s="11">
        <f>AVERAGE(experiment1!K69,experiment2!K69,experiment3!K69,experiment4!K69,experiment5!K69)</f>
        <v>0.8104164793</v>
      </c>
      <c r="F69" s="11">
        <f>AVERAGE(experiment1!L69,experiment2!L69,experiment3!L69,experiment4!L69,experiment5!L69)</f>
        <v>0.8</v>
      </c>
      <c r="G69" s="11">
        <f>AVERAGE(experiment1!M69,experiment2!M69,experiment3!M69,experiment4!M69,experiment5!M69)</f>
        <v>0.3092263699</v>
      </c>
      <c r="H69" s="11">
        <f>AVERAGE(experiment1!N69,experiment2!N69,experiment3!N69,experiment4!N69,experiment5!N69)</f>
        <v>239.166582</v>
      </c>
      <c r="I69" s="12">
        <f t="shared" si="1"/>
        <v>0</v>
      </c>
      <c r="J69" s="11">
        <f>STDEV(experiment1!I69,experiment2!I69,experiment3!I69,experiment4!I69,experiment5!I69)/absoluteError!$C$3</f>
        <v>0.004135426876</v>
      </c>
      <c r="K69" s="11">
        <f>STDEV(experiment1!J69,experiment2!J69,experiment3!J69,experiment4!J69,experiment5!J69)/absoluteError!$C$3</f>
        <v>0.004386768922</v>
      </c>
      <c r="L69" s="11">
        <f>STDEV(experiment1!K69,experiment2!K69,experiment3!K69,experiment4!K69,experiment5!K69)/absoluteError!$C$3</f>
        <v>0.02247788838</v>
      </c>
      <c r="M69" s="11">
        <f>STDEV(experiment1!L69,experiment2!L69,experiment3!L69,experiment4!L69,experiment5!L69)/absoluteError!$C$3</f>
        <v>0.004135426876</v>
      </c>
      <c r="N69" s="3">
        <f t="shared" si="2"/>
        <v>2</v>
      </c>
    </row>
    <row r="70">
      <c r="A70" s="10" t="s">
        <v>77</v>
      </c>
      <c r="B70" s="10" t="s">
        <v>35</v>
      </c>
      <c r="C70" s="11">
        <f>AVERAGE(experiment1!I70,experiment2!I70,experiment3!I70,experiment4!I70,experiment5!I70)</f>
        <v>0.8340425532</v>
      </c>
      <c r="D70" s="11">
        <f>AVERAGE(experiment1!J70,experiment2!J70,experiment3!J70,experiment4!J70,experiment5!J70)</f>
        <v>0.8058457233</v>
      </c>
      <c r="E70" s="11">
        <f>AVERAGE(experiment1!K70,experiment2!K70,experiment3!K70,experiment4!K70,experiment5!K70)</f>
        <v>0.7936560715</v>
      </c>
      <c r="F70" s="11">
        <f>AVERAGE(experiment1!L70,experiment2!L70,experiment3!L70,experiment4!L70,experiment5!L70)</f>
        <v>0.8340425532</v>
      </c>
      <c r="G70" s="11">
        <f>AVERAGE(experiment1!M70,experiment2!M70,experiment3!M70,experiment4!M70,experiment5!M70)</f>
        <v>0.3076806068</v>
      </c>
      <c r="H70" s="11">
        <f>AVERAGE(experiment1!N70,experiment2!N70,experiment3!N70,experiment4!N70,experiment5!N70)</f>
        <v>1967.756361</v>
      </c>
      <c r="I70" s="12">
        <f t="shared" si="1"/>
        <v>0</v>
      </c>
      <c r="J70" s="11">
        <f>STDEV(experiment1!I70,experiment2!I70,experiment3!I70,experiment4!I70,experiment5!I70)/absoluteError!$C$3</f>
        <v>0.01066191233</v>
      </c>
      <c r="K70" s="11">
        <f>STDEV(experiment1!J70,experiment2!J70,experiment3!J70,experiment4!J70,experiment5!J70)/absoluteError!$C$3</f>
        <v>0.009791874499</v>
      </c>
      <c r="L70" s="11">
        <f>STDEV(experiment1!K70,experiment2!K70,experiment3!K70,experiment4!K70,experiment5!K70)/absoluteError!$C$3</f>
        <v>0.005703615574</v>
      </c>
      <c r="M70" s="11">
        <f>STDEV(experiment1!L70,experiment2!L70,experiment3!L70,experiment4!L70,experiment5!L70)/absoluteError!$C$3</f>
        <v>0.01066191233</v>
      </c>
      <c r="N70" s="3">
        <f t="shared" si="2"/>
        <v>3</v>
      </c>
    </row>
    <row r="71">
      <c r="A71" s="10" t="s">
        <v>77</v>
      </c>
      <c r="B71" s="10" t="s">
        <v>38</v>
      </c>
      <c r="C71" s="11">
        <f>AVERAGE(experiment1!I71,experiment2!I71,experiment3!I71,experiment4!I71,experiment5!I71)</f>
        <v>0.8482269504</v>
      </c>
      <c r="D71" s="11">
        <f>AVERAGE(experiment1!J71,experiment2!J71,experiment3!J71,experiment4!J71,experiment5!J71)</f>
        <v>0.8456673145</v>
      </c>
      <c r="E71" s="11">
        <f>AVERAGE(experiment1!K71,experiment2!K71,experiment3!K71,experiment4!K71,experiment5!K71)</f>
        <v>0.8874277871</v>
      </c>
      <c r="F71" s="11">
        <f>AVERAGE(experiment1!L71,experiment2!L71,experiment3!L71,experiment4!L71,experiment5!L71)</f>
        <v>0.8482269504</v>
      </c>
      <c r="G71" s="11">
        <f>AVERAGE(experiment1!M71,experiment2!M71,experiment3!M71,experiment4!M71,experiment5!M71)</f>
        <v>0.3047127247</v>
      </c>
      <c r="H71" s="11">
        <f>AVERAGE(experiment1!N71,experiment2!N71,experiment3!N71,experiment4!N71,experiment5!N71)</f>
        <v>363.6967577</v>
      </c>
      <c r="I71" s="12">
        <f t="shared" si="1"/>
        <v>0</v>
      </c>
      <c r="J71" s="11">
        <f>STDEV(experiment1!I71,experiment2!I71,experiment3!I71,experiment4!I71,experiment5!I71)/absoluteError!$C$3</f>
        <v>0.009408864653</v>
      </c>
      <c r="K71" s="11">
        <f>STDEV(experiment1!J71,experiment2!J71,experiment3!J71,experiment4!J71,experiment5!J71)/absoluteError!$C$3</f>
        <v>0.009804013662</v>
      </c>
      <c r="L71" s="11">
        <f>STDEV(experiment1!K71,experiment2!K71,experiment3!K71,experiment4!K71,experiment5!K71)/absoluteError!$C$3</f>
        <v>0.01473239323</v>
      </c>
      <c r="M71" s="11">
        <f>STDEV(experiment1!L71,experiment2!L71,experiment3!L71,experiment4!L71,experiment5!L71)/absoluteError!$C$3</f>
        <v>0.009408864653</v>
      </c>
      <c r="N71" s="3">
        <f t="shared" si="2"/>
        <v>3</v>
      </c>
    </row>
    <row r="72">
      <c r="A72" s="10" t="s">
        <v>77</v>
      </c>
      <c r="B72" s="10" t="s">
        <v>41</v>
      </c>
      <c r="C72" s="11">
        <f>AVERAGE(experiment1!I72,experiment2!I72,experiment3!I72,experiment4!I72,experiment5!I72)</f>
        <v>0.8312056738</v>
      </c>
      <c r="D72" s="11">
        <f>AVERAGE(experiment1!J72,experiment2!J72,experiment3!J72,experiment4!J72,experiment5!J72)</f>
        <v>0.8253816248</v>
      </c>
      <c r="E72" s="11">
        <f>AVERAGE(experiment1!K72,experiment2!K72,experiment3!K72,experiment4!K72,experiment5!K72)</f>
        <v>0.8905616299</v>
      </c>
      <c r="F72" s="11">
        <f>AVERAGE(experiment1!L72,experiment2!L72,experiment3!L72,experiment4!L72,experiment5!L72)</f>
        <v>0.8312056738</v>
      </c>
      <c r="G72" s="11">
        <f>AVERAGE(experiment1!M72,experiment2!M72,experiment3!M72,experiment4!M72,experiment5!M72)</f>
        <v>0.310458374</v>
      </c>
      <c r="H72" s="11">
        <f>AVERAGE(experiment1!N72,experiment2!N72,experiment3!N72,experiment4!N72,experiment5!N72)</f>
        <v>2091.302898</v>
      </c>
      <c r="I72" s="12">
        <f t="shared" si="1"/>
        <v>0</v>
      </c>
      <c r="J72" s="11">
        <f>STDEV(experiment1!I72,experiment2!I72,experiment3!I72,experiment4!I72,experiment5!I72)/absoluteError!$C$3</f>
        <v>0.01276595745</v>
      </c>
      <c r="K72" s="11">
        <f>STDEV(experiment1!J72,experiment2!J72,experiment3!J72,experiment4!J72,experiment5!J72)/absoluteError!$C$3</f>
        <v>0.01209029117</v>
      </c>
      <c r="L72" s="11">
        <f>STDEV(experiment1!K72,experiment2!K72,experiment3!K72,experiment4!K72,experiment5!K72)/absoluteError!$C$3</f>
        <v>0.009125995399</v>
      </c>
      <c r="M72" s="11">
        <f>STDEV(experiment1!L72,experiment2!L72,experiment3!L72,experiment4!L72,experiment5!L72)/absoluteError!$C$3</f>
        <v>0.01276595745</v>
      </c>
      <c r="N72" s="3">
        <f t="shared" si="2"/>
        <v>4</v>
      </c>
    </row>
    <row r="73">
      <c r="A73" s="10" t="s">
        <v>77</v>
      </c>
      <c r="B73" s="10" t="s">
        <v>44</v>
      </c>
      <c r="C73" s="11">
        <f>AVERAGE(experiment1!I73,experiment2!I73,experiment3!I73,experiment4!I73,experiment5!I73)</f>
        <v>0.8368794326</v>
      </c>
      <c r="D73" s="11">
        <f>AVERAGE(experiment1!J73,experiment2!J73,experiment3!J73,experiment4!J73,experiment5!J73)</f>
        <v>0.8109784378</v>
      </c>
      <c r="E73" s="11">
        <f>AVERAGE(experiment1!K73,experiment2!K73,experiment3!K73,experiment4!K73,experiment5!K73)</f>
        <v>0.8313040514</v>
      </c>
      <c r="F73" s="11">
        <f>AVERAGE(experiment1!L73,experiment2!L73,experiment3!L73,experiment4!L73,experiment5!L73)</f>
        <v>0.8368794326</v>
      </c>
      <c r="G73" s="11">
        <f>AVERAGE(experiment1!M73,experiment2!M73,experiment3!M73,experiment4!M73,experiment5!M73)</f>
        <v>0.3067475319</v>
      </c>
      <c r="H73" s="11">
        <f>AVERAGE(experiment1!N73,experiment2!N73,experiment3!N73,experiment4!N73,experiment5!N73)</f>
        <v>100.527281</v>
      </c>
      <c r="I73" s="12">
        <f t="shared" si="1"/>
        <v>1</v>
      </c>
      <c r="J73" s="11">
        <f>STDEV(experiment1!I73,experiment2!I73,experiment3!I73,experiment4!I73,experiment5!I73)/absoluteError!$C$3</f>
        <v>0.005933759053</v>
      </c>
      <c r="K73" s="11">
        <f>STDEV(experiment1!J73,experiment2!J73,experiment3!J73,experiment4!J73,experiment5!J73)/absoluteError!$C$3</f>
        <v>0.007842134431</v>
      </c>
      <c r="L73" s="11">
        <f>STDEV(experiment1!K73,experiment2!K73,experiment3!K73,experiment4!K73,experiment5!K73)/absoluteError!$C$3</f>
        <v>0.01219922509</v>
      </c>
      <c r="M73" s="11">
        <f>STDEV(experiment1!L73,experiment2!L73,experiment3!L73,experiment4!L73,experiment5!L73)/absoluteError!$C$3</f>
        <v>0.005933759053</v>
      </c>
      <c r="N73" s="3">
        <f t="shared" si="2"/>
        <v>2</v>
      </c>
    </row>
    <row r="74">
      <c r="A74" s="10" t="s">
        <v>77</v>
      </c>
      <c r="B74" s="10" t="s">
        <v>47</v>
      </c>
      <c r="C74" s="11">
        <f>AVERAGE(experiment1!I74,experiment2!I74,experiment3!I74,experiment4!I74,experiment5!I74)</f>
        <v>0.8624113475</v>
      </c>
      <c r="D74" s="11">
        <f>AVERAGE(experiment1!J74,experiment2!J74,experiment3!J74,experiment4!J74,experiment5!J74)</f>
        <v>0.8436116051</v>
      </c>
      <c r="E74" s="11">
        <f>AVERAGE(experiment1!K74,experiment2!K74,experiment3!K74,experiment4!K74,experiment5!K74)</f>
        <v>0.885038499</v>
      </c>
      <c r="F74" s="11">
        <f>AVERAGE(experiment1!L74,experiment2!L74,experiment3!L74,experiment4!L74,experiment5!L74)</f>
        <v>0.8624113475</v>
      </c>
      <c r="G74" s="11">
        <f>AVERAGE(experiment1!M74,experiment2!M74,experiment3!M74,experiment4!M74,experiment5!M74)</f>
        <v>0.31123209</v>
      </c>
      <c r="H74" s="11">
        <f>AVERAGE(experiment1!N74,experiment2!N74,experiment3!N74,experiment4!N74,experiment5!N74)</f>
        <v>255.3530612</v>
      </c>
      <c r="I74" s="12">
        <f t="shared" si="1"/>
        <v>1</v>
      </c>
      <c r="J74" s="11">
        <f>STDEV(experiment1!I74,experiment2!I74,experiment3!I74,experiment4!I74,experiment5!I74)/absoluteError!$C$3</f>
        <v>0.005761729365</v>
      </c>
      <c r="K74" s="11">
        <f>STDEV(experiment1!J74,experiment2!J74,experiment3!J74,experiment4!J74,experiment5!J74)/absoluteError!$C$3</f>
        <v>0.007089215149</v>
      </c>
      <c r="L74" s="11">
        <f>STDEV(experiment1!K74,experiment2!K74,experiment3!K74,experiment4!K74,experiment5!K74)/absoluteError!$C$3</f>
        <v>0.007846862923</v>
      </c>
      <c r="M74" s="11">
        <f>STDEV(experiment1!L74,experiment2!L74,experiment3!L74,experiment4!L74,experiment5!L74)/absoluteError!$C$3</f>
        <v>0.005761729365</v>
      </c>
      <c r="N74" s="3">
        <f t="shared" si="2"/>
        <v>3</v>
      </c>
    </row>
    <row r="75">
      <c r="A75" s="10" t="s">
        <v>77</v>
      </c>
      <c r="B75" s="10" t="s">
        <v>50</v>
      </c>
      <c r="C75" s="11">
        <f>AVERAGE(experiment1!I75,experiment2!I75,experiment3!I75,experiment4!I75,experiment5!I75)</f>
        <v>0.865248227</v>
      </c>
      <c r="D75" s="11">
        <f>AVERAGE(experiment1!J75,experiment2!J75,experiment3!J75,experiment4!J75,experiment5!J75)</f>
        <v>0.8452104701</v>
      </c>
      <c r="E75" s="11">
        <f>AVERAGE(experiment1!K75,experiment2!K75,experiment3!K75,experiment4!K75,experiment5!K75)</f>
        <v>0.9136263993</v>
      </c>
      <c r="F75" s="11">
        <f>AVERAGE(experiment1!L75,experiment2!L75,experiment3!L75,experiment4!L75,experiment5!L75)</f>
        <v>0.865248227</v>
      </c>
      <c r="G75" s="11">
        <f>AVERAGE(experiment1!M75,experiment2!M75,experiment3!M75,experiment4!M75,experiment5!M75)</f>
        <v>0.3108735085</v>
      </c>
      <c r="H75" s="11">
        <f>AVERAGE(experiment1!N75,experiment2!N75,experiment3!N75,experiment4!N75,experiment5!N75)</f>
        <v>1984.934986</v>
      </c>
      <c r="I75" s="12">
        <f t="shared" si="1"/>
        <v>1</v>
      </c>
      <c r="J75" s="11">
        <f>STDEV(experiment1!I75,experiment2!I75,experiment3!I75,experiment4!I75,experiment5!I75)/absoluteError!$C$3</f>
        <v>0.008391602529</v>
      </c>
      <c r="K75" s="11">
        <f>STDEV(experiment1!J75,experiment2!J75,experiment3!J75,experiment4!J75,experiment5!J75)/absoluteError!$C$3</f>
        <v>0.007124498564</v>
      </c>
      <c r="L75" s="11">
        <f>STDEV(experiment1!K75,experiment2!K75,experiment3!K75,experiment4!K75,experiment5!K75)/absoluteError!$C$3</f>
        <v>0.00436093882</v>
      </c>
      <c r="M75" s="11">
        <f>STDEV(experiment1!L75,experiment2!L75,experiment3!L75,experiment4!L75,experiment5!L75)/absoluteError!$C$3</f>
        <v>0.008391602529</v>
      </c>
      <c r="N75" s="3">
        <f t="shared" si="2"/>
        <v>4</v>
      </c>
    </row>
    <row r="76">
      <c r="A76" s="10" t="s">
        <v>77</v>
      </c>
      <c r="B76" s="10" t="s">
        <v>53</v>
      </c>
      <c r="C76" s="11">
        <f>AVERAGE(experiment1!I76,experiment2!I76,experiment3!I76,experiment4!I76,experiment5!I76)</f>
        <v>0.9021276596</v>
      </c>
      <c r="D76" s="11">
        <f>AVERAGE(experiment1!J76,experiment2!J76,experiment3!J76,experiment4!J76,experiment5!J76)</f>
        <v>0.900231805</v>
      </c>
      <c r="E76" s="11">
        <f>AVERAGE(experiment1!K76,experiment2!K76,experiment3!K76,experiment4!K76,experiment5!K76)</f>
        <v>0.9328272267</v>
      </c>
      <c r="F76" s="11">
        <f>AVERAGE(experiment1!L76,experiment2!L76,experiment3!L76,experiment4!L76,experiment5!L76)</f>
        <v>0.9021276596</v>
      </c>
      <c r="G76" s="11">
        <f>AVERAGE(experiment1!M76,experiment2!M76,experiment3!M76,experiment4!M76,experiment5!M76)</f>
        <v>0.3089885712</v>
      </c>
      <c r="H76" s="11">
        <f>AVERAGE(experiment1!N76,experiment2!N76,experiment3!N76,experiment4!N76,experiment5!N76)</f>
        <v>379.6833611</v>
      </c>
      <c r="I76" s="12">
        <f t="shared" si="1"/>
        <v>1</v>
      </c>
      <c r="J76" s="11">
        <f>STDEV(experiment1!I76,experiment2!I76,experiment3!I76,experiment4!I76,experiment5!I76)/absoluteError!$C$3</f>
        <v>0.004704432327</v>
      </c>
      <c r="K76" s="11">
        <f>STDEV(experiment1!J76,experiment2!J76,experiment3!J76,experiment4!J76,experiment5!J76)/absoluteError!$C$3</f>
        <v>0.003366072052</v>
      </c>
      <c r="L76" s="11">
        <f>STDEV(experiment1!K76,experiment2!K76,experiment3!K76,experiment4!K76,experiment5!K76)/absoluteError!$C$3</f>
        <v>0.002691599957</v>
      </c>
      <c r="M76" s="11">
        <f>STDEV(experiment1!L76,experiment2!L76,experiment3!L76,experiment4!L76,experiment5!L76)/absoluteError!$C$3</f>
        <v>0.004704432327</v>
      </c>
      <c r="N76" s="3">
        <f t="shared" si="2"/>
        <v>4</v>
      </c>
    </row>
    <row r="77">
      <c r="A77" s="10" t="s">
        <v>77</v>
      </c>
      <c r="B77" s="10" t="s">
        <v>56</v>
      </c>
      <c r="C77" s="11">
        <f>AVERAGE(experiment1!I77,experiment2!I77,experiment3!I77,experiment4!I77,experiment5!I77)</f>
        <v>0.8879432624</v>
      </c>
      <c r="D77" s="11">
        <f>AVERAGE(experiment1!J77,experiment2!J77,experiment3!J77,experiment4!J77,experiment5!J77)</f>
        <v>0.8793925716</v>
      </c>
      <c r="E77" s="11">
        <f>AVERAGE(experiment1!K77,experiment2!K77,experiment3!K77,experiment4!K77,experiment5!K77)</f>
        <v>0.9287515451</v>
      </c>
      <c r="F77" s="11">
        <f>AVERAGE(experiment1!L77,experiment2!L77,experiment3!L77,experiment4!L77,experiment5!L77)</f>
        <v>0.8879432624</v>
      </c>
      <c r="G77" s="11">
        <f>AVERAGE(experiment1!M77,experiment2!M77,experiment3!M77,experiment4!M77,experiment5!M77)</f>
        <v>0.3093418598</v>
      </c>
      <c r="H77" s="11">
        <f>AVERAGE(experiment1!N77,experiment2!N77,experiment3!N77,experiment4!N77,experiment5!N77)</f>
        <v>2108.548358</v>
      </c>
      <c r="I77" s="12">
        <f t="shared" si="1"/>
        <v>1</v>
      </c>
      <c r="J77" s="11">
        <f>STDEV(experiment1!I77,experiment2!I77,experiment3!I77,experiment4!I77,experiment5!I77)/absoluteError!$C$3</f>
        <v>0.008209813406</v>
      </c>
      <c r="K77" s="11">
        <f>STDEV(experiment1!J77,experiment2!J77,experiment3!J77,experiment4!J77,experiment5!J77)/absoluteError!$C$3</f>
        <v>0.01002946621</v>
      </c>
      <c r="L77" s="11">
        <f>STDEV(experiment1!K77,experiment2!K77,experiment3!K77,experiment4!K77,experiment5!K77)/absoluteError!$C$3</f>
        <v>0.006340199772</v>
      </c>
      <c r="M77" s="11">
        <f>STDEV(experiment1!L77,experiment2!L77,experiment3!L77,experiment4!L77,experiment5!L77)/absoluteError!$C$3</f>
        <v>0.008209813406</v>
      </c>
      <c r="N77" s="3">
        <f t="shared" si="2"/>
        <v>5</v>
      </c>
    </row>
    <row r="78">
      <c r="A78" s="10" t="s">
        <v>77</v>
      </c>
      <c r="B78" s="10" t="s">
        <v>59</v>
      </c>
      <c r="C78" s="11">
        <f>AVERAGE(experiment1!I78,experiment2!I78,experiment3!I78,experiment4!I78,experiment5!I78)</f>
        <v>0.8510638298</v>
      </c>
      <c r="D78" s="11">
        <f>AVERAGE(experiment1!J78,experiment2!J78,experiment3!J78,experiment4!J78,experiment5!J78)</f>
        <v>0.8402259777</v>
      </c>
      <c r="E78" s="11">
        <f>AVERAGE(experiment1!K78,experiment2!K78,experiment3!K78,experiment4!K78,experiment5!K78)</f>
        <v>0.8961739153</v>
      </c>
      <c r="F78" s="11">
        <f>AVERAGE(experiment1!L78,experiment2!L78,experiment3!L78,experiment4!L78,experiment5!L78)</f>
        <v>0.8510638298</v>
      </c>
      <c r="G78" s="11">
        <f>AVERAGE(experiment1!M78,experiment2!M78,experiment3!M78,experiment4!M78,experiment5!M78)</f>
        <v>0.3087142944</v>
      </c>
      <c r="H78" s="11">
        <f>AVERAGE(experiment1!N78,experiment2!N78,experiment3!N78,experiment4!N78,experiment5!N78)</f>
        <v>1829.449018</v>
      </c>
      <c r="I78" s="12">
        <f t="shared" si="1"/>
        <v>1</v>
      </c>
      <c r="J78" s="11">
        <f>STDEV(experiment1!I78,experiment2!I78,experiment3!I78,experiment4!I78,experiment5!I78)/absoluteError!$C$3</f>
        <v>0.009515182883</v>
      </c>
      <c r="K78" s="11">
        <f>STDEV(experiment1!J78,experiment2!J78,experiment3!J78,experiment4!J78,experiment5!J78)/absoluteError!$C$3</f>
        <v>0.01043479821</v>
      </c>
      <c r="L78" s="11">
        <f>STDEV(experiment1!K78,experiment2!K78,experiment3!K78,experiment4!K78,experiment5!K78)/absoluteError!$C$3</f>
        <v>0.01294029069</v>
      </c>
      <c r="M78" s="11">
        <f>STDEV(experiment1!L78,experiment2!L78,experiment3!L78,experiment4!L78,experiment5!L78)/absoluteError!$C$3</f>
        <v>0.009515182883</v>
      </c>
      <c r="N78" s="3">
        <f t="shared" si="2"/>
        <v>3</v>
      </c>
    </row>
    <row r="79">
      <c r="A79" s="10" t="s">
        <v>77</v>
      </c>
      <c r="B79" s="10" t="s">
        <v>62</v>
      </c>
      <c r="C79" s="11">
        <f>AVERAGE(experiment1!I79,experiment2!I79,experiment3!I79,experiment4!I79,experiment5!I79)</f>
        <v>0.8808510638</v>
      </c>
      <c r="D79" s="11">
        <f>AVERAGE(experiment1!J79,experiment2!J79,experiment3!J79,experiment4!J79,experiment5!J79)</f>
        <v>0.8774580732</v>
      </c>
      <c r="E79" s="11">
        <f>AVERAGE(experiment1!K79,experiment2!K79,experiment3!K79,experiment4!K79,experiment5!K79)</f>
        <v>0.8821715857</v>
      </c>
      <c r="F79" s="11">
        <f>AVERAGE(experiment1!L79,experiment2!L79,experiment3!L79,experiment4!L79,experiment5!L79)</f>
        <v>0.8808510638</v>
      </c>
      <c r="G79" s="11">
        <f>AVERAGE(experiment1!M79,experiment2!M79,experiment3!M79,experiment4!M79,experiment5!M79)</f>
        <v>0.307070303</v>
      </c>
      <c r="H79" s="11">
        <f>AVERAGE(experiment1!N79,experiment2!N79,experiment3!N79,experiment4!N79,experiment5!N79)</f>
        <v>225.0923409</v>
      </c>
      <c r="I79" s="12">
        <f t="shared" si="1"/>
        <v>1</v>
      </c>
      <c r="J79" s="11">
        <f>STDEV(experiment1!I79,experiment2!I79,experiment3!I79,experiment4!I79,experiment5!I79)/absoluteError!$C$3</f>
        <v>0.004135426876</v>
      </c>
      <c r="K79" s="11">
        <f>STDEV(experiment1!J79,experiment2!J79,experiment3!J79,experiment4!J79,experiment5!J79)/absoluteError!$C$3</f>
        <v>0.004378048705</v>
      </c>
      <c r="L79" s="11">
        <f>STDEV(experiment1!K79,experiment2!K79,experiment3!K79,experiment4!K79,experiment5!K79)/absoluteError!$C$3</f>
        <v>0.004688001673</v>
      </c>
      <c r="M79" s="11">
        <f>STDEV(experiment1!L79,experiment2!L79,experiment3!L79,experiment4!L79,experiment5!L79)/absoluteError!$C$3</f>
        <v>0.004135426876</v>
      </c>
      <c r="N79" s="3">
        <f t="shared" si="2"/>
        <v>3</v>
      </c>
    </row>
    <row r="80">
      <c r="A80" s="10" t="s">
        <v>77</v>
      </c>
      <c r="B80" s="10" t="s">
        <v>65</v>
      </c>
      <c r="C80" s="11">
        <f>AVERAGE(experiment1!I80,experiment2!I80,experiment3!I80,experiment4!I80,experiment5!I80)</f>
        <v>0.8879432624</v>
      </c>
      <c r="D80" s="11">
        <f>AVERAGE(experiment1!J80,experiment2!J80,experiment3!J80,experiment4!J80,experiment5!J80)</f>
        <v>0.8849157943</v>
      </c>
      <c r="E80" s="11">
        <f>AVERAGE(experiment1!K80,experiment2!K80,experiment3!K80,experiment4!K80,experiment5!K80)</f>
        <v>0.9176383573</v>
      </c>
      <c r="F80" s="11">
        <f>AVERAGE(experiment1!L80,experiment2!L80,experiment3!L80,experiment4!L80,experiment5!L80)</f>
        <v>0.8879432624</v>
      </c>
      <c r="G80" s="11">
        <f>AVERAGE(experiment1!M80,experiment2!M80,experiment3!M80,experiment4!M80,experiment5!M80)</f>
        <v>0.3101331711</v>
      </c>
      <c r="H80" s="11">
        <f>AVERAGE(experiment1!N80,experiment2!N80,experiment3!N80,experiment4!N80,experiment5!N80)</f>
        <v>1951.93329</v>
      </c>
      <c r="I80" s="12">
        <f t="shared" si="1"/>
        <v>1</v>
      </c>
      <c r="J80" s="11">
        <f>STDEV(experiment1!I80,experiment2!I80,experiment3!I80,experiment4!I80,experiment5!I80)/absoluteError!$C$3</f>
        <v>0.008801186983</v>
      </c>
      <c r="K80" s="11">
        <f>STDEV(experiment1!J80,experiment2!J80,experiment3!J80,experiment4!J80,experiment5!J80)/absoluteError!$C$3</f>
        <v>0.01148873223</v>
      </c>
      <c r="L80" s="11">
        <f>STDEV(experiment1!K80,experiment2!K80,experiment3!K80,experiment4!K80,experiment5!K80)/absoluteError!$C$3</f>
        <v>0.01052061829</v>
      </c>
      <c r="M80" s="11">
        <f>STDEV(experiment1!L80,experiment2!L80,experiment3!L80,experiment4!L80,experiment5!L80)/absoluteError!$C$3</f>
        <v>0.008801186983</v>
      </c>
      <c r="N80" s="3">
        <f t="shared" si="2"/>
        <v>4</v>
      </c>
    </row>
    <row r="81">
      <c r="A81" s="10" t="s">
        <v>77</v>
      </c>
      <c r="B81" s="10" t="s">
        <v>68</v>
      </c>
      <c r="C81" s="11">
        <f>AVERAGE(experiment1!I81,experiment2!I81,experiment3!I81,experiment4!I81,experiment5!I81)</f>
        <v>0.7234042553</v>
      </c>
      <c r="D81" s="11">
        <f>AVERAGE(experiment1!J81,experiment2!J81,experiment3!J81,experiment4!J81,experiment5!J81)</f>
        <v>0.6750668504</v>
      </c>
      <c r="E81" s="11">
        <f>AVERAGE(experiment1!K81,experiment2!K81,experiment3!K81,experiment4!K81,experiment5!K81)</f>
        <v>0.6486907422</v>
      </c>
      <c r="F81" s="11">
        <f>AVERAGE(experiment1!L81,experiment2!L81,experiment3!L81,experiment4!L81,experiment5!L81)</f>
        <v>0.7234042553</v>
      </c>
      <c r="G81" s="11">
        <f>AVERAGE(experiment1!M81,experiment2!M81,experiment3!M81,experiment4!M81,experiment5!M81)</f>
        <v>0.3092805386</v>
      </c>
      <c r="H81" s="11">
        <f>AVERAGE(experiment1!N81,experiment2!N81,experiment3!N81,experiment4!N81,experiment5!N81)</f>
        <v>1810.567661</v>
      </c>
      <c r="I81" s="12">
        <f t="shared" si="1"/>
        <v>0</v>
      </c>
      <c r="J81" s="11">
        <f>STDEV(experiment1!I81,experiment2!I81,experiment3!I81,experiment4!I81,experiment5!I81)/absoluteError!$C$3</f>
        <v>0.007769114291</v>
      </c>
      <c r="K81" s="11">
        <f>STDEV(experiment1!J81,experiment2!J81,experiment3!J81,experiment4!J81,experiment5!J81)/absoluteError!$C$3</f>
        <v>0.005690635217</v>
      </c>
      <c r="L81" s="11">
        <f>STDEV(experiment1!K81,experiment2!K81,experiment3!K81,experiment4!K81,experiment5!K81)/absoluteError!$C$3</f>
        <v>0.005174278922</v>
      </c>
      <c r="M81" s="11">
        <f>STDEV(experiment1!L81,experiment2!L81,experiment3!L81,experiment4!L81,experiment5!L81)/absoluteError!$C$3</f>
        <v>0.007769114291</v>
      </c>
      <c r="N81" s="3">
        <f t="shared" si="2"/>
        <v>2</v>
      </c>
    </row>
    <row r="82">
      <c r="A82" s="10" t="s">
        <v>77</v>
      </c>
      <c r="B82" s="10" t="s">
        <v>71</v>
      </c>
      <c r="C82" s="11">
        <f>AVERAGE(experiment1!I82,experiment2!I82,experiment3!I82,experiment4!I82,experiment5!I82)</f>
        <v>0.8354609929</v>
      </c>
      <c r="D82" s="11">
        <f>AVERAGE(experiment1!J82,experiment2!J82,experiment3!J82,experiment4!J82,experiment5!J82)</f>
        <v>0.8278872373</v>
      </c>
      <c r="E82" s="11">
        <f>AVERAGE(experiment1!K82,experiment2!K82,experiment3!K82,experiment4!K82,experiment5!K82)</f>
        <v>0.8348071017</v>
      </c>
      <c r="F82" s="11">
        <f>AVERAGE(experiment1!L82,experiment2!L82,experiment3!L82,experiment4!L82,experiment5!L82)</f>
        <v>0.8354609929</v>
      </c>
      <c r="G82" s="11">
        <f>AVERAGE(experiment1!M82,experiment2!M82,experiment3!M82,experiment4!M82,experiment5!M82)</f>
        <v>0.3092885971</v>
      </c>
      <c r="H82" s="11">
        <f>AVERAGE(experiment1!N82,experiment2!N82,experiment3!N82,experiment4!N82,experiment5!N82)</f>
        <v>208.617774</v>
      </c>
      <c r="I82" s="12">
        <f t="shared" si="1"/>
        <v>0</v>
      </c>
      <c r="J82" s="11">
        <f>STDEV(experiment1!I82,experiment2!I82,experiment3!I82,experiment4!I82,experiment5!I82)/absoluteError!$C$3</f>
        <v>0.005673758865</v>
      </c>
      <c r="K82" s="11">
        <f>STDEV(experiment1!J82,experiment2!J82,experiment3!J82,experiment4!J82,experiment5!J82)/absoluteError!$C$3</f>
        <v>0.007636831024</v>
      </c>
      <c r="L82" s="11">
        <f>STDEV(experiment1!K82,experiment2!K82,experiment3!K82,experiment4!K82,experiment5!K82)/absoluteError!$C$3</f>
        <v>0.007636210811</v>
      </c>
      <c r="M82" s="11">
        <f>STDEV(experiment1!L82,experiment2!L82,experiment3!L82,experiment4!L82,experiment5!L82)/absoluteError!$C$3</f>
        <v>0.005673758865</v>
      </c>
      <c r="N82" s="3">
        <f t="shared" si="2"/>
        <v>2</v>
      </c>
    </row>
    <row r="83">
      <c r="A83" s="10" t="s">
        <v>77</v>
      </c>
      <c r="B83" s="10" t="s">
        <v>74</v>
      </c>
      <c r="C83" s="11">
        <f>AVERAGE(experiment1!I83,experiment2!I83,experiment3!I83,experiment4!I83,experiment5!I83)</f>
        <v>0.8397163121</v>
      </c>
      <c r="D83" s="11">
        <f>AVERAGE(experiment1!J83,experiment2!J83,experiment3!J83,experiment4!J83,experiment5!J83)</f>
        <v>0.8448621383</v>
      </c>
      <c r="E83" s="11">
        <f>AVERAGE(experiment1!K83,experiment2!K83,experiment3!K83,experiment4!K83,experiment5!K83)</f>
        <v>0.8869203654</v>
      </c>
      <c r="F83" s="11">
        <f>AVERAGE(experiment1!L83,experiment2!L83,experiment3!L83,experiment4!L83,experiment5!L83)</f>
        <v>0.8397163121</v>
      </c>
      <c r="G83" s="11">
        <f>AVERAGE(experiment1!M83,experiment2!M83,experiment3!M83,experiment4!M83,experiment5!M83)</f>
        <v>0.3083689213</v>
      </c>
      <c r="H83" s="11">
        <f>AVERAGE(experiment1!N83,experiment2!N83,experiment3!N83,experiment4!N83,experiment5!N83)</f>
        <v>1935.801548</v>
      </c>
      <c r="I83" s="12">
        <f t="shared" si="1"/>
        <v>0</v>
      </c>
      <c r="J83" s="11">
        <f>STDEV(experiment1!I83,experiment2!I83,experiment3!I83,experiment4!I83,experiment5!I83)/absoluteError!$C$3</f>
        <v>0.01156702584</v>
      </c>
      <c r="K83" s="11">
        <f>STDEV(experiment1!J83,experiment2!J83,experiment3!J83,experiment4!J83,experiment5!J83)/absoluteError!$C$3</f>
        <v>0.01428685303</v>
      </c>
      <c r="L83" s="11">
        <f>STDEV(experiment1!K83,experiment2!K83,experiment3!K83,experiment4!K83,experiment5!K83)/absoluteError!$C$3</f>
        <v>0.01318940152</v>
      </c>
      <c r="M83" s="11">
        <f>STDEV(experiment1!L83,experiment2!L83,experiment3!L83,experiment4!L83,experiment5!L83)/absoluteError!$C$3</f>
        <v>0.01156702584</v>
      </c>
      <c r="N83" s="3">
        <f t="shared" si="2"/>
        <v>3</v>
      </c>
    </row>
    <row r="84">
      <c r="A84" s="10" t="s">
        <v>77</v>
      </c>
      <c r="B84" s="10" t="s">
        <v>77</v>
      </c>
      <c r="C84" s="11">
        <f>AVERAGE(experiment1!I84,experiment2!I84,experiment3!I84,experiment4!I84,experiment5!I84)</f>
        <v>0.4170212766</v>
      </c>
      <c r="D84" s="11">
        <f>AVERAGE(experiment1!J84,experiment2!J84,experiment3!J84,experiment4!J84,experiment5!J84)</f>
        <v>0.2772116865</v>
      </c>
      <c r="E84" s="11">
        <f>AVERAGE(experiment1!K84,experiment2!K84,experiment3!K84,experiment4!K84,experiment5!K84)</f>
        <v>0.2482309916</v>
      </c>
      <c r="F84" s="11">
        <f>AVERAGE(experiment1!L84,experiment2!L84,experiment3!L84,experiment4!L84,experiment5!L84)</f>
        <v>0.4170212766</v>
      </c>
      <c r="G84" s="11">
        <f>AVERAGE(experiment1!M84,experiment2!M84,experiment3!M84,experiment4!M84,experiment5!M84)</f>
        <v>0.3108386517</v>
      </c>
      <c r="H84" s="11">
        <f>AVERAGE(experiment1!N84,experiment2!N84,experiment3!N84,experiment4!N84,experiment5!N84)</f>
        <v>20.71944151</v>
      </c>
      <c r="I84" s="12">
        <f t="shared" si="1"/>
        <v>1</v>
      </c>
      <c r="J84" s="11">
        <f>STDEV(experiment1!I84,experiment2!I84,experiment3!I84,experiment4!I84,experiment5!I84)/absoluteError!$C$3</f>
        <v>0.07737975431</v>
      </c>
      <c r="K84" s="11">
        <f>STDEV(experiment1!J84,experiment2!J84,experiment3!J84,experiment4!J84,experiment5!J84)/absoluteError!$C$3</f>
        <v>0.09760501062</v>
      </c>
      <c r="L84" s="11">
        <f>STDEV(experiment1!K84,experiment2!K84,experiment3!K84,experiment4!K84,experiment5!K84)/absoluteError!$C$3</f>
        <v>0.1011894166</v>
      </c>
      <c r="M84" s="11">
        <f>STDEV(experiment1!L84,experiment2!L84,experiment3!L84,experiment4!L84,experiment5!L84)/absoluteError!$C$3</f>
        <v>0.07737975431</v>
      </c>
      <c r="N84" s="3">
        <f t="shared" si="2"/>
        <v>1</v>
      </c>
    </row>
    <row r="85">
      <c r="A85" s="10" t="s">
        <v>77</v>
      </c>
      <c r="B85" s="10" t="s">
        <v>80</v>
      </c>
      <c r="C85" s="11">
        <f>AVERAGE(experiment1!I85,experiment2!I85,experiment3!I85,experiment4!I85,experiment5!I85)</f>
        <v>0.8354609929</v>
      </c>
      <c r="D85" s="11">
        <f>AVERAGE(experiment1!J85,experiment2!J85,experiment3!J85,experiment4!J85,experiment5!J85)</f>
        <v>0.8195770491</v>
      </c>
      <c r="E85" s="11">
        <f>AVERAGE(experiment1!K85,experiment2!K85,experiment3!K85,experiment4!K85,experiment5!K85)</f>
        <v>0.8677094389</v>
      </c>
      <c r="F85" s="11">
        <f>AVERAGE(experiment1!L85,experiment2!L85,experiment3!L85,experiment4!L85,experiment5!L85)</f>
        <v>0.8354609929</v>
      </c>
      <c r="G85" s="11">
        <f>AVERAGE(experiment1!M85,experiment2!M85,experiment3!M85,experiment4!M85,experiment5!M85)</f>
        <v>0.3066495895</v>
      </c>
      <c r="H85" s="11">
        <f>AVERAGE(experiment1!N85,experiment2!N85,experiment3!N85,experiment4!N85,experiment5!N85)</f>
        <v>177.5519178</v>
      </c>
      <c r="I85" s="12">
        <f t="shared" si="1"/>
        <v>1</v>
      </c>
      <c r="J85" s="11">
        <f>STDEV(experiment1!I85,experiment2!I85,experiment3!I85,experiment4!I85,experiment5!I85)/absoluteError!$C$3</f>
        <v>0.004135426876</v>
      </c>
      <c r="K85" s="11">
        <f>STDEV(experiment1!J85,experiment2!J85,experiment3!J85,experiment4!J85,experiment5!J85)/absoluteError!$C$3</f>
        <v>0.004255383578</v>
      </c>
      <c r="L85" s="11">
        <f>STDEV(experiment1!K85,experiment2!K85,experiment3!K85,experiment4!K85,experiment5!K85)/absoluteError!$C$3</f>
        <v>0.009751411567</v>
      </c>
      <c r="M85" s="11">
        <f>STDEV(experiment1!L85,experiment2!L85,experiment3!L85,experiment4!L85,experiment5!L85)/absoluteError!$C$3</f>
        <v>0.004135426876</v>
      </c>
      <c r="N85" s="3">
        <f t="shared" si="2"/>
        <v>2</v>
      </c>
    </row>
    <row r="86">
      <c r="A86" s="10" t="s">
        <v>77</v>
      </c>
      <c r="B86" s="10" t="s">
        <v>83</v>
      </c>
      <c r="C86" s="11">
        <f>AVERAGE(experiment1!I86,experiment2!I86,experiment3!I86,experiment4!I86,experiment5!I86)</f>
        <v>0.8567375887</v>
      </c>
      <c r="D86" s="11">
        <f>AVERAGE(experiment1!J86,experiment2!J86,experiment3!J86,experiment4!J86,experiment5!J86)</f>
        <v>0.8486855673</v>
      </c>
      <c r="E86" s="11">
        <f>AVERAGE(experiment1!K86,experiment2!K86,experiment3!K86,experiment4!K86,experiment5!K86)</f>
        <v>0.8760881374</v>
      </c>
      <c r="F86" s="11">
        <f>AVERAGE(experiment1!L86,experiment2!L86,experiment3!L86,experiment4!L86,experiment5!L86)</f>
        <v>0.8567375887</v>
      </c>
      <c r="G86" s="11">
        <f>AVERAGE(experiment1!M86,experiment2!M86,experiment3!M86,experiment4!M86,experiment5!M86)</f>
        <v>0.3072836399</v>
      </c>
      <c r="H86" s="11">
        <f>AVERAGE(experiment1!N86,experiment2!N86,experiment3!N86,experiment4!N86,experiment5!N86)</f>
        <v>1903.166919</v>
      </c>
      <c r="I86" s="12">
        <f t="shared" si="1"/>
        <v>1</v>
      </c>
      <c r="J86" s="11">
        <f>STDEV(experiment1!I86,experiment2!I86,experiment3!I86,experiment4!I86,experiment5!I86)/absoluteError!$C$3</f>
        <v>0.006876141642</v>
      </c>
      <c r="K86" s="11">
        <f>STDEV(experiment1!J86,experiment2!J86,experiment3!J86,experiment4!J86,experiment5!J86)/absoluteError!$C$3</f>
        <v>0.007704305833</v>
      </c>
      <c r="L86" s="11">
        <f>STDEV(experiment1!K86,experiment2!K86,experiment3!K86,experiment4!K86,experiment5!K86)/absoluteError!$C$3</f>
        <v>0.007246678395</v>
      </c>
      <c r="M86" s="11">
        <f>STDEV(experiment1!L86,experiment2!L86,experiment3!L86,experiment4!L86,experiment5!L86)/absoluteError!$C$3</f>
        <v>0.006876141642</v>
      </c>
      <c r="N86" s="3">
        <f t="shared" si="2"/>
        <v>3</v>
      </c>
    </row>
    <row r="87">
      <c r="A87" s="10" t="s">
        <v>77</v>
      </c>
      <c r="B87" s="10" t="s">
        <v>86</v>
      </c>
      <c r="C87" s="11">
        <f>AVERAGE(experiment1!I87,experiment2!I87,experiment3!I87,experiment4!I87,experiment5!I87)</f>
        <v>0.8709219858</v>
      </c>
      <c r="D87" s="11">
        <f>AVERAGE(experiment1!J87,experiment2!J87,experiment3!J87,experiment4!J87,experiment5!J87)</f>
        <v>0.8691177786</v>
      </c>
      <c r="E87" s="11">
        <f>AVERAGE(experiment1!K87,experiment2!K87,experiment3!K87,experiment4!K87,experiment5!K87)</f>
        <v>0.9063360152</v>
      </c>
      <c r="F87" s="11">
        <f>AVERAGE(experiment1!L87,experiment2!L87,experiment3!L87,experiment4!L87,experiment5!L87)</f>
        <v>0.8709219858</v>
      </c>
      <c r="G87" s="11">
        <f>AVERAGE(experiment1!M87,experiment2!M87,experiment3!M87,experiment4!M87,experiment5!M87)</f>
        <v>0.3115015984</v>
      </c>
      <c r="H87" s="11">
        <f>AVERAGE(experiment1!N87,experiment2!N87,experiment3!N87,experiment4!N87,experiment5!N87)</f>
        <v>302.0442165</v>
      </c>
      <c r="I87" s="12">
        <f t="shared" si="1"/>
        <v>1</v>
      </c>
      <c r="J87" s="11">
        <f>STDEV(experiment1!I87,experiment2!I87,experiment3!I87,experiment4!I87,experiment5!I87)/absoluteError!$C$3</f>
        <v>0.004704432327</v>
      </c>
      <c r="K87" s="11">
        <f>STDEV(experiment1!J87,experiment2!J87,experiment3!J87,experiment4!J87,experiment5!J87)/absoluteError!$C$3</f>
        <v>0.00491111076</v>
      </c>
      <c r="L87" s="11">
        <f>STDEV(experiment1!K87,experiment2!K87,experiment3!K87,experiment4!K87,experiment5!K87)/absoluteError!$C$3</f>
        <v>0.005775313572</v>
      </c>
      <c r="M87" s="11">
        <f>STDEV(experiment1!L87,experiment2!L87,experiment3!L87,experiment4!L87,experiment5!L87)/absoluteError!$C$3</f>
        <v>0.004704432327</v>
      </c>
      <c r="N87" s="3">
        <f t="shared" si="2"/>
        <v>3</v>
      </c>
    </row>
    <row r="88">
      <c r="A88" s="10" t="s">
        <v>77</v>
      </c>
      <c r="B88" s="10" t="s">
        <v>89</v>
      </c>
      <c r="C88" s="11">
        <f>AVERAGE(experiment1!I88,experiment2!I88,experiment3!I88,experiment4!I88,experiment5!I88)</f>
        <v>0.8723404255</v>
      </c>
      <c r="D88" s="11">
        <f>AVERAGE(experiment1!J88,experiment2!J88,experiment3!J88,experiment4!J88,experiment5!J88)</f>
        <v>0.8743202962</v>
      </c>
      <c r="E88" s="11">
        <f>AVERAGE(experiment1!K88,experiment2!K88,experiment3!K88,experiment4!K88,experiment5!K88)</f>
        <v>0.9046235793</v>
      </c>
      <c r="F88" s="11">
        <f>AVERAGE(experiment1!L88,experiment2!L88,experiment3!L88,experiment4!L88,experiment5!L88)</f>
        <v>0.8723404255</v>
      </c>
      <c r="G88" s="11">
        <f>AVERAGE(experiment1!M88,experiment2!M88,experiment3!M88,experiment4!M88,experiment5!M88)</f>
        <v>0.3105563641</v>
      </c>
      <c r="H88" s="11">
        <f>AVERAGE(experiment1!N88,experiment2!N88,experiment3!N88,experiment4!N88,experiment5!N88)</f>
        <v>2028.308581</v>
      </c>
      <c r="I88" s="12">
        <f t="shared" si="1"/>
        <v>1</v>
      </c>
      <c r="J88" s="11">
        <f>STDEV(experiment1!I88,experiment2!I88,experiment3!I88,experiment4!I88,experiment5!I88)/absoluteError!$C$3</f>
        <v>0.007769114291</v>
      </c>
      <c r="K88" s="11">
        <f>STDEV(experiment1!J88,experiment2!J88,experiment3!J88,experiment4!J88,experiment5!J88)/absoluteError!$C$3</f>
        <v>0.007575577841</v>
      </c>
      <c r="L88" s="11">
        <f>STDEV(experiment1!K88,experiment2!K88,experiment3!K88,experiment4!K88,experiment5!K88)/absoluteError!$C$3</f>
        <v>0.009762614708</v>
      </c>
      <c r="M88" s="11">
        <f>STDEV(experiment1!L88,experiment2!L88,experiment3!L88,experiment4!L88,experiment5!L88)/absoluteError!$C$3</f>
        <v>0.007769114291</v>
      </c>
      <c r="N88" s="3">
        <f t="shared" si="2"/>
        <v>4</v>
      </c>
    </row>
    <row r="89">
      <c r="A89" s="10" t="s">
        <v>77</v>
      </c>
      <c r="B89" s="10" t="s">
        <v>92</v>
      </c>
      <c r="C89" s="11">
        <f>AVERAGE(experiment1!I89,experiment2!I89,experiment3!I89,experiment4!I89,experiment5!I89)</f>
        <v>0.8482269504</v>
      </c>
      <c r="D89" s="11">
        <f>AVERAGE(experiment1!J89,experiment2!J89,experiment3!J89,experiment4!J89,experiment5!J89)</f>
        <v>0.8339307485</v>
      </c>
      <c r="E89" s="11">
        <f>AVERAGE(experiment1!K89,experiment2!K89,experiment3!K89,experiment4!K89,experiment5!K89)</f>
        <v>0.8711426777</v>
      </c>
      <c r="F89" s="11">
        <f>AVERAGE(experiment1!L89,experiment2!L89,experiment3!L89,experiment4!L89,experiment5!L89)</f>
        <v>0.8482269504</v>
      </c>
      <c r="G89" s="11">
        <f>AVERAGE(experiment1!M89,experiment2!M89,experiment3!M89,experiment4!M89,experiment5!M89)</f>
        <v>0.3064390182</v>
      </c>
      <c r="H89" s="11">
        <f>AVERAGE(experiment1!N89,experiment2!N89,experiment3!N89,experiment4!N89,experiment5!N89)</f>
        <v>1747.7352</v>
      </c>
      <c r="I89" s="12">
        <f t="shared" si="1"/>
        <v>1</v>
      </c>
      <c r="J89" s="11">
        <f>STDEV(experiment1!I89,experiment2!I89,experiment3!I89,experiment4!I89,experiment5!I89)/absoluteError!$C$3</f>
        <v>0.01563504091</v>
      </c>
      <c r="K89" s="11">
        <f>STDEV(experiment1!J89,experiment2!J89,experiment3!J89,experiment4!J89,experiment5!J89)/absoluteError!$C$3</f>
        <v>0.01446505961</v>
      </c>
      <c r="L89" s="11">
        <f>STDEV(experiment1!K89,experiment2!K89,experiment3!K89,experiment4!K89,experiment5!K89)/absoluteError!$C$3</f>
        <v>0.003535005615</v>
      </c>
      <c r="M89" s="11">
        <f>STDEV(experiment1!L89,experiment2!L89,experiment3!L89,experiment4!L89,experiment5!L89)/absoluteError!$C$3</f>
        <v>0.01563504091</v>
      </c>
      <c r="N89" s="3">
        <f t="shared" si="2"/>
        <v>2</v>
      </c>
    </row>
    <row r="90">
      <c r="A90" s="10" t="s">
        <v>77</v>
      </c>
      <c r="B90" s="10" t="s">
        <v>95</v>
      </c>
      <c r="C90" s="11">
        <f>AVERAGE(experiment1!I90,experiment2!I90,experiment3!I90,experiment4!I90,experiment5!I90)</f>
        <v>0.8638297872</v>
      </c>
      <c r="D90" s="11">
        <f>AVERAGE(experiment1!J90,experiment2!J90,experiment3!J90,experiment4!J90,experiment5!J90)</f>
        <v>0.8607493786</v>
      </c>
      <c r="E90" s="11">
        <f>AVERAGE(experiment1!K90,experiment2!K90,experiment3!K90,experiment4!K90,experiment5!K90)</f>
        <v>0.8729737616</v>
      </c>
      <c r="F90" s="11">
        <f>AVERAGE(experiment1!L90,experiment2!L90,experiment3!L90,experiment4!L90,experiment5!L90)</f>
        <v>0.8638297872</v>
      </c>
      <c r="G90" s="11">
        <f>AVERAGE(experiment1!M90,experiment2!M90,experiment3!M90,experiment4!M90,experiment5!M90)</f>
        <v>0.3124829292</v>
      </c>
      <c r="H90" s="11">
        <f>AVERAGE(experiment1!N90,experiment2!N90,experiment3!N90,experiment4!N90,experiment5!N90)</f>
        <v>146.1637689</v>
      </c>
      <c r="I90" s="12">
        <f t="shared" si="1"/>
        <v>1</v>
      </c>
      <c r="J90" s="11">
        <f>STDEV(experiment1!I90,experiment2!I90,experiment3!I90,experiment4!I90,experiment5!I90)/absoluteError!$C$3</f>
        <v>0.006500107369</v>
      </c>
      <c r="K90" s="11">
        <f>STDEV(experiment1!J90,experiment2!J90,experiment3!J90,experiment4!J90,experiment5!J90)/absoluteError!$C$3</f>
        <v>0.005649787206</v>
      </c>
      <c r="L90" s="11">
        <f>STDEV(experiment1!K90,experiment2!K90,experiment3!K90,experiment4!K90,experiment5!K90)/absoluteError!$C$3</f>
        <v>0.003840479534</v>
      </c>
      <c r="M90" s="11">
        <f>STDEV(experiment1!L90,experiment2!L90,experiment3!L90,experiment4!L90,experiment5!L90)/absoluteError!$C$3</f>
        <v>0.006500107369</v>
      </c>
      <c r="N90" s="3">
        <f t="shared" si="2"/>
        <v>2</v>
      </c>
    </row>
    <row r="91">
      <c r="A91" s="10" t="s">
        <v>77</v>
      </c>
      <c r="B91" s="10" t="s">
        <v>98</v>
      </c>
      <c r="C91" s="11">
        <f>AVERAGE(experiment1!I91,experiment2!I91,experiment3!I91,experiment4!I91,experiment5!I91)</f>
        <v>0.8609929078</v>
      </c>
      <c r="D91" s="11">
        <f>AVERAGE(experiment1!J91,experiment2!J91,experiment3!J91,experiment4!J91,experiment5!J91)</f>
        <v>0.8688590096</v>
      </c>
      <c r="E91" s="11">
        <f>AVERAGE(experiment1!K91,experiment2!K91,experiment3!K91,experiment4!K91,experiment5!K91)</f>
        <v>0.887640645</v>
      </c>
      <c r="F91" s="11">
        <f>AVERAGE(experiment1!L91,experiment2!L91,experiment3!L91,experiment4!L91,experiment5!L91)</f>
        <v>0.8609929078</v>
      </c>
      <c r="G91" s="11">
        <f>AVERAGE(experiment1!M91,experiment2!M91,experiment3!M91,experiment4!M91,experiment5!M91)</f>
        <v>0.3115828037</v>
      </c>
      <c r="H91" s="11">
        <f>AVERAGE(experiment1!N91,experiment2!N91,experiment3!N91,experiment4!N91,experiment5!N91)</f>
        <v>1876.609575</v>
      </c>
      <c r="I91" s="12">
        <f t="shared" si="1"/>
        <v>1</v>
      </c>
      <c r="J91" s="11">
        <f>STDEV(experiment1!I91,experiment2!I91,experiment3!I91,experiment4!I91,experiment5!I91)/absoluteError!$C$3</f>
        <v>0.005761729365</v>
      </c>
      <c r="K91" s="11">
        <f>STDEV(experiment1!J91,experiment2!J91,experiment3!J91,experiment4!J91,experiment5!J91)/absoluteError!$C$3</f>
        <v>0.004756237757</v>
      </c>
      <c r="L91" s="11">
        <f>STDEV(experiment1!K91,experiment2!K91,experiment3!K91,experiment4!K91,experiment5!K91)/absoluteError!$C$3</f>
        <v>0.002763409823</v>
      </c>
      <c r="M91" s="11">
        <f>STDEV(experiment1!L91,experiment2!L91,experiment3!L91,experiment4!L91,experiment5!L91)/absoluteError!$C$3</f>
        <v>0.005761729365</v>
      </c>
      <c r="N91" s="3">
        <f t="shared" si="2"/>
        <v>3</v>
      </c>
    </row>
    <row r="92">
      <c r="A92" s="10" t="s">
        <v>77</v>
      </c>
      <c r="B92" s="10" t="s">
        <v>101</v>
      </c>
      <c r="C92" s="11">
        <f>AVERAGE(experiment1!I92,experiment2!I92,experiment3!I92,experiment4!I92,experiment5!I92)</f>
        <v>0.4666666667</v>
      </c>
      <c r="D92" s="11">
        <f>AVERAGE(experiment1!J92,experiment2!J92,experiment3!J92,experiment4!J92,experiment5!J92)</f>
        <v>0.4008194776</v>
      </c>
      <c r="E92" s="11">
        <f>AVERAGE(experiment1!K92,experiment2!K92,experiment3!K92,experiment4!K92,experiment5!K92)</f>
        <v>0.4250337557</v>
      </c>
      <c r="F92" s="11">
        <f>AVERAGE(experiment1!L92,experiment2!L92,experiment3!L92,experiment4!L92,experiment5!L92)</f>
        <v>0.4666666667</v>
      </c>
      <c r="G92" s="11">
        <f>AVERAGE(experiment1!M92,experiment2!M92,experiment3!M92,experiment4!M92,experiment5!M92)</f>
        <v>0.3019842148</v>
      </c>
      <c r="H92" s="11">
        <f>AVERAGE(experiment1!N92,experiment2!N92,experiment3!N92,experiment4!N92,experiment5!N92)</f>
        <v>1730.929247</v>
      </c>
      <c r="I92" s="12">
        <f t="shared" si="1"/>
        <v>0</v>
      </c>
      <c r="J92" s="11">
        <f>STDEV(experiment1!I92,experiment2!I92,experiment3!I92,experiment4!I92,experiment5!I92)/absoluteError!$C$3</f>
        <v>0.01037499208</v>
      </c>
      <c r="K92" s="11">
        <f>STDEV(experiment1!J92,experiment2!J92,experiment3!J92,experiment4!J92,experiment5!J92)/absoluteError!$C$3</f>
        <v>0.007350094371</v>
      </c>
      <c r="L92" s="11">
        <f>STDEV(experiment1!K92,experiment2!K92,experiment3!K92,experiment4!K92,experiment5!K92)/absoluteError!$C$3</f>
        <v>0.008810156237</v>
      </c>
      <c r="M92" s="11">
        <f>STDEV(experiment1!L92,experiment2!L92,experiment3!L92,experiment4!L92,experiment5!L92)/absoluteError!$C$3</f>
        <v>0.01037499208</v>
      </c>
      <c r="N92" s="3">
        <f t="shared" si="2"/>
        <v>1</v>
      </c>
    </row>
    <row r="93">
      <c r="A93" s="10" t="s">
        <v>77</v>
      </c>
      <c r="B93" s="10" t="s">
        <v>104</v>
      </c>
      <c r="C93" s="11">
        <f>AVERAGE(experiment1!I93,experiment2!I93,experiment3!I93,experiment4!I93,experiment5!I93)</f>
        <v>0.7645390071</v>
      </c>
      <c r="D93" s="11">
        <f>AVERAGE(experiment1!J93,experiment2!J93,experiment3!J93,experiment4!J93,experiment5!J93)</f>
        <v>0.7709817256</v>
      </c>
      <c r="E93" s="11">
        <f>AVERAGE(experiment1!K93,experiment2!K93,experiment3!K93,experiment4!K93,experiment5!K93)</f>
        <v>0.793894372</v>
      </c>
      <c r="F93" s="11">
        <f>AVERAGE(experiment1!L93,experiment2!L93,experiment3!L93,experiment4!L93,experiment5!L93)</f>
        <v>0.7645390071</v>
      </c>
      <c r="G93" s="11">
        <f>AVERAGE(experiment1!M93,experiment2!M93,experiment3!M93,experiment4!M93,experiment5!M93)</f>
        <v>0.3089130878</v>
      </c>
      <c r="H93" s="11">
        <f>AVERAGE(experiment1!N93,experiment2!N93,experiment3!N93,experiment4!N93,experiment5!N93)</f>
        <v>129.8772635</v>
      </c>
      <c r="I93" s="12">
        <f t="shared" si="1"/>
        <v>0</v>
      </c>
      <c r="J93" s="11">
        <f>STDEV(experiment1!I93,experiment2!I93,experiment3!I93,experiment4!I93,experiment5!I93)/absoluteError!$C$3</f>
        <v>0.02035843985</v>
      </c>
      <c r="K93" s="11">
        <f>STDEV(experiment1!J93,experiment2!J93,experiment3!J93,experiment4!J93,experiment5!J93)/absoluteError!$C$3</f>
        <v>0.01339158051</v>
      </c>
      <c r="L93" s="11">
        <f>STDEV(experiment1!K93,experiment2!K93,experiment3!K93,experiment4!K93,experiment5!K93)/absoluteError!$C$3</f>
        <v>0.007636187579</v>
      </c>
      <c r="M93" s="11">
        <f>STDEV(experiment1!L93,experiment2!L93,experiment3!L93,experiment4!L93,experiment5!L93)/absoluteError!$C$3</f>
        <v>0.02035843985</v>
      </c>
      <c r="N93" s="3">
        <f t="shared" si="2"/>
        <v>1</v>
      </c>
    </row>
    <row r="94">
      <c r="A94" s="10" t="s">
        <v>77</v>
      </c>
      <c r="B94" s="10" t="s">
        <v>107</v>
      </c>
      <c r="C94" s="11">
        <f>AVERAGE(experiment1!I94,experiment2!I94,experiment3!I94,experiment4!I94,experiment5!I94)</f>
        <v>0.7716312057</v>
      </c>
      <c r="D94" s="11">
        <f>AVERAGE(experiment1!J94,experiment2!J94,experiment3!J94,experiment4!J94,experiment5!J94)</f>
        <v>0.7800969178</v>
      </c>
      <c r="E94" s="11">
        <f>AVERAGE(experiment1!K94,experiment2!K94,experiment3!K94,experiment4!K94,experiment5!K94)</f>
        <v>0.8153304478</v>
      </c>
      <c r="F94" s="11">
        <f>AVERAGE(experiment1!L94,experiment2!L94,experiment3!L94,experiment4!L94,experiment5!L94)</f>
        <v>0.7716312057</v>
      </c>
      <c r="G94" s="11">
        <f>AVERAGE(experiment1!M94,experiment2!M94,experiment3!M94,experiment4!M94,experiment5!M94)</f>
        <v>0.3109264374</v>
      </c>
      <c r="H94" s="11">
        <f>AVERAGE(experiment1!N94,experiment2!N94,experiment3!N94,experiment4!N94,experiment5!N94)</f>
        <v>1857.90658</v>
      </c>
      <c r="I94" s="12">
        <f t="shared" si="1"/>
        <v>0</v>
      </c>
      <c r="J94" s="11">
        <f>STDEV(experiment1!I94,experiment2!I94,experiment3!I94,experiment4!I94,experiment5!I94)/absoluteError!$C$3</f>
        <v>0.01576319913</v>
      </c>
      <c r="K94" s="11">
        <f>STDEV(experiment1!J94,experiment2!J94,experiment3!J94,experiment4!J94,experiment5!J94)/absoluteError!$C$3</f>
        <v>0.01029272252</v>
      </c>
      <c r="L94" s="11">
        <f>STDEV(experiment1!K94,experiment2!K94,experiment3!K94,experiment4!K94,experiment5!K94)/absoluteError!$C$3</f>
        <v>0.005350417165</v>
      </c>
      <c r="M94" s="11">
        <f>STDEV(experiment1!L94,experiment2!L94,experiment3!L94,experiment4!L94,experiment5!L94)/absoluteError!$C$3</f>
        <v>0.01576319913</v>
      </c>
      <c r="N94" s="3">
        <f t="shared" si="2"/>
        <v>2</v>
      </c>
    </row>
    <row r="95">
      <c r="A95" s="10" t="s">
        <v>101</v>
      </c>
      <c r="B95" s="10" t="s">
        <v>17</v>
      </c>
      <c r="C95" s="11">
        <f>AVERAGE(experiment1!I95,experiment2!I95,experiment3!I95,experiment4!I95,experiment5!I95)</f>
        <v>0.6173111511</v>
      </c>
      <c r="D95" s="11">
        <f>AVERAGE(experiment1!J95,experiment2!J95,experiment3!J95,experiment4!J95,experiment5!J95)</f>
        <v>0.67479507</v>
      </c>
      <c r="E95" s="11">
        <f>AVERAGE(experiment1!K95,experiment2!K95,experiment3!K95,experiment4!K95,experiment5!K95)</f>
        <v>0.8245069193</v>
      </c>
      <c r="F95" s="11">
        <f>AVERAGE(experiment1!L95,experiment2!L95,experiment3!L95,experiment4!L95,experiment5!L95)</f>
        <v>0.6173111511</v>
      </c>
      <c r="G95" s="11">
        <f>AVERAGE(experiment1!M95,experiment2!M95,experiment3!M95,experiment4!M95,experiment5!M95)</f>
        <v>37.44499512</v>
      </c>
      <c r="H95" s="11">
        <f>AVERAGE(experiment1!N95,experiment2!N95,experiment3!N95,experiment4!N95,experiment5!N95)</f>
        <v>160.6555098</v>
      </c>
      <c r="I95" s="12">
        <f t="shared" si="1"/>
        <v>0</v>
      </c>
      <c r="J95" s="11">
        <f>STDEV(experiment1!I95,experiment2!I95,experiment3!I95,experiment4!I95,experiment5!I95)/absoluteError!$C$3</f>
        <v>0.003234618132</v>
      </c>
      <c r="K95" s="11">
        <f>STDEV(experiment1!J95,experiment2!J95,experiment3!J95,experiment4!J95,experiment5!J95)/absoluteError!$C$3</f>
        <v>0.00246658764</v>
      </c>
      <c r="L95" s="11">
        <f>STDEV(experiment1!K95,experiment2!K95,experiment3!K95,experiment4!K95,experiment5!K95)/absoluteError!$C$3</f>
        <v>0.001349805531</v>
      </c>
      <c r="M95" s="11">
        <f>STDEV(experiment1!L95,experiment2!L95,experiment3!L95,experiment4!L95,experiment5!L95)/absoluteError!$C$3</f>
        <v>0.003234618132</v>
      </c>
      <c r="N95" s="3">
        <f t="shared" si="2"/>
        <v>1</v>
      </c>
    </row>
    <row r="96">
      <c r="A96" s="10" t="s">
        <v>101</v>
      </c>
      <c r="B96" s="10" t="s">
        <v>20</v>
      </c>
      <c r="C96" s="11">
        <f>AVERAGE(experiment1!I96,experiment2!I96,experiment3!I96,experiment4!I96,experiment5!I96)</f>
        <v>0.8398718525</v>
      </c>
      <c r="D96" s="11">
        <f>AVERAGE(experiment1!J96,experiment2!J96,experiment3!J96,experiment4!J96,experiment5!J96)</f>
        <v>0.8664028502</v>
      </c>
      <c r="E96" s="11">
        <f>AVERAGE(experiment1!K96,experiment2!K96,experiment3!K96,experiment4!K96,experiment5!K96)</f>
        <v>0.9188143844</v>
      </c>
      <c r="F96" s="11">
        <f>AVERAGE(experiment1!L96,experiment2!L96,experiment3!L96,experiment4!L96,experiment5!L96)</f>
        <v>0.8398718525</v>
      </c>
      <c r="G96" s="11">
        <f>AVERAGE(experiment1!M96,experiment2!M96,experiment3!M96,experiment4!M96,experiment5!M96)</f>
        <v>37.72896075</v>
      </c>
      <c r="H96" s="11">
        <f>AVERAGE(experiment1!N96,experiment2!N96,experiment3!N96,experiment4!N96,experiment5!N96)</f>
        <v>1890.279643</v>
      </c>
      <c r="I96" s="12">
        <f t="shared" si="1"/>
        <v>1</v>
      </c>
      <c r="J96" s="11">
        <f>STDEV(experiment1!I96,experiment2!I96,experiment3!I96,experiment4!I96,experiment5!I96)/absoluteError!$C$3</f>
        <v>0.01076875875</v>
      </c>
      <c r="K96" s="11">
        <f>STDEV(experiment1!J96,experiment2!J96,experiment3!J96,experiment4!J96,experiment5!J96)/absoluteError!$C$3</f>
        <v>0.007601137721</v>
      </c>
      <c r="L96" s="11">
        <f>STDEV(experiment1!K96,experiment2!K96,experiment3!K96,experiment4!K96,experiment5!K96)/absoluteError!$C$3</f>
        <v>0.005212653278</v>
      </c>
      <c r="M96" s="11">
        <f>STDEV(experiment1!L96,experiment2!L96,experiment3!L96,experiment4!L96,experiment5!L96)/absoluteError!$C$3</f>
        <v>0.01076875875</v>
      </c>
      <c r="N96" s="3">
        <f t="shared" si="2"/>
        <v>2</v>
      </c>
    </row>
    <row r="97">
      <c r="A97" s="10" t="s">
        <v>101</v>
      </c>
      <c r="B97" s="10" t="s">
        <v>23</v>
      </c>
      <c r="C97" s="11">
        <f>AVERAGE(experiment1!I97,experiment2!I97,experiment3!I97,experiment4!I97,experiment5!I97)</f>
        <v>0.7143884892</v>
      </c>
      <c r="D97" s="11">
        <f>AVERAGE(experiment1!J97,experiment2!J97,experiment3!J97,experiment4!J97,experiment5!J97)</f>
        <v>0.755682419</v>
      </c>
      <c r="E97" s="11">
        <f>AVERAGE(experiment1!K97,experiment2!K97,experiment3!K97,experiment4!K97,experiment5!K97)</f>
        <v>0.8421682944</v>
      </c>
      <c r="F97" s="11">
        <f>AVERAGE(experiment1!L97,experiment2!L97,experiment3!L97,experiment4!L97,experiment5!L97)</f>
        <v>0.7143884892</v>
      </c>
      <c r="G97" s="11">
        <f>AVERAGE(experiment1!M97,experiment2!M97,experiment3!M97,experiment4!M97,experiment5!M97)</f>
        <v>37.3411922</v>
      </c>
      <c r="H97" s="11">
        <f>AVERAGE(experiment1!N97,experiment2!N97,experiment3!N97,experiment4!N97,experiment5!N97)</f>
        <v>284.2947158</v>
      </c>
      <c r="I97" s="12">
        <f t="shared" si="1"/>
        <v>0</v>
      </c>
      <c r="J97" s="11">
        <f>STDEV(experiment1!I97,experiment2!I97,experiment3!I97,experiment4!I97,experiment5!I97)/absoluteError!$C$3</f>
        <v>0.01420950238</v>
      </c>
      <c r="K97" s="11">
        <f>STDEV(experiment1!J97,experiment2!J97,experiment3!J97,experiment4!J97,experiment5!J97)/absoluteError!$C$3</f>
        <v>0.008571519765</v>
      </c>
      <c r="L97" s="11">
        <f>STDEV(experiment1!K97,experiment2!K97,experiment3!K97,experiment4!K97,experiment5!K97)/absoluteError!$C$3</f>
        <v>0.007119171401</v>
      </c>
      <c r="M97" s="11">
        <f>STDEV(experiment1!L97,experiment2!L97,experiment3!L97,experiment4!L97,experiment5!L97)/absoluteError!$C$3</f>
        <v>0.01420950238</v>
      </c>
      <c r="N97" s="3">
        <f t="shared" si="2"/>
        <v>2</v>
      </c>
    </row>
    <row r="98">
      <c r="A98" s="10" t="s">
        <v>101</v>
      </c>
      <c r="B98" s="10" t="s">
        <v>26</v>
      </c>
      <c r="C98" s="11">
        <f>AVERAGE(experiment1!I98,experiment2!I98,experiment3!I98,experiment4!I98,experiment5!I98)</f>
        <v>0.815625</v>
      </c>
      <c r="D98" s="11">
        <f>AVERAGE(experiment1!J98,experiment2!J98,experiment3!J98,experiment4!J98,experiment5!J98)</f>
        <v>0.8547820681</v>
      </c>
      <c r="E98" s="11">
        <f>AVERAGE(experiment1!K98,experiment2!K98,experiment3!K98,experiment4!K98,experiment5!K98)</f>
        <v>0.9288007006</v>
      </c>
      <c r="F98" s="11">
        <f>AVERAGE(experiment1!L98,experiment2!L98,experiment3!L98,experiment4!L98,experiment5!L98)</f>
        <v>0.815625</v>
      </c>
      <c r="G98" s="11">
        <f>AVERAGE(experiment1!M98,experiment2!M98,experiment3!M98,experiment4!M98,experiment5!M98)</f>
        <v>37.46964016</v>
      </c>
      <c r="H98" s="11">
        <f>AVERAGE(experiment1!N98,experiment2!N98,experiment3!N98,experiment4!N98,experiment5!N98)</f>
        <v>2011.173542</v>
      </c>
      <c r="I98" s="12">
        <f t="shared" si="1"/>
        <v>1</v>
      </c>
      <c r="J98" s="11">
        <f>STDEV(experiment1!I98,experiment2!I98,experiment3!I98,experiment4!I98,experiment5!I98)/absoluteError!$C$3</f>
        <v>0.006475312895</v>
      </c>
      <c r="K98" s="11">
        <f>STDEV(experiment1!J98,experiment2!J98,experiment3!J98,experiment4!J98,experiment5!J98)/absoluteError!$C$3</f>
        <v>0.004252296871</v>
      </c>
      <c r="L98" s="11">
        <f>STDEV(experiment1!K98,experiment2!K98,experiment3!K98,experiment4!K98,experiment5!K98)/absoluteError!$C$3</f>
        <v>0.001144589314</v>
      </c>
      <c r="M98" s="11">
        <f>STDEV(experiment1!L98,experiment2!L98,experiment3!L98,experiment4!L98,experiment5!L98)/absoluteError!$C$3</f>
        <v>0.006475312895</v>
      </c>
      <c r="N98" s="3">
        <f t="shared" si="2"/>
        <v>3</v>
      </c>
    </row>
    <row r="99">
      <c r="A99" s="10" t="s">
        <v>101</v>
      </c>
      <c r="B99" s="10" t="s">
        <v>29</v>
      </c>
      <c r="C99" s="11">
        <f>AVERAGE(experiment1!I99,experiment2!I99,experiment3!I99,experiment4!I99,experiment5!I99)</f>
        <v>0.7285409173</v>
      </c>
      <c r="D99" s="11">
        <f>AVERAGE(experiment1!J99,experiment2!J99,experiment3!J99,experiment4!J99,experiment5!J99)</f>
        <v>0.7013321832</v>
      </c>
      <c r="E99" s="11">
        <f>AVERAGE(experiment1!K99,experiment2!K99,experiment3!K99,experiment4!K99,experiment5!K99)</f>
        <v>0.7235635754</v>
      </c>
      <c r="F99" s="11">
        <f>AVERAGE(experiment1!L99,experiment2!L99,experiment3!L99,experiment4!L99,experiment5!L99)</f>
        <v>0.7285409173</v>
      </c>
      <c r="G99" s="11">
        <f>AVERAGE(experiment1!M99,experiment2!M99,experiment3!M99,experiment4!M99,experiment5!M99)</f>
        <v>37.18039856</v>
      </c>
      <c r="H99" s="11">
        <f>AVERAGE(experiment1!N99,experiment2!N99,experiment3!N99,experiment4!N99,experiment5!N99)</f>
        <v>84.17877469</v>
      </c>
      <c r="I99" s="12">
        <f t="shared" si="1"/>
        <v>0</v>
      </c>
      <c r="J99" s="11">
        <f>STDEV(experiment1!I99,experiment2!I99,experiment3!I99,experiment4!I99,experiment5!I99)/absoluteError!$C$3</f>
        <v>0.009607977597</v>
      </c>
      <c r="K99" s="11">
        <f>STDEV(experiment1!J99,experiment2!J99,experiment3!J99,experiment4!J99,experiment5!J99)/absoluteError!$C$3</f>
        <v>0.01221921917</v>
      </c>
      <c r="L99" s="11">
        <f>STDEV(experiment1!K99,experiment2!K99,experiment3!K99,experiment4!K99,experiment5!K99)/absoluteError!$C$3</f>
        <v>0.01314706535</v>
      </c>
      <c r="M99" s="11">
        <f>STDEV(experiment1!L99,experiment2!L99,experiment3!L99,experiment4!L99,experiment5!L99)/absoluteError!$C$3</f>
        <v>0.009607977597</v>
      </c>
      <c r="N99" s="3">
        <f t="shared" si="2"/>
        <v>1</v>
      </c>
    </row>
    <row r="100">
      <c r="A100" s="10" t="s">
        <v>101</v>
      </c>
      <c r="B100" s="10" t="s">
        <v>32</v>
      </c>
      <c r="C100" s="11">
        <f>AVERAGE(experiment1!I100,experiment2!I100,experiment3!I100,experiment4!I100,experiment5!I100)</f>
        <v>0.7205935252</v>
      </c>
      <c r="D100" s="11">
        <f>AVERAGE(experiment1!J100,experiment2!J100,experiment3!J100,experiment4!J100,experiment5!J100)</f>
        <v>0.7651717344</v>
      </c>
      <c r="E100" s="11">
        <f>AVERAGE(experiment1!K100,experiment2!K100,experiment3!K100,experiment4!K100,experiment5!K100)</f>
        <v>0.8649371973</v>
      </c>
      <c r="F100" s="11">
        <f>AVERAGE(experiment1!L100,experiment2!L100,experiment3!L100,experiment4!L100,experiment5!L100)</f>
        <v>0.7205935252</v>
      </c>
      <c r="G100" s="11">
        <f>AVERAGE(experiment1!M100,experiment2!M100,experiment3!M100,experiment4!M100,experiment5!M100)</f>
        <v>37.34244604</v>
      </c>
      <c r="H100" s="11">
        <f>AVERAGE(experiment1!N100,experiment2!N100,experiment3!N100,experiment4!N100,experiment5!N100)</f>
        <v>239.166582</v>
      </c>
      <c r="I100" s="12">
        <f t="shared" si="1"/>
        <v>0</v>
      </c>
      <c r="J100" s="11">
        <f>STDEV(experiment1!I100,experiment2!I100,experiment3!I100,experiment4!I100,experiment5!I100)/absoluteError!$C$3</f>
        <v>0.007982488451</v>
      </c>
      <c r="K100" s="11">
        <f>STDEV(experiment1!J100,experiment2!J100,experiment3!J100,experiment4!J100,experiment5!J100)/absoluteError!$C$3</f>
        <v>0.00395834501</v>
      </c>
      <c r="L100" s="11">
        <f>STDEV(experiment1!K100,experiment2!K100,experiment3!K100,experiment4!K100,experiment5!K100)/absoluteError!$C$3</f>
        <v>0.00411085756</v>
      </c>
      <c r="M100" s="11">
        <f>STDEV(experiment1!L100,experiment2!L100,experiment3!L100,experiment4!L100,experiment5!L100)/absoluteError!$C$3</f>
        <v>0.007982488451</v>
      </c>
      <c r="N100" s="3">
        <f t="shared" si="2"/>
        <v>2</v>
      </c>
    </row>
    <row r="101">
      <c r="A101" s="10" t="s">
        <v>101</v>
      </c>
      <c r="B101" s="10" t="s">
        <v>35</v>
      </c>
      <c r="C101" s="11">
        <f>AVERAGE(experiment1!I101,experiment2!I101,experiment3!I101,experiment4!I101,experiment5!I101)</f>
        <v>0.9243480216</v>
      </c>
      <c r="D101" s="11">
        <f>AVERAGE(experiment1!J101,experiment2!J101,experiment3!J101,experiment4!J101,experiment5!J101)</f>
        <v>0.9261343635</v>
      </c>
      <c r="E101" s="11">
        <f>AVERAGE(experiment1!K101,experiment2!K101,experiment3!K101,experiment4!K101,experiment5!K101)</f>
        <v>0.9348995145</v>
      </c>
      <c r="F101" s="11">
        <f>AVERAGE(experiment1!L101,experiment2!L101,experiment3!L101,experiment4!L101,experiment5!L101)</f>
        <v>0.9243480216</v>
      </c>
      <c r="G101" s="11">
        <f>AVERAGE(experiment1!M101,experiment2!M101,experiment3!M101,experiment4!M101,experiment5!M101)</f>
        <v>37.3847198</v>
      </c>
      <c r="H101" s="11">
        <f>AVERAGE(experiment1!N101,experiment2!N101,experiment3!N101,experiment4!N101,experiment5!N101)</f>
        <v>1967.756361</v>
      </c>
      <c r="I101" s="12">
        <f t="shared" si="1"/>
        <v>1</v>
      </c>
      <c r="J101" s="11">
        <f>STDEV(experiment1!I101,experiment2!I101,experiment3!I101,experiment4!I101,experiment5!I101)/absoluteError!$C$3</f>
        <v>0.003380955998</v>
      </c>
      <c r="K101" s="11">
        <f>STDEV(experiment1!J101,experiment2!J101,experiment3!J101,experiment4!J101,experiment5!J101)/absoluteError!$C$3</f>
        <v>0.00316390277</v>
      </c>
      <c r="L101" s="11">
        <f>STDEV(experiment1!K101,experiment2!K101,experiment3!K101,experiment4!K101,experiment5!K101)/absoluteError!$C$3</f>
        <v>0.002015648631</v>
      </c>
      <c r="M101" s="11">
        <f>STDEV(experiment1!L101,experiment2!L101,experiment3!L101,experiment4!L101,experiment5!L101)/absoluteError!$C$3</f>
        <v>0.003380955998</v>
      </c>
      <c r="N101" s="3">
        <f t="shared" si="2"/>
        <v>3</v>
      </c>
    </row>
    <row r="102">
      <c r="A102" s="10" t="s">
        <v>101</v>
      </c>
      <c r="B102" s="10" t="s">
        <v>38</v>
      </c>
      <c r="C102" s="11">
        <f>AVERAGE(experiment1!I102,experiment2!I102,experiment3!I102,experiment4!I102,experiment5!I102)</f>
        <v>0.7988983813</v>
      </c>
      <c r="D102" s="11">
        <f>AVERAGE(experiment1!J102,experiment2!J102,experiment3!J102,experiment4!J102,experiment5!J102)</f>
        <v>0.8168907377</v>
      </c>
      <c r="E102" s="11">
        <f>AVERAGE(experiment1!K102,experiment2!K102,experiment3!K102,experiment4!K102,experiment5!K102)</f>
        <v>0.863867816</v>
      </c>
      <c r="F102" s="11">
        <f>AVERAGE(experiment1!L102,experiment2!L102,experiment3!L102,experiment4!L102,experiment5!L102)</f>
        <v>0.7988983813</v>
      </c>
      <c r="G102" s="11">
        <f>AVERAGE(experiment1!M102,experiment2!M102,experiment3!M102,experiment4!M102,experiment5!M102)</f>
        <v>37.45410037</v>
      </c>
      <c r="H102" s="11">
        <f>AVERAGE(experiment1!N102,experiment2!N102,experiment3!N102,experiment4!N102,experiment5!N102)</f>
        <v>363.6967577</v>
      </c>
      <c r="I102" s="12">
        <f t="shared" si="1"/>
        <v>0</v>
      </c>
      <c r="J102" s="11">
        <f>STDEV(experiment1!I102,experiment2!I102,experiment3!I102,experiment4!I102,experiment5!I102)/absoluteError!$C$3</f>
        <v>0.002668526088</v>
      </c>
      <c r="K102" s="11">
        <f>STDEV(experiment1!J102,experiment2!J102,experiment3!J102,experiment4!J102,experiment5!J102)/absoluteError!$C$3</f>
        <v>0.002967822105</v>
      </c>
      <c r="L102" s="11">
        <f>STDEV(experiment1!K102,experiment2!K102,experiment3!K102,experiment4!K102,experiment5!K102)/absoluteError!$C$3</f>
        <v>0.005598801654</v>
      </c>
      <c r="M102" s="11">
        <f>STDEV(experiment1!L102,experiment2!L102,experiment3!L102,experiment4!L102,experiment5!L102)/absoluteError!$C$3</f>
        <v>0.002668526088</v>
      </c>
      <c r="N102" s="3">
        <f t="shared" si="2"/>
        <v>3</v>
      </c>
    </row>
    <row r="103">
      <c r="A103" s="10" t="s">
        <v>101</v>
      </c>
      <c r="B103" s="10" t="s">
        <v>41</v>
      </c>
      <c r="C103" s="11">
        <f>AVERAGE(experiment1!I103,experiment2!I103,experiment3!I103,experiment4!I103,experiment5!I103)</f>
        <v>0.9154901079</v>
      </c>
      <c r="D103" s="11">
        <f>AVERAGE(experiment1!J103,experiment2!J103,experiment3!J103,experiment4!J103,experiment5!J103)</f>
        <v>0.919572586</v>
      </c>
      <c r="E103" s="11">
        <f>AVERAGE(experiment1!K103,experiment2!K103,experiment3!K103,experiment4!K103,experiment5!K103)</f>
        <v>0.9329708438</v>
      </c>
      <c r="F103" s="11">
        <f>AVERAGE(experiment1!L103,experiment2!L103,experiment3!L103,experiment4!L103,experiment5!L103)</f>
        <v>0.9154901079</v>
      </c>
      <c r="G103" s="11">
        <f>AVERAGE(experiment1!M103,experiment2!M103,experiment3!M103,experiment4!M103,experiment5!M103)</f>
        <v>37.73409572</v>
      </c>
      <c r="H103" s="11">
        <f>AVERAGE(experiment1!N103,experiment2!N103,experiment3!N103,experiment4!N103,experiment5!N103)</f>
        <v>2091.302898</v>
      </c>
      <c r="I103" s="12">
        <f t="shared" si="1"/>
        <v>1</v>
      </c>
      <c r="J103" s="11">
        <f>STDEV(experiment1!I103,experiment2!I103,experiment3!I103,experiment4!I103,experiment5!I103)/absoluteError!$C$3</f>
        <v>0.003842410741</v>
      </c>
      <c r="K103" s="11">
        <f>STDEV(experiment1!J103,experiment2!J103,experiment3!J103,experiment4!J103,experiment5!J103)/absoluteError!$C$3</f>
        <v>0.003582320408</v>
      </c>
      <c r="L103" s="11">
        <f>STDEV(experiment1!K103,experiment2!K103,experiment3!K103,experiment4!K103,experiment5!K103)/absoluteError!$C$3</f>
        <v>0.002446453019</v>
      </c>
      <c r="M103" s="11">
        <f>STDEV(experiment1!L103,experiment2!L103,experiment3!L103,experiment4!L103,experiment5!L103)/absoluteError!$C$3</f>
        <v>0.003842410741</v>
      </c>
      <c r="N103" s="3">
        <f t="shared" si="2"/>
        <v>4</v>
      </c>
    </row>
    <row r="104">
      <c r="A104" s="10" t="s">
        <v>101</v>
      </c>
      <c r="B104" s="10" t="s">
        <v>44</v>
      </c>
      <c r="C104" s="11">
        <f>AVERAGE(experiment1!I104,experiment2!I104,experiment3!I104,experiment4!I104,experiment5!I104)</f>
        <v>0.7736735612</v>
      </c>
      <c r="D104" s="11">
        <f>AVERAGE(experiment1!J104,experiment2!J104,experiment3!J104,experiment4!J104,experiment5!J104)</f>
        <v>0.7745350114</v>
      </c>
      <c r="E104" s="11">
        <f>AVERAGE(experiment1!K104,experiment2!K104,experiment3!K104,experiment4!K104,experiment5!K104)</f>
        <v>0.8099271324</v>
      </c>
      <c r="F104" s="11">
        <f>AVERAGE(experiment1!L104,experiment2!L104,experiment3!L104,experiment4!L104,experiment5!L104)</f>
        <v>0.7736735612</v>
      </c>
      <c r="G104" s="11">
        <f>AVERAGE(experiment1!M104,experiment2!M104,experiment3!M104,experiment4!M104,experiment5!M104)</f>
        <v>37.41200118</v>
      </c>
      <c r="H104" s="11">
        <f>AVERAGE(experiment1!N104,experiment2!N104,experiment3!N104,experiment4!N104,experiment5!N104)</f>
        <v>100.527281</v>
      </c>
      <c r="I104" s="12">
        <f t="shared" si="1"/>
        <v>0</v>
      </c>
      <c r="J104" s="11">
        <f>STDEV(experiment1!I104,experiment2!I104,experiment3!I104,experiment4!I104,experiment5!I104)/absoluteError!$C$3</f>
        <v>0.006097932993</v>
      </c>
      <c r="K104" s="11">
        <f>STDEV(experiment1!J104,experiment2!J104,experiment3!J104,experiment4!J104,experiment5!J104)/absoluteError!$C$3</f>
        <v>0.007260427004</v>
      </c>
      <c r="L104" s="11">
        <f>STDEV(experiment1!K104,experiment2!K104,experiment3!K104,experiment4!K104,experiment5!K104)/absoluteError!$C$3</f>
        <v>0.0182979761</v>
      </c>
      <c r="M104" s="11">
        <f>STDEV(experiment1!L104,experiment2!L104,experiment3!L104,experiment4!L104,experiment5!L104)/absoluteError!$C$3</f>
        <v>0.006097932993</v>
      </c>
      <c r="N104" s="3">
        <f t="shared" si="2"/>
        <v>2</v>
      </c>
    </row>
    <row r="105">
      <c r="A105" s="10" t="s">
        <v>101</v>
      </c>
      <c r="B105" s="10" t="s">
        <v>47</v>
      </c>
      <c r="C105" s="11">
        <f>AVERAGE(experiment1!I105,experiment2!I105,experiment3!I105,experiment4!I105,experiment5!I105)</f>
        <v>0.7522931655</v>
      </c>
      <c r="D105" s="11">
        <f>AVERAGE(experiment1!J105,experiment2!J105,experiment3!J105,experiment4!J105,experiment5!J105)</f>
        <v>0.8090538073</v>
      </c>
      <c r="E105" s="11">
        <f>AVERAGE(experiment1!K105,experiment2!K105,experiment3!K105,experiment4!K105,experiment5!K105)</f>
        <v>0.9048174738</v>
      </c>
      <c r="F105" s="11">
        <f>AVERAGE(experiment1!L105,experiment2!L105,experiment3!L105,experiment4!L105,experiment5!L105)</f>
        <v>0.7522931655</v>
      </c>
      <c r="G105" s="11">
        <f>AVERAGE(experiment1!M105,experiment2!M105,experiment3!M105,experiment4!M105,experiment5!M105)</f>
        <v>37.66891971</v>
      </c>
      <c r="H105" s="11">
        <f>AVERAGE(experiment1!N105,experiment2!N105,experiment3!N105,experiment4!N105,experiment5!N105)</f>
        <v>255.3530612</v>
      </c>
      <c r="I105" s="12">
        <f t="shared" si="1"/>
        <v>0</v>
      </c>
      <c r="J105" s="11">
        <f>STDEV(experiment1!I105,experiment2!I105,experiment3!I105,experiment4!I105,experiment5!I105)/absoluteError!$C$3</f>
        <v>0.02035519056</v>
      </c>
      <c r="K105" s="11">
        <f>STDEV(experiment1!J105,experiment2!J105,experiment3!J105,experiment4!J105,experiment5!J105)/absoluteError!$C$3</f>
        <v>0.01802552514</v>
      </c>
      <c r="L105" s="11">
        <f>STDEV(experiment1!K105,experiment2!K105,experiment3!K105,experiment4!K105,experiment5!K105)/absoluteError!$C$3</f>
        <v>0.008041031832</v>
      </c>
      <c r="M105" s="11">
        <f>STDEV(experiment1!L105,experiment2!L105,experiment3!L105,experiment4!L105,experiment5!L105)/absoluteError!$C$3</f>
        <v>0.02035519056</v>
      </c>
      <c r="N105" s="3">
        <f t="shared" si="2"/>
        <v>3</v>
      </c>
    </row>
    <row r="106">
      <c r="A106" s="10" t="s">
        <v>101</v>
      </c>
      <c r="B106" s="10" t="s">
        <v>50</v>
      </c>
      <c r="C106" s="11">
        <f>AVERAGE(experiment1!I106,experiment2!I106,experiment3!I106,experiment4!I106,experiment5!I106)</f>
        <v>0.9082733813</v>
      </c>
      <c r="D106" s="11">
        <f>AVERAGE(experiment1!J106,experiment2!J106,experiment3!J106,experiment4!J106,experiment5!J106)</f>
        <v>0.9123832603</v>
      </c>
      <c r="E106" s="11">
        <f>AVERAGE(experiment1!K106,experiment2!K106,experiment3!K106,experiment4!K106,experiment5!K106)</f>
        <v>0.9292468578</v>
      </c>
      <c r="F106" s="11">
        <f>AVERAGE(experiment1!L106,experiment2!L106,experiment3!L106,experiment4!L106,experiment5!L106)</f>
        <v>0.9082733813</v>
      </c>
      <c r="G106" s="11">
        <f>AVERAGE(experiment1!M106,experiment2!M106,experiment3!M106,experiment4!M106,experiment5!M106)</f>
        <v>38.07319927</v>
      </c>
      <c r="H106" s="11">
        <f>AVERAGE(experiment1!N106,experiment2!N106,experiment3!N106,experiment4!N106,experiment5!N106)</f>
        <v>1984.934986</v>
      </c>
      <c r="I106" s="12">
        <f t="shared" si="1"/>
        <v>1</v>
      </c>
      <c r="J106" s="11">
        <f>STDEV(experiment1!I106,experiment2!I106,experiment3!I106,experiment4!I106,experiment5!I106)/absoluteError!$C$3</f>
        <v>0.01524667661</v>
      </c>
      <c r="K106" s="11">
        <f>STDEV(experiment1!J106,experiment2!J106,experiment3!J106,experiment4!J106,experiment5!J106)/absoluteError!$C$3</f>
        <v>0.01376630122</v>
      </c>
      <c r="L106" s="11">
        <f>STDEV(experiment1!K106,experiment2!K106,experiment3!K106,experiment4!K106,experiment5!K106)/absoluteError!$C$3</f>
        <v>0.007428351943</v>
      </c>
      <c r="M106" s="11">
        <f>STDEV(experiment1!L106,experiment2!L106,experiment3!L106,experiment4!L106,experiment5!L106)/absoluteError!$C$3</f>
        <v>0.01524667661</v>
      </c>
      <c r="N106" s="3">
        <f t="shared" si="2"/>
        <v>4</v>
      </c>
    </row>
    <row r="107">
      <c r="A107" s="10" t="s">
        <v>101</v>
      </c>
      <c r="B107" s="10" t="s">
        <v>53</v>
      </c>
      <c r="C107" s="11">
        <f>AVERAGE(experiment1!I107,experiment2!I107,experiment3!I107,experiment4!I107,experiment5!I107)</f>
        <v>0.7972347122</v>
      </c>
      <c r="D107" s="11">
        <f>AVERAGE(experiment1!J107,experiment2!J107,experiment3!J107,experiment4!J107,experiment5!J107)</f>
        <v>0.8185768487</v>
      </c>
      <c r="E107" s="11">
        <f>AVERAGE(experiment1!K107,experiment2!K107,experiment3!K107,experiment4!K107,experiment5!K107)</f>
        <v>0.8748408828</v>
      </c>
      <c r="F107" s="11">
        <f>AVERAGE(experiment1!L107,experiment2!L107,experiment3!L107,experiment4!L107,experiment5!L107)</f>
        <v>0.7972347122</v>
      </c>
      <c r="G107" s="11">
        <f>AVERAGE(experiment1!M107,experiment2!M107,experiment3!M107,experiment4!M107,experiment5!M107)</f>
        <v>37.87545724</v>
      </c>
      <c r="H107" s="11">
        <f>AVERAGE(experiment1!N107,experiment2!N107,experiment3!N107,experiment4!N107,experiment5!N107)</f>
        <v>379.6833611</v>
      </c>
      <c r="I107" s="12">
        <f t="shared" si="1"/>
        <v>0</v>
      </c>
      <c r="J107" s="11">
        <f>STDEV(experiment1!I107,experiment2!I107,experiment3!I107,experiment4!I107,experiment5!I107)/absoluteError!$C$3</f>
        <v>0.009215905316</v>
      </c>
      <c r="K107" s="11">
        <f>STDEV(experiment1!J107,experiment2!J107,experiment3!J107,experiment4!J107,experiment5!J107)/absoluteError!$C$3</f>
        <v>0.006194738463</v>
      </c>
      <c r="L107" s="11">
        <f>STDEV(experiment1!K107,experiment2!K107,experiment3!K107,experiment4!K107,experiment5!K107)/absoluteError!$C$3</f>
        <v>0.006377844055</v>
      </c>
      <c r="M107" s="11">
        <f>STDEV(experiment1!L107,experiment2!L107,experiment3!L107,experiment4!L107,experiment5!L107)/absoluteError!$C$3</f>
        <v>0.009215905316</v>
      </c>
      <c r="N107" s="3">
        <f t="shared" si="2"/>
        <v>4</v>
      </c>
    </row>
    <row r="108">
      <c r="A108" s="10" t="s">
        <v>101</v>
      </c>
      <c r="B108" s="10" t="s">
        <v>56</v>
      </c>
      <c r="C108" s="11">
        <f>AVERAGE(experiment1!I108,experiment2!I108,experiment3!I108,experiment4!I108,experiment5!I108)</f>
        <v>0.9268210432</v>
      </c>
      <c r="D108" s="11">
        <f>AVERAGE(experiment1!J108,experiment2!J108,experiment3!J108,experiment4!J108,experiment5!J108)</f>
        <v>0.9287341803</v>
      </c>
      <c r="E108" s="11">
        <f>AVERAGE(experiment1!K108,experiment2!K108,experiment3!K108,experiment4!K108,experiment5!K108)</f>
        <v>0.9374765027</v>
      </c>
      <c r="F108" s="11">
        <f>AVERAGE(experiment1!L108,experiment2!L108,experiment3!L108,experiment4!L108,experiment5!L108)</f>
        <v>0.9268210432</v>
      </c>
      <c r="G108" s="11">
        <f>AVERAGE(experiment1!M108,experiment2!M108,experiment3!M108,experiment4!M108,experiment5!M108)</f>
        <v>38.07096338</v>
      </c>
      <c r="H108" s="11">
        <f>AVERAGE(experiment1!N108,experiment2!N108,experiment3!N108,experiment4!N108,experiment5!N108)</f>
        <v>2108.548358</v>
      </c>
      <c r="I108" s="12">
        <f t="shared" si="1"/>
        <v>1</v>
      </c>
      <c r="J108" s="11">
        <f>STDEV(experiment1!I108,experiment2!I108,experiment3!I108,experiment4!I108,experiment5!I108)/absoluteError!$C$3</f>
        <v>0.00583374701</v>
      </c>
      <c r="K108" s="11">
        <f>STDEV(experiment1!J108,experiment2!J108,experiment3!J108,experiment4!J108,experiment5!J108)/absoluteError!$C$3</f>
        <v>0.004989358344</v>
      </c>
      <c r="L108" s="11">
        <f>STDEV(experiment1!K108,experiment2!K108,experiment3!K108,experiment4!K108,experiment5!K108)/absoluteError!$C$3</f>
        <v>0.003178874595</v>
      </c>
      <c r="M108" s="11">
        <f>STDEV(experiment1!L108,experiment2!L108,experiment3!L108,experiment4!L108,experiment5!L108)/absoluteError!$C$3</f>
        <v>0.00583374701</v>
      </c>
      <c r="N108" s="3">
        <f t="shared" si="2"/>
        <v>5</v>
      </c>
    </row>
    <row r="109">
      <c r="A109" s="10" t="s">
        <v>101</v>
      </c>
      <c r="B109" s="10" t="s">
        <v>59</v>
      </c>
      <c r="C109" s="11">
        <f>AVERAGE(experiment1!I109,experiment2!I109,experiment3!I109,experiment4!I109,experiment5!I109)</f>
        <v>0.9221335432</v>
      </c>
      <c r="D109" s="11">
        <f>AVERAGE(experiment1!J109,experiment2!J109,experiment3!J109,experiment4!J109,experiment5!J109)</f>
        <v>0.922957797</v>
      </c>
      <c r="E109" s="11">
        <f>AVERAGE(experiment1!K109,experiment2!K109,experiment3!K109,experiment4!K109,experiment5!K109)</f>
        <v>0.9329204856</v>
      </c>
      <c r="F109" s="11">
        <f>AVERAGE(experiment1!L109,experiment2!L109,experiment3!L109,experiment4!L109,experiment5!L109)</f>
        <v>0.9221335432</v>
      </c>
      <c r="G109" s="11">
        <f>AVERAGE(experiment1!M109,experiment2!M109,experiment3!M109,experiment4!M109,experiment5!M109)</f>
        <v>37.46866856</v>
      </c>
      <c r="H109" s="11">
        <f>AVERAGE(experiment1!N109,experiment2!N109,experiment3!N109,experiment4!N109,experiment5!N109)</f>
        <v>1829.449018</v>
      </c>
      <c r="I109" s="12">
        <f t="shared" si="1"/>
        <v>1</v>
      </c>
      <c r="J109" s="11">
        <f>STDEV(experiment1!I109,experiment2!I109,experiment3!I109,experiment4!I109,experiment5!I109)/absoluteError!$C$3</f>
        <v>0.009821218516</v>
      </c>
      <c r="K109" s="11">
        <f>STDEV(experiment1!J109,experiment2!J109,experiment3!J109,experiment4!J109,experiment5!J109)/absoluteError!$C$3</f>
        <v>0.009133726222</v>
      </c>
      <c r="L109" s="11">
        <f>STDEV(experiment1!K109,experiment2!K109,experiment3!K109,experiment4!K109,experiment5!K109)/absoluteError!$C$3</f>
        <v>0.00561102557</v>
      </c>
      <c r="M109" s="11">
        <f>STDEV(experiment1!L109,experiment2!L109,experiment3!L109,experiment4!L109,experiment5!L109)/absoluteError!$C$3</f>
        <v>0.009821218516</v>
      </c>
      <c r="N109" s="3">
        <f t="shared" si="2"/>
        <v>3</v>
      </c>
    </row>
    <row r="110">
      <c r="A110" s="10" t="s">
        <v>101</v>
      </c>
      <c r="B110" s="10" t="s">
        <v>62</v>
      </c>
      <c r="C110" s="11">
        <f>AVERAGE(experiment1!I110,experiment2!I110,experiment3!I110,experiment4!I110,experiment5!I110)</f>
        <v>0.8013264388</v>
      </c>
      <c r="D110" s="11">
        <f>AVERAGE(experiment1!J110,experiment2!J110,experiment3!J110,experiment4!J110,experiment5!J110)</f>
        <v>0.8063255748</v>
      </c>
      <c r="E110" s="11">
        <f>AVERAGE(experiment1!K110,experiment2!K110,experiment3!K110,experiment4!K110,experiment5!K110)</f>
        <v>0.851084399</v>
      </c>
      <c r="F110" s="11">
        <f>AVERAGE(experiment1!L110,experiment2!L110,experiment3!L110,experiment4!L110,experiment5!L110)</f>
        <v>0.8013264388</v>
      </c>
      <c r="G110" s="11">
        <f>AVERAGE(experiment1!M110,experiment2!M110,experiment3!M110,experiment4!M110,experiment5!M110)</f>
        <v>37.75687995</v>
      </c>
      <c r="H110" s="11">
        <f>AVERAGE(experiment1!N110,experiment2!N110,experiment3!N110,experiment4!N110,experiment5!N110)</f>
        <v>225.0923409</v>
      </c>
      <c r="I110" s="12">
        <f t="shared" si="1"/>
        <v>0</v>
      </c>
      <c r="J110" s="11">
        <f>STDEV(experiment1!I110,experiment2!I110,experiment3!I110,experiment4!I110,experiment5!I110)/absoluteError!$C$3</f>
        <v>0.005144354556</v>
      </c>
      <c r="K110" s="11">
        <f>STDEV(experiment1!J110,experiment2!J110,experiment3!J110,experiment4!J110,experiment5!J110)/absoluteError!$C$3</f>
        <v>0.005760135216</v>
      </c>
      <c r="L110" s="11">
        <f>STDEV(experiment1!K110,experiment2!K110,experiment3!K110,experiment4!K110,experiment5!K110)/absoluteError!$C$3</f>
        <v>0.009180407203</v>
      </c>
      <c r="M110" s="11">
        <f>STDEV(experiment1!L110,experiment2!L110,experiment3!L110,experiment4!L110,experiment5!L110)/absoluteError!$C$3</f>
        <v>0.005144354556</v>
      </c>
      <c r="N110" s="3">
        <f t="shared" si="2"/>
        <v>3</v>
      </c>
    </row>
    <row r="111">
      <c r="A111" s="10" t="s">
        <v>101</v>
      </c>
      <c r="B111" s="10" t="s">
        <v>65</v>
      </c>
      <c r="C111" s="11">
        <f>AVERAGE(experiment1!I111,experiment2!I111,experiment3!I111,experiment4!I111,experiment5!I111)</f>
        <v>0.9101618705</v>
      </c>
      <c r="D111" s="11">
        <f>AVERAGE(experiment1!J111,experiment2!J111,experiment3!J111,experiment4!J111,experiment5!J111)</f>
        <v>0.9136967357</v>
      </c>
      <c r="E111" s="11">
        <f>AVERAGE(experiment1!K111,experiment2!K111,experiment3!K111,experiment4!K111,experiment5!K111)</f>
        <v>0.9278385567</v>
      </c>
      <c r="F111" s="11">
        <f>AVERAGE(experiment1!L111,experiment2!L111,experiment3!L111,experiment4!L111,experiment5!L111)</f>
        <v>0.9101618705</v>
      </c>
      <c r="G111" s="11">
        <f>AVERAGE(experiment1!M111,experiment2!M111,experiment3!M111,experiment4!M111,experiment5!M111)</f>
        <v>37.47604165</v>
      </c>
      <c r="H111" s="11">
        <f>AVERAGE(experiment1!N111,experiment2!N111,experiment3!N111,experiment4!N111,experiment5!N111)</f>
        <v>1951.93329</v>
      </c>
      <c r="I111" s="12">
        <f t="shared" si="1"/>
        <v>1</v>
      </c>
      <c r="J111" s="11">
        <f>STDEV(experiment1!I111,experiment2!I111,experiment3!I111,experiment4!I111,experiment5!I111)/absoluteError!$C$3</f>
        <v>0.007688359987</v>
      </c>
      <c r="K111" s="11">
        <f>STDEV(experiment1!J111,experiment2!J111,experiment3!J111,experiment4!J111,experiment5!J111)/absoluteError!$C$3</f>
        <v>0.006532445695</v>
      </c>
      <c r="L111" s="11">
        <f>STDEV(experiment1!K111,experiment2!K111,experiment3!K111,experiment4!K111,experiment5!K111)/absoluteError!$C$3</f>
        <v>0.003469403228</v>
      </c>
      <c r="M111" s="11">
        <f>STDEV(experiment1!L111,experiment2!L111,experiment3!L111,experiment4!L111,experiment5!L111)/absoluteError!$C$3</f>
        <v>0.007688359987</v>
      </c>
      <c r="N111" s="3">
        <f t="shared" si="2"/>
        <v>4</v>
      </c>
    </row>
    <row r="112">
      <c r="A112" s="10" t="s">
        <v>101</v>
      </c>
      <c r="B112" s="10" t="s">
        <v>68</v>
      </c>
      <c r="C112" s="11">
        <f>AVERAGE(experiment1!I112,experiment2!I112,experiment3!I112,experiment4!I112,experiment5!I112)</f>
        <v>0.9165017986</v>
      </c>
      <c r="D112" s="11">
        <f>AVERAGE(experiment1!J112,experiment2!J112,experiment3!J112,experiment4!J112,experiment5!J112)</f>
        <v>0.9188200953</v>
      </c>
      <c r="E112" s="11">
        <f>AVERAGE(experiment1!K112,experiment2!K112,experiment3!K112,experiment4!K112,experiment5!K112)</f>
        <v>0.9308644827</v>
      </c>
      <c r="F112" s="11">
        <f>AVERAGE(experiment1!L112,experiment2!L112,experiment3!L112,experiment4!L112,experiment5!L112)</f>
        <v>0.9165017986</v>
      </c>
      <c r="G112" s="11">
        <f>AVERAGE(experiment1!M112,experiment2!M112,experiment3!M112,experiment4!M112,experiment5!M112)</f>
        <v>37.68430605</v>
      </c>
      <c r="H112" s="11">
        <f>AVERAGE(experiment1!N112,experiment2!N112,experiment3!N112,experiment4!N112,experiment5!N112)</f>
        <v>1810.567661</v>
      </c>
      <c r="I112" s="12">
        <f t="shared" si="1"/>
        <v>1</v>
      </c>
      <c r="J112" s="11">
        <f>STDEV(experiment1!I112,experiment2!I112,experiment3!I112,experiment4!I112,experiment5!I112)/absoluteError!$C$3</f>
        <v>0.01342736545</v>
      </c>
      <c r="K112" s="11">
        <f>STDEV(experiment1!J112,experiment2!J112,experiment3!J112,experiment4!J112,experiment5!J112)/absoluteError!$C$3</f>
        <v>0.01239453035</v>
      </c>
      <c r="L112" s="11">
        <f>STDEV(experiment1!K112,experiment2!K112,experiment3!K112,experiment4!K112,experiment5!K112)/absoluteError!$C$3</f>
        <v>0.00742279582</v>
      </c>
      <c r="M112" s="11">
        <f>STDEV(experiment1!L112,experiment2!L112,experiment3!L112,experiment4!L112,experiment5!L112)/absoluteError!$C$3</f>
        <v>0.01342736545</v>
      </c>
      <c r="N112" s="3">
        <f t="shared" si="2"/>
        <v>2</v>
      </c>
    </row>
    <row r="113">
      <c r="A113" s="10" t="s">
        <v>101</v>
      </c>
      <c r="B113" s="10" t="s">
        <v>71</v>
      </c>
      <c r="C113" s="11">
        <f>AVERAGE(experiment1!I113,experiment2!I113,experiment3!I113,experiment4!I113,experiment5!I113)</f>
        <v>0.7967401079</v>
      </c>
      <c r="D113" s="11">
        <f>AVERAGE(experiment1!J113,experiment2!J113,experiment3!J113,experiment4!J113,experiment5!J113)</f>
        <v>0.8002664265</v>
      </c>
      <c r="E113" s="11">
        <f>AVERAGE(experiment1!K113,experiment2!K113,experiment3!K113,experiment4!K113,experiment5!K113)</f>
        <v>0.8340483796</v>
      </c>
      <c r="F113" s="11">
        <f>AVERAGE(experiment1!L113,experiment2!L113,experiment3!L113,experiment4!L113,experiment5!L113)</f>
        <v>0.7967401079</v>
      </c>
      <c r="G113" s="11">
        <f>AVERAGE(experiment1!M113,experiment2!M113,experiment3!M113,experiment4!M113,experiment5!M113)</f>
        <v>37.7923707</v>
      </c>
      <c r="H113" s="11">
        <f>AVERAGE(experiment1!N113,experiment2!N113,experiment3!N113,experiment4!N113,experiment5!N113)</f>
        <v>208.617774</v>
      </c>
      <c r="I113" s="12">
        <f t="shared" si="1"/>
        <v>0</v>
      </c>
      <c r="J113" s="11">
        <f>STDEV(experiment1!I113,experiment2!I113,experiment3!I113,experiment4!I113,experiment5!I113)/absoluteError!$C$3</f>
        <v>0.004481011483</v>
      </c>
      <c r="K113" s="11">
        <f>STDEV(experiment1!J113,experiment2!J113,experiment3!J113,experiment4!J113,experiment5!J113)/absoluteError!$C$3</f>
        <v>0.004811894977</v>
      </c>
      <c r="L113" s="11">
        <f>STDEV(experiment1!K113,experiment2!K113,experiment3!K113,experiment4!K113,experiment5!K113)/absoluteError!$C$3</f>
        <v>0.005492210444</v>
      </c>
      <c r="M113" s="11">
        <f>STDEV(experiment1!L113,experiment2!L113,experiment3!L113,experiment4!L113,experiment5!L113)/absoluteError!$C$3</f>
        <v>0.004481011483</v>
      </c>
      <c r="N113" s="3">
        <f t="shared" si="2"/>
        <v>2</v>
      </c>
    </row>
    <row r="114">
      <c r="A114" s="10" t="s">
        <v>101</v>
      </c>
      <c r="B114" s="10" t="s">
        <v>74</v>
      </c>
      <c r="C114" s="11">
        <f>AVERAGE(experiment1!I114,experiment2!I114,experiment3!I114,experiment4!I114,experiment5!I114)</f>
        <v>0.9023268885</v>
      </c>
      <c r="D114" s="11">
        <f>AVERAGE(experiment1!J114,experiment2!J114,experiment3!J114,experiment4!J114,experiment5!J114)</f>
        <v>0.9060434314</v>
      </c>
      <c r="E114" s="11">
        <f>AVERAGE(experiment1!K114,experiment2!K114,experiment3!K114,experiment4!K114,experiment5!K114)</f>
        <v>0.9238600673</v>
      </c>
      <c r="F114" s="11">
        <f>AVERAGE(experiment1!L114,experiment2!L114,experiment3!L114,experiment4!L114,experiment5!L114)</f>
        <v>0.9023268885</v>
      </c>
      <c r="G114" s="11">
        <f>AVERAGE(experiment1!M114,experiment2!M114,experiment3!M114,experiment4!M114,experiment5!M114)</f>
        <v>37.7099988</v>
      </c>
      <c r="H114" s="11">
        <f>AVERAGE(experiment1!N114,experiment2!N114,experiment3!N114,experiment4!N114,experiment5!N114)</f>
        <v>1935.801548</v>
      </c>
      <c r="I114" s="12">
        <f t="shared" si="1"/>
        <v>1</v>
      </c>
      <c r="J114" s="11">
        <f>STDEV(experiment1!I114,experiment2!I114,experiment3!I114,experiment4!I114,experiment5!I114)/absoluteError!$C$3</f>
        <v>0.008976692089</v>
      </c>
      <c r="K114" s="11">
        <f>STDEV(experiment1!J114,experiment2!J114,experiment3!J114,experiment4!J114,experiment5!J114)/absoluteError!$C$3</f>
        <v>0.008317354069</v>
      </c>
      <c r="L114" s="11">
        <f>STDEV(experiment1!K114,experiment2!K114,experiment3!K114,experiment4!K114,experiment5!K114)/absoluteError!$C$3</f>
        <v>0.004882472986</v>
      </c>
      <c r="M114" s="11">
        <f>STDEV(experiment1!L114,experiment2!L114,experiment3!L114,experiment4!L114,experiment5!L114)/absoluteError!$C$3</f>
        <v>0.008976692089</v>
      </c>
      <c r="N114" s="3">
        <f t="shared" si="2"/>
        <v>3</v>
      </c>
    </row>
    <row r="115">
      <c r="A115" s="10" t="s">
        <v>101</v>
      </c>
      <c r="B115" s="10" t="s">
        <v>77</v>
      </c>
      <c r="C115" s="11">
        <f>AVERAGE(experiment1!I115,experiment2!I115,experiment3!I115,experiment4!I115,experiment5!I115)</f>
        <v>0.3732688849</v>
      </c>
      <c r="D115" s="11">
        <f>AVERAGE(experiment1!J115,experiment2!J115,experiment3!J115,experiment4!J115,experiment5!J115)</f>
        <v>0.2347010901</v>
      </c>
      <c r="E115" s="11">
        <f>AVERAGE(experiment1!K115,experiment2!K115,experiment3!K115,experiment4!K115,experiment5!K115)</f>
        <v>0.2913800909</v>
      </c>
      <c r="F115" s="11">
        <f>AVERAGE(experiment1!L115,experiment2!L115,experiment3!L115,experiment4!L115,experiment5!L115)</f>
        <v>0.3732688849</v>
      </c>
      <c r="G115" s="11">
        <f>AVERAGE(experiment1!M115,experiment2!M115,experiment3!M115,experiment4!M115,experiment5!M115)</f>
        <v>37.5242116</v>
      </c>
      <c r="H115" s="11">
        <f>AVERAGE(experiment1!N115,experiment2!N115,experiment3!N115,experiment4!N115,experiment5!N115)</f>
        <v>20.71944151</v>
      </c>
      <c r="I115" s="12">
        <f t="shared" si="1"/>
        <v>0</v>
      </c>
      <c r="J115" s="11">
        <f>STDEV(experiment1!I115,experiment2!I115,experiment3!I115,experiment4!I115,experiment5!I115)/absoluteError!$C$3</f>
        <v>0.06538242088</v>
      </c>
      <c r="K115" s="11">
        <f>STDEV(experiment1!J115,experiment2!J115,experiment3!J115,experiment4!J115,experiment5!J115)/absoluteError!$C$3</f>
        <v>0.08114801791</v>
      </c>
      <c r="L115" s="11">
        <f>STDEV(experiment1!K115,experiment2!K115,experiment3!K115,experiment4!K115,experiment5!K115)/absoluteError!$C$3</f>
        <v>0.1037546923</v>
      </c>
      <c r="M115" s="11">
        <f>STDEV(experiment1!L115,experiment2!L115,experiment3!L115,experiment4!L115,experiment5!L115)/absoluteError!$C$3</f>
        <v>0.06538242088</v>
      </c>
      <c r="N115" s="3">
        <f t="shared" si="2"/>
        <v>1</v>
      </c>
    </row>
    <row r="116">
      <c r="A116" s="10" t="s">
        <v>101</v>
      </c>
      <c r="B116" s="10" t="s">
        <v>80</v>
      </c>
      <c r="C116" s="11">
        <f>AVERAGE(experiment1!I116,experiment2!I116,experiment3!I116,experiment4!I116,experiment5!I116)</f>
        <v>0.6568008094</v>
      </c>
      <c r="D116" s="11">
        <f>AVERAGE(experiment1!J116,experiment2!J116,experiment3!J116,experiment4!J116,experiment5!J116)</f>
        <v>0.7286540348</v>
      </c>
      <c r="E116" s="11">
        <f>AVERAGE(experiment1!K116,experiment2!K116,experiment3!K116,experiment4!K116,experiment5!K116)</f>
        <v>0.8903470341</v>
      </c>
      <c r="F116" s="11">
        <f>AVERAGE(experiment1!L116,experiment2!L116,experiment3!L116,experiment4!L116,experiment5!L116)</f>
        <v>0.6568008094</v>
      </c>
      <c r="G116" s="11">
        <f>AVERAGE(experiment1!M116,experiment2!M116,experiment3!M116,experiment4!M116,experiment5!M116)</f>
        <v>37.35959578</v>
      </c>
      <c r="H116" s="11">
        <f>AVERAGE(experiment1!N116,experiment2!N116,experiment3!N116,experiment4!N116,experiment5!N116)</f>
        <v>177.5519178</v>
      </c>
      <c r="I116" s="12">
        <f t="shared" si="1"/>
        <v>0</v>
      </c>
      <c r="J116" s="11">
        <f>STDEV(experiment1!I116,experiment2!I116,experiment3!I116,experiment4!I116,experiment5!I116)/absoluteError!$C$3</f>
        <v>0.00525805246</v>
      </c>
      <c r="K116" s="11">
        <f>STDEV(experiment1!J116,experiment2!J116,experiment3!J116,experiment4!J116,experiment5!J116)/absoluteError!$C$3</f>
        <v>0.008648714067</v>
      </c>
      <c r="L116" s="11">
        <f>STDEV(experiment1!K116,experiment2!K116,experiment3!K116,experiment4!K116,experiment5!K116)/absoluteError!$C$3</f>
        <v>0.01159985669</v>
      </c>
      <c r="M116" s="11">
        <f>STDEV(experiment1!L116,experiment2!L116,experiment3!L116,experiment4!L116,experiment5!L116)/absoluteError!$C$3</f>
        <v>0.00525805246</v>
      </c>
      <c r="N116" s="3">
        <f t="shared" si="2"/>
        <v>2</v>
      </c>
    </row>
    <row r="117">
      <c r="A117" s="10" t="s">
        <v>101</v>
      </c>
      <c r="B117" s="10" t="s">
        <v>83</v>
      </c>
      <c r="C117" s="11">
        <f>AVERAGE(experiment1!I117,experiment2!I117,experiment3!I117,experiment4!I117,experiment5!I117)</f>
        <v>0.8834982014</v>
      </c>
      <c r="D117" s="11">
        <f>AVERAGE(experiment1!J117,experiment2!J117,experiment3!J117,experiment4!J117,experiment5!J117)</f>
        <v>0.903016922</v>
      </c>
      <c r="E117" s="11">
        <f>AVERAGE(experiment1!K117,experiment2!K117,experiment3!K117,experiment4!K117,experiment5!K117)</f>
        <v>0.9343639753</v>
      </c>
      <c r="F117" s="11">
        <f>AVERAGE(experiment1!L117,experiment2!L117,experiment3!L117,experiment4!L117,experiment5!L117)</f>
        <v>0.8834982014</v>
      </c>
      <c r="G117" s="11">
        <f>AVERAGE(experiment1!M117,experiment2!M117,experiment3!M117,experiment4!M117,experiment5!M117)</f>
        <v>37.54254818</v>
      </c>
      <c r="H117" s="11">
        <f>AVERAGE(experiment1!N117,experiment2!N117,experiment3!N117,experiment4!N117,experiment5!N117)</f>
        <v>1903.166919</v>
      </c>
      <c r="I117" s="12">
        <f t="shared" si="1"/>
        <v>1</v>
      </c>
      <c r="J117" s="11">
        <f>STDEV(experiment1!I117,experiment2!I117,experiment3!I117,experiment4!I117,experiment5!I117)/absoluteError!$C$3</f>
        <v>0.007322275948</v>
      </c>
      <c r="K117" s="11">
        <f>STDEV(experiment1!J117,experiment2!J117,experiment3!J117,experiment4!J117,experiment5!J117)/absoluteError!$C$3</f>
        <v>0.006907654113</v>
      </c>
      <c r="L117" s="11">
        <f>STDEV(experiment1!K117,experiment2!K117,experiment3!K117,experiment4!K117,experiment5!K117)/absoluteError!$C$3</f>
        <v>0.004550813195</v>
      </c>
      <c r="M117" s="11">
        <f>STDEV(experiment1!L117,experiment2!L117,experiment3!L117,experiment4!L117,experiment5!L117)/absoluteError!$C$3</f>
        <v>0.007322275948</v>
      </c>
      <c r="N117" s="3">
        <f t="shared" si="2"/>
        <v>3</v>
      </c>
    </row>
    <row r="118">
      <c r="A118" s="10" t="s">
        <v>101</v>
      </c>
      <c r="B118" s="10" t="s">
        <v>86</v>
      </c>
      <c r="C118" s="11">
        <f>AVERAGE(experiment1!I118,experiment2!I118,experiment3!I118,experiment4!I118,experiment5!I118)</f>
        <v>0.7489433453</v>
      </c>
      <c r="D118" s="11">
        <f>AVERAGE(experiment1!J118,experiment2!J118,experiment3!J118,experiment4!J118,experiment5!J118)</f>
        <v>0.7828201291</v>
      </c>
      <c r="E118" s="11">
        <f>AVERAGE(experiment1!K118,experiment2!K118,experiment3!K118,experiment4!K118,experiment5!K118)</f>
        <v>0.8528152325</v>
      </c>
      <c r="F118" s="11">
        <f>AVERAGE(experiment1!L118,experiment2!L118,experiment3!L118,experiment4!L118,experiment5!L118)</f>
        <v>0.7489433453</v>
      </c>
      <c r="G118" s="11">
        <f>AVERAGE(experiment1!M118,experiment2!M118,experiment3!M118,experiment4!M118,experiment5!M118)</f>
        <v>37.70116291</v>
      </c>
      <c r="H118" s="11">
        <f>AVERAGE(experiment1!N118,experiment2!N118,experiment3!N118,experiment4!N118,experiment5!N118)</f>
        <v>302.0442165</v>
      </c>
      <c r="I118" s="12">
        <f t="shared" si="1"/>
        <v>0</v>
      </c>
      <c r="J118" s="11">
        <f>STDEV(experiment1!I118,experiment2!I118,experiment3!I118,experiment4!I118,experiment5!I118)/absoluteError!$C$3</f>
        <v>0.01455923518</v>
      </c>
      <c r="K118" s="11">
        <f>STDEV(experiment1!J118,experiment2!J118,experiment3!J118,experiment4!J118,experiment5!J118)/absoluteError!$C$3</f>
        <v>0.008613179683</v>
      </c>
      <c r="L118" s="11">
        <f>STDEV(experiment1!K118,experiment2!K118,experiment3!K118,experiment4!K118,experiment5!K118)/absoluteError!$C$3</f>
        <v>0.007277649458</v>
      </c>
      <c r="M118" s="11">
        <f>STDEV(experiment1!L118,experiment2!L118,experiment3!L118,experiment4!L118,experiment5!L118)/absoluteError!$C$3</f>
        <v>0.01455923518</v>
      </c>
      <c r="N118" s="3">
        <f t="shared" si="2"/>
        <v>3</v>
      </c>
    </row>
    <row r="119">
      <c r="A119" s="10" t="s">
        <v>101</v>
      </c>
      <c r="B119" s="10" t="s">
        <v>89</v>
      </c>
      <c r="C119" s="11">
        <f>AVERAGE(experiment1!I119,experiment2!I119,experiment3!I119,experiment4!I119,experiment5!I119)</f>
        <v>0.8701214029</v>
      </c>
      <c r="D119" s="11">
        <f>AVERAGE(experiment1!J119,experiment2!J119,experiment3!J119,experiment4!J119,experiment5!J119)</f>
        <v>0.8969122623</v>
      </c>
      <c r="E119" s="11">
        <f>AVERAGE(experiment1!K119,experiment2!K119,experiment3!K119,experiment4!K119,experiment5!K119)</f>
        <v>0.9400425118</v>
      </c>
      <c r="F119" s="11">
        <f>AVERAGE(experiment1!L119,experiment2!L119,experiment3!L119,experiment4!L119,experiment5!L119)</f>
        <v>0.8701214029</v>
      </c>
      <c r="G119" s="11">
        <f>AVERAGE(experiment1!M119,experiment2!M119,experiment3!M119,experiment4!M119,experiment5!M119)</f>
        <v>37.64261842</v>
      </c>
      <c r="H119" s="11">
        <f>AVERAGE(experiment1!N119,experiment2!N119,experiment3!N119,experiment4!N119,experiment5!N119)</f>
        <v>2028.308581</v>
      </c>
      <c r="I119" s="12">
        <f t="shared" si="1"/>
        <v>1</v>
      </c>
      <c r="J119" s="11">
        <f>STDEV(experiment1!I119,experiment2!I119,experiment3!I119,experiment4!I119,experiment5!I119)/absoluteError!$C$3</f>
        <v>0.01496711087</v>
      </c>
      <c r="K119" s="11">
        <f>STDEV(experiment1!J119,experiment2!J119,experiment3!J119,experiment4!J119,experiment5!J119)/absoluteError!$C$3</f>
        <v>0.01141430551</v>
      </c>
      <c r="L119" s="11">
        <f>STDEV(experiment1!K119,experiment2!K119,experiment3!K119,experiment4!K119,experiment5!K119)/absoluteError!$C$3</f>
        <v>0.003796148558</v>
      </c>
      <c r="M119" s="11">
        <f>STDEV(experiment1!L119,experiment2!L119,experiment3!L119,experiment4!L119,experiment5!L119)/absoluteError!$C$3</f>
        <v>0.01496711087</v>
      </c>
      <c r="N119" s="3">
        <f t="shared" si="2"/>
        <v>4</v>
      </c>
    </row>
    <row r="120">
      <c r="A120" s="10" t="s">
        <v>101</v>
      </c>
      <c r="B120" s="10" t="s">
        <v>92</v>
      </c>
      <c r="C120" s="11">
        <f>AVERAGE(experiment1!I120,experiment2!I120,experiment3!I120,experiment4!I120,experiment5!I120)</f>
        <v>0.9072167266</v>
      </c>
      <c r="D120" s="11">
        <f>AVERAGE(experiment1!J120,experiment2!J120,experiment3!J120,experiment4!J120,experiment5!J120)</f>
        <v>0.9080208907</v>
      </c>
      <c r="E120" s="11">
        <f>AVERAGE(experiment1!K120,experiment2!K120,experiment3!K120,experiment4!K120,experiment5!K120)</f>
        <v>0.9231601427</v>
      </c>
      <c r="F120" s="11">
        <f>AVERAGE(experiment1!L120,experiment2!L120,experiment3!L120,experiment4!L120,experiment5!L120)</f>
        <v>0.9072167266</v>
      </c>
      <c r="G120" s="11">
        <f>AVERAGE(experiment1!M120,experiment2!M120,experiment3!M120,experiment4!M120,experiment5!M120)</f>
        <v>37.47486649</v>
      </c>
      <c r="H120" s="11">
        <f>AVERAGE(experiment1!N120,experiment2!N120,experiment3!N120,experiment4!N120,experiment5!N120)</f>
        <v>1747.7352</v>
      </c>
      <c r="I120" s="12">
        <f t="shared" si="1"/>
        <v>1</v>
      </c>
      <c r="J120" s="11">
        <f>STDEV(experiment1!I120,experiment2!I120,experiment3!I120,experiment4!I120,experiment5!I120)/absoluteError!$C$3</f>
        <v>0.01180900308</v>
      </c>
      <c r="K120" s="11">
        <f>STDEV(experiment1!J120,experiment2!J120,experiment3!J120,experiment4!J120,experiment5!J120)/absoluteError!$C$3</f>
        <v>0.01172557187</v>
      </c>
      <c r="L120" s="11">
        <f>STDEV(experiment1!K120,experiment2!K120,experiment3!K120,experiment4!K120,experiment5!K120)/absoluteError!$C$3</f>
        <v>0.007675403299</v>
      </c>
      <c r="M120" s="11">
        <f>STDEV(experiment1!L120,experiment2!L120,experiment3!L120,experiment4!L120,experiment5!L120)/absoluteError!$C$3</f>
        <v>0.01180900308</v>
      </c>
      <c r="N120" s="3">
        <f t="shared" si="2"/>
        <v>2</v>
      </c>
    </row>
    <row r="121">
      <c r="A121" s="10" t="s">
        <v>101</v>
      </c>
      <c r="B121" s="10" t="s">
        <v>95</v>
      </c>
      <c r="C121" s="11">
        <f>AVERAGE(experiment1!I121,experiment2!I121,experiment3!I121,experiment4!I121,experiment5!I121)</f>
        <v>0.7737297662</v>
      </c>
      <c r="D121" s="11">
        <f>AVERAGE(experiment1!J121,experiment2!J121,experiment3!J121,experiment4!J121,experiment5!J121)</f>
        <v>0.7849352502</v>
      </c>
      <c r="E121" s="11">
        <f>AVERAGE(experiment1!K121,experiment2!K121,experiment3!K121,experiment4!K121,experiment5!K121)</f>
        <v>0.8185502464</v>
      </c>
      <c r="F121" s="11">
        <f>AVERAGE(experiment1!L121,experiment2!L121,experiment3!L121,experiment4!L121,experiment5!L121)</f>
        <v>0.7737297662</v>
      </c>
      <c r="G121" s="11">
        <f>AVERAGE(experiment1!M121,experiment2!M121,experiment3!M121,experiment4!M121,experiment5!M121)</f>
        <v>37.45176516</v>
      </c>
      <c r="H121" s="11">
        <f>AVERAGE(experiment1!N121,experiment2!N121,experiment3!N121,experiment4!N121,experiment5!N121)</f>
        <v>146.1637689</v>
      </c>
      <c r="I121" s="12">
        <f t="shared" si="1"/>
        <v>0</v>
      </c>
      <c r="J121" s="11">
        <f>STDEV(experiment1!I121,experiment2!I121,experiment3!I121,experiment4!I121,experiment5!I121)/absoluteError!$C$3</f>
        <v>0.007976253079</v>
      </c>
      <c r="K121" s="11">
        <f>STDEV(experiment1!J121,experiment2!J121,experiment3!J121,experiment4!J121,experiment5!J121)/absoluteError!$C$3</f>
        <v>0.00754211195</v>
      </c>
      <c r="L121" s="11">
        <f>STDEV(experiment1!K121,experiment2!K121,experiment3!K121,experiment4!K121,experiment5!K121)/absoluteError!$C$3</f>
        <v>0.007390121531</v>
      </c>
      <c r="M121" s="11">
        <f>STDEV(experiment1!L121,experiment2!L121,experiment3!L121,experiment4!L121,experiment5!L121)/absoluteError!$C$3</f>
        <v>0.007976253079</v>
      </c>
      <c r="N121" s="3">
        <f t="shared" si="2"/>
        <v>2</v>
      </c>
    </row>
    <row r="122">
      <c r="A122" s="10" t="s">
        <v>101</v>
      </c>
      <c r="B122" s="10" t="s">
        <v>98</v>
      </c>
      <c r="C122" s="11">
        <f>AVERAGE(experiment1!I122,experiment2!I122,experiment3!I122,experiment4!I122,experiment5!I122)</f>
        <v>0.8973246403</v>
      </c>
      <c r="D122" s="11">
        <f>AVERAGE(experiment1!J122,experiment2!J122,experiment3!J122,experiment4!J122,experiment5!J122)</f>
        <v>0.9030133267</v>
      </c>
      <c r="E122" s="11">
        <f>AVERAGE(experiment1!K122,experiment2!K122,experiment3!K122,experiment4!K122,experiment5!K122)</f>
        <v>0.9245899532</v>
      </c>
      <c r="F122" s="11">
        <f>AVERAGE(experiment1!L122,experiment2!L122,experiment3!L122,experiment4!L122,experiment5!L122)</f>
        <v>0.8973246403</v>
      </c>
      <c r="G122" s="11">
        <f>AVERAGE(experiment1!M122,experiment2!M122,experiment3!M122,experiment4!M122,experiment5!M122)</f>
        <v>37.71174865</v>
      </c>
      <c r="H122" s="11">
        <f>AVERAGE(experiment1!N122,experiment2!N122,experiment3!N122,experiment4!N122,experiment5!N122)</f>
        <v>1876.609575</v>
      </c>
      <c r="I122" s="12">
        <f t="shared" si="1"/>
        <v>1</v>
      </c>
      <c r="J122" s="11">
        <f>STDEV(experiment1!I122,experiment2!I122,experiment3!I122,experiment4!I122,experiment5!I122)/absoluteError!$C$3</f>
        <v>0.01479832168</v>
      </c>
      <c r="K122" s="11">
        <f>STDEV(experiment1!J122,experiment2!J122,experiment3!J122,experiment4!J122,experiment5!J122)/absoluteError!$C$3</f>
        <v>0.01429939711</v>
      </c>
      <c r="L122" s="11">
        <f>STDEV(experiment1!K122,experiment2!K122,experiment3!K122,experiment4!K122,experiment5!K122)/absoluteError!$C$3</f>
        <v>0.006907037249</v>
      </c>
      <c r="M122" s="11">
        <f>STDEV(experiment1!L122,experiment2!L122,experiment3!L122,experiment4!L122,experiment5!L122)/absoluteError!$C$3</f>
        <v>0.01479832168</v>
      </c>
      <c r="N122" s="3">
        <f t="shared" si="2"/>
        <v>3</v>
      </c>
    </row>
    <row r="123">
      <c r="A123" s="10" t="s">
        <v>101</v>
      </c>
      <c r="B123" s="10" t="s">
        <v>101</v>
      </c>
      <c r="C123" s="11">
        <f>AVERAGE(experiment1!I123,experiment2!I123,experiment3!I123,experiment4!I123,experiment5!I123)</f>
        <v>0.8168165468</v>
      </c>
      <c r="D123" s="11">
        <f>AVERAGE(experiment1!J123,experiment2!J123,experiment3!J123,experiment4!J123,experiment5!J123)</f>
        <v>0.8105858936</v>
      </c>
      <c r="E123" s="11">
        <f>AVERAGE(experiment1!K123,experiment2!K123,experiment3!K123,experiment4!K123,experiment5!K123)</f>
        <v>0.8841774527</v>
      </c>
      <c r="F123" s="11">
        <f>AVERAGE(experiment1!L123,experiment2!L123,experiment3!L123,experiment4!L123,experiment5!L123)</f>
        <v>0.8168165468</v>
      </c>
      <c r="G123" s="11">
        <f>AVERAGE(experiment1!M123,experiment2!M123,experiment3!M123,experiment4!M123,experiment5!M123)</f>
        <v>37.62480888</v>
      </c>
      <c r="H123" s="11">
        <f>AVERAGE(experiment1!N123,experiment2!N123,experiment3!N123,experiment4!N123,experiment5!N123)</f>
        <v>1730.929247</v>
      </c>
      <c r="I123" s="12">
        <f t="shared" si="1"/>
        <v>1</v>
      </c>
      <c r="J123" s="11">
        <f>STDEV(experiment1!I123,experiment2!I123,experiment3!I123,experiment4!I123,experiment5!I123)/absoluteError!$C$3</f>
        <v>0.02680593351</v>
      </c>
      <c r="K123" s="11">
        <f>STDEV(experiment1!J123,experiment2!J123,experiment3!J123,experiment4!J123,experiment5!J123)/absoluteError!$C$3</f>
        <v>0.02983597899</v>
      </c>
      <c r="L123" s="11">
        <f>STDEV(experiment1!K123,experiment2!K123,experiment3!K123,experiment4!K123,experiment5!K123)/absoluteError!$C$3</f>
        <v>0.008001445123</v>
      </c>
      <c r="M123" s="11">
        <f>STDEV(experiment1!L123,experiment2!L123,experiment3!L123,experiment4!L123,experiment5!L123)/absoluteError!$C$3</f>
        <v>0.02680593351</v>
      </c>
      <c r="N123" s="3">
        <f t="shared" si="2"/>
        <v>1</v>
      </c>
    </row>
    <row r="124">
      <c r="A124" s="10" t="s">
        <v>101</v>
      </c>
      <c r="B124" s="10" t="s">
        <v>104</v>
      </c>
      <c r="C124" s="11">
        <f>AVERAGE(experiment1!I124,experiment2!I124,experiment3!I124,experiment4!I124,experiment5!I124)</f>
        <v>0.7636803058</v>
      </c>
      <c r="D124" s="11">
        <f>AVERAGE(experiment1!J124,experiment2!J124,experiment3!J124,experiment4!J124,experiment5!J124)</f>
        <v>0.7736943037</v>
      </c>
      <c r="E124" s="11">
        <f>AVERAGE(experiment1!K124,experiment2!K124,experiment3!K124,experiment4!K124,experiment5!K124)</f>
        <v>0.8079555859</v>
      </c>
      <c r="F124" s="11">
        <f>AVERAGE(experiment1!L124,experiment2!L124,experiment3!L124,experiment4!L124,experiment5!L124)</f>
        <v>0.7636803058</v>
      </c>
      <c r="G124" s="11">
        <f>AVERAGE(experiment1!M124,experiment2!M124,experiment3!M124,experiment4!M124,experiment5!M124)</f>
        <v>37.54021816</v>
      </c>
      <c r="H124" s="11">
        <f>AVERAGE(experiment1!N124,experiment2!N124,experiment3!N124,experiment4!N124,experiment5!N124)</f>
        <v>129.8772635</v>
      </c>
      <c r="I124" s="12">
        <f t="shared" si="1"/>
        <v>0</v>
      </c>
      <c r="J124" s="11">
        <f>STDEV(experiment1!I124,experiment2!I124,experiment3!I124,experiment4!I124,experiment5!I124)/absoluteError!$C$3</f>
        <v>0.01365933402</v>
      </c>
      <c r="K124" s="11">
        <f>STDEV(experiment1!J124,experiment2!J124,experiment3!J124,experiment4!J124,experiment5!J124)/absoluteError!$C$3</f>
        <v>0.01180590786</v>
      </c>
      <c r="L124" s="11">
        <f>STDEV(experiment1!K124,experiment2!K124,experiment3!K124,experiment4!K124,experiment5!K124)/absoluteError!$C$3</f>
        <v>0.006607741121</v>
      </c>
      <c r="M124" s="11">
        <f>STDEV(experiment1!L124,experiment2!L124,experiment3!L124,experiment4!L124,experiment5!L124)/absoluteError!$C$3</f>
        <v>0.01365933402</v>
      </c>
      <c r="N124" s="3">
        <f t="shared" si="2"/>
        <v>1</v>
      </c>
    </row>
    <row r="125">
      <c r="A125" s="10" t="s">
        <v>101</v>
      </c>
      <c r="B125" s="10" t="s">
        <v>107</v>
      </c>
      <c r="C125" s="11">
        <f>AVERAGE(experiment1!I125,experiment2!I125,experiment3!I125,experiment4!I125,experiment5!I125)</f>
        <v>0.8835881295</v>
      </c>
      <c r="D125" s="11">
        <f>AVERAGE(experiment1!J125,experiment2!J125,experiment3!J125,experiment4!J125,experiment5!J125)</f>
        <v>0.8882218046</v>
      </c>
      <c r="E125" s="11">
        <f>AVERAGE(experiment1!K125,experiment2!K125,experiment3!K125,experiment4!K125,experiment5!K125)</f>
        <v>0.9169494459</v>
      </c>
      <c r="F125" s="11">
        <f>AVERAGE(experiment1!L125,experiment2!L125,experiment3!L125,experiment4!L125,experiment5!L125)</f>
        <v>0.8835881295</v>
      </c>
      <c r="G125" s="11">
        <f>AVERAGE(experiment1!M125,experiment2!M125,experiment3!M125,experiment4!M125,experiment5!M125)</f>
        <v>37.11934457</v>
      </c>
      <c r="H125" s="11">
        <f>AVERAGE(experiment1!N125,experiment2!N125,experiment3!N125,experiment4!N125,experiment5!N125)</f>
        <v>1857.90658</v>
      </c>
      <c r="I125" s="12">
        <f t="shared" si="1"/>
        <v>1</v>
      </c>
      <c r="J125" s="11">
        <f>STDEV(experiment1!I125,experiment2!I125,experiment3!I125,experiment4!I125,experiment5!I125)/absoluteError!$C$3</f>
        <v>0.0175289568</v>
      </c>
      <c r="K125" s="11">
        <f>STDEV(experiment1!J125,experiment2!J125,experiment3!J125,experiment4!J125,experiment5!J125)/absoluteError!$C$3</f>
        <v>0.01692079424</v>
      </c>
      <c r="L125" s="11">
        <f>STDEV(experiment1!K125,experiment2!K125,experiment3!K125,experiment4!K125,experiment5!K125)/absoluteError!$C$3</f>
        <v>0.008328861655</v>
      </c>
      <c r="M125" s="11">
        <f>STDEV(experiment1!L125,experiment2!L125,experiment3!L125,experiment4!L125,experiment5!L125)/absoluteError!$C$3</f>
        <v>0.0175289568</v>
      </c>
      <c r="N125" s="3">
        <f t="shared" si="2"/>
        <v>2</v>
      </c>
    </row>
    <row r="126">
      <c r="A126" s="10" t="s">
        <v>104</v>
      </c>
      <c r="B126" s="10" t="s">
        <v>17</v>
      </c>
      <c r="C126" s="11">
        <f>AVERAGE(experiment1!I126,experiment2!I126,experiment3!I126,experiment4!I126,experiment5!I126)</f>
        <v>0.4951653944</v>
      </c>
      <c r="D126" s="11">
        <f>AVERAGE(experiment1!J126,experiment2!J126,experiment3!J126,experiment4!J126,experiment5!J126)</f>
        <v>0.546347273</v>
      </c>
      <c r="E126" s="11">
        <f>AVERAGE(experiment1!K126,experiment2!K126,experiment3!K126,experiment4!K126,experiment5!K126)</f>
        <v>0.7492722336</v>
      </c>
      <c r="F126" s="11">
        <f>AVERAGE(experiment1!L126,experiment2!L126,experiment3!L126,experiment4!L126,experiment5!L126)</f>
        <v>0.4951653944</v>
      </c>
      <c r="G126" s="11">
        <f>AVERAGE(experiment1!M126,experiment2!M126,experiment3!M126,experiment4!M126,experiment5!M126)</f>
        <v>5.768089199</v>
      </c>
      <c r="H126" s="11">
        <f>AVERAGE(experiment1!N126,experiment2!N126,experiment3!N126,experiment4!N126,experiment5!N126)</f>
        <v>160.6555098</v>
      </c>
      <c r="I126" s="12">
        <f t="shared" si="1"/>
        <v>0</v>
      </c>
      <c r="J126" s="11">
        <f>STDEV(experiment1!I126,experiment2!I126,experiment3!I126,experiment4!I126,experiment5!I126)/absoluteError!$C$3</f>
        <v>0.003659315537</v>
      </c>
      <c r="K126" s="11">
        <f>STDEV(experiment1!J126,experiment2!J126,experiment3!J126,experiment4!J126,experiment5!J126)/absoluteError!$C$3</f>
        <v>0.002734395774</v>
      </c>
      <c r="L126" s="11">
        <f>STDEV(experiment1!K126,experiment2!K126,experiment3!K126,experiment4!K126,experiment5!K126)/absoluteError!$C$3</f>
        <v>0.005300284025</v>
      </c>
      <c r="M126" s="11">
        <f>STDEV(experiment1!L126,experiment2!L126,experiment3!L126,experiment4!L126,experiment5!L126)/absoluteError!$C$3</f>
        <v>0.003659315537</v>
      </c>
      <c r="N126" s="3">
        <f t="shared" si="2"/>
        <v>1</v>
      </c>
    </row>
    <row r="127">
      <c r="A127" s="10" t="s">
        <v>104</v>
      </c>
      <c r="B127" s="10" t="s">
        <v>20</v>
      </c>
      <c r="C127" s="11">
        <f>AVERAGE(experiment1!I127,experiment2!I127,experiment3!I127,experiment4!I127,experiment5!I127)</f>
        <v>0.5470737913</v>
      </c>
      <c r="D127" s="11">
        <f>AVERAGE(experiment1!J127,experiment2!J127,experiment3!J127,experiment4!J127,experiment5!J127)</f>
        <v>0.5987239832</v>
      </c>
      <c r="E127" s="11">
        <f>AVERAGE(experiment1!K127,experiment2!K127,experiment3!K127,experiment4!K127,experiment5!K127)</f>
        <v>0.8036761309</v>
      </c>
      <c r="F127" s="11">
        <f>AVERAGE(experiment1!L127,experiment2!L127,experiment3!L127,experiment4!L127,experiment5!L127)</f>
        <v>0.5470737913</v>
      </c>
      <c r="G127" s="11">
        <f>AVERAGE(experiment1!M127,experiment2!M127,experiment3!M127,experiment4!M127,experiment5!M127)</f>
        <v>5.836279583</v>
      </c>
      <c r="H127" s="11">
        <f>AVERAGE(experiment1!N127,experiment2!N127,experiment3!N127,experiment4!N127,experiment5!N127)</f>
        <v>1890.279643</v>
      </c>
      <c r="I127" s="12">
        <f t="shared" si="1"/>
        <v>0</v>
      </c>
      <c r="J127" s="11">
        <f>STDEV(experiment1!I127,experiment2!I127,experiment3!I127,experiment4!I127,experiment5!I127)/absoluteError!$C$3</f>
        <v>0.01288364662</v>
      </c>
      <c r="K127" s="11">
        <f>STDEV(experiment1!J127,experiment2!J127,experiment3!J127,experiment4!J127,experiment5!J127)/absoluteError!$C$3</f>
        <v>0.009911870612</v>
      </c>
      <c r="L127" s="11">
        <f>STDEV(experiment1!K127,experiment2!K127,experiment3!K127,experiment4!K127,experiment5!K127)/absoluteError!$C$3</f>
        <v>0.007510133179</v>
      </c>
      <c r="M127" s="11">
        <f>STDEV(experiment1!L127,experiment2!L127,experiment3!L127,experiment4!L127,experiment5!L127)/absoluteError!$C$3</f>
        <v>0.01288364662</v>
      </c>
      <c r="N127" s="3">
        <f t="shared" si="2"/>
        <v>2</v>
      </c>
    </row>
    <row r="128">
      <c r="A128" s="10" t="s">
        <v>104</v>
      </c>
      <c r="B128" s="10" t="s">
        <v>23</v>
      </c>
      <c r="C128" s="11">
        <f>AVERAGE(experiment1!I128,experiment2!I128,experiment3!I128,experiment4!I128,experiment5!I128)</f>
        <v>0.8688476917</v>
      </c>
      <c r="D128" s="11">
        <f>AVERAGE(experiment1!J128,experiment2!J128,experiment3!J128,experiment4!J128,experiment5!J128)</f>
        <v>0.8756985966</v>
      </c>
      <c r="E128" s="11">
        <f>AVERAGE(experiment1!K128,experiment2!K128,experiment3!K128,experiment4!K128,experiment5!K128)</f>
        <v>0.8935521317</v>
      </c>
      <c r="F128" s="11">
        <f>AVERAGE(experiment1!L128,experiment2!L128,experiment3!L128,experiment4!L128,experiment5!L128)</f>
        <v>0.8688476917</v>
      </c>
      <c r="G128" s="11">
        <f>AVERAGE(experiment1!M128,experiment2!M128,experiment3!M128,experiment4!M128,experiment5!M128)</f>
        <v>5.807794666</v>
      </c>
      <c r="H128" s="11">
        <f>AVERAGE(experiment1!N128,experiment2!N128,experiment3!N128,experiment4!N128,experiment5!N128)</f>
        <v>284.2947158</v>
      </c>
      <c r="I128" s="12">
        <f t="shared" si="1"/>
        <v>1</v>
      </c>
      <c r="J128" s="11">
        <f>STDEV(experiment1!I128,experiment2!I128,experiment3!I128,experiment4!I128,experiment5!I128)/absoluteError!$C$3</f>
        <v>0.007652086775</v>
      </c>
      <c r="K128" s="11">
        <f>STDEV(experiment1!J128,experiment2!J128,experiment3!J128,experiment4!J128,experiment5!J128)/absoluteError!$C$3</f>
        <v>0.005096891251</v>
      </c>
      <c r="L128" s="11">
        <f>STDEV(experiment1!K128,experiment2!K128,experiment3!K128,experiment4!K128,experiment5!K128)/absoluteError!$C$3</f>
        <v>0.002095084435</v>
      </c>
      <c r="M128" s="11">
        <f>STDEV(experiment1!L128,experiment2!L128,experiment3!L128,experiment4!L128,experiment5!L128)/absoluteError!$C$3</f>
        <v>0.007652086775</v>
      </c>
      <c r="N128" s="3">
        <f t="shared" si="2"/>
        <v>2</v>
      </c>
    </row>
    <row r="129">
      <c r="A129" s="10" t="s">
        <v>104</v>
      </c>
      <c r="B129" s="10" t="s">
        <v>26</v>
      </c>
      <c r="C129" s="11">
        <f>AVERAGE(experiment1!I129,experiment2!I129,experiment3!I129,experiment4!I129,experiment5!I129)</f>
        <v>0.7109414758</v>
      </c>
      <c r="D129" s="11">
        <f>AVERAGE(experiment1!J129,experiment2!J129,experiment3!J129,experiment4!J129,experiment5!J129)</f>
        <v>0.7487461605</v>
      </c>
      <c r="E129" s="11">
        <f>AVERAGE(experiment1!K129,experiment2!K129,experiment3!K129,experiment4!K129,experiment5!K129)</f>
        <v>0.8824758022</v>
      </c>
      <c r="F129" s="11">
        <f>AVERAGE(experiment1!L129,experiment2!L129,experiment3!L129,experiment4!L129,experiment5!L129)</f>
        <v>0.7109414758</v>
      </c>
      <c r="G129" s="11">
        <f>AVERAGE(experiment1!M129,experiment2!M129,experiment3!M129,experiment4!M129,experiment5!M129)</f>
        <v>5.761502314</v>
      </c>
      <c r="H129" s="11">
        <f>AVERAGE(experiment1!N129,experiment2!N129,experiment3!N129,experiment4!N129,experiment5!N129)</f>
        <v>2011.173542</v>
      </c>
      <c r="I129" s="12">
        <f t="shared" si="1"/>
        <v>1</v>
      </c>
      <c r="J129" s="11">
        <f>STDEV(experiment1!I129,experiment2!I129,experiment3!I129,experiment4!I129,experiment5!I129)/absoluteError!$C$3</f>
        <v>0.004760933468</v>
      </c>
      <c r="K129" s="11">
        <f>STDEV(experiment1!J129,experiment2!J129,experiment3!J129,experiment4!J129,experiment5!J129)/absoluteError!$C$3</f>
        <v>0.002933496889</v>
      </c>
      <c r="L129" s="11">
        <f>STDEV(experiment1!K129,experiment2!K129,experiment3!K129,experiment4!K129,experiment5!K129)/absoluteError!$C$3</f>
        <v>0.003708308716</v>
      </c>
      <c r="M129" s="11">
        <f>STDEV(experiment1!L129,experiment2!L129,experiment3!L129,experiment4!L129,experiment5!L129)/absoluteError!$C$3</f>
        <v>0.004760933468</v>
      </c>
      <c r="N129" s="3">
        <f t="shared" si="2"/>
        <v>3</v>
      </c>
    </row>
    <row r="130">
      <c r="A130" s="10" t="s">
        <v>104</v>
      </c>
      <c r="B130" s="10" t="s">
        <v>29</v>
      </c>
      <c r="C130" s="11">
        <f>AVERAGE(experiment1!I130,experiment2!I130,experiment3!I130,experiment4!I130,experiment5!I130)</f>
        <v>0.6284260269</v>
      </c>
      <c r="D130" s="11">
        <f>AVERAGE(experiment1!J130,experiment2!J130,experiment3!J130,experiment4!J130,experiment5!J130)</f>
        <v>0.5642546032</v>
      </c>
      <c r="E130" s="11">
        <f>AVERAGE(experiment1!K130,experiment2!K130,experiment3!K130,experiment4!K130,experiment5!K130)</f>
        <v>0.5520068498</v>
      </c>
      <c r="F130" s="11">
        <f>AVERAGE(experiment1!L130,experiment2!L130,experiment3!L130,experiment4!L130,experiment5!L130)</f>
        <v>0.6284260269</v>
      </c>
      <c r="G130" s="11">
        <f>AVERAGE(experiment1!M130,experiment2!M130,experiment3!M130,experiment4!M130,experiment5!M130)</f>
        <v>5.76634326</v>
      </c>
      <c r="H130" s="11">
        <f>AVERAGE(experiment1!N130,experiment2!N130,experiment3!N130,experiment4!N130,experiment5!N130)</f>
        <v>84.17877469</v>
      </c>
      <c r="I130" s="12">
        <f t="shared" si="1"/>
        <v>0</v>
      </c>
      <c r="J130" s="11">
        <f>STDEV(experiment1!I130,experiment2!I130,experiment3!I130,experiment4!I130,experiment5!I130)/absoluteError!$C$3</f>
        <v>0.01278914955</v>
      </c>
      <c r="K130" s="11">
        <f>STDEV(experiment1!J130,experiment2!J130,experiment3!J130,experiment4!J130,experiment5!J130)/absoluteError!$C$3</f>
        <v>0.009895382557</v>
      </c>
      <c r="L130" s="11">
        <f>STDEV(experiment1!K130,experiment2!K130,experiment3!K130,experiment4!K130,experiment5!K130)/absoluteError!$C$3</f>
        <v>0.01380788133</v>
      </c>
      <c r="M130" s="11">
        <f>STDEV(experiment1!L130,experiment2!L130,experiment3!L130,experiment4!L130,experiment5!L130)/absoluteError!$C$3</f>
        <v>0.01278914955</v>
      </c>
      <c r="N130" s="3">
        <f t="shared" si="2"/>
        <v>1</v>
      </c>
    </row>
    <row r="131">
      <c r="A131" s="10" t="s">
        <v>104</v>
      </c>
      <c r="B131" s="10" t="s">
        <v>32</v>
      </c>
      <c r="C131" s="11">
        <f>AVERAGE(experiment1!I131,experiment2!I131,experiment3!I131,experiment4!I131,experiment5!I131)</f>
        <v>0.5408942203</v>
      </c>
      <c r="D131" s="11">
        <f>AVERAGE(experiment1!J131,experiment2!J131,experiment3!J131,experiment4!J131,experiment5!J131)</f>
        <v>0.5986028825</v>
      </c>
      <c r="E131" s="11">
        <f>AVERAGE(experiment1!K131,experiment2!K131,experiment3!K131,experiment4!K131,experiment5!K131)</f>
        <v>0.7671754279</v>
      </c>
      <c r="F131" s="11">
        <f>AVERAGE(experiment1!L131,experiment2!L131,experiment3!L131,experiment4!L131,experiment5!L131)</f>
        <v>0.5408942203</v>
      </c>
      <c r="G131" s="11">
        <f>AVERAGE(experiment1!M131,experiment2!M131,experiment3!M131,experiment4!M131,experiment5!M131)</f>
        <v>5.783477116</v>
      </c>
      <c r="H131" s="11">
        <f>AVERAGE(experiment1!N131,experiment2!N131,experiment3!N131,experiment4!N131,experiment5!N131)</f>
        <v>239.166582</v>
      </c>
      <c r="I131" s="12">
        <f t="shared" si="1"/>
        <v>0</v>
      </c>
      <c r="J131" s="11">
        <f>STDEV(experiment1!I131,experiment2!I131,experiment3!I131,experiment4!I131,experiment5!I131)/absoluteError!$C$3</f>
        <v>0.007079471389</v>
      </c>
      <c r="K131" s="11">
        <f>STDEV(experiment1!J131,experiment2!J131,experiment3!J131,experiment4!J131,experiment5!J131)/absoluteError!$C$3</f>
        <v>0.006737558557</v>
      </c>
      <c r="L131" s="11">
        <f>STDEV(experiment1!K131,experiment2!K131,experiment3!K131,experiment4!K131,experiment5!K131)/absoluteError!$C$3</f>
        <v>0.008038703924</v>
      </c>
      <c r="M131" s="11">
        <f>STDEV(experiment1!L131,experiment2!L131,experiment3!L131,experiment4!L131,experiment5!L131)/absoluteError!$C$3</f>
        <v>0.007079471389</v>
      </c>
      <c r="N131" s="3">
        <f t="shared" si="2"/>
        <v>2</v>
      </c>
    </row>
    <row r="132">
      <c r="A132" s="10" t="s">
        <v>104</v>
      </c>
      <c r="B132" s="10" t="s">
        <v>35</v>
      </c>
      <c r="C132" s="11">
        <f>AVERAGE(experiment1!I132,experiment2!I132,experiment3!I132,experiment4!I132,experiment5!I132)</f>
        <v>0.6954561977</v>
      </c>
      <c r="D132" s="11">
        <f>AVERAGE(experiment1!J132,experiment2!J132,experiment3!J132,experiment4!J132,experiment5!J132)</f>
        <v>0.7102125653</v>
      </c>
      <c r="E132" s="11">
        <f>AVERAGE(experiment1!K132,experiment2!K132,experiment3!K132,experiment4!K132,experiment5!K132)</f>
        <v>0.7669288699</v>
      </c>
      <c r="F132" s="11">
        <f>AVERAGE(experiment1!L132,experiment2!L132,experiment3!L132,experiment4!L132,experiment5!L132)</f>
        <v>0.6954561977</v>
      </c>
      <c r="G132" s="11">
        <f>AVERAGE(experiment1!M132,experiment2!M132,experiment3!M132,experiment4!M132,experiment5!M132)</f>
        <v>5.78596859</v>
      </c>
      <c r="H132" s="11">
        <f>AVERAGE(experiment1!N132,experiment2!N132,experiment3!N132,experiment4!N132,experiment5!N132)</f>
        <v>1967.756361</v>
      </c>
      <c r="I132" s="12">
        <f t="shared" si="1"/>
        <v>0</v>
      </c>
      <c r="J132" s="11">
        <f>STDEV(experiment1!I132,experiment2!I132,experiment3!I132,experiment4!I132,experiment5!I132)/absoluteError!$C$3</f>
        <v>0.01478322834</v>
      </c>
      <c r="K132" s="11">
        <f>STDEV(experiment1!J132,experiment2!J132,experiment3!J132,experiment4!J132,experiment5!J132)/absoluteError!$C$3</f>
        <v>0.0108283182</v>
      </c>
      <c r="L132" s="11">
        <f>STDEV(experiment1!K132,experiment2!K132,experiment3!K132,experiment4!K132,experiment5!K132)/absoluteError!$C$3</f>
        <v>0.006813538847</v>
      </c>
      <c r="M132" s="11">
        <f>STDEV(experiment1!L132,experiment2!L132,experiment3!L132,experiment4!L132,experiment5!L132)/absoluteError!$C$3</f>
        <v>0.01478322834</v>
      </c>
      <c r="N132" s="3">
        <f t="shared" si="2"/>
        <v>3</v>
      </c>
    </row>
    <row r="133">
      <c r="A133" s="10" t="s">
        <v>104</v>
      </c>
      <c r="B133" s="10" t="s">
        <v>38</v>
      </c>
      <c r="C133" s="11">
        <f>AVERAGE(experiment1!I133,experiment2!I133,experiment3!I133,experiment4!I133,experiment5!I133)</f>
        <v>0.9033805889</v>
      </c>
      <c r="D133" s="11">
        <f>AVERAGE(experiment1!J133,experiment2!J133,experiment3!J133,experiment4!J133,experiment5!J133)</f>
        <v>0.902818512</v>
      </c>
      <c r="E133" s="11">
        <f>AVERAGE(experiment1!K133,experiment2!K133,experiment3!K133,experiment4!K133,experiment5!K133)</f>
        <v>0.9072767266</v>
      </c>
      <c r="F133" s="11">
        <f>AVERAGE(experiment1!L133,experiment2!L133,experiment3!L133,experiment4!L133,experiment5!L133)</f>
        <v>0.9033805889</v>
      </c>
      <c r="G133" s="11">
        <f>AVERAGE(experiment1!M133,experiment2!M133,experiment3!M133,experiment4!M133,experiment5!M133)</f>
        <v>5.775686979</v>
      </c>
      <c r="H133" s="11">
        <f>AVERAGE(experiment1!N133,experiment2!N133,experiment3!N133,experiment4!N133,experiment5!N133)</f>
        <v>363.6967577</v>
      </c>
      <c r="I133" s="12">
        <f t="shared" si="1"/>
        <v>1</v>
      </c>
      <c r="J133" s="11">
        <f>STDEV(experiment1!I133,experiment2!I133,experiment3!I133,experiment4!I133,experiment5!I133)/absoluteError!$C$3</f>
        <v>0.003736143993</v>
      </c>
      <c r="K133" s="11">
        <f>STDEV(experiment1!J133,experiment2!J133,experiment3!J133,experiment4!J133,experiment5!J133)/absoluteError!$C$3</f>
        <v>0.003803771337</v>
      </c>
      <c r="L133" s="11">
        <f>STDEV(experiment1!K133,experiment2!K133,experiment3!K133,experiment4!K133,experiment5!K133)/absoluteError!$C$3</f>
        <v>0.003644997006</v>
      </c>
      <c r="M133" s="11">
        <f>STDEV(experiment1!L133,experiment2!L133,experiment3!L133,experiment4!L133,experiment5!L133)/absoluteError!$C$3</f>
        <v>0.003736143993</v>
      </c>
      <c r="N133" s="3">
        <f t="shared" si="2"/>
        <v>3</v>
      </c>
    </row>
    <row r="134">
      <c r="A134" s="10" t="s">
        <v>104</v>
      </c>
      <c r="B134" s="10" t="s">
        <v>41</v>
      </c>
      <c r="C134" s="11">
        <f>AVERAGE(experiment1!I134,experiment2!I134,experiment3!I134,experiment4!I134,experiment5!I134)</f>
        <v>0.8615049073</v>
      </c>
      <c r="D134" s="11">
        <f>AVERAGE(experiment1!J134,experiment2!J134,experiment3!J134,experiment4!J134,experiment5!J134)</f>
        <v>0.8652532238</v>
      </c>
      <c r="E134" s="11">
        <f>AVERAGE(experiment1!K134,experiment2!K134,experiment3!K134,experiment4!K134,experiment5!K134)</f>
        <v>0.8882069978</v>
      </c>
      <c r="F134" s="11">
        <f>AVERAGE(experiment1!L134,experiment2!L134,experiment3!L134,experiment4!L134,experiment5!L134)</f>
        <v>0.8615049073</v>
      </c>
      <c r="G134" s="11">
        <f>AVERAGE(experiment1!M134,experiment2!M134,experiment3!M134,experiment4!M134,experiment5!M134)</f>
        <v>5.780328083</v>
      </c>
      <c r="H134" s="11">
        <f>AVERAGE(experiment1!N134,experiment2!N134,experiment3!N134,experiment4!N134,experiment5!N134)</f>
        <v>2091.302898</v>
      </c>
      <c r="I134" s="12">
        <f t="shared" si="1"/>
        <v>1</v>
      </c>
      <c r="J134" s="11">
        <f>STDEV(experiment1!I134,experiment2!I134,experiment3!I134,experiment4!I134,experiment5!I134)/absoluteError!$C$3</f>
        <v>0.01149788488</v>
      </c>
      <c r="K134" s="11">
        <f>STDEV(experiment1!J134,experiment2!J134,experiment3!J134,experiment4!J134,experiment5!J134)/absoluteError!$C$3</f>
        <v>0.008906032718</v>
      </c>
      <c r="L134" s="11">
        <f>STDEV(experiment1!K134,experiment2!K134,experiment3!K134,experiment4!K134,experiment5!K134)/absoluteError!$C$3</f>
        <v>0.004371721169</v>
      </c>
      <c r="M134" s="11">
        <f>STDEV(experiment1!L134,experiment2!L134,experiment3!L134,experiment4!L134,experiment5!L134)/absoluteError!$C$3</f>
        <v>0.01149788488</v>
      </c>
      <c r="N134" s="3">
        <f t="shared" si="2"/>
        <v>4</v>
      </c>
    </row>
    <row r="135">
      <c r="A135" s="10" t="s">
        <v>104</v>
      </c>
      <c r="B135" s="10" t="s">
        <v>44</v>
      </c>
      <c r="C135" s="11">
        <f>AVERAGE(experiment1!I135,experiment2!I135,experiment3!I135,experiment4!I135,experiment5!I135)</f>
        <v>0.7384223919</v>
      </c>
      <c r="D135" s="11">
        <f>AVERAGE(experiment1!J135,experiment2!J135,experiment3!J135,experiment4!J135,experiment5!J135)</f>
        <v>0.7248188103</v>
      </c>
      <c r="E135" s="11">
        <f>AVERAGE(experiment1!K135,experiment2!K135,experiment3!K135,experiment4!K135,experiment5!K135)</f>
        <v>0.7591470589</v>
      </c>
      <c r="F135" s="11">
        <f>AVERAGE(experiment1!L135,experiment2!L135,experiment3!L135,experiment4!L135,experiment5!L135)</f>
        <v>0.7384223919</v>
      </c>
      <c r="G135" s="11">
        <f>AVERAGE(experiment1!M135,experiment2!M135,experiment3!M135,experiment4!M135,experiment5!M135)</f>
        <v>5.762002802</v>
      </c>
      <c r="H135" s="11">
        <f>AVERAGE(experiment1!N135,experiment2!N135,experiment3!N135,experiment4!N135,experiment5!N135)</f>
        <v>100.527281</v>
      </c>
      <c r="I135" s="12">
        <f t="shared" si="1"/>
        <v>0</v>
      </c>
      <c r="J135" s="11">
        <f>STDEV(experiment1!I135,experiment2!I135,experiment3!I135,experiment4!I135,experiment5!I135)/absoluteError!$C$3</f>
        <v>0.005848464836</v>
      </c>
      <c r="K135" s="11">
        <f>STDEV(experiment1!J135,experiment2!J135,experiment3!J135,experiment4!J135,experiment5!J135)/absoluteError!$C$3</f>
        <v>0.006931281574</v>
      </c>
      <c r="L135" s="11">
        <f>STDEV(experiment1!K135,experiment2!K135,experiment3!K135,experiment4!K135,experiment5!K135)/absoluteError!$C$3</f>
        <v>0.02003618627</v>
      </c>
      <c r="M135" s="11">
        <f>STDEV(experiment1!L135,experiment2!L135,experiment3!L135,experiment4!L135,experiment5!L135)/absoluteError!$C$3</f>
        <v>0.005848464836</v>
      </c>
      <c r="N135" s="3">
        <f t="shared" si="2"/>
        <v>2</v>
      </c>
    </row>
    <row r="136">
      <c r="A136" s="10" t="s">
        <v>104</v>
      </c>
      <c r="B136" s="10" t="s">
        <v>47</v>
      </c>
      <c r="C136" s="11">
        <f>AVERAGE(experiment1!I136,experiment2!I136,experiment3!I136,experiment4!I136,experiment5!I136)</f>
        <v>0.577826245</v>
      </c>
      <c r="D136" s="11">
        <f>AVERAGE(experiment1!J136,experiment2!J136,experiment3!J136,experiment4!J136,experiment5!J136)</f>
        <v>0.6337554952</v>
      </c>
      <c r="E136" s="11">
        <f>AVERAGE(experiment1!K136,experiment2!K136,experiment3!K136,experiment4!K136,experiment5!K136)</f>
        <v>0.7786356833</v>
      </c>
      <c r="F136" s="11">
        <f>AVERAGE(experiment1!L136,experiment2!L136,experiment3!L136,experiment4!L136,experiment5!L136)</f>
        <v>0.577826245</v>
      </c>
      <c r="G136" s="11">
        <f>AVERAGE(experiment1!M136,experiment2!M136,experiment3!M136,experiment4!M136,experiment5!M136)</f>
        <v>5.828626442</v>
      </c>
      <c r="H136" s="11">
        <f>AVERAGE(experiment1!N136,experiment2!N136,experiment3!N136,experiment4!N136,experiment5!N136)</f>
        <v>255.3530612</v>
      </c>
      <c r="I136" s="12">
        <f t="shared" si="1"/>
        <v>0</v>
      </c>
      <c r="J136" s="11">
        <f>STDEV(experiment1!I136,experiment2!I136,experiment3!I136,experiment4!I136,experiment5!I136)/absoluteError!$C$3</f>
        <v>0.01812045551</v>
      </c>
      <c r="K136" s="11">
        <f>STDEV(experiment1!J136,experiment2!J136,experiment3!J136,experiment4!J136,experiment5!J136)/absoluteError!$C$3</f>
        <v>0.01600672835</v>
      </c>
      <c r="L136" s="11">
        <f>STDEV(experiment1!K136,experiment2!K136,experiment3!K136,experiment4!K136,experiment5!K136)/absoluteError!$C$3</f>
        <v>0.007330218514</v>
      </c>
      <c r="M136" s="11">
        <f>STDEV(experiment1!L136,experiment2!L136,experiment3!L136,experiment4!L136,experiment5!L136)/absoluteError!$C$3</f>
        <v>0.01812045551</v>
      </c>
      <c r="N136" s="3">
        <f t="shared" si="2"/>
        <v>3</v>
      </c>
    </row>
    <row r="137">
      <c r="A137" s="10" t="s">
        <v>104</v>
      </c>
      <c r="B137" s="10" t="s">
        <v>50</v>
      </c>
      <c r="C137" s="11">
        <f>AVERAGE(experiment1!I137,experiment2!I137,experiment3!I137,experiment4!I137,experiment5!I137)</f>
        <v>0.7050527081</v>
      </c>
      <c r="D137" s="11">
        <f>AVERAGE(experiment1!J137,experiment2!J137,experiment3!J137,experiment4!J137,experiment5!J137)</f>
        <v>0.7186707027</v>
      </c>
      <c r="E137" s="11">
        <f>AVERAGE(experiment1!K137,experiment2!K137,experiment3!K137,experiment4!K137,experiment5!K137)</f>
        <v>0.7733897665</v>
      </c>
      <c r="F137" s="11">
        <f>AVERAGE(experiment1!L137,experiment2!L137,experiment3!L137,experiment4!L137,experiment5!L137)</f>
        <v>0.7050527081</v>
      </c>
      <c r="G137" s="11">
        <f>AVERAGE(experiment1!M137,experiment2!M137,experiment3!M137,experiment4!M137,experiment5!M137)</f>
        <v>5.779368305</v>
      </c>
      <c r="H137" s="11">
        <f>AVERAGE(experiment1!N137,experiment2!N137,experiment3!N137,experiment4!N137,experiment5!N137)</f>
        <v>1984.934986</v>
      </c>
      <c r="I137" s="12">
        <f t="shared" si="1"/>
        <v>0</v>
      </c>
      <c r="J137" s="11">
        <f>STDEV(experiment1!I137,experiment2!I137,experiment3!I137,experiment4!I137,experiment5!I137)/absoluteError!$C$3</f>
        <v>0.01216115717</v>
      </c>
      <c r="K137" s="11">
        <f>STDEV(experiment1!J137,experiment2!J137,experiment3!J137,experiment4!J137,experiment5!J137)/absoluteError!$C$3</f>
        <v>0.01072769962</v>
      </c>
      <c r="L137" s="11">
        <f>STDEV(experiment1!K137,experiment2!K137,experiment3!K137,experiment4!K137,experiment5!K137)/absoluteError!$C$3</f>
        <v>0.005598260562</v>
      </c>
      <c r="M137" s="11">
        <f>STDEV(experiment1!L137,experiment2!L137,experiment3!L137,experiment4!L137,experiment5!L137)/absoluteError!$C$3</f>
        <v>0.01216115717</v>
      </c>
      <c r="N137" s="3">
        <f t="shared" si="2"/>
        <v>4</v>
      </c>
    </row>
    <row r="138">
      <c r="A138" s="10" t="s">
        <v>104</v>
      </c>
      <c r="B138" s="10" t="s">
        <v>53</v>
      </c>
      <c r="C138" s="11">
        <f>AVERAGE(experiment1!I138,experiment2!I138,experiment3!I138,experiment4!I138,experiment5!I138)</f>
        <v>0.8974918212</v>
      </c>
      <c r="D138" s="11">
        <f>AVERAGE(experiment1!J138,experiment2!J138,experiment3!J138,experiment4!J138,experiment5!J138)</f>
        <v>0.8981339497</v>
      </c>
      <c r="E138" s="11">
        <f>AVERAGE(experiment1!K138,experiment2!K138,experiment3!K138,experiment4!K138,experiment5!K138)</f>
        <v>0.9037824357</v>
      </c>
      <c r="F138" s="11">
        <f>AVERAGE(experiment1!L138,experiment2!L138,experiment3!L138,experiment4!L138,experiment5!L138)</f>
        <v>0.8974918212</v>
      </c>
      <c r="G138" s="11">
        <f>AVERAGE(experiment1!M138,experiment2!M138,experiment3!M138,experiment4!M138,experiment5!M138)</f>
        <v>5.816414022</v>
      </c>
      <c r="H138" s="11">
        <f>AVERAGE(experiment1!N138,experiment2!N138,experiment3!N138,experiment4!N138,experiment5!N138)</f>
        <v>379.6833611</v>
      </c>
      <c r="I138" s="12">
        <f t="shared" si="1"/>
        <v>1</v>
      </c>
      <c r="J138" s="11">
        <f>STDEV(experiment1!I138,experiment2!I138,experiment3!I138,experiment4!I138,experiment5!I138)/absoluteError!$C$3</f>
        <v>0.003674809729</v>
      </c>
      <c r="K138" s="11">
        <f>STDEV(experiment1!J138,experiment2!J138,experiment3!J138,experiment4!J138,experiment5!J138)/absoluteError!$C$3</f>
        <v>0.003680516307</v>
      </c>
      <c r="L138" s="11">
        <f>STDEV(experiment1!K138,experiment2!K138,experiment3!K138,experiment4!K138,experiment5!K138)/absoluteError!$C$3</f>
        <v>0.004464999185</v>
      </c>
      <c r="M138" s="11">
        <f>STDEV(experiment1!L138,experiment2!L138,experiment3!L138,experiment4!L138,experiment5!L138)/absoluteError!$C$3</f>
        <v>0.003674809729</v>
      </c>
      <c r="N138" s="3">
        <f t="shared" si="2"/>
        <v>4</v>
      </c>
    </row>
    <row r="139">
      <c r="A139" s="10" t="s">
        <v>104</v>
      </c>
      <c r="B139" s="10" t="s">
        <v>56</v>
      </c>
      <c r="C139" s="11">
        <f>AVERAGE(experiment1!I139,experiment2!I139,experiment3!I139,experiment4!I139,experiment5!I139)</f>
        <v>0.8784442021</v>
      </c>
      <c r="D139" s="11">
        <f>AVERAGE(experiment1!J139,experiment2!J139,experiment3!J139,experiment4!J139,experiment5!J139)</f>
        <v>0.8770278603</v>
      </c>
      <c r="E139" s="11">
        <f>AVERAGE(experiment1!K139,experiment2!K139,experiment3!K139,experiment4!K139,experiment5!K139)</f>
        <v>0.8933739682</v>
      </c>
      <c r="F139" s="11">
        <f>AVERAGE(experiment1!L139,experiment2!L139,experiment3!L139,experiment4!L139,experiment5!L139)</f>
        <v>0.8784442021</v>
      </c>
      <c r="G139" s="11">
        <f>AVERAGE(experiment1!M139,experiment2!M139,experiment3!M139,experiment4!M139,experiment5!M139)</f>
        <v>5.858899069</v>
      </c>
      <c r="H139" s="11">
        <f>AVERAGE(experiment1!N139,experiment2!N139,experiment3!N139,experiment4!N139,experiment5!N139)</f>
        <v>2108.548358</v>
      </c>
      <c r="I139" s="12">
        <f t="shared" si="1"/>
        <v>1</v>
      </c>
      <c r="J139" s="11">
        <f>STDEV(experiment1!I139,experiment2!I139,experiment3!I139,experiment4!I139,experiment5!I139)/absoluteError!$C$3</f>
        <v>0.005102801198</v>
      </c>
      <c r="K139" s="11">
        <f>STDEV(experiment1!J139,experiment2!J139,experiment3!J139,experiment4!J139,experiment5!J139)/absoluteError!$C$3</f>
        <v>0.006382214998</v>
      </c>
      <c r="L139" s="11">
        <f>STDEV(experiment1!K139,experiment2!K139,experiment3!K139,experiment4!K139,experiment5!K139)/absoluteError!$C$3</f>
        <v>0.00521042652</v>
      </c>
      <c r="M139" s="11">
        <f>STDEV(experiment1!L139,experiment2!L139,experiment3!L139,experiment4!L139,experiment5!L139)/absoluteError!$C$3</f>
        <v>0.005102801198</v>
      </c>
      <c r="N139" s="3">
        <f t="shared" si="2"/>
        <v>5</v>
      </c>
    </row>
    <row r="140">
      <c r="A140" s="10" t="s">
        <v>104</v>
      </c>
      <c r="B140" s="10" t="s">
        <v>59</v>
      </c>
      <c r="C140" s="11">
        <f>AVERAGE(experiment1!I140,experiment2!I140,experiment3!I140,experiment4!I140,experiment5!I140)</f>
        <v>0.7542711741</v>
      </c>
      <c r="D140" s="11">
        <f>AVERAGE(experiment1!J140,experiment2!J140,experiment3!J140,experiment4!J140,experiment5!J140)</f>
        <v>0.7316646011</v>
      </c>
      <c r="E140" s="11">
        <f>AVERAGE(experiment1!K140,experiment2!K140,experiment3!K140,experiment4!K140,experiment5!K140)</f>
        <v>0.7748359606</v>
      </c>
      <c r="F140" s="11">
        <f>AVERAGE(experiment1!L140,experiment2!L140,experiment3!L140,experiment4!L140,experiment5!L140)</f>
        <v>0.7542711741</v>
      </c>
      <c r="G140" s="11">
        <f>AVERAGE(experiment1!M140,experiment2!M140,experiment3!M140,experiment4!M140,experiment5!M140)</f>
        <v>5.766288567</v>
      </c>
      <c r="H140" s="11">
        <f>AVERAGE(experiment1!N140,experiment2!N140,experiment3!N140,experiment4!N140,experiment5!N140)</f>
        <v>1829.449018</v>
      </c>
      <c r="I140" s="12">
        <f t="shared" si="1"/>
        <v>0</v>
      </c>
      <c r="J140" s="11">
        <f>STDEV(experiment1!I140,experiment2!I140,experiment3!I140,experiment4!I140,experiment5!I140)/absoluteError!$C$3</f>
        <v>0.005005282291</v>
      </c>
      <c r="K140" s="11">
        <f>STDEV(experiment1!J140,experiment2!J140,experiment3!J140,experiment4!J140,experiment5!J140)/absoluteError!$C$3</f>
        <v>0.003845069062</v>
      </c>
      <c r="L140" s="11">
        <f>STDEV(experiment1!K140,experiment2!K140,experiment3!K140,experiment4!K140,experiment5!K140)/absoluteError!$C$3</f>
        <v>0.008063784593</v>
      </c>
      <c r="M140" s="11">
        <f>STDEV(experiment1!L140,experiment2!L140,experiment3!L140,experiment4!L140,experiment5!L140)/absoluteError!$C$3</f>
        <v>0.005005282291</v>
      </c>
      <c r="N140" s="3">
        <f t="shared" si="2"/>
        <v>3</v>
      </c>
    </row>
    <row r="141">
      <c r="A141" s="10" t="s">
        <v>104</v>
      </c>
      <c r="B141" s="10" t="s">
        <v>62</v>
      </c>
      <c r="C141" s="11">
        <f>AVERAGE(experiment1!I141,experiment2!I141,experiment3!I141,experiment4!I141,experiment5!I141)</f>
        <v>0.9191566703</v>
      </c>
      <c r="D141" s="11">
        <f>AVERAGE(experiment1!J141,experiment2!J141,experiment3!J141,experiment4!J141,experiment5!J141)</f>
        <v>0.919304078</v>
      </c>
      <c r="E141" s="11">
        <f>AVERAGE(experiment1!K141,experiment2!K141,experiment3!K141,experiment4!K141,experiment5!K141)</f>
        <v>0.9234029814</v>
      </c>
      <c r="F141" s="11">
        <f>AVERAGE(experiment1!L141,experiment2!L141,experiment3!L141,experiment4!L141,experiment5!L141)</f>
        <v>0.9191566703</v>
      </c>
      <c r="G141" s="11">
        <f>AVERAGE(experiment1!M141,experiment2!M141,experiment3!M141,experiment4!M141,experiment5!M141)</f>
        <v>5.787937307</v>
      </c>
      <c r="H141" s="11">
        <f>AVERAGE(experiment1!N141,experiment2!N141,experiment3!N141,experiment4!N141,experiment5!N141)</f>
        <v>225.0923409</v>
      </c>
      <c r="I141" s="12">
        <f t="shared" si="1"/>
        <v>1</v>
      </c>
      <c r="J141" s="11">
        <f>STDEV(experiment1!I141,experiment2!I141,experiment3!I141,experiment4!I141,experiment5!I141)/absoluteError!$C$3</f>
        <v>0.001636172655</v>
      </c>
      <c r="K141" s="11">
        <f>STDEV(experiment1!J141,experiment2!J141,experiment3!J141,experiment4!J141,experiment5!J141)/absoluteError!$C$3</f>
        <v>0.001691581566</v>
      </c>
      <c r="L141" s="11">
        <f>STDEV(experiment1!K141,experiment2!K141,experiment3!K141,experiment4!K141,experiment5!K141)/absoluteError!$C$3</f>
        <v>0.00138386887</v>
      </c>
      <c r="M141" s="11">
        <f>STDEV(experiment1!L141,experiment2!L141,experiment3!L141,experiment4!L141,experiment5!L141)/absoluteError!$C$3</f>
        <v>0.001636172655</v>
      </c>
      <c r="N141" s="3">
        <f t="shared" si="2"/>
        <v>3</v>
      </c>
    </row>
    <row r="142">
      <c r="A142" s="10" t="s">
        <v>104</v>
      </c>
      <c r="B142" s="10" t="s">
        <v>65</v>
      </c>
      <c r="C142" s="11">
        <f>AVERAGE(experiment1!I142,experiment2!I142,experiment3!I142,experiment4!I142,experiment5!I142)</f>
        <v>0.8987277354</v>
      </c>
      <c r="D142" s="11">
        <f>AVERAGE(experiment1!J142,experiment2!J142,experiment3!J142,experiment4!J142,experiment5!J142)</f>
        <v>0.8998696522</v>
      </c>
      <c r="E142" s="11">
        <f>AVERAGE(experiment1!K142,experiment2!K142,experiment3!K142,experiment4!K142,experiment5!K142)</f>
        <v>0.91290684</v>
      </c>
      <c r="F142" s="11">
        <f>AVERAGE(experiment1!L142,experiment2!L142,experiment3!L142,experiment4!L142,experiment5!L142)</f>
        <v>0.8987277354</v>
      </c>
      <c r="G142" s="11">
        <f>AVERAGE(experiment1!M142,experiment2!M142,experiment3!M142,experiment4!M142,experiment5!M142)</f>
        <v>5.793456745</v>
      </c>
      <c r="H142" s="11">
        <f>AVERAGE(experiment1!N142,experiment2!N142,experiment3!N142,experiment4!N142,experiment5!N142)</f>
        <v>1951.93329</v>
      </c>
      <c r="I142" s="12">
        <f t="shared" si="1"/>
        <v>1</v>
      </c>
      <c r="J142" s="11">
        <f>STDEV(experiment1!I142,experiment2!I142,experiment3!I142,experiment4!I142,experiment5!I142)/absoluteError!$C$3</f>
        <v>0.0006954244446</v>
      </c>
      <c r="K142" s="11">
        <f>STDEV(experiment1!J142,experiment2!J142,experiment3!J142,experiment4!J142,experiment5!J142)/absoluteError!$C$3</f>
        <v>0.001187783691</v>
      </c>
      <c r="L142" s="11">
        <f>STDEV(experiment1!K142,experiment2!K142,experiment3!K142,experiment4!K142,experiment5!K142)/absoluteError!$C$3</f>
        <v>0.002260960742</v>
      </c>
      <c r="M142" s="11">
        <f>STDEV(experiment1!L142,experiment2!L142,experiment3!L142,experiment4!L142,experiment5!L142)/absoluteError!$C$3</f>
        <v>0.0006954244446</v>
      </c>
      <c r="N142" s="3">
        <f t="shared" si="2"/>
        <v>4</v>
      </c>
    </row>
    <row r="143">
      <c r="A143" s="10" t="s">
        <v>104</v>
      </c>
      <c r="B143" s="10" t="s">
        <v>68</v>
      </c>
      <c r="C143" s="11">
        <f>AVERAGE(experiment1!I143,experiment2!I143,experiment3!I143,experiment4!I143,experiment5!I143)</f>
        <v>0.6997455471</v>
      </c>
      <c r="D143" s="11">
        <f>AVERAGE(experiment1!J143,experiment2!J143,experiment3!J143,experiment4!J143,experiment5!J143)</f>
        <v>0.6510687391</v>
      </c>
      <c r="E143" s="11">
        <f>AVERAGE(experiment1!K143,experiment2!K143,experiment3!K143,experiment4!K143,experiment5!K143)</f>
        <v>0.6564036706</v>
      </c>
      <c r="F143" s="11">
        <f>AVERAGE(experiment1!L143,experiment2!L143,experiment3!L143,experiment4!L143,experiment5!L143)</f>
        <v>0.6997455471</v>
      </c>
      <c r="G143" s="11">
        <f>AVERAGE(experiment1!M143,experiment2!M143,experiment3!M143,experiment4!M143,experiment5!M143)</f>
        <v>5.794240093</v>
      </c>
      <c r="H143" s="11">
        <f>AVERAGE(experiment1!N143,experiment2!N143,experiment3!N143,experiment4!N143,experiment5!N143)</f>
        <v>1810.567661</v>
      </c>
      <c r="I143" s="12">
        <f t="shared" si="1"/>
        <v>0</v>
      </c>
      <c r="J143" s="11">
        <f>STDEV(experiment1!I143,experiment2!I143,experiment3!I143,experiment4!I143,experiment5!I143)/absoluteError!$C$3</f>
        <v>0.00939431528</v>
      </c>
      <c r="K143" s="11">
        <f>STDEV(experiment1!J143,experiment2!J143,experiment3!J143,experiment4!J143,experiment5!J143)/absoluteError!$C$3</f>
        <v>0.009413738333</v>
      </c>
      <c r="L143" s="11">
        <f>STDEV(experiment1!K143,experiment2!K143,experiment3!K143,experiment4!K143,experiment5!K143)/absoluteError!$C$3</f>
        <v>0.01205638576</v>
      </c>
      <c r="M143" s="11">
        <f>STDEV(experiment1!L143,experiment2!L143,experiment3!L143,experiment4!L143,experiment5!L143)/absoluteError!$C$3</f>
        <v>0.00939431528</v>
      </c>
      <c r="N143" s="3">
        <f t="shared" si="2"/>
        <v>2</v>
      </c>
    </row>
    <row r="144">
      <c r="A144" s="10" t="s">
        <v>104</v>
      </c>
      <c r="B144" s="10" t="s">
        <v>71</v>
      </c>
      <c r="C144" s="11">
        <f>AVERAGE(experiment1!I144,experiment2!I144,experiment3!I144,experiment4!I144,experiment5!I144)</f>
        <v>0.9219920029</v>
      </c>
      <c r="D144" s="11">
        <f>AVERAGE(experiment1!J144,experiment2!J144,experiment3!J144,experiment4!J144,experiment5!J144)</f>
        <v>0.9220648833</v>
      </c>
      <c r="E144" s="11">
        <f>AVERAGE(experiment1!K144,experiment2!K144,experiment3!K144,experiment4!K144,experiment5!K144)</f>
        <v>0.9259939584</v>
      </c>
      <c r="F144" s="11">
        <f>AVERAGE(experiment1!L144,experiment2!L144,experiment3!L144,experiment4!L144,experiment5!L144)</f>
        <v>0.9219920029</v>
      </c>
      <c r="G144" s="11">
        <f>AVERAGE(experiment1!M144,experiment2!M144,experiment3!M144,experiment4!M144,experiment5!M144)</f>
        <v>5.73168335</v>
      </c>
      <c r="H144" s="11">
        <f>AVERAGE(experiment1!N144,experiment2!N144,experiment3!N144,experiment4!N144,experiment5!N144)</f>
        <v>208.617774</v>
      </c>
      <c r="I144" s="12">
        <f t="shared" si="1"/>
        <v>1</v>
      </c>
      <c r="J144" s="11">
        <f>STDEV(experiment1!I144,experiment2!I144,experiment3!I144,experiment4!I144,experiment5!I144)/absoluteError!$C$3</f>
        <v>0.0008336855646</v>
      </c>
      <c r="K144" s="11">
        <f>STDEV(experiment1!J144,experiment2!J144,experiment3!J144,experiment4!J144,experiment5!J144)/absoluteError!$C$3</f>
        <v>0.0004448195056</v>
      </c>
      <c r="L144" s="11">
        <f>STDEV(experiment1!K144,experiment2!K144,experiment3!K144,experiment4!K144,experiment5!K144)/absoluteError!$C$3</f>
        <v>0.001085782122</v>
      </c>
      <c r="M144" s="11">
        <f>STDEV(experiment1!L144,experiment2!L144,experiment3!L144,experiment4!L144,experiment5!L144)/absoluteError!$C$3</f>
        <v>0.0008336855646</v>
      </c>
      <c r="N144" s="3">
        <f t="shared" si="2"/>
        <v>2</v>
      </c>
    </row>
    <row r="145">
      <c r="A145" s="10" t="s">
        <v>104</v>
      </c>
      <c r="B145" s="10" t="s">
        <v>74</v>
      </c>
      <c r="C145" s="11">
        <f>AVERAGE(experiment1!I145,experiment2!I145,experiment3!I145,experiment4!I145,experiment5!I145)</f>
        <v>0.8988004362</v>
      </c>
      <c r="D145" s="11">
        <f>AVERAGE(experiment1!J145,experiment2!J145,experiment3!J145,experiment4!J145,experiment5!J145)</f>
        <v>0.9025233465</v>
      </c>
      <c r="E145" s="11">
        <f>AVERAGE(experiment1!K145,experiment2!K145,experiment3!K145,experiment4!K145,experiment5!K145)</f>
        <v>0.9165682318</v>
      </c>
      <c r="F145" s="11">
        <f>AVERAGE(experiment1!L145,experiment2!L145,experiment3!L145,experiment4!L145,experiment5!L145)</f>
        <v>0.8988004362</v>
      </c>
      <c r="G145" s="11">
        <f>AVERAGE(experiment1!M145,experiment2!M145,experiment3!M145,experiment4!M145,experiment5!M145)</f>
        <v>5.821473646</v>
      </c>
      <c r="H145" s="11">
        <f>AVERAGE(experiment1!N145,experiment2!N145,experiment3!N145,experiment4!N145,experiment5!N145)</f>
        <v>1935.801548</v>
      </c>
      <c r="I145" s="12">
        <f t="shared" si="1"/>
        <v>1</v>
      </c>
      <c r="J145" s="11">
        <f>STDEV(experiment1!I145,experiment2!I145,experiment3!I145,experiment4!I145,experiment5!I145)/absoluteError!$C$3</f>
        <v>0.003799618624</v>
      </c>
      <c r="K145" s="11">
        <f>STDEV(experiment1!J145,experiment2!J145,experiment3!J145,experiment4!J145,experiment5!J145)/absoluteError!$C$3</f>
        <v>0.003301395105</v>
      </c>
      <c r="L145" s="11">
        <f>STDEV(experiment1!K145,experiment2!K145,experiment3!K145,experiment4!K145,experiment5!K145)/absoluteError!$C$3</f>
        <v>0.001684628588</v>
      </c>
      <c r="M145" s="11">
        <f>STDEV(experiment1!L145,experiment2!L145,experiment3!L145,experiment4!L145,experiment5!L145)/absoluteError!$C$3</f>
        <v>0.003799618624</v>
      </c>
      <c r="N145" s="3">
        <f t="shared" si="2"/>
        <v>3</v>
      </c>
    </row>
    <row r="146">
      <c r="A146" s="10" t="s">
        <v>104</v>
      </c>
      <c r="B146" s="10" t="s">
        <v>77</v>
      </c>
      <c r="C146" s="11">
        <f>AVERAGE(experiment1!I146,experiment2!I146,experiment3!I146,experiment4!I146,experiment5!I146)</f>
        <v>0.365394402</v>
      </c>
      <c r="D146" s="11">
        <f>AVERAGE(experiment1!J146,experiment2!J146,experiment3!J146,experiment4!J146,experiment5!J146)</f>
        <v>0.2274030504</v>
      </c>
      <c r="E146" s="11">
        <f>AVERAGE(experiment1!K146,experiment2!K146,experiment3!K146,experiment4!K146,experiment5!K146)</f>
        <v>0.2597872578</v>
      </c>
      <c r="F146" s="11">
        <f>AVERAGE(experiment1!L146,experiment2!L146,experiment3!L146,experiment4!L146,experiment5!L146)</f>
        <v>0.365394402</v>
      </c>
      <c r="G146" s="11">
        <f>AVERAGE(experiment1!M146,experiment2!M146,experiment3!M146,experiment4!M146,experiment5!M146)</f>
        <v>5.747811508</v>
      </c>
      <c r="H146" s="11">
        <f>AVERAGE(experiment1!N146,experiment2!N146,experiment3!N146,experiment4!N146,experiment5!N146)</f>
        <v>20.71944151</v>
      </c>
      <c r="I146" s="12">
        <f t="shared" si="1"/>
        <v>0</v>
      </c>
      <c r="J146" s="11">
        <f>STDEV(experiment1!I146,experiment2!I146,experiment3!I146,experiment4!I146,experiment5!I146)/absoluteError!$C$3</f>
        <v>0.05860634405</v>
      </c>
      <c r="K146" s="11">
        <f>STDEV(experiment1!J146,experiment2!J146,experiment3!J146,experiment4!J146,experiment5!J146)/absoluteError!$C$3</f>
        <v>0.07280200036</v>
      </c>
      <c r="L146" s="11">
        <f>STDEV(experiment1!K146,experiment2!K146,experiment3!K146,experiment4!K146,experiment5!K146)/absoluteError!$C$3</f>
        <v>0.08887425243</v>
      </c>
      <c r="M146" s="11">
        <f>STDEV(experiment1!L146,experiment2!L146,experiment3!L146,experiment4!L146,experiment5!L146)/absoluteError!$C$3</f>
        <v>0.05860634405</v>
      </c>
      <c r="N146" s="3">
        <f t="shared" si="2"/>
        <v>1</v>
      </c>
    </row>
    <row r="147">
      <c r="A147" s="10" t="s">
        <v>104</v>
      </c>
      <c r="B147" s="10" t="s">
        <v>80</v>
      </c>
      <c r="C147" s="11">
        <f>AVERAGE(experiment1!I147,experiment2!I147,experiment3!I147,experiment4!I147,experiment5!I147)</f>
        <v>0.525481643</v>
      </c>
      <c r="D147" s="11">
        <f>AVERAGE(experiment1!J147,experiment2!J147,experiment3!J147,experiment4!J147,experiment5!J147)</f>
        <v>0.5820434143</v>
      </c>
      <c r="E147" s="11">
        <f>AVERAGE(experiment1!K147,experiment2!K147,experiment3!K147,experiment4!K147,experiment5!K147)</f>
        <v>0.7914720179</v>
      </c>
      <c r="F147" s="11">
        <f>AVERAGE(experiment1!L147,experiment2!L147,experiment3!L147,experiment4!L147,experiment5!L147)</f>
        <v>0.525481643</v>
      </c>
      <c r="G147" s="11">
        <f>AVERAGE(experiment1!M147,experiment2!M147,experiment3!M147,experiment4!M147,experiment5!M147)</f>
        <v>5.734491777</v>
      </c>
      <c r="H147" s="11">
        <f>AVERAGE(experiment1!N147,experiment2!N147,experiment3!N147,experiment4!N147,experiment5!N147)</f>
        <v>177.5519178</v>
      </c>
      <c r="I147" s="12">
        <f t="shared" si="1"/>
        <v>0</v>
      </c>
      <c r="J147" s="11">
        <f>STDEV(experiment1!I147,experiment2!I147,experiment3!I147,experiment4!I147,experiment5!I147)/absoluteError!$C$3</f>
        <v>0.009578593808</v>
      </c>
      <c r="K147" s="11">
        <f>STDEV(experiment1!J147,experiment2!J147,experiment3!J147,experiment4!J147,experiment5!J147)/absoluteError!$C$3</f>
        <v>0.005869167796</v>
      </c>
      <c r="L147" s="11">
        <f>STDEV(experiment1!K147,experiment2!K147,experiment3!K147,experiment4!K147,experiment5!K147)/absoluteError!$C$3</f>
        <v>0.003992935657</v>
      </c>
      <c r="M147" s="11">
        <f>STDEV(experiment1!L147,experiment2!L147,experiment3!L147,experiment4!L147,experiment5!L147)/absoluteError!$C$3</f>
        <v>0.009578593808</v>
      </c>
      <c r="N147" s="3">
        <f t="shared" si="2"/>
        <v>2</v>
      </c>
    </row>
    <row r="148">
      <c r="A148" s="10" t="s">
        <v>104</v>
      </c>
      <c r="B148" s="10" t="s">
        <v>83</v>
      </c>
      <c r="C148" s="11">
        <f>AVERAGE(experiment1!I148,experiment2!I148,experiment3!I148,experiment4!I148,experiment5!I148)</f>
        <v>0.5667030171</v>
      </c>
      <c r="D148" s="11">
        <f>AVERAGE(experiment1!J148,experiment2!J148,experiment3!J148,experiment4!J148,experiment5!J148)</f>
        <v>0.6268058393</v>
      </c>
      <c r="E148" s="11">
        <f>AVERAGE(experiment1!K148,experiment2!K148,experiment3!K148,experiment4!K148,experiment5!K148)</f>
        <v>0.7933122377</v>
      </c>
      <c r="F148" s="11">
        <f>AVERAGE(experiment1!L148,experiment2!L148,experiment3!L148,experiment4!L148,experiment5!L148)</f>
        <v>0.5667030171</v>
      </c>
      <c r="G148" s="11">
        <f>AVERAGE(experiment1!M148,experiment2!M148,experiment3!M148,experiment4!M148,experiment5!M148)</f>
        <v>5.757553816</v>
      </c>
      <c r="H148" s="11">
        <f>AVERAGE(experiment1!N148,experiment2!N148,experiment3!N148,experiment4!N148,experiment5!N148)</f>
        <v>1903.166919</v>
      </c>
      <c r="I148" s="12">
        <f t="shared" si="1"/>
        <v>0</v>
      </c>
      <c r="J148" s="11">
        <f>STDEV(experiment1!I148,experiment2!I148,experiment3!I148,experiment4!I148,experiment5!I148)/absoluteError!$C$3</f>
        <v>0.00633791195</v>
      </c>
      <c r="K148" s="11">
        <f>STDEV(experiment1!J148,experiment2!J148,experiment3!J148,experiment4!J148,experiment5!J148)/absoluteError!$C$3</f>
        <v>0.004087353753</v>
      </c>
      <c r="L148" s="11">
        <f>STDEV(experiment1!K148,experiment2!K148,experiment3!K148,experiment4!K148,experiment5!K148)/absoluteError!$C$3</f>
        <v>0.003954486753</v>
      </c>
      <c r="M148" s="11">
        <f>STDEV(experiment1!L148,experiment2!L148,experiment3!L148,experiment4!L148,experiment5!L148)/absoluteError!$C$3</f>
        <v>0.00633791195</v>
      </c>
      <c r="N148" s="3">
        <f t="shared" si="2"/>
        <v>3</v>
      </c>
    </row>
    <row r="149">
      <c r="A149" s="10" t="s">
        <v>104</v>
      </c>
      <c r="B149" s="10" t="s">
        <v>86</v>
      </c>
      <c r="C149" s="11">
        <f>AVERAGE(experiment1!I149,experiment2!I149,experiment3!I149,experiment4!I149,experiment5!I149)</f>
        <v>0.8781533988</v>
      </c>
      <c r="D149" s="11">
        <f>AVERAGE(experiment1!J149,experiment2!J149,experiment3!J149,experiment4!J149,experiment5!J149)</f>
        <v>0.8819530475</v>
      </c>
      <c r="E149" s="11">
        <f>AVERAGE(experiment1!K149,experiment2!K149,experiment3!K149,experiment4!K149,experiment5!K149)</f>
        <v>0.8950854301</v>
      </c>
      <c r="F149" s="11">
        <f>AVERAGE(experiment1!L149,experiment2!L149,experiment3!L149,experiment4!L149,experiment5!L149)</f>
        <v>0.8781533988</v>
      </c>
      <c r="G149" s="11">
        <f>AVERAGE(experiment1!M149,experiment2!M149,experiment3!M149,experiment4!M149,experiment5!M149)</f>
        <v>5.804336023</v>
      </c>
      <c r="H149" s="11">
        <f>AVERAGE(experiment1!N149,experiment2!N149,experiment3!N149,experiment4!N149,experiment5!N149)</f>
        <v>302.0442165</v>
      </c>
      <c r="I149" s="12">
        <f t="shared" si="1"/>
        <v>1</v>
      </c>
      <c r="J149" s="11">
        <f>STDEV(experiment1!I149,experiment2!I149,experiment3!I149,experiment4!I149,experiment5!I149)/absoluteError!$C$3</f>
        <v>0.005893253718</v>
      </c>
      <c r="K149" s="11">
        <f>STDEV(experiment1!J149,experiment2!J149,experiment3!J149,experiment4!J149,experiment5!J149)/absoluteError!$C$3</f>
        <v>0.004447389479</v>
      </c>
      <c r="L149" s="11">
        <f>STDEV(experiment1!K149,experiment2!K149,experiment3!K149,experiment4!K149,experiment5!K149)/absoluteError!$C$3</f>
        <v>0.002862942411</v>
      </c>
      <c r="M149" s="11">
        <f>STDEV(experiment1!L149,experiment2!L149,experiment3!L149,experiment4!L149,experiment5!L149)/absoluteError!$C$3</f>
        <v>0.005893253718</v>
      </c>
      <c r="N149" s="3">
        <f t="shared" si="2"/>
        <v>3</v>
      </c>
    </row>
    <row r="150">
      <c r="A150" s="10" t="s">
        <v>104</v>
      </c>
      <c r="B150" s="10" t="s">
        <v>89</v>
      </c>
      <c r="C150" s="11">
        <f>AVERAGE(experiment1!I150,experiment2!I150,experiment3!I150,experiment4!I150,experiment5!I150)</f>
        <v>0.752090149</v>
      </c>
      <c r="D150" s="11">
        <f>AVERAGE(experiment1!J150,experiment2!J150,experiment3!J150,experiment4!J150,experiment5!J150)</f>
        <v>0.7900730261</v>
      </c>
      <c r="E150" s="11">
        <f>AVERAGE(experiment1!K150,experiment2!K150,experiment3!K150,experiment4!K150,experiment5!K150)</f>
        <v>0.8926134404</v>
      </c>
      <c r="F150" s="11">
        <f>AVERAGE(experiment1!L150,experiment2!L150,experiment3!L150,experiment4!L150,experiment5!L150)</f>
        <v>0.752090149</v>
      </c>
      <c r="G150" s="11">
        <f>AVERAGE(experiment1!M150,experiment2!M150,experiment3!M150,experiment4!M150,experiment5!M150)</f>
        <v>5.797456646</v>
      </c>
      <c r="H150" s="11">
        <f>AVERAGE(experiment1!N150,experiment2!N150,experiment3!N150,experiment4!N150,experiment5!N150)</f>
        <v>2028.308581</v>
      </c>
      <c r="I150" s="12">
        <f t="shared" si="1"/>
        <v>1</v>
      </c>
      <c r="J150" s="11">
        <f>STDEV(experiment1!I150,experiment2!I150,experiment3!I150,experiment4!I150,experiment5!I150)/absoluteError!$C$3</f>
        <v>0.01873440031</v>
      </c>
      <c r="K150" s="11">
        <f>STDEV(experiment1!J150,experiment2!J150,experiment3!J150,experiment4!J150,experiment5!J150)/absoluteError!$C$3</f>
        <v>0.01696402826</v>
      </c>
      <c r="L150" s="11">
        <f>STDEV(experiment1!K150,experiment2!K150,experiment3!K150,experiment4!K150,experiment5!K150)/absoluteError!$C$3</f>
        <v>0.005155590518</v>
      </c>
      <c r="M150" s="11">
        <f>STDEV(experiment1!L150,experiment2!L150,experiment3!L150,experiment4!L150,experiment5!L150)/absoluteError!$C$3</f>
        <v>0.01873440031</v>
      </c>
      <c r="N150" s="3">
        <f t="shared" si="2"/>
        <v>4</v>
      </c>
    </row>
    <row r="151">
      <c r="A151" s="10" t="s">
        <v>104</v>
      </c>
      <c r="B151" s="10" t="s">
        <v>92</v>
      </c>
      <c r="C151" s="11">
        <f>AVERAGE(experiment1!I151,experiment2!I151,experiment3!I151,experiment4!I151,experiment5!I151)</f>
        <v>0.7355870593</v>
      </c>
      <c r="D151" s="11">
        <f>AVERAGE(experiment1!J151,experiment2!J151,experiment3!J151,experiment4!J151,experiment5!J151)</f>
        <v>0.7144231554</v>
      </c>
      <c r="E151" s="11">
        <f>AVERAGE(experiment1!K151,experiment2!K151,experiment3!K151,experiment4!K151,experiment5!K151)</f>
        <v>0.7765031848</v>
      </c>
      <c r="F151" s="11">
        <f>AVERAGE(experiment1!L151,experiment2!L151,experiment3!L151,experiment4!L151,experiment5!L151)</f>
        <v>0.7355870593</v>
      </c>
      <c r="G151" s="11">
        <f>AVERAGE(experiment1!M151,experiment2!M151,experiment3!M151,experiment4!M151,experiment5!M151)</f>
        <v>5.778156328</v>
      </c>
      <c r="H151" s="11">
        <f>AVERAGE(experiment1!N151,experiment2!N151,experiment3!N151,experiment4!N151,experiment5!N151)</f>
        <v>1747.7352</v>
      </c>
      <c r="I151" s="12">
        <f t="shared" si="1"/>
        <v>0</v>
      </c>
      <c r="J151" s="11">
        <f>STDEV(experiment1!I151,experiment2!I151,experiment3!I151,experiment4!I151,experiment5!I151)/absoluteError!$C$3</f>
        <v>0.006730817574</v>
      </c>
      <c r="K151" s="11">
        <f>STDEV(experiment1!J151,experiment2!J151,experiment3!J151,experiment4!J151,experiment5!J151)/absoluteError!$C$3</f>
        <v>0.00644612036</v>
      </c>
      <c r="L151" s="11">
        <f>STDEV(experiment1!K151,experiment2!K151,experiment3!K151,experiment4!K151,experiment5!K151)/absoluteError!$C$3</f>
        <v>0.00846782811</v>
      </c>
      <c r="M151" s="11">
        <f>STDEV(experiment1!L151,experiment2!L151,experiment3!L151,experiment4!L151,experiment5!L151)/absoluteError!$C$3</f>
        <v>0.006730817574</v>
      </c>
      <c r="N151" s="3">
        <f t="shared" si="2"/>
        <v>2</v>
      </c>
    </row>
    <row r="152">
      <c r="A152" s="10" t="s">
        <v>104</v>
      </c>
      <c r="B152" s="10" t="s">
        <v>95</v>
      </c>
      <c r="C152" s="11">
        <f>AVERAGE(experiment1!I152,experiment2!I152,experiment3!I152,experiment4!I152,experiment5!I152)</f>
        <v>0.9182842603</v>
      </c>
      <c r="D152" s="11">
        <f>AVERAGE(experiment1!J152,experiment2!J152,experiment3!J152,experiment4!J152,experiment5!J152)</f>
        <v>0.9181649334</v>
      </c>
      <c r="E152" s="11">
        <f>AVERAGE(experiment1!K152,experiment2!K152,experiment3!K152,experiment4!K152,experiment5!K152)</f>
        <v>0.9232787398</v>
      </c>
      <c r="F152" s="11">
        <f>AVERAGE(experiment1!L152,experiment2!L152,experiment3!L152,experiment4!L152,experiment5!L152)</f>
        <v>0.9182842603</v>
      </c>
      <c r="G152" s="11">
        <f>AVERAGE(experiment1!M152,experiment2!M152,experiment3!M152,experiment4!M152,experiment5!M152)</f>
        <v>5.772587442</v>
      </c>
      <c r="H152" s="11">
        <f>AVERAGE(experiment1!N152,experiment2!N152,experiment3!N152,experiment4!N152,experiment5!N152)</f>
        <v>146.1637689</v>
      </c>
      <c r="I152" s="12">
        <f t="shared" si="1"/>
        <v>1</v>
      </c>
      <c r="J152" s="11">
        <f>STDEV(experiment1!I152,experiment2!I152,experiment3!I152,experiment4!I152,experiment5!I152)/absoluteError!$C$3</f>
        <v>0.00223606783</v>
      </c>
      <c r="K152" s="11">
        <f>STDEV(experiment1!J152,experiment2!J152,experiment3!J152,experiment4!J152,experiment5!J152)/absoluteError!$C$3</f>
        <v>0.001926212407</v>
      </c>
      <c r="L152" s="11">
        <f>STDEV(experiment1!K152,experiment2!K152,experiment3!K152,experiment4!K152,experiment5!K152)/absoluteError!$C$3</f>
        <v>0.000992456768</v>
      </c>
      <c r="M152" s="11">
        <f>STDEV(experiment1!L152,experiment2!L152,experiment3!L152,experiment4!L152,experiment5!L152)/absoluteError!$C$3</f>
        <v>0.00223606783</v>
      </c>
      <c r="N152" s="3">
        <f t="shared" si="2"/>
        <v>2</v>
      </c>
    </row>
    <row r="153">
      <c r="A153" s="10" t="s">
        <v>104</v>
      </c>
      <c r="B153" s="10" t="s">
        <v>98</v>
      </c>
      <c r="C153" s="11">
        <f>AVERAGE(experiment1!I153,experiment2!I153,experiment3!I153,experiment4!I153,experiment5!I153)</f>
        <v>0.9088331516</v>
      </c>
      <c r="D153" s="11">
        <f>AVERAGE(experiment1!J153,experiment2!J153,experiment3!J153,experiment4!J153,experiment5!J153)</f>
        <v>0.9098029943</v>
      </c>
      <c r="E153" s="11">
        <f>AVERAGE(experiment1!K153,experiment2!K153,experiment3!K153,experiment4!K153,experiment5!K153)</f>
        <v>0.9137112304</v>
      </c>
      <c r="F153" s="11">
        <f>AVERAGE(experiment1!L153,experiment2!L153,experiment3!L153,experiment4!L153,experiment5!L153)</f>
        <v>0.9088331516</v>
      </c>
      <c r="G153" s="11">
        <f>AVERAGE(experiment1!M153,experiment2!M153,experiment3!M153,experiment4!M153,experiment5!M153)</f>
        <v>5.816652584</v>
      </c>
      <c r="H153" s="11">
        <f>AVERAGE(experiment1!N153,experiment2!N153,experiment3!N153,experiment4!N153,experiment5!N153)</f>
        <v>1876.609575</v>
      </c>
      <c r="I153" s="12">
        <f t="shared" si="1"/>
        <v>1</v>
      </c>
      <c r="J153" s="11">
        <f>STDEV(experiment1!I153,experiment2!I153,experiment3!I153,experiment4!I153,experiment5!I153)/absoluteError!$C$3</f>
        <v>0.005240515097</v>
      </c>
      <c r="K153" s="11">
        <f>STDEV(experiment1!J153,experiment2!J153,experiment3!J153,experiment4!J153,experiment5!J153)/absoluteError!$C$3</f>
        <v>0.005136682377</v>
      </c>
      <c r="L153" s="11">
        <f>STDEV(experiment1!K153,experiment2!K153,experiment3!K153,experiment4!K153,experiment5!K153)/absoluteError!$C$3</f>
        <v>0.004685977367</v>
      </c>
      <c r="M153" s="11">
        <f>STDEV(experiment1!L153,experiment2!L153,experiment3!L153,experiment4!L153,experiment5!L153)/absoluteError!$C$3</f>
        <v>0.005240515097</v>
      </c>
      <c r="N153" s="3">
        <f t="shared" si="2"/>
        <v>3</v>
      </c>
    </row>
    <row r="154">
      <c r="A154" s="10" t="s">
        <v>104</v>
      </c>
      <c r="B154" s="10" t="s">
        <v>101</v>
      </c>
      <c r="C154" s="11">
        <f>AVERAGE(experiment1!I154,experiment2!I154,experiment3!I154,experiment4!I154,experiment5!I154)</f>
        <v>0.572519084</v>
      </c>
      <c r="D154" s="11">
        <f>AVERAGE(experiment1!J154,experiment2!J154,experiment3!J154,experiment4!J154,experiment5!J154)</f>
        <v>0.5238278699</v>
      </c>
      <c r="E154" s="11">
        <f>AVERAGE(experiment1!K154,experiment2!K154,experiment3!K154,experiment4!K154,experiment5!K154)</f>
        <v>0.6051589699</v>
      </c>
      <c r="F154" s="11">
        <f>AVERAGE(experiment1!L154,experiment2!L154,experiment3!L154,experiment4!L154,experiment5!L154)</f>
        <v>0.572519084</v>
      </c>
      <c r="G154" s="11">
        <f>AVERAGE(experiment1!M154,experiment2!M154,experiment3!M154,experiment4!M154,experiment5!M154)</f>
        <v>5.796604156</v>
      </c>
      <c r="H154" s="11">
        <f>AVERAGE(experiment1!N154,experiment2!N154,experiment3!N154,experiment4!N154,experiment5!N154)</f>
        <v>1730.929247</v>
      </c>
      <c r="I154" s="12">
        <f t="shared" si="1"/>
        <v>0</v>
      </c>
      <c r="J154" s="11">
        <f>STDEV(experiment1!I154,experiment2!I154,experiment3!I154,experiment4!I154,experiment5!I154)/absoluteError!$C$3</f>
        <v>0.02290451349</v>
      </c>
      <c r="K154" s="11">
        <f>STDEV(experiment1!J154,experiment2!J154,experiment3!J154,experiment4!J154,experiment5!J154)/absoluteError!$C$3</f>
        <v>0.02010844001</v>
      </c>
      <c r="L154" s="11">
        <f>STDEV(experiment1!K154,experiment2!K154,experiment3!K154,experiment4!K154,experiment5!K154)/absoluteError!$C$3</f>
        <v>0.005209455095</v>
      </c>
      <c r="M154" s="11">
        <f>STDEV(experiment1!L154,experiment2!L154,experiment3!L154,experiment4!L154,experiment5!L154)/absoluteError!$C$3</f>
        <v>0.02290451349</v>
      </c>
      <c r="N154" s="3">
        <f t="shared" si="2"/>
        <v>1</v>
      </c>
    </row>
    <row r="155">
      <c r="A155" s="10" t="s">
        <v>104</v>
      </c>
      <c r="B155" s="10" t="s">
        <v>104</v>
      </c>
      <c r="C155" s="11">
        <f>AVERAGE(experiment1!I155,experiment2!I155,experiment3!I155,experiment4!I155,experiment5!I155)</f>
        <v>0.919738277</v>
      </c>
      <c r="D155" s="11">
        <f>AVERAGE(experiment1!J155,experiment2!J155,experiment3!J155,experiment4!J155,experiment5!J155)</f>
        <v>0.9193526885</v>
      </c>
      <c r="E155" s="11">
        <f>AVERAGE(experiment1!K155,experiment2!K155,experiment3!K155,experiment4!K155,experiment5!K155)</f>
        <v>0.9234518225</v>
      </c>
      <c r="F155" s="11">
        <f>AVERAGE(experiment1!L155,experiment2!L155,experiment3!L155,experiment4!L155,experiment5!L155)</f>
        <v>0.919738277</v>
      </c>
      <c r="G155" s="11">
        <f>AVERAGE(experiment1!M155,experiment2!M155,experiment3!M155,experiment4!M155,experiment5!M155)</f>
        <v>5.805534506</v>
      </c>
      <c r="H155" s="11">
        <f>AVERAGE(experiment1!N155,experiment2!N155,experiment3!N155,experiment4!N155,experiment5!N155)</f>
        <v>129.8772635</v>
      </c>
      <c r="I155" s="12">
        <f t="shared" si="1"/>
        <v>1</v>
      </c>
      <c r="J155" s="11">
        <f>STDEV(experiment1!I155,experiment2!I155,experiment3!I155,experiment4!I155,experiment5!I155)/absoluteError!$C$3</f>
        <v>0.002679595419</v>
      </c>
      <c r="K155" s="11">
        <f>STDEV(experiment1!J155,experiment2!J155,experiment3!J155,experiment4!J155,experiment5!J155)/absoluteError!$C$3</f>
        <v>0.002226616039</v>
      </c>
      <c r="L155" s="11">
        <f>STDEV(experiment1!K155,experiment2!K155,experiment3!K155,experiment4!K155,experiment5!K155)/absoluteError!$C$3</f>
        <v>0.001526317403</v>
      </c>
      <c r="M155" s="11">
        <f>STDEV(experiment1!L155,experiment2!L155,experiment3!L155,experiment4!L155,experiment5!L155)/absoluteError!$C$3</f>
        <v>0.002679595419</v>
      </c>
      <c r="N155" s="3">
        <f t="shared" si="2"/>
        <v>1</v>
      </c>
    </row>
    <row r="156">
      <c r="A156" s="10" t="s">
        <v>104</v>
      </c>
      <c r="B156" s="10" t="s">
        <v>107</v>
      </c>
      <c r="C156" s="11">
        <f>AVERAGE(experiment1!I156,experiment2!I156,experiment3!I156,experiment4!I156,experiment5!I156)</f>
        <v>0.9083242457</v>
      </c>
      <c r="D156" s="11">
        <f>AVERAGE(experiment1!J156,experiment2!J156,experiment3!J156,experiment4!J156,experiment5!J156)</f>
        <v>0.9095779865</v>
      </c>
      <c r="E156" s="11">
        <f>AVERAGE(experiment1!K156,experiment2!K156,experiment3!K156,experiment4!K156,experiment5!K156)</f>
        <v>0.9157642926</v>
      </c>
      <c r="F156" s="11">
        <f>AVERAGE(experiment1!L156,experiment2!L156,experiment3!L156,experiment4!L156,experiment5!L156)</f>
        <v>0.9083242457</v>
      </c>
      <c r="G156" s="11">
        <f>AVERAGE(experiment1!M156,experiment2!M156,experiment3!M156,experiment4!M156,experiment5!M156)</f>
        <v>5.799117517</v>
      </c>
      <c r="H156" s="11">
        <f>AVERAGE(experiment1!N156,experiment2!N156,experiment3!N156,experiment4!N156,experiment5!N156)</f>
        <v>1857.90658</v>
      </c>
      <c r="I156" s="12">
        <f t="shared" si="1"/>
        <v>1</v>
      </c>
      <c r="J156" s="11">
        <f>STDEV(experiment1!I156,experiment2!I156,experiment3!I156,experiment4!I156,experiment5!I156)/absoluteError!$C$3</f>
        <v>0.002781222721</v>
      </c>
      <c r="K156" s="11">
        <f>STDEV(experiment1!J156,experiment2!J156,experiment3!J156,experiment4!J156,experiment5!J156)/absoluteError!$C$3</f>
        <v>0.002656567413</v>
      </c>
      <c r="L156" s="11">
        <f>STDEV(experiment1!K156,experiment2!K156,experiment3!K156,experiment4!K156,experiment5!K156)/absoluteError!$C$3</f>
        <v>0.002742028981</v>
      </c>
      <c r="M156" s="11">
        <f>STDEV(experiment1!L156,experiment2!L156,experiment3!L156,experiment4!L156,experiment5!L156)/absoluteError!$C$3</f>
        <v>0.002781222721</v>
      </c>
      <c r="N156" s="3">
        <f t="shared" si="2"/>
        <v>2</v>
      </c>
    </row>
    <row r="157">
      <c r="A157" s="13"/>
      <c r="B157" s="13"/>
      <c r="C157" s="14">
        <f t="shared" ref="C157:H157" si="3">AVERAGE(C2:C156)</f>
        <v>0.7622137648</v>
      </c>
      <c r="D157" s="14">
        <f t="shared" si="3"/>
        <v>0.7546464076</v>
      </c>
      <c r="E157" s="14">
        <f t="shared" si="3"/>
        <v>0.7918855618</v>
      </c>
      <c r="F157" s="14">
        <f t="shared" si="3"/>
        <v>0.7622137648</v>
      </c>
      <c r="G157" s="14">
        <f t="shared" si="3"/>
        <v>9.633893972</v>
      </c>
      <c r="H157" s="14">
        <f t="shared" si="3"/>
        <v>1090.452457</v>
      </c>
      <c r="I157" s="15"/>
      <c r="J157" s="14">
        <f t="shared" ref="J157:M157" si="4">AVERAGE(J2:J156)</f>
        <v>0.0102925803</v>
      </c>
      <c r="K157" s="14">
        <f t="shared" si="4"/>
        <v>0.01028973204</v>
      </c>
      <c r="L157" s="14">
        <f t="shared" si="4"/>
        <v>0.009760066703</v>
      </c>
      <c r="M157" s="14">
        <f t="shared" si="4"/>
        <v>0.0102925803</v>
      </c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43"/>
  </cols>
  <sheetData>
    <row r="1">
      <c r="B1" s="12" t="str">
        <f>IFERROR(__xludf.DUMMYFUNCTION("QUERY(consolidated!A2:M156, ""select B, A, D*100, K*100 WHERE K &lt;= 0.01 ORDER BY D DESC LIMIT 10"")"),"")</f>
        <v/>
      </c>
      <c r="C1" s="12" t="str">
        <f>IFERROR(__xludf.DUMMYFUNCTION("""COMPUTED_VALUE"""),"")</f>
        <v/>
      </c>
      <c r="D1" s="11" t="str">
        <f>IFERROR(__xludf.DUMMYFUNCTION("""COMPUTED_VALUE"""),"product(100())")</f>
        <v>product(100())</v>
      </c>
      <c r="E1" s="12" t="str">
        <f>IFERROR(__xludf.DUMMYFUNCTION("""COMPUTED_VALUE"""),"product(100())")</f>
        <v>product(100())</v>
      </c>
    </row>
    <row r="2">
      <c r="A2" s="3">
        <v>1.0</v>
      </c>
      <c r="B2" s="12" t="str">
        <f>IFERROR(__xludf.DUMMYFUNCTION("""COMPUTED_VALUE"""),"LC-QuAD+QALD+CogComp+WebQuestions+SimpleQuestions")</f>
        <v>LC-QuAD+QALD+CogComp+WebQuestions+SimpleQuestions</v>
      </c>
      <c r="C2" s="12" t="str">
        <f>IFERROR(__xludf.DUMMYFUNCTION("""COMPUTED_VALUE"""),"SimpleQuestions")</f>
        <v>SimpleQuestions</v>
      </c>
      <c r="D2" s="17">
        <f>IFERROR(__xludf.DUMMYFUNCTION("""COMPUTED_VALUE"""),92.87341803287677)</f>
        <v>92.87341803</v>
      </c>
      <c r="E2" s="17">
        <f>IFERROR(__xludf.DUMMYFUNCTION("""COMPUTED_VALUE"""),0.4989358343545062)</f>
        <v>0.4989358344</v>
      </c>
    </row>
    <row r="3">
      <c r="A3" s="3">
        <v>2.0</v>
      </c>
      <c r="B3" s="12" t="str">
        <f>IFERROR(__xludf.DUMMYFUNCTION("""COMPUTED_VALUE"""),"LC-QuAD+CogComp+SimpleQuestions")</f>
        <v>LC-QuAD+CogComp+SimpleQuestions</v>
      </c>
      <c r="C3" s="12" t="str">
        <f>IFERROR(__xludf.DUMMYFUNCTION("""COMPUTED_VALUE"""),"SimpleQuestions")</f>
        <v>SimpleQuestions</v>
      </c>
      <c r="D3" s="17">
        <f>IFERROR(__xludf.DUMMYFUNCTION("""COMPUTED_VALUE"""),92.61343634587203)</f>
        <v>92.61343635</v>
      </c>
      <c r="E3" s="17">
        <f>IFERROR(__xludf.DUMMYFUNCTION("""COMPUTED_VALUE"""),0.3163902770419196)</f>
        <v>0.316390277</v>
      </c>
    </row>
    <row r="4">
      <c r="A4" s="3">
        <v>3.0</v>
      </c>
      <c r="B4" s="12" t="str">
        <f>IFERROR(__xludf.DUMMYFUNCTION("""COMPUTED_VALUE"""),"LC-QuAD+QALD+SimpleQuestions")</f>
        <v>LC-QuAD+QALD+SimpleQuestions</v>
      </c>
      <c r="C4" s="12" t="str">
        <f>IFERROR(__xludf.DUMMYFUNCTION("""COMPUTED_VALUE"""),"SimpleQuestions")</f>
        <v>SimpleQuestions</v>
      </c>
      <c r="D4" s="17">
        <f>IFERROR(__xludf.DUMMYFUNCTION("""COMPUTED_VALUE"""),92.29577970450059)</f>
        <v>92.2957797</v>
      </c>
      <c r="E4" s="17">
        <f>IFERROR(__xludf.DUMMYFUNCTION("""COMPUTED_VALUE"""),0.9133726221570173)</f>
        <v>0.9133726222</v>
      </c>
    </row>
    <row r="5">
      <c r="A5" s="3">
        <v>4.0</v>
      </c>
      <c r="B5" s="12" t="str">
        <f>IFERROR(__xludf.DUMMYFUNCTION("""COMPUTED_VALUE"""),"LC-QuAD+WebQuestions")</f>
        <v>LC-QuAD+WebQuestions</v>
      </c>
      <c r="C5" s="12" t="str">
        <f>IFERROR(__xludf.DUMMYFUNCTION("""COMPUTED_VALUE"""),"WebQuestions")</f>
        <v>WebQuestions</v>
      </c>
      <c r="D5" s="17">
        <f>IFERROR(__xludf.DUMMYFUNCTION("""COMPUTED_VALUE"""),92.20648833486274)</f>
        <v>92.20648833</v>
      </c>
      <c r="E5" s="17">
        <f>IFERROR(__xludf.DUMMYFUNCTION("""COMPUTED_VALUE"""),0.044481950558236776)</f>
        <v>0.04448195056</v>
      </c>
    </row>
    <row r="6">
      <c r="A6" s="3">
        <v>5.0</v>
      </c>
      <c r="B6" s="12" t="str">
        <f>IFERROR(__xludf.DUMMYFUNCTION("""COMPUTED_VALUE"""),"LC-QuAD+CogComp+WebQuestions+SimpleQuestions")</f>
        <v>LC-QuAD+CogComp+WebQuestions+SimpleQuestions</v>
      </c>
      <c r="C6" s="12" t="str">
        <f>IFERROR(__xludf.DUMMYFUNCTION("""COMPUTED_VALUE"""),"SimpleQuestions")</f>
        <v>SimpleQuestions</v>
      </c>
      <c r="D6" s="17">
        <f>IFERROR(__xludf.DUMMYFUNCTION("""COMPUTED_VALUE"""),91.95725860176492)</f>
        <v>91.9572586</v>
      </c>
      <c r="E6" s="17">
        <f>IFERROR(__xludf.DUMMYFUNCTION("""COMPUTED_VALUE"""),0.35823204080221266)</f>
        <v>0.3582320408</v>
      </c>
    </row>
    <row r="7">
      <c r="A7" s="3">
        <v>6.0</v>
      </c>
      <c r="B7" s="12" t="str">
        <f>IFERROR(__xludf.DUMMYFUNCTION("""COMPUTED_VALUE"""),"WebQuestions")</f>
        <v>WebQuestions</v>
      </c>
      <c r="C7" s="12" t="str">
        <f>IFERROR(__xludf.DUMMYFUNCTION("""COMPUTED_VALUE"""),"WebQuestions")</f>
        <v>WebQuestions</v>
      </c>
      <c r="D7" s="17">
        <f>IFERROR(__xludf.DUMMYFUNCTION("""COMPUTED_VALUE"""),91.93526885004675)</f>
        <v>91.93526885</v>
      </c>
      <c r="E7" s="17">
        <f>IFERROR(__xludf.DUMMYFUNCTION("""COMPUTED_VALUE"""),0.2226616039277251)</f>
        <v>0.2226616039</v>
      </c>
    </row>
    <row r="8">
      <c r="A8" s="3">
        <v>7.0</v>
      </c>
      <c r="B8" s="12" t="str">
        <f>IFERROR(__xludf.DUMMYFUNCTION("""COMPUTED_VALUE"""),"LC-QuAD+QALD+WebQuestions")</f>
        <v>LC-QuAD+QALD+WebQuestions</v>
      </c>
      <c r="C8" s="12" t="str">
        <f>IFERROR(__xludf.DUMMYFUNCTION("""COMPUTED_VALUE"""),"WebQuestions")</f>
        <v>WebQuestions</v>
      </c>
      <c r="D8" s="17">
        <f>IFERROR(__xludf.DUMMYFUNCTION("""COMPUTED_VALUE"""),91.93040780486503)</f>
        <v>91.9304078</v>
      </c>
      <c r="E8" s="17">
        <f>IFERROR(__xludf.DUMMYFUNCTION("""COMPUTED_VALUE"""),0.1691581566129068)</f>
        <v>0.1691581566</v>
      </c>
    </row>
    <row r="9">
      <c r="A9" s="3">
        <v>8.0</v>
      </c>
      <c r="B9" s="12" t="str">
        <f>IFERROR(__xludf.DUMMYFUNCTION("""COMPUTED_VALUE"""),"QALD+WebQuestions")</f>
        <v>QALD+WebQuestions</v>
      </c>
      <c r="C9" s="12" t="str">
        <f>IFERROR(__xludf.DUMMYFUNCTION("""COMPUTED_VALUE"""),"WebQuestions")</f>
        <v>WebQuestions</v>
      </c>
      <c r="D9" s="17">
        <f>IFERROR(__xludf.DUMMYFUNCTION("""COMPUTED_VALUE"""),91.81649333735791)</f>
        <v>91.81649334</v>
      </c>
      <c r="E9" s="17">
        <f>IFERROR(__xludf.DUMMYFUNCTION("""COMPUTED_VALUE"""),0.1926212407267948)</f>
        <v>0.1926212407</v>
      </c>
    </row>
    <row r="10">
      <c r="A10" s="3">
        <v>9.0</v>
      </c>
      <c r="B10" s="12" t="str">
        <f>IFERROR(__xludf.DUMMYFUNCTION("""COMPUTED_VALUE"""),"LC-QuAD+CogComp")</f>
        <v>LC-QuAD+CogComp</v>
      </c>
      <c r="C10" s="12" t="str">
        <f>IFERROR(__xludf.DUMMYFUNCTION("""COMPUTED_VALUE"""),"CogComp")</f>
        <v>CogComp</v>
      </c>
      <c r="D10" s="17">
        <f>IFERROR(__xludf.DUMMYFUNCTION("""COMPUTED_VALUE"""),91.81436887048164)</f>
        <v>91.81436887</v>
      </c>
      <c r="E10" s="17">
        <f>IFERROR(__xludf.DUMMYFUNCTION("""COMPUTED_VALUE"""),0.12287085577671411)</f>
        <v>0.1228708558</v>
      </c>
    </row>
    <row r="11">
      <c r="A11" s="3">
        <v>10.0</v>
      </c>
      <c r="B11" s="12" t="str">
        <f>IFERROR(__xludf.DUMMYFUNCTION("""COMPUTED_VALUE"""),"QALD+CogComp")</f>
        <v>QALD+CogComp</v>
      </c>
      <c r="C11" s="12" t="str">
        <f>IFERROR(__xludf.DUMMYFUNCTION("""COMPUTED_VALUE"""),"CogComp")</f>
        <v>CogComp</v>
      </c>
      <c r="D11" s="17">
        <f>IFERROR(__xludf.DUMMYFUNCTION("""COMPUTED_VALUE"""),91.37680878761205)</f>
        <v>91.37680879</v>
      </c>
      <c r="E11" s="17">
        <f>IFERROR(__xludf.DUMMYFUNCTION("""COMPUTED_VALUE"""),0.3711627681919338)</f>
        <v>0.3711627682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tr">
        <f>IFERROR(__xludf.DUMMYFUNCTION("QUERY(consolidated!A2:N156, ""select N, AVG(D)*100, AVG(K)*100 GROUP BY N"")"),"")</f>
        <v/>
      </c>
      <c r="B1" s="12" t="str">
        <f>IFERROR(__xludf.DUMMYFUNCTION("""COMPUTED_VALUE""")," product(avg 100())")</f>
        <v> product(avg 100())</v>
      </c>
      <c r="C1" s="12" t="str">
        <f>IFERROR(__xludf.DUMMYFUNCTION("""COMPUTED_VALUE""")," product(avg 100())")</f>
        <v> product(avg 100())</v>
      </c>
    </row>
    <row r="2">
      <c r="A2" s="12">
        <f>IFERROR(__xludf.DUMMYFUNCTION("""COMPUTED_VALUE"""),1.0)</f>
        <v>1</v>
      </c>
      <c r="B2" s="12">
        <f>IFERROR(__xludf.DUMMYFUNCTION("""COMPUTED_VALUE"""),52.99211454632151)</f>
        <v>52.99211455</v>
      </c>
      <c r="C2" s="12">
        <f>IFERROR(__xludf.DUMMYFUNCTION("""COMPUTED_VALUE"""),2.418685225367503)</f>
        <v>2.418685225</v>
      </c>
    </row>
    <row r="3">
      <c r="A3" s="12">
        <f>IFERROR(__xludf.DUMMYFUNCTION("""COMPUTED_VALUE"""),2.0)</f>
        <v>2</v>
      </c>
      <c r="B3" s="12">
        <f>IFERROR(__xludf.DUMMYFUNCTION("""COMPUTED_VALUE"""),75.19847056104781)</f>
        <v>75.19847056</v>
      </c>
      <c r="C3" s="12">
        <f>IFERROR(__xludf.DUMMYFUNCTION("""COMPUTED_VALUE"""),0.8231697236201719)</f>
        <v>0.8231697236</v>
      </c>
    </row>
    <row r="4">
      <c r="A4" s="12">
        <f>IFERROR(__xludf.DUMMYFUNCTION("""COMPUTED_VALUE"""),3.0)</f>
        <v>3</v>
      </c>
      <c r="B4" s="12">
        <f>IFERROR(__xludf.DUMMYFUNCTION("""COMPUTED_VALUE"""),80.98683743566467)</f>
        <v>80.98683744</v>
      </c>
      <c r="C4" s="12">
        <f>IFERROR(__xludf.DUMMYFUNCTION("""COMPUTED_VALUE"""),0.7209824903925851)</f>
        <v>0.7209824904</v>
      </c>
    </row>
    <row r="5">
      <c r="A5" s="12">
        <f>IFERROR(__xludf.DUMMYFUNCTION("""COMPUTED_VALUE"""),4.0)</f>
        <v>4</v>
      </c>
      <c r="B5" s="12">
        <f>IFERROR(__xludf.DUMMYFUNCTION("""COMPUTED_VALUE"""),85.03103610839473)</f>
        <v>85.03103611</v>
      </c>
      <c r="C5" s="12">
        <f>IFERROR(__xludf.DUMMYFUNCTION("""COMPUTED_VALUE"""),0.7068941105438864)</f>
        <v>0.7068941105</v>
      </c>
    </row>
    <row r="6">
      <c r="A6" s="12">
        <f>IFERROR(__xludf.DUMMYFUNCTION("""COMPUTED_VALUE"""),5.0)</f>
        <v>5</v>
      </c>
      <c r="B6" s="12">
        <f>IFERROR(__xludf.DUMMYFUNCTION("""COMPUTED_VALUE"""),87.43503028976811)</f>
        <v>87.43503029</v>
      </c>
      <c r="C6" s="12">
        <f>IFERROR(__xludf.DUMMYFUNCTION("""COMPUTED_VALUE"""),0.8287504911521772)</f>
        <v>0.8287504912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0.86"/>
  </cols>
  <sheetData>
    <row r="1">
      <c r="A1" s="8" t="s">
        <v>238</v>
      </c>
      <c r="B1" s="8" t="s">
        <v>239</v>
      </c>
      <c r="C1" s="8" t="s">
        <v>240</v>
      </c>
      <c r="D1" s="19"/>
      <c r="E1" s="19"/>
      <c r="F1" s="19"/>
    </row>
    <row r="2">
      <c r="A2" s="19" t="s">
        <v>17</v>
      </c>
      <c r="B2" s="19" t="s">
        <v>17</v>
      </c>
      <c r="C2" s="20">
        <v>0.0138989045508969</v>
      </c>
      <c r="D2" s="19"/>
      <c r="E2" s="7" t="s">
        <v>241</v>
      </c>
      <c r="F2" s="21">
        <f>CORREL(C2:C156,consolidated!D2:D156)</f>
        <v>-0.6021102453</v>
      </c>
    </row>
    <row r="3">
      <c r="A3" s="19" t="s">
        <v>20</v>
      </c>
      <c r="B3" s="19" t="s">
        <v>17</v>
      </c>
      <c r="C3" s="20">
        <v>1.0547201257817</v>
      </c>
      <c r="D3" s="19"/>
      <c r="E3" s="19"/>
      <c r="F3" s="19"/>
    </row>
    <row r="4">
      <c r="A4" s="19" t="s">
        <v>23</v>
      </c>
      <c r="B4" s="19" t="s">
        <v>17</v>
      </c>
      <c r="C4" s="20">
        <v>0.122909623278544</v>
      </c>
      <c r="D4" s="19"/>
      <c r="E4" s="19"/>
      <c r="F4" s="19"/>
    </row>
    <row r="5">
      <c r="A5" s="19" t="s">
        <v>26</v>
      </c>
      <c r="B5" s="19" t="s">
        <v>17</v>
      </c>
      <c r="C5" s="20">
        <v>1.00913015107908</v>
      </c>
      <c r="D5" s="19"/>
      <c r="E5" s="19"/>
      <c r="F5" s="19"/>
    </row>
    <row r="6">
      <c r="A6" s="19" t="s">
        <v>29</v>
      </c>
      <c r="B6" s="19" t="s">
        <v>17</v>
      </c>
      <c r="C6" s="20">
        <v>2.80617420568072</v>
      </c>
      <c r="D6" s="19"/>
      <c r="E6" s="19"/>
      <c r="F6" s="19"/>
    </row>
    <row r="7">
      <c r="A7" s="19" t="s">
        <v>32</v>
      </c>
      <c r="B7" s="19" t="s">
        <v>17</v>
      </c>
      <c r="C7" s="20">
        <v>0.0936468055897091</v>
      </c>
      <c r="D7" s="19"/>
      <c r="E7" s="19"/>
      <c r="F7" s="19"/>
    </row>
    <row r="8">
      <c r="A8" s="19" t="s">
        <v>35</v>
      </c>
      <c r="B8" s="19" t="s">
        <v>17</v>
      </c>
      <c r="C8" s="20">
        <v>0.962482988334012</v>
      </c>
      <c r="D8" s="19"/>
      <c r="E8" s="19"/>
      <c r="F8" s="19"/>
    </row>
    <row r="9">
      <c r="A9" s="19" t="s">
        <v>38</v>
      </c>
      <c r="B9" s="19" t="s">
        <v>17</v>
      </c>
      <c r="C9" s="20">
        <v>0.157820457309403</v>
      </c>
      <c r="D9" s="19"/>
      <c r="E9" s="19"/>
      <c r="F9" s="19"/>
    </row>
    <row r="10">
      <c r="A10" s="19" t="s">
        <v>41</v>
      </c>
      <c r="B10" s="19" t="s">
        <v>17</v>
      </c>
      <c r="C10" s="20">
        <v>0.919792177220913</v>
      </c>
      <c r="D10" s="19"/>
      <c r="E10" s="19"/>
      <c r="F10" s="19"/>
    </row>
    <row r="11">
      <c r="A11" s="19" t="s">
        <v>44</v>
      </c>
      <c r="B11" s="19" t="s">
        <v>17</v>
      </c>
      <c r="C11" s="20">
        <v>1.26371429410305</v>
      </c>
      <c r="D11" s="19"/>
      <c r="E11" s="19"/>
      <c r="F11" s="19"/>
    </row>
    <row r="12">
      <c r="A12" s="19" t="s">
        <v>47</v>
      </c>
      <c r="B12" s="19" t="s">
        <v>17</v>
      </c>
      <c r="C12" s="20">
        <v>0.102235172112981</v>
      </c>
      <c r="D12" s="19"/>
      <c r="E12" s="19"/>
      <c r="F12" s="19"/>
    </row>
    <row r="13">
      <c r="A13" s="19" t="s">
        <v>50</v>
      </c>
      <c r="B13" s="19" t="s">
        <v>17</v>
      </c>
      <c r="C13" s="20">
        <v>0.950947350397282</v>
      </c>
      <c r="D13" s="19"/>
      <c r="E13" s="19"/>
      <c r="F13" s="19"/>
    </row>
    <row r="14">
      <c r="A14" s="19" t="s">
        <v>53</v>
      </c>
      <c r="B14" s="19" t="s">
        <v>17</v>
      </c>
      <c r="C14" s="20">
        <v>0.166219363281017</v>
      </c>
      <c r="D14" s="19"/>
      <c r="E14" s="19"/>
      <c r="F14" s="19"/>
    </row>
    <row r="15">
      <c r="A15" s="19" t="s">
        <v>56</v>
      </c>
      <c r="B15" s="19" t="s">
        <v>17</v>
      </c>
      <c r="C15" s="20">
        <v>0.911367155944399</v>
      </c>
      <c r="D15" s="19"/>
      <c r="E15" s="19"/>
      <c r="F15" s="19"/>
    </row>
    <row r="16">
      <c r="A16" s="19" t="s">
        <v>59</v>
      </c>
      <c r="B16" s="19" t="s">
        <v>17</v>
      </c>
      <c r="C16" s="20">
        <v>1.85569218401679</v>
      </c>
      <c r="D16" s="19"/>
      <c r="E16" s="19"/>
      <c r="F16" s="19"/>
    </row>
    <row r="17">
      <c r="A17" s="19" t="s">
        <v>62</v>
      </c>
      <c r="B17" s="19" t="s">
        <v>17</v>
      </c>
      <c r="C17" s="20">
        <v>0.550483880769249</v>
      </c>
      <c r="D17" s="19"/>
      <c r="E17" s="19"/>
      <c r="F17" s="19"/>
    </row>
    <row r="18">
      <c r="A18" s="19" t="s">
        <v>65</v>
      </c>
      <c r="B18" s="19" t="s">
        <v>17</v>
      </c>
      <c r="C18" s="20">
        <v>1.49605567161672</v>
      </c>
      <c r="D18" s="19"/>
      <c r="E18" s="19"/>
      <c r="F18" s="19"/>
    </row>
    <row r="19">
      <c r="A19" s="19" t="s">
        <v>68</v>
      </c>
      <c r="B19" s="19" t="s">
        <v>17</v>
      </c>
      <c r="C19" s="20">
        <v>3.2951091224195</v>
      </c>
      <c r="D19" s="19"/>
      <c r="E19" s="19"/>
      <c r="F19" s="19"/>
    </row>
    <row r="20">
      <c r="A20" s="19" t="s">
        <v>71</v>
      </c>
      <c r="B20" s="19" t="s">
        <v>17</v>
      </c>
      <c r="C20" s="20">
        <v>0.557773756237707</v>
      </c>
      <c r="D20" s="19"/>
      <c r="E20" s="19"/>
      <c r="F20" s="19"/>
    </row>
    <row r="21">
      <c r="A21" s="19" t="s">
        <v>74</v>
      </c>
      <c r="B21" s="19" t="s">
        <v>17</v>
      </c>
      <c r="C21" s="20">
        <v>1.53569380113743</v>
      </c>
      <c r="D21" s="19"/>
      <c r="E21" s="19"/>
      <c r="F21" s="19"/>
    </row>
    <row r="22">
      <c r="A22" s="19" t="s">
        <v>77</v>
      </c>
      <c r="B22" s="19" t="s">
        <v>17</v>
      </c>
      <c r="C22" s="20">
        <v>1.16010576647363</v>
      </c>
      <c r="D22" s="19"/>
      <c r="E22" s="19"/>
      <c r="F22" s="19"/>
    </row>
    <row r="23">
      <c r="A23" s="19" t="s">
        <v>80</v>
      </c>
      <c r="B23" s="19" t="s">
        <v>17</v>
      </c>
      <c r="C23" s="20">
        <v>0.020899367196642</v>
      </c>
      <c r="D23" s="19"/>
      <c r="E23" s="19"/>
      <c r="F23" s="19"/>
    </row>
    <row r="24">
      <c r="A24" s="19" t="s">
        <v>83</v>
      </c>
      <c r="B24" s="19" t="s">
        <v>17</v>
      </c>
      <c r="C24" s="20">
        <v>1.03859821531242</v>
      </c>
      <c r="D24" s="19"/>
      <c r="E24" s="19"/>
      <c r="F24" s="19"/>
    </row>
    <row r="25">
      <c r="A25" s="19" t="s">
        <v>86</v>
      </c>
      <c r="B25" s="19" t="s">
        <v>17</v>
      </c>
      <c r="C25" s="20">
        <v>0.13330827158859</v>
      </c>
      <c r="D25" s="19"/>
      <c r="E25" s="19"/>
      <c r="F25" s="19"/>
    </row>
    <row r="26">
      <c r="A26" s="19" t="s">
        <v>89</v>
      </c>
      <c r="B26" s="19" t="s">
        <v>17</v>
      </c>
      <c r="C26" s="20">
        <v>0.996587745794221</v>
      </c>
      <c r="D26" s="19"/>
      <c r="E26" s="19"/>
      <c r="F26" s="19"/>
    </row>
    <row r="27">
      <c r="A27" s="19" t="s">
        <v>92</v>
      </c>
      <c r="B27" s="19" t="s">
        <v>17</v>
      </c>
      <c r="C27" s="20">
        <v>2.64677292574185</v>
      </c>
      <c r="D27" s="19"/>
      <c r="E27" s="19"/>
      <c r="F27" s="19"/>
    </row>
    <row r="28">
      <c r="A28" s="19" t="s">
        <v>95</v>
      </c>
      <c r="B28" s="19" t="s">
        <v>17</v>
      </c>
      <c r="C28" s="20">
        <v>0.853525873395078</v>
      </c>
      <c r="D28" s="19"/>
      <c r="E28" s="19"/>
      <c r="F28" s="19"/>
    </row>
    <row r="29">
      <c r="A29" s="19" t="s">
        <v>98</v>
      </c>
      <c r="B29" s="19" t="s">
        <v>17</v>
      </c>
      <c r="C29" s="20">
        <v>2.04338442447578</v>
      </c>
      <c r="D29" s="19"/>
      <c r="E29" s="19"/>
      <c r="F29" s="19"/>
    </row>
    <row r="30">
      <c r="A30" s="19" t="s">
        <v>101</v>
      </c>
      <c r="B30" s="19" t="s">
        <v>17</v>
      </c>
      <c r="C30" s="20">
        <v>17.1266856931002</v>
      </c>
      <c r="D30" s="19"/>
      <c r="E30" s="19"/>
      <c r="F30" s="19"/>
    </row>
    <row r="31">
      <c r="A31" s="19" t="s">
        <v>104</v>
      </c>
      <c r="B31" s="19" t="s">
        <v>17</v>
      </c>
      <c r="C31" s="20">
        <v>1.08994389210651</v>
      </c>
      <c r="D31" s="19"/>
      <c r="E31" s="19"/>
      <c r="F31" s="19"/>
    </row>
    <row r="32">
      <c r="A32" s="19" t="s">
        <v>107</v>
      </c>
      <c r="B32" s="19" t="s">
        <v>17</v>
      </c>
      <c r="C32" s="20">
        <v>2.33790964742782</v>
      </c>
      <c r="D32" s="19"/>
      <c r="E32" s="19"/>
      <c r="F32" s="19"/>
    </row>
    <row r="33">
      <c r="A33" s="19" t="s">
        <v>17</v>
      </c>
      <c r="B33" s="19" t="s">
        <v>29</v>
      </c>
      <c r="C33" s="20">
        <v>7.10458109196633</v>
      </c>
      <c r="D33" s="19"/>
      <c r="E33" s="19"/>
      <c r="F33" s="19"/>
    </row>
    <row r="34">
      <c r="A34" s="19" t="s">
        <v>20</v>
      </c>
      <c r="B34" s="19" t="s">
        <v>29</v>
      </c>
      <c r="C34" s="20">
        <v>6.890353990641</v>
      </c>
      <c r="D34" s="19"/>
      <c r="E34" s="19"/>
      <c r="F34" s="19"/>
    </row>
    <row r="35">
      <c r="A35" s="19" t="s">
        <v>23</v>
      </c>
      <c r="B35" s="19" t="s">
        <v>29</v>
      </c>
      <c r="C35" s="20">
        <v>6.43880105992903</v>
      </c>
      <c r="D35" s="19"/>
      <c r="E35" s="19"/>
      <c r="F35" s="19"/>
    </row>
    <row r="36">
      <c r="A36" s="19" t="s">
        <v>26</v>
      </c>
      <c r="B36" s="19" t="s">
        <v>29</v>
      </c>
      <c r="C36" s="20">
        <v>6.86486317300068</v>
      </c>
      <c r="D36" s="19"/>
      <c r="E36" s="19"/>
      <c r="F36" s="19"/>
    </row>
    <row r="37">
      <c r="A37" s="19" t="s">
        <v>29</v>
      </c>
      <c r="B37" s="19" t="s">
        <v>29</v>
      </c>
      <c r="C37" s="20">
        <v>0.0307810285222054</v>
      </c>
      <c r="D37" s="19"/>
      <c r="E37" s="19"/>
      <c r="F37" s="19"/>
    </row>
    <row r="38">
      <c r="A38" s="19" t="s">
        <v>32</v>
      </c>
      <c r="B38" s="19" t="s">
        <v>29</v>
      </c>
      <c r="C38" s="20">
        <v>0.274266927160076</v>
      </c>
      <c r="D38" s="19"/>
      <c r="E38" s="19"/>
      <c r="F38" s="19"/>
    </row>
    <row r="39">
      <c r="A39" s="19" t="s">
        <v>35</v>
      </c>
      <c r="B39" s="19" t="s">
        <v>29</v>
      </c>
      <c r="C39" s="20">
        <v>1.02560876531772</v>
      </c>
      <c r="D39" s="19"/>
      <c r="E39" s="19"/>
      <c r="F39" s="19"/>
    </row>
    <row r="40">
      <c r="A40" s="19" t="s">
        <v>38</v>
      </c>
      <c r="B40" s="19" t="s">
        <v>29</v>
      </c>
      <c r="C40" s="20">
        <v>0.325774298230289</v>
      </c>
      <c r="D40" s="19"/>
      <c r="E40" s="19"/>
      <c r="F40" s="19"/>
    </row>
    <row r="41">
      <c r="A41" s="19" t="s">
        <v>41</v>
      </c>
      <c r="B41" s="19" t="s">
        <v>29</v>
      </c>
      <c r="C41" s="20">
        <v>1.01919561407903</v>
      </c>
      <c r="D41" s="19"/>
      <c r="E41" s="19"/>
      <c r="F41" s="19"/>
    </row>
    <row r="42">
      <c r="A42" s="19" t="s">
        <v>44</v>
      </c>
      <c r="B42" s="19" t="s">
        <v>29</v>
      </c>
      <c r="C42" s="20">
        <v>0.0355392239612735</v>
      </c>
      <c r="D42" s="19"/>
      <c r="E42" s="19"/>
      <c r="F42" s="19"/>
    </row>
    <row r="43">
      <c r="A43" s="19" t="s">
        <v>47</v>
      </c>
      <c r="B43" s="19" t="s">
        <v>29</v>
      </c>
      <c r="C43" s="20">
        <v>0.254045020236929</v>
      </c>
      <c r="D43" s="19"/>
      <c r="E43" s="19"/>
      <c r="F43" s="19"/>
    </row>
    <row r="44">
      <c r="A44" s="19" t="s">
        <v>50</v>
      </c>
      <c r="B44" s="19" t="s">
        <v>29</v>
      </c>
      <c r="C44" s="20">
        <v>0.996842716121377</v>
      </c>
      <c r="D44" s="19"/>
      <c r="E44" s="19"/>
      <c r="F44" s="19"/>
    </row>
    <row r="45">
      <c r="A45" s="19" t="s">
        <v>53</v>
      </c>
      <c r="B45" s="19" t="s">
        <v>29</v>
      </c>
      <c r="C45" s="20">
        <v>0.312188449917021</v>
      </c>
      <c r="D45" s="19"/>
      <c r="E45" s="19"/>
      <c r="F45" s="19"/>
    </row>
    <row r="46">
      <c r="A46" s="19" t="s">
        <v>56</v>
      </c>
      <c r="B46" s="19" t="s">
        <v>29</v>
      </c>
      <c r="C46" s="20">
        <v>0.992570863283698</v>
      </c>
      <c r="D46" s="19"/>
      <c r="E46" s="19"/>
      <c r="F46" s="19"/>
    </row>
    <row r="47">
      <c r="A47" s="19" t="s">
        <v>59</v>
      </c>
      <c r="B47" s="19" t="s">
        <v>29</v>
      </c>
      <c r="C47" s="20">
        <v>1.2792861816029</v>
      </c>
      <c r="D47" s="19"/>
      <c r="E47" s="19"/>
      <c r="F47" s="19"/>
    </row>
    <row r="48">
      <c r="A48" s="19" t="s">
        <v>62</v>
      </c>
      <c r="B48" s="19" t="s">
        <v>29</v>
      </c>
      <c r="C48" s="20">
        <v>0.28190120976692</v>
      </c>
      <c r="D48" s="19"/>
      <c r="E48" s="19"/>
      <c r="F48" s="19"/>
    </row>
    <row r="49">
      <c r="A49" s="19" t="s">
        <v>65</v>
      </c>
      <c r="B49" s="19" t="s">
        <v>29</v>
      </c>
      <c r="C49" s="20">
        <v>1.24377817795384</v>
      </c>
      <c r="D49" s="19"/>
      <c r="E49" s="19"/>
      <c r="F49" s="19"/>
    </row>
    <row r="50">
      <c r="A50" s="19" t="s">
        <v>68</v>
      </c>
      <c r="B50" s="19" t="s">
        <v>29</v>
      </c>
      <c r="C50" s="20">
        <v>1.33310586419385</v>
      </c>
      <c r="D50" s="19"/>
      <c r="E50" s="19"/>
      <c r="F50" s="19"/>
    </row>
    <row r="51">
      <c r="A51" s="19" t="s">
        <v>71</v>
      </c>
      <c r="B51" s="19" t="s">
        <v>29</v>
      </c>
      <c r="C51" s="20">
        <v>0.293206314808521</v>
      </c>
      <c r="D51" s="19"/>
      <c r="E51" s="19"/>
      <c r="F51" s="19"/>
    </row>
    <row r="52">
      <c r="A52" s="19" t="s">
        <v>74</v>
      </c>
      <c r="B52" s="19" t="s">
        <v>29</v>
      </c>
      <c r="C52" s="20">
        <v>1.28662184005904</v>
      </c>
      <c r="D52" s="19"/>
      <c r="E52" s="19"/>
      <c r="F52" s="19"/>
    </row>
    <row r="53">
      <c r="A53" s="19" t="s">
        <v>77</v>
      </c>
      <c r="B53" s="19" t="s">
        <v>29</v>
      </c>
      <c r="C53" s="20">
        <v>0.996025666360045</v>
      </c>
      <c r="D53" s="19"/>
      <c r="E53" s="19"/>
      <c r="F53" s="19"/>
    </row>
    <row r="54">
      <c r="A54" s="19" t="s">
        <v>80</v>
      </c>
      <c r="B54" s="19" t="s">
        <v>29</v>
      </c>
      <c r="C54" s="20">
        <v>1.29351579896283</v>
      </c>
      <c r="D54" s="19"/>
      <c r="E54" s="19"/>
      <c r="F54" s="19"/>
    </row>
    <row r="55">
      <c r="A55" s="19" t="s">
        <v>83</v>
      </c>
      <c r="B55" s="19" t="s">
        <v>29</v>
      </c>
      <c r="C55" s="20">
        <v>1.53572906321503</v>
      </c>
      <c r="D55" s="19"/>
      <c r="E55" s="19"/>
      <c r="F55" s="19"/>
    </row>
    <row r="56">
      <c r="A56" s="19" t="s">
        <v>86</v>
      </c>
      <c r="B56" s="19" t="s">
        <v>29</v>
      </c>
      <c r="C56" s="20">
        <v>0.762112727981225</v>
      </c>
      <c r="D56" s="19"/>
      <c r="E56" s="19"/>
      <c r="F56" s="19"/>
    </row>
    <row r="57">
      <c r="A57" s="19" t="s">
        <v>89</v>
      </c>
      <c r="B57" s="19" t="s">
        <v>29</v>
      </c>
      <c r="C57" s="20">
        <v>1.52523432655746</v>
      </c>
      <c r="D57" s="19"/>
      <c r="E57" s="19"/>
      <c r="F57" s="19"/>
    </row>
    <row r="58">
      <c r="A58" s="19" t="s">
        <v>92</v>
      </c>
      <c r="B58" s="19" t="s">
        <v>29</v>
      </c>
      <c r="C58" s="20">
        <v>2.3735512532585</v>
      </c>
      <c r="D58" s="19"/>
      <c r="E58" s="19"/>
      <c r="F58" s="19"/>
    </row>
    <row r="59">
      <c r="A59" s="19" t="s">
        <v>95</v>
      </c>
      <c r="B59" s="19" t="s">
        <v>29</v>
      </c>
      <c r="C59" s="20">
        <v>1.03337741098587</v>
      </c>
      <c r="D59" s="19"/>
      <c r="E59" s="19"/>
      <c r="F59" s="19"/>
    </row>
    <row r="60">
      <c r="A60" s="19" t="s">
        <v>98</v>
      </c>
      <c r="B60" s="19" t="s">
        <v>29</v>
      </c>
      <c r="C60" s="20">
        <v>2.21311069480994</v>
      </c>
      <c r="D60" s="19"/>
      <c r="E60" s="19"/>
      <c r="F60" s="19"/>
    </row>
    <row r="61">
      <c r="A61" s="19" t="s">
        <v>101</v>
      </c>
      <c r="B61" s="19" t="s">
        <v>29</v>
      </c>
      <c r="C61" s="20">
        <v>16.3197931743504</v>
      </c>
      <c r="D61" s="19"/>
      <c r="E61" s="19"/>
      <c r="F61" s="19"/>
    </row>
    <row r="62">
      <c r="A62" s="19" t="s">
        <v>104</v>
      </c>
      <c r="B62" s="19" t="s">
        <v>29</v>
      </c>
      <c r="C62" s="20">
        <v>7.07809712922662</v>
      </c>
      <c r="D62" s="19"/>
      <c r="E62" s="19"/>
      <c r="F62" s="19"/>
    </row>
    <row r="63">
      <c r="A63" s="19" t="s">
        <v>107</v>
      </c>
      <c r="B63" s="19" t="s">
        <v>29</v>
      </c>
      <c r="C63" s="20">
        <v>7.82947806977895</v>
      </c>
      <c r="D63" s="19"/>
      <c r="E63" s="19"/>
      <c r="F63" s="19"/>
    </row>
    <row r="64">
      <c r="A64" s="19" t="s">
        <v>17</v>
      </c>
      <c r="B64" s="19" t="s">
        <v>77</v>
      </c>
      <c r="C64" s="20">
        <v>1.22964877270703</v>
      </c>
      <c r="D64" s="19"/>
      <c r="E64" s="19"/>
      <c r="F64" s="19"/>
    </row>
    <row r="65">
      <c r="A65" s="19" t="s">
        <v>20</v>
      </c>
      <c r="B65" s="19" t="s">
        <v>77</v>
      </c>
      <c r="C65" s="20">
        <v>1.53018017424417</v>
      </c>
      <c r="D65" s="19"/>
      <c r="E65" s="19"/>
      <c r="F65" s="19"/>
    </row>
    <row r="66">
      <c r="A66" s="19" t="s">
        <v>23</v>
      </c>
      <c r="B66" s="19" t="s">
        <v>77</v>
      </c>
      <c r="C66" s="20">
        <v>1.07379726468252</v>
      </c>
      <c r="D66" s="19"/>
      <c r="E66" s="19"/>
      <c r="F66" s="19"/>
    </row>
    <row r="67">
      <c r="A67" s="19" t="s">
        <v>26</v>
      </c>
      <c r="B67" s="19" t="s">
        <v>77</v>
      </c>
      <c r="C67" s="20">
        <v>1.4617824304069</v>
      </c>
      <c r="D67" s="19"/>
      <c r="E67" s="19"/>
      <c r="F67" s="19"/>
    </row>
    <row r="68">
      <c r="A68" s="19" t="s">
        <v>29</v>
      </c>
      <c r="B68" s="19" t="s">
        <v>77</v>
      </c>
      <c r="C68" s="20">
        <v>3.46699351587552</v>
      </c>
      <c r="D68" s="19"/>
      <c r="E68" s="19"/>
      <c r="F68" s="19"/>
    </row>
    <row r="69">
      <c r="A69" s="19" t="s">
        <v>32</v>
      </c>
      <c r="B69" s="19" t="s">
        <v>77</v>
      </c>
      <c r="C69" s="20">
        <v>0.264567831258873</v>
      </c>
      <c r="D69" s="19"/>
      <c r="E69" s="19"/>
      <c r="F69" s="19"/>
    </row>
    <row r="70">
      <c r="A70" s="19" t="s">
        <v>35</v>
      </c>
      <c r="B70" s="19" t="s">
        <v>77</v>
      </c>
      <c r="C70" s="20">
        <v>0.595400807616665</v>
      </c>
      <c r="D70" s="19"/>
      <c r="E70" s="19"/>
      <c r="F70" s="19"/>
    </row>
    <row r="71">
      <c r="A71" s="19" t="s">
        <v>38</v>
      </c>
      <c r="B71" s="19" t="s">
        <v>77</v>
      </c>
      <c r="C71" s="20">
        <v>0.162815020565485</v>
      </c>
      <c r="D71" s="19"/>
      <c r="E71" s="19"/>
      <c r="F71" s="19"/>
    </row>
    <row r="72">
      <c r="A72" s="19" t="s">
        <v>41</v>
      </c>
      <c r="B72" s="19" t="s">
        <v>77</v>
      </c>
      <c r="C72" s="20">
        <v>0.528857488743428</v>
      </c>
      <c r="D72" s="19"/>
      <c r="E72" s="19"/>
      <c r="F72" s="19"/>
    </row>
    <row r="73">
      <c r="A73" s="19" t="s">
        <v>44</v>
      </c>
      <c r="B73" s="19" t="s">
        <v>77</v>
      </c>
      <c r="C73" s="20">
        <v>0.689062310897582</v>
      </c>
      <c r="D73" s="19"/>
      <c r="E73" s="19"/>
      <c r="F73" s="19"/>
    </row>
    <row r="74">
      <c r="A74" s="19" t="s">
        <v>47</v>
      </c>
      <c r="B74" s="19" t="s">
        <v>77</v>
      </c>
      <c r="C74" s="20">
        <v>0.242285780223123</v>
      </c>
      <c r="D74" s="19"/>
      <c r="E74" s="19"/>
      <c r="F74" s="19"/>
    </row>
    <row r="75">
      <c r="A75" s="19" t="s">
        <v>50</v>
      </c>
      <c r="B75" s="19" t="s">
        <v>77</v>
      </c>
      <c r="C75" s="20">
        <v>0.582022145484447</v>
      </c>
      <c r="D75" s="19"/>
      <c r="E75" s="19"/>
      <c r="F75" s="19"/>
    </row>
    <row r="76">
      <c r="A76" s="19" t="s">
        <v>53</v>
      </c>
      <c r="B76" s="19" t="s">
        <v>77</v>
      </c>
      <c r="C76" s="20">
        <v>0.158560017441007</v>
      </c>
      <c r="D76" s="19"/>
      <c r="E76" s="19"/>
      <c r="F76" s="19"/>
    </row>
    <row r="77">
      <c r="A77" s="19" t="s">
        <v>56</v>
      </c>
      <c r="B77" s="19" t="s">
        <v>77</v>
      </c>
      <c r="C77" s="20">
        <v>0.519943054449638</v>
      </c>
      <c r="D77" s="19"/>
      <c r="E77" s="19"/>
      <c r="F77" s="19"/>
    </row>
    <row r="78">
      <c r="A78" s="19" t="s">
        <v>59</v>
      </c>
      <c r="B78" s="19" t="s">
        <v>77</v>
      </c>
      <c r="C78" s="20">
        <v>1.18663127218408</v>
      </c>
      <c r="D78" s="19"/>
      <c r="E78" s="19"/>
      <c r="F78" s="19"/>
    </row>
    <row r="79">
      <c r="A79" s="19" t="s">
        <v>62</v>
      </c>
      <c r="B79" s="19" t="s">
        <v>77</v>
      </c>
      <c r="C79" s="20">
        <v>0.258106469284486</v>
      </c>
      <c r="D79" s="19"/>
      <c r="E79" s="19"/>
      <c r="F79" s="19"/>
    </row>
    <row r="80">
      <c r="A80" s="19" t="s">
        <v>65</v>
      </c>
      <c r="B80" s="19" t="s">
        <v>77</v>
      </c>
      <c r="C80" s="20">
        <v>0.830928416323387</v>
      </c>
      <c r="D80" s="19"/>
      <c r="E80" s="19"/>
      <c r="F80" s="19"/>
    </row>
    <row r="81">
      <c r="A81" s="19" t="s">
        <v>68</v>
      </c>
      <c r="B81" s="19" t="s">
        <v>77</v>
      </c>
      <c r="C81" s="20">
        <v>3.70406341494176</v>
      </c>
      <c r="D81" s="19"/>
      <c r="E81" s="19"/>
      <c r="F81" s="19"/>
    </row>
    <row r="82">
      <c r="A82" s="19" t="s">
        <v>71</v>
      </c>
      <c r="B82" s="19" t="s">
        <v>77</v>
      </c>
      <c r="C82" s="20">
        <v>0.267284375810174</v>
      </c>
      <c r="D82" s="19"/>
      <c r="E82" s="19"/>
      <c r="F82" s="19"/>
    </row>
    <row r="83">
      <c r="A83" s="19" t="s">
        <v>74</v>
      </c>
      <c r="B83" s="19" t="s">
        <v>77</v>
      </c>
      <c r="C83" s="20">
        <v>0.857319646284935</v>
      </c>
      <c r="D83" s="19"/>
      <c r="E83" s="19"/>
      <c r="F83" s="19"/>
    </row>
    <row r="84">
      <c r="A84" s="19" t="s">
        <v>77</v>
      </c>
      <c r="B84" s="19" t="s">
        <v>77</v>
      </c>
      <c r="C84" s="20">
        <v>0.406788893551412</v>
      </c>
      <c r="D84" s="19"/>
      <c r="E84" s="19"/>
      <c r="F84" s="19"/>
    </row>
    <row r="85">
      <c r="A85" s="19" t="s">
        <v>80</v>
      </c>
      <c r="B85" s="19" t="s">
        <v>77</v>
      </c>
      <c r="C85" s="20">
        <v>0.275197299831997</v>
      </c>
      <c r="D85" s="19"/>
      <c r="E85" s="19"/>
      <c r="F85" s="19"/>
    </row>
    <row r="86">
      <c r="A86" s="19" t="s">
        <v>83</v>
      </c>
      <c r="B86" s="19" t="s">
        <v>77</v>
      </c>
      <c r="C86" s="20">
        <v>0.67470600778152</v>
      </c>
      <c r="D86" s="19"/>
      <c r="E86" s="19"/>
      <c r="F86" s="19"/>
    </row>
    <row r="87">
      <c r="A87" s="19" t="s">
        <v>86</v>
      </c>
      <c r="B87" s="19" t="s">
        <v>77</v>
      </c>
      <c r="C87" s="20">
        <v>0.176087708196707</v>
      </c>
      <c r="D87" s="19"/>
      <c r="E87" s="19"/>
      <c r="F87" s="19"/>
    </row>
    <row r="88">
      <c r="A88" s="19" t="s">
        <v>89</v>
      </c>
      <c r="B88" s="19" t="s">
        <v>77</v>
      </c>
      <c r="C88" s="20">
        <v>0.612659764906979</v>
      </c>
      <c r="D88" s="19"/>
      <c r="E88" s="19"/>
      <c r="F88" s="19"/>
    </row>
    <row r="89">
      <c r="A89" s="19" t="s">
        <v>92</v>
      </c>
      <c r="B89" s="19" t="s">
        <v>77</v>
      </c>
      <c r="C89" s="20">
        <v>1.62670921664548</v>
      </c>
      <c r="D89" s="19"/>
      <c r="E89" s="19"/>
      <c r="F89" s="19"/>
    </row>
    <row r="90">
      <c r="A90" s="19" t="s">
        <v>95</v>
      </c>
      <c r="B90" s="19" t="s">
        <v>77</v>
      </c>
      <c r="C90" s="20">
        <v>0.380101855503659</v>
      </c>
      <c r="D90" s="19"/>
      <c r="E90" s="19"/>
      <c r="F90" s="19"/>
    </row>
    <row r="91">
      <c r="A91" s="19" t="s">
        <v>98</v>
      </c>
      <c r="B91" s="19" t="s">
        <v>77</v>
      </c>
      <c r="C91" s="20">
        <v>1.14461132435579</v>
      </c>
      <c r="D91" s="19"/>
      <c r="E91" s="19"/>
      <c r="F91" s="19"/>
    </row>
    <row r="92">
      <c r="A92" s="19" t="s">
        <v>101</v>
      </c>
      <c r="B92" s="19" t="s">
        <v>77</v>
      </c>
      <c r="C92" s="20">
        <v>11.6296518122476</v>
      </c>
      <c r="D92" s="19"/>
      <c r="E92" s="19"/>
      <c r="F92" s="19"/>
    </row>
    <row r="93">
      <c r="A93" s="19" t="s">
        <v>104</v>
      </c>
      <c r="B93" s="19" t="s">
        <v>77</v>
      </c>
      <c r="C93" s="20">
        <v>1.40801095183396</v>
      </c>
      <c r="D93" s="19"/>
      <c r="E93" s="19"/>
      <c r="F93" s="19"/>
    </row>
    <row r="94">
      <c r="A94" s="19" t="s">
        <v>107</v>
      </c>
      <c r="B94" s="19" t="s">
        <v>77</v>
      </c>
      <c r="C94" s="20">
        <v>2.1331998106126</v>
      </c>
      <c r="D94" s="19"/>
      <c r="E94" s="19"/>
      <c r="F94" s="19"/>
    </row>
    <row r="95">
      <c r="A95" s="19" t="s">
        <v>17</v>
      </c>
      <c r="B95" s="19" t="s">
        <v>101</v>
      </c>
      <c r="C95" s="20">
        <v>1.43194625669486</v>
      </c>
      <c r="D95" s="19"/>
      <c r="E95" s="19"/>
      <c r="F95" s="19"/>
    </row>
    <row r="96">
      <c r="A96" s="19" t="s">
        <v>20</v>
      </c>
      <c r="B96" s="19" t="s">
        <v>101</v>
      </c>
      <c r="C96" s="20">
        <v>0.045483059231688</v>
      </c>
      <c r="D96" s="19"/>
      <c r="E96" s="19"/>
      <c r="F96" s="19"/>
    </row>
    <row r="97">
      <c r="A97" s="19" t="s">
        <v>23</v>
      </c>
      <c r="B97" s="19" t="s">
        <v>101</v>
      </c>
      <c r="C97" s="20">
        <v>0.535586978997485</v>
      </c>
      <c r="D97" s="19"/>
      <c r="E97" s="19"/>
      <c r="F97" s="19"/>
    </row>
    <row r="98">
      <c r="A98" s="19" t="s">
        <v>26</v>
      </c>
      <c r="B98" s="19" t="s">
        <v>101</v>
      </c>
      <c r="C98" s="20">
        <v>0.0534047468481364</v>
      </c>
      <c r="D98" s="19"/>
      <c r="E98" s="19"/>
      <c r="F98" s="19"/>
    </row>
    <row r="99">
      <c r="A99" s="19" t="s">
        <v>29</v>
      </c>
      <c r="B99" s="19" t="s">
        <v>101</v>
      </c>
      <c r="C99" s="20">
        <v>1.64361413286551</v>
      </c>
      <c r="D99" s="19"/>
      <c r="E99" s="19"/>
      <c r="F99" s="19"/>
    </row>
    <row r="100">
      <c r="A100" s="19" t="s">
        <v>32</v>
      </c>
      <c r="B100" s="19" t="s">
        <v>101</v>
      </c>
      <c r="C100" s="20">
        <v>0.929634955230089</v>
      </c>
      <c r="D100" s="19"/>
      <c r="E100" s="19"/>
      <c r="F100" s="19"/>
    </row>
    <row r="101">
      <c r="A101" s="19" t="s">
        <v>35</v>
      </c>
      <c r="B101" s="19" t="s">
        <v>101</v>
      </c>
      <c r="C101" s="20">
        <v>0.063252911654597</v>
      </c>
      <c r="D101" s="19"/>
      <c r="E101" s="19"/>
      <c r="F101" s="19"/>
    </row>
    <row r="102">
      <c r="A102" s="19" t="s">
        <v>38</v>
      </c>
      <c r="B102" s="19" t="s">
        <v>101</v>
      </c>
      <c r="C102" s="20">
        <v>0.569058531506384</v>
      </c>
      <c r="D102" s="19"/>
      <c r="E102" s="19"/>
      <c r="F102" s="19"/>
    </row>
    <row r="103">
      <c r="A103" s="19" t="s">
        <v>41</v>
      </c>
      <c r="B103" s="19" t="s">
        <v>101</v>
      </c>
      <c r="C103" s="20">
        <v>0.070135828521514</v>
      </c>
      <c r="D103" s="19"/>
      <c r="E103" s="19"/>
      <c r="F103" s="19"/>
    </row>
    <row r="104">
      <c r="A104" s="19" t="s">
        <v>44</v>
      </c>
      <c r="B104" s="19" t="s">
        <v>101</v>
      </c>
      <c r="C104" s="20">
        <v>1.50006425060976</v>
      </c>
      <c r="D104" s="19"/>
      <c r="E104" s="19"/>
      <c r="F104" s="19"/>
    </row>
    <row r="105">
      <c r="A105" s="19" t="s">
        <v>47</v>
      </c>
      <c r="B105" s="19" t="s">
        <v>101</v>
      </c>
      <c r="C105" s="20">
        <v>0.876632323614063</v>
      </c>
      <c r="D105" s="19"/>
      <c r="E105" s="19"/>
      <c r="F105" s="19"/>
    </row>
    <row r="106">
      <c r="A106" s="19" t="s">
        <v>50</v>
      </c>
      <c r="B106" s="19" t="s">
        <v>101</v>
      </c>
      <c r="C106" s="20">
        <v>0.0640473470669129</v>
      </c>
      <c r="D106" s="19"/>
      <c r="E106" s="19"/>
      <c r="F106" s="19"/>
    </row>
    <row r="107">
      <c r="A107" s="19" t="s">
        <v>53</v>
      </c>
      <c r="B107" s="19" t="s">
        <v>101</v>
      </c>
      <c r="C107" s="20">
        <v>0.560736918552576</v>
      </c>
      <c r="D107" s="19"/>
      <c r="E107" s="19"/>
      <c r="F107" s="19"/>
    </row>
    <row r="108">
      <c r="A108" s="19" t="s">
        <v>56</v>
      </c>
      <c r="B108" s="19" t="s">
        <v>101</v>
      </c>
      <c r="C108" s="20">
        <v>0.070772299046136</v>
      </c>
      <c r="D108" s="19"/>
      <c r="E108" s="19"/>
      <c r="F108" s="19"/>
    </row>
    <row r="109">
      <c r="A109" s="19" t="s">
        <v>59</v>
      </c>
      <c r="B109" s="19" t="s">
        <v>101</v>
      </c>
      <c r="C109" s="20">
        <v>0.0234247864728973</v>
      </c>
      <c r="D109" s="19"/>
      <c r="E109" s="19"/>
      <c r="F109" s="19"/>
    </row>
    <row r="110">
      <c r="A110" s="19" t="s">
        <v>62</v>
      </c>
      <c r="B110" s="19" t="s">
        <v>101</v>
      </c>
      <c r="C110" s="20">
        <v>0.394761022409192</v>
      </c>
      <c r="D110" s="19"/>
      <c r="E110" s="19"/>
      <c r="F110" s="19"/>
    </row>
    <row r="111">
      <c r="A111" s="19" t="s">
        <v>65</v>
      </c>
      <c r="B111" s="19" t="s">
        <v>101</v>
      </c>
      <c r="C111" s="20">
        <v>0.0327951025566696</v>
      </c>
      <c r="D111" s="19"/>
      <c r="E111" s="19"/>
      <c r="F111" s="19"/>
    </row>
    <row r="112">
      <c r="A112" s="19" t="s">
        <v>68</v>
      </c>
      <c r="B112" s="19" t="s">
        <v>101</v>
      </c>
      <c r="C112" s="20">
        <v>0.0222261844654059</v>
      </c>
      <c r="D112" s="19"/>
      <c r="E112" s="19"/>
      <c r="F112" s="19"/>
    </row>
    <row r="113">
      <c r="A113" s="19" t="s">
        <v>71</v>
      </c>
      <c r="B113" s="19" t="s">
        <v>101</v>
      </c>
      <c r="C113" s="20">
        <v>0.392952216776233</v>
      </c>
      <c r="D113" s="19"/>
      <c r="E113" s="19"/>
      <c r="F113" s="19"/>
    </row>
    <row r="114">
      <c r="A114" s="19" t="s">
        <v>74</v>
      </c>
      <c r="B114" s="19" t="s">
        <v>101</v>
      </c>
      <c r="C114" s="20">
        <v>0.0318037084455249</v>
      </c>
      <c r="D114" s="19"/>
      <c r="E114" s="19"/>
      <c r="F114" s="19"/>
    </row>
    <row r="115">
      <c r="A115" s="19" t="s">
        <v>77</v>
      </c>
      <c r="B115" s="19" t="s">
        <v>101</v>
      </c>
      <c r="C115" s="20">
        <v>1.57789569971477</v>
      </c>
      <c r="D115" s="19"/>
      <c r="E115" s="19"/>
      <c r="F115" s="19"/>
    </row>
    <row r="116">
      <c r="A116" s="19" t="s">
        <v>80</v>
      </c>
      <c r="B116" s="19" t="s">
        <v>101</v>
      </c>
      <c r="C116" s="20">
        <v>1.32847962310312</v>
      </c>
      <c r="D116" s="19"/>
      <c r="E116" s="19"/>
      <c r="F116" s="19"/>
    </row>
    <row r="117">
      <c r="A117" s="19" t="s">
        <v>83</v>
      </c>
      <c r="B117" s="19" t="s">
        <v>101</v>
      </c>
      <c r="C117" s="20">
        <v>0.0464551868388568</v>
      </c>
      <c r="D117" s="19"/>
      <c r="E117" s="19"/>
      <c r="F117" s="19"/>
    </row>
    <row r="118">
      <c r="A118" s="19" t="s">
        <v>86</v>
      </c>
      <c r="B118" s="19" t="s">
        <v>101</v>
      </c>
      <c r="C118" s="20">
        <v>0.526031391971563</v>
      </c>
      <c r="D118" s="19"/>
      <c r="E118" s="19"/>
      <c r="F118" s="19"/>
    </row>
    <row r="119">
      <c r="A119" s="19" t="s">
        <v>89</v>
      </c>
      <c r="B119" s="19" t="s">
        <v>101</v>
      </c>
      <c r="C119" s="20">
        <v>0.0541985340014517</v>
      </c>
      <c r="D119" s="19"/>
      <c r="E119" s="19"/>
      <c r="F119" s="19"/>
    </row>
    <row r="120">
      <c r="A120" s="19" t="s">
        <v>92</v>
      </c>
      <c r="B120" s="19" t="s">
        <v>101</v>
      </c>
      <c r="C120" s="20">
        <v>0.00363845108645716</v>
      </c>
      <c r="D120" s="19"/>
      <c r="E120" s="19"/>
      <c r="F120" s="19"/>
    </row>
    <row r="121">
      <c r="A121" s="19" t="s">
        <v>95</v>
      </c>
      <c r="B121" s="19" t="s">
        <v>101</v>
      </c>
      <c r="C121" s="20">
        <v>0.249780916763796</v>
      </c>
      <c r="D121" s="19"/>
      <c r="E121" s="19"/>
      <c r="F121" s="19"/>
    </row>
    <row r="122">
      <c r="A122" s="19" t="s">
        <v>98</v>
      </c>
      <c r="B122" s="19" t="s">
        <v>101</v>
      </c>
      <c r="C122" s="20">
        <v>0.0142345099448693</v>
      </c>
      <c r="D122" s="19"/>
      <c r="E122" s="19"/>
      <c r="F122" s="19"/>
    </row>
    <row r="123">
      <c r="A123" s="19" t="s">
        <v>101</v>
      </c>
      <c r="B123" s="19" t="s">
        <v>101</v>
      </c>
      <c r="C123" s="20">
        <v>0.00222351779633358</v>
      </c>
      <c r="D123" s="19"/>
      <c r="E123" s="19"/>
      <c r="F123" s="19"/>
    </row>
    <row r="124">
      <c r="A124" s="19" t="s">
        <v>104</v>
      </c>
      <c r="B124" s="19" t="s">
        <v>101</v>
      </c>
      <c r="C124" s="20">
        <v>0.234651744998156</v>
      </c>
      <c r="D124" s="19"/>
      <c r="E124" s="19"/>
      <c r="F124" s="19"/>
    </row>
    <row r="125">
      <c r="A125" s="19" t="s">
        <v>107</v>
      </c>
      <c r="B125" s="19" t="s">
        <v>101</v>
      </c>
      <c r="C125" s="20">
        <v>0.0130520264118039</v>
      </c>
      <c r="D125" s="19"/>
      <c r="E125" s="19"/>
      <c r="F125" s="19"/>
    </row>
    <row r="126">
      <c r="A126" s="19" t="s">
        <v>17</v>
      </c>
      <c r="B126" s="19" t="s">
        <v>104</v>
      </c>
      <c r="C126" s="20">
        <v>1.02964548322596</v>
      </c>
      <c r="D126" s="19"/>
      <c r="E126" s="19"/>
      <c r="F126" s="19"/>
    </row>
    <row r="127">
      <c r="A127" s="19" t="s">
        <v>20</v>
      </c>
      <c r="B127" s="19" t="s">
        <v>104</v>
      </c>
      <c r="C127" s="20">
        <v>0.400410137028243</v>
      </c>
      <c r="D127" s="19"/>
      <c r="E127" s="19"/>
      <c r="F127" s="19"/>
    </row>
    <row r="128">
      <c r="A128" s="19" t="s">
        <v>23</v>
      </c>
      <c r="B128" s="19" t="s">
        <v>104</v>
      </c>
      <c r="C128" s="20">
        <v>0.233729486889961</v>
      </c>
      <c r="D128" s="19"/>
      <c r="E128" s="19"/>
      <c r="F128" s="19"/>
    </row>
    <row r="129">
      <c r="A129" s="19" t="s">
        <v>26</v>
      </c>
      <c r="B129" s="19" t="s">
        <v>104</v>
      </c>
      <c r="C129" s="20">
        <v>0.237818871961726</v>
      </c>
      <c r="D129" s="19"/>
      <c r="E129" s="19"/>
      <c r="F129" s="19"/>
    </row>
    <row r="130">
      <c r="A130" s="19" t="s">
        <v>29</v>
      </c>
      <c r="B130" s="19" t="s">
        <v>104</v>
      </c>
      <c r="C130" s="20">
        <v>3.77437250648048</v>
      </c>
      <c r="D130" s="19"/>
      <c r="E130" s="19"/>
      <c r="F130" s="19"/>
    </row>
    <row r="131">
      <c r="A131" s="19" t="s">
        <v>32</v>
      </c>
      <c r="B131" s="19" t="s">
        <v>104</v>
      </c>
      <c r="C131" s="20">
        <v>0.752907723997103</v>
      </c>
      <c r="D131" s="19"/>
      <c r="E131" s="19"/>
      <c r="F131" s="19"/>
    </row>
    <row r="132">
      <c r="A132" s="19" t="s">
        <v>35</v>
      </c>
      <c r="B132" s="19" t="s">
        <v>104</v>
      </c>
      <c r="C132" s="20">
        <v>0.396895652087969</v>
      </c>
      <c r="D132" s="19"/>
      <c r="E132" s="19"/>
      <c r="F132" s="19"/>
    </row>
    <row r="133">
      <c r="A133" s="19" t="s">
        <v>38</v>
      </c>
      <c r="B133" s="19" t="s">
        <v>104</v>
      </c>
      <c r="C133" s="20">
        <v>0.299902683488787</v>
      </c>
      <c r="D133" s="19"/>
      <c r="E133" s="19"/>
      <c r="F133" s="19"/>
    </row>
    <row r="134">
      <c r="A134" s="19" t="s">
        <v>41</v>
      </c>
      <c r="B134" s="19" t="s">
        <v>104</v>
      </c>
      <c r="C134" s="20">
        <v>0.246526374441129</v>
      </c>
      <c r="D134" s="19"/>
      <c r="E134" s="19"/>
      <c r="F134" s="19"/>
    </row>
    <row r="135">
      <c r="A135" s="19" t="s">
        <v>44</v>
      </c>
      <c r="B135" s="19" t="s">
        <v>104</v>
      </c>
      <c r="C135" s="20">
        <v>1.00466168183872</v>
      </c>
      <c r="D135" s="19"/>
      <c r="E135" s="19"/>
      <c r="F135" s="19"/>
    </row>
    <row r="136">
      <c r="A136" s="19" t="s">
        <v>47</v>
      </c>
      <c r="B136" s="19" t="s">
        <v>104</v>
      </c>
      <c r="C136" s="20">
        <v>0.675809650868928</v>
      </c>
      <c r="D136" s="19"/>
      <c r="E136" s="19"/>
      <c r="F136" s="19"/>
    </row>
    <row r="137">
      <c r="A137" s="19" t="s">
        <v>50</v>
      </c>
      <c r="B137" s="19" t="s">
        <v>104</v>
      </c>
      <c r="C137" s="20">
        <v>0.385192096707877</v>
      </c>
      <c r="D137" s="19"/>
      <c r="E137" s="19"/>
      <c r="F137" s="19"/>
    </row>
    <row r="138">
      <c r="A138" s="19" t="s">
        <v>53</v>
      </c>
      <c r="B138" s="19" t="s">
        <v>104</v>
      </c>
      <c r="C138" s="20">
        <v>0.298149426307622</v>
      </c>
      <c r="D138" s="19"/>
      <c r="E138" s="19"/>
      <c r="F138" s="19"/>
    </row>
    <row r="139">
      <c r="A139" s="19" t="s">
        <v>56</v>
      </c>
      <c r="B139" s="19" t="s">
        <v>104</v>
      </c>
      <c r="C139" s="20">
        <v>0.24459880846854</v>
      </c>
      <c r="D139" s="19"/>
      <c r="E139" s="19"/>
      <c r="F139" s="19"/>
    </row>
    <row r="140">
      <c r="A140" s="19" t="s">
        <v>59</v>
      </c>
      <c r="B140" s="19" t="s">
        <v>104</v>
      </c>
      <c r="C140" s="20">
        <v>0.677627001326534</v>
      </c>
      <c r="D140" s="19"/>
      <c r="E140" s="19"/>
      <c r="F140" s="19"/>
    </row>
    <row r="141">
      <c r="A141" s="19" t="s">
        <v>62</v>
      </c>
      <c r="B141" s="19" t="s">
        <v>104</v>
      </c>
      <c r="C141" s="20">
        <v>0.18592887997364</v>
      </c>
      <c r="D141" s="19"/>
      <c r="E141" s="19"/>
      <c r="F141" s="19"/>
    </row>
    <row r="142">
      <c r="A142" s="19" t="s">
        <v>65</v>
      </c>
      <c r="B142" s="19" t="s">
        <v>104</v>
      </c>
      <c r="C142" s="20">
        <v>0.328766005322896</v>
      </c>
      <c r="D142" s="19"/>
      <c r="E142" s="19"/>
      <c r="F142" s="19"/>
    </row>
    <row r="143">
      <c r="A143" s="19" t="s">
        <v>68</v>
      </c>
      <c r="B143" s="19" t="s">
        <v>104</v>
      </c>
      <c r="C143" s="20">
        <v>3.06218953491808</v>
      </c>
      <c r="D143" s="19"/>
      <c r="E143" s="19"/>
      <c r="F143" s="19"/>
    </row>
    <row r="144">
      <c r="A144" s="19" t="s">
        <v>71</v>
      </c>
      <c r="B144" s="19" t="s">
        <v>104</v>
      </c>
      <c r="C144" s="20">
        <v>0.178814022657236</v>
      </c>
      <c r="D144" s="19"/>
      <c r="E144" s="19"/>
      <c r="F144" s="19"/>
    </row>
    <row r="145">
      <c r="A145" s="19" t="s">
        <v>74</v>
      </c>
      <c r="B145" s="19" t="s">
        <v>104</v>
      </c>
      <c r="C145" s="20">
        <v>0.336345587261335</v>
      </c>
      <c r="D145" s="19"/>
      <c r="E145" s="19"/>
      <c r="F145" s="19"/>
    </row>
    <row r="146">
      <c r="A146" s="19" t="s">
        <v>77</v>
      </c>
      <c r="B146" s="19" t="s">
        <v>104</v>
      </c>
      <c r="C146" s="20">
        <v>0.773833125220843</v>
      </c>
      <c r="D146" s="19"/>
      <c r="E146" s="19"/>
      <c r="F146" s="19"/>
    </row>
    <row r="147">
      <c r="A147" s="19" t="s">
        <v>80</v>
      </c>
      <c r="B147" s="19" t="s">
        <v>104</v>
      </c>
      <c r="C147" s="20">
        <v>0.899367986482478</v>
      </c>
      <c r="D147" s="19"/>
      <c r="E147" s="19"/>
      <c r="F147" s="19"/>
    </row>
    <row r="148">
      <c r="A148" s="19" t="s">
        <v>83</v>
      </c>
      <c r="B148" s="19" t="s">
        <v>104</v>
      </c>
      <c r="C148" s="20">
        <v>0.385513300445369</v>
      </c>
      <c r="D148" s="19"/>
      <c r="E148" s="19"/>
      <c r="F148" s="19"/>
    </row>
    <row r="149">
      <c r="A149" s="19" t="s">
        <v>86</v>
      </c>
      <c r="B149" s="19" t="s">
        <v>104</v>
      </c>
      <c r="C149" s="20">
        <v>0.233771873717666</v>
      </c>
      <c r="D149" s="19"/>
      <c r="E149" s="19"/>
      <c r="F149" s="19"/>
    </row>
    <row r="150">
      <c r="A150" s="19" t="s">
        <v>89</v>
      </c>
      <c r="B150" s="19" t="s">
        <v>104</v>
      </c>
      <c r="C150" s="20">
        <v>0.235781680571978</v>
      </c>
      <c r="D150" s="19"/>
      <c r="E150" s="19"/>
      <c r="F150" s="19"/>
    </row>
    <row r="151">
      <c r="A151" s="19" t="s">
        <v>92</v>
      </c>
      <c r="B151" s="19" t="s">
        <v>104</v>
      </c>
      <c r="C151" s="20">
        <v>0.741786063778124</v>
      </c>
      <c r="D151" s="19"/>
      <c r="E151" s="19"/>
      <c r="F151" s="19"/>
    </row>
    <row r="152">
      <c r="A152" s="19" t="s">
        <v>95</v>
      </c>
      <c r="B152" s="19" t="s">
        <v>104</v>
      </c>
      <c r="C152" s="20">
        <v>0.02548220576074</v>
      </c>
      <c r="D152" s="19"/>
      <c r="E152" s="19"/>
      <c r="F152" s="19"/>
    </row>
    <row r="153">
      <c r="A153" s="19" t="s">
        <v>98</v>
      </c>
      <c r="B153" s="19" t="s">
        <v>104</v>
      </c>
      <c r="C153" s="20">
        <v>0.348018927549525</v>
      </c>
      <c r="D153" s="19"/>
      <c r="E153" s="19"/>
      <c r="F153" s="19"/>
    </row>
    <row r="154">
      <c r="A154" s="19" t="s">
        <v>101</v>
      </c>
      <c r="B154" s="19" t="s">
        <v>104</v>
      </c>
      <c r="C154" s="20">
        <v>4.60748466655402</v>
      </c>
      <c r="D154" s="19"/>
      <c r="E154" s="19"/>
      <c r="F154" s="19"/>
    </row>
    <row r="155">
      <c r="A155" s="19" t="s">
        <v>104</v>
      </c>
      <c r="B155" s="19" t="s">
        <v>104</v>
      </c>
      <c r="C155" s="20">
        <v>0.0120338805667512</v>
      </c>
      <c r="D155" s="19"/>
      <c r="E155" s="19"/>
      <c r="F155" s="19"/>
    </row>
    <row r="156">
      <c r="A156" s="19" t="s">
        <v>107</v>
      </c>
      <c r="B156" s="19" t="s">
        <v>104</v>
      </c>
      <c r="C156" s="20">
        <v>0.370139950644354</v>
      </c>
      <c r="D156" s="19"/>
      <c r="E156" s="19"/>
      <c r="F156" s="19"/>
    </row>
  </sheetData>
  <drawing r:id="rId1"/>
</worksheet>
</file>