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1" sheetId="1" r:id="rId4"/>
    <sheet state="visible" name="experiment2" sheetId="2" r:id="rId5"/>
    <sheet state="visible" name="experiment3" sheetId="3" r:id="rId6"/>
    <sheet state="visible" name="experiment4" sheetId="4" r:id="rId7"/>
    <sheet state="visible" name="experiment5" sheetId="5" r:id="rId8"/>
    <sheet state="visible" name="consolidated" sheetId="6" r:id="rId9"/>
    <sheet state="visible" name="top10" sheetId="7" r:id="rId10"/>
    <sheet state="visible" name="f1Agg" sheetId="8" r:id="rId11"/>
    <sheet state="visible" name="KLD vs F1" sheetId="9" r:id="rId12"/>
    <sheet state="visible" name="absoluteError" sheetId="10" r:id="rId13"/>
  </sheets>
  <definedNames/>
  <calcPr/>
</workbook>
</file>

<file path=xl/sharedStrings.xml><?xml version="1.0" encoding="utf-8"?>
<sst xmlns="http://schemas.openxmlformats.org/spreadsheetml/2006/main" count="4585" uniqueCount="244">
  <si>
    <t>BATCH_SIZE</t>
  </si>
  <si>
    <t>EPOCHS</t>
  </si>
  <si>
    <t>History Path</t>
  </si>
  <si>
    <t>MAX_LEN</t>
  </si>
  <si>
    <t>MODEL</t>
  </si>
  <si>
    <t>Metadata Path</t>
  </si>
  <si>
    <t>Test Data</t>
  </si>
  <si>
    <t>Train Data</t>
  </si>
  <si>
    <t>Accuracy</t>
  </si>
  <si>
    <t>F1 Score</t>
  </si>
  <si>
    <t>Precision</t>
  </si>
  <si>
    <t>Recall</t>
  </si>
  <si>
    <t>Inference Time</t>
  </si>
  <si>
    <t>Training Time</t>
  </si>
  <si>
    <t>/home/auser/working-dir/data/experimental_metadata/CogComp.hist</t>
  </si>
  <si>
    <t>roberta-base</t>
  </si>
  <si>
    <t>/home/auser/working-dir/data/experimental_metadata/TRAIN:CogComp || TEST:CogComp.csv</t>
  </si>
  <si>
    <t>CogComp</t>
  </si>
  <si>
    <t>/home/auser/working-dir/data/experimental_metadata/CogComp+SimpleQuestions.hist</t>
  </si>
  <si>
    <t>/home/auser/working-dir/data/experimental_metadata/TRAIN:CogComp+SimpleQuestions || TEST:CogComp.csv</t>
  </si>
  <si>
    <t>CogComp+SimpleQuestions</t>
  </si>
  <si>
    <t>/home/auser/working-dir/data/experimental_metadata/CogComp+WebQuestions.hist</t>
  </si>
  <si>
    <t>/home/auser/working-dir/data/experimental_metadata/TRAIN:CogComp+WebQuestions || TEST:CogComp.csv</t>
  </si>
  <si>
    <t>CogComp+WebQuestions</t>
  </si>
  <si>
    <t>/home/auser/working-dir/data/experimental_metadata/CogComp+WebQuestions+SimpleQuestions.hist</t>
  </si>
  <si>
    <t>/home/auser/working-dir/data/experimental_metadata/TRAIN:CogComp+WebQuestions+SimpleQuestions || TEST:CogComp.csv</t>
  </si>
  <si>
    <t>CogComp+WebQuestions+SimpleQuestions</t>
  </si>
  <si>
    <t>/home/auser/working-dir/data/experimental_metadata/LC-QuAD.hist</t>
  </si>
  <si>
    <t>/home/auser/working-dir/data/experimental_metadata/TRAIN:LC-QuAD || TEST:CogComp.csv</t>
  </si>
  <si>
    <t>LC-QuAD</t>
  </si>
  <si>
    <t>/home/auser/working-dir/data/experimental_metadata/LC-QuAD+CogComp.hist</t>
  </si>
  <si>
    <t>/home/auser/working-dir/data/experimental_metadata/TRAIN:LC-QuAD+CogComp || TEST:CogComp.csv</t>
  </si>
  <si>
    <t>LC-QuAD+CogComp</t>
  </si>
  <si>
    <t>/home/auser/working-dir/data/experimental_metadata/LC-QuAD+CogComp+SimpleQuestions.hist</t>
  </si>
  <si>
    <t>/home/auser/working-dir/data/experimental_metadata/TRAIN:LC-QuAD+CogComp+SimpleQuestions || TEST:CogComp.csv</t>
  </si>
  <si>
    <t>LC-QuAD+CogComp+SimpleQuestions</t>
  </si>
  <si>
    <t>/home/auser/working-dir/data/experimental_metadata/LC-QuAD+CogComp+WebQuestions.hist</t>
  </si>
  <si>
    <t>/home/auser/working-dir/data/experimental_metadata/TRAIN:LC-QuAD+CogComp+WebQuestions || TEST:CogComp.csv</t>
  </si>
  <si>
    <t>LC-QuAD+CogComp+WebQuestions</t>
  </si>
  <si>
    <t>/home/auser/working-dir/data/experimental_metadata/LC-QuAD+CogComp+WebQuestions+SimpleQuestions.hist</t>
  </si>
  <si>
    <t>/home/auser/working-dir/data/experimental_metadata/TRAIN:LC-QuAD+CogComp+WebQuestions+SimpleQuestions || TEST:CogComp.csv</t>
  </si>
  <si>
    <t>LC-QuAD+CogComp+WebQuestions+SimpleQuestions</t>
  </si>
  <si>
    <t>/home/auser/working-dir/data/experimental_metadata/LC-QuAD+QALD.hist</t>
  </si>
  <si>
    <t>/home/auser/working-dir/data/experimental_metadata/TRAIN:LC-QuAD+QALD || TEST:CogComp.csv</t>
  </si>
  <si>
    <t>LC-QuAD+QALD</t>
  </si>
  <si>
    <t>/home/auser/working-dir/data/experimental_metadata/LC-QuAD+QALD+CogComp.hist</t>
  </si>
  <si>
    <t>/home/auser/working-dir/data/experimental_metadata/TRAIN:LC-QuAD+QALD+CogComp || TEST:CogComp.csv</t>
  </si>
  <si>
    <t>LC-QuAD+QALD+CogComp</t>
  </si>
  <si>
    <t>/home/auser/working-dir/data/experimental_metadata/LC-QuAD+QALD+CogComp+SimpleQuestions.hist</t>
  </si>
  <si>
    <t>/home/auser/working-dir/data/experimental_metadata/TRAIN:LC-QuAD+QALD+CogComp+SimpleQuestions || TEST:CogComp.csv</t>
  </si>
  <si>
    <t>LC-QuAD+QALD+CogComp+SimpleQuestions</t>
  </si>
  <si>
    <t>/home/auser/working-dir/data/experimental_metadata/LC-QuAD+QALD+CogComp+WebQuestions.hist</t>
  </si>
  <si>
    <t>/home/auser/working-dir/data/experimental_metadata/TRAIN:LC-QuAD+QALD+CogComp+WebQuestions || TEST:CogComp.csv</t>
  </si>
  <si>
    <t>LC-QuAD+QALD+CogComp+WebQuestions</t>
  </si>
  <si>
    <t>/home/auser/working-dir/data/experimental_metadata/LC-QuAD+QALD+CogComp+WebQuestions+SimpleQuestions.hist</t>
  </si>
  <si>
    <t>/home/auser/working-dir/data/experimental_metadata/TRAIN:LC-QuAD+QALD+CogComp+WebQuestions+SimpleQuestions || TEST:CogComp.csv</t>
  </si>
  <si>
    <t>LC-QuAD+QALD+CogComp+WebQuestions+SimpleQuestions</t>
  </si>
  <si>
    <t>/home/auser/working-dir/data/experimental_metadata/LC-QuAD+QALD+SimpleQuestions.hist</t>
  </si>
  <si>
    <t>/home/auser/working-dir/data/experimental_metadata/TRAIN:LC-QuAD+QALD+SimpleQuestions || TEST:CogComp.csv</t>
  </si>
  <si>
    <t>LC-QuAD+QALD+SimpleQuestions</t>
  </si>
  <si>
    <t>/home/auser/working-dir/data/experimental_metadata/LC-QuAD+QALD+WebQuestions.hist</t>
  </si>
  <si>
    <t>/home/auser/working-dir/data/experimental_metadata/TRAIN:LC-QuAD+QALD+WebQuestions || TEST:CogComp.csv</t>
  </si>
  <si>
    <t>LC-QuAD+QALD+WebQuestions</t>
  </si>
  <si>
    <t>/home/auser/working-dir/data/experimental_metadata/LC-QuAD+QALD+WebQuestions+SimpleQuestions.hist</t>
  </si>
  <si>
    <t>/home/auser/working-dir/data/experimental_metadata/TRAIN:LC-QuAD+QALD+WebQuestions+SimpleQuestions || TEST:CogComp.csv</t>
  </si>
  <si>
    <t>LC-QuAD+QALD+WebQuestions+SimpleQuestions</t>
  </si>
  <si>
    <t>/home/auser/working-dir/data/experimental_metadata/LC-QuAD+SimpleQuestions.hist</t>
  </si>
  <si>
    <t>/home/auser/working-dir/data/experimental_metadata/TRAIN:LC-QuAD+SimpleQuestions || TEST:CogComp.csv</t>
  </si>
  <si>
    <t>LC-QuAD+SimpleQuestions</t>
  </si>
  <si>
    <t>/home/auser/working-dir/data/experimental_metadata/LC-QuAD+WebQuestions.hist</t>
  </si>
  <si>
    <t>/home/auser/working-dir/data/experimental_metadata/TRAIN:LC-QuAD+WebQuestions || TEST:CogComp.csv</t>
  </si>
  <si>
    <t>LC-QuAD+WebQuestions</t>
  </si>
  <si>
    <t>/home/auser/working-dir/data/experimental_metadata/LC-QuAD+WebQuestions+SimpleQuestions.hist</t>
  </si>
  <si>
    <t>/home/auser/working-dir/data/experimental_metadata/TRAIN:LC-QuAD+WebQuestions+SimpleQuestions || TEST:CogComp.csv</t>
  </si>
  <si>
    <t>LC-QuAD+WebQuestions+SimpleQuestions</t>
  </si>
  <si>
    <t>/home/auser/working-dir/data/experimental_metadata/QALD.hist</t>
  </si>
  <si>
    <t>/home/auser/working-dir/data/experimental_metadata/TRAIN:QALD || TEST:CogComp.csv</t>
  </si>
  <si>
    <t>QALD</t>
  </si>
  <si>
    <t>/home/auser/working-dir/data/experimental_metadata/QALD+CogComp.hist</t>
  </si>
  <si>
    <t>/home/auser/working-dir/data/experimental_metadata/TRAIN:QALD+CogComp || TEST:CogComp.csv</t>
  </si>
  <si>
    <t>QALD+CogComp</t>
  </si>
  <si>
    <t>/home/auser/working-dir/data/experimental_metadata/QALD+CogComp+SimpleQuestions.hist</t>
  </si>
  <si>
    <t>/home/auser/working-dir/data/experimental_metadata/TRAIN:QALD+CogComp+SimpleQuestions || TEST:CogComp.csv</t>
  </si>
  <si>
    <t>QALD+CogComp+SimpleQuestions</t>
  </si>
  <si>
    <t>/home/auser/working-dir/data/experimental_metadata/QALD+CogComp+WebQuestions.hist</t>
  </si>
  <si>
    <t>/home/auser/working-dir/data/experimental_metadata/TRAIN:QALD+CogComp+WebQuestions || TEST:CogComp.csv</t>
  </si>
  <si>
    <t>QALD+CogComp+WebQuestions</t>
  </si>
  <si>
    <t>/home/auser/working-dir/data/experimental_metadata/QALD+CogComp+WebQuestions+SimpleQuestions.hist</t>
  </si>
  <si>
    <t>/home/auser/working-dir/data/experimental_metadata/TRAIN:QALD+CogComp+WebQuestions+SimpleQuestions || TEST:CogComp.csv</t>
  </si>
  <si>
    <t>QALD+CogComp+WebQuestions+SimpleQuestions</t>
  </si>
  <si>
    <t>/home/auser/working-dir/data/experimental_metadata/QALD+SimpleQuestions.hist</t>
  </si>
  <si>
    <t>/home/auser/working-dir/data/experimental_metadata/TRAIN:QALD+SimpleQuestions || TEST:CogComp.csv</t>
  </si>
  <si>
    <t>QALD+SimpleQuestions</t>
  </si>
  <si>
    <t>/home/auser/working-dir/data/experimental_metadata/QALD+WebQuestions.hist</t>
  </si>
  <si>
    <t>/home/auser/working-dir/data/experimental_metadata/TRAIN:QALD+WebQuestions || TEST:CogComp.csv</t>
  </si>
  <si>
    <t>QALD+WebQuestions</t>
  </si>
  <si>
    <t>/home/auser/working-dir/data/experimental_metadata/QALD+WebQuestions+SimpleQuestions.hist</t>
  </si>
  <si>
    <t>/home/auser/working-dir/data/experimental_metadata/TRAIN:QALD+WebQuestions+SimpleQuestions || TEST:CogComp.csv</t>
  </si>
  <si>
    <t>QALD+WebQuestions+SimpleQuestions</t>
  </si>
  <si>
    <t>/home/auser/working-dir/data/experimental_metadata/SimpleQuestions.hist</t>
  </si>
  <si>
    <t>/home/auser/working-dir/data/experimental_metadata/TRAIN:SimpleQuestions || TEST:CogComp.csv</t>
  </si>
  <si>
    <t>SimpleQuestions</t>
  </si>
  <si>
    <t>/home/auser/working-dir/data/experimental_metadata/WebQuestions.hist</t>
  </si>
  <si>
    <t>/home/auser/working-dir/data/experimental_metadata/TRAIN:WebQuestions || TEST:CogComp.csv</t>
  </si>
  <si>
    <t>WebQuestions</t>
  </si>
  <si>
    <t>/home/auser/working-dir/data/experimental_metadata/WebQuestions+SimpleQuestions.hist</t>
  </si>
  <si>
    <t>/home/auser/working-dir/data/experimental_metadata/TRAIN:WebQuestions+SimpleQuestions || TEST:CogComp.csv</t>
  </si>
  <si>
    <t>WebQuestions+SimpleQuestions</t>
  </si>
  <si>
    <t>/home/auser/working-dir/data/experimental_metadata/TRAIN:CogComp || TEST:LC-QuAD.csv</t>
  </si>
  <si>
    <t>/home/auser/working-dir/data/experimental_metadata/TRAIN:CogComp+SimpleQuestions || TEST:LC-QuAD.csv</t>
  </si>
  <si>
    <t>/home/auser/working-dir/data/experimental_metadata/TRAIN:CogComp+WebQuestions || TEST:LC-QuAD.csv</t>
  </si>
  <si>
    <t>/home/auser/working-dir/data/experimental_metadata/TRAIN:CogComp+WebQuestions+SimpleQuestions || TEST:LC-QuAD.csv</t>
  </si>
  <si>
    <t>/home/auser/working-dir/data/experimental_metadata/TRAIN:LC-QuAD || TEST:LC-QuAD.csv</t>
  </si>
  <si>
    <t>/home/auser/working-dir/data/experimental_metadata/TRAIN:LC-QuAD+CogComp || TEST:LC-QuAD.csv</t>
  </si>
  <si>
    <t>/home/auser/working-dir/data/experimental_metadata/TRAIN:LC-QuAD+CogComp+SimpleQuestions || TEST:LC-QuAD.csv</t>
  </si>
  <si>
    <t>/home/auser/working-dir/data/experimental_metadata/TRAIN:LC-QuAD+CogComp+WebQuestions || TEST:LC-QuAD.csv</t>
  </si>
  <si>
    <t>/home/auser/working-dir/data/experimental_metadata/TRAIN:LC-QuAD+CogComp+WebQuestions+SimpleQuestions || TEST:LC-QuAD.csv</t>
  </si>
  <si>
    <t>/home/auser/working-dir/data/experimental_metadata/TRAIN:LC-QuAD+QALD || TEST:LC-QuAD.csv</t>
  </si>
  <si>
    <t>/home/auser/working-dir/data/experimental_metadata/TRAIN:LC-QuAD+QALD+CogComp || TEST:LC-QuAD.csv</t>
  </si>
  <si>
    <t>/home/auser/working-dir/data/experimental_metadata/TRAIN:LC-QuAD+QALD+CogComp+SimpleQuestions || TEST:LC-QuAD.csv</t>
  </si>
  <si>
    <t>/home/auser/working-dir/data/experimental_metadata/TRAIN:LC-QuAD+QALD+CogComp+WebQuestions || TEST:LC-QuAD.csv</t>
  </si>
  <si>
    <t>/home/auser/working-dir/data/experimental_metadata/TRAIN:LC-QuAD+QALD+CogComp+WebQuestions+SimpleQuestions || TEST:LC-QuAD.csv</t>
  </si>
  <si>
    <t>/home/auser/working-dir/data/experimental_metadata/TRAIN:LC-QuAD+QALD+SimpleQuestions || TEST:LC-QuAD.csv</t>
  </si>
  <si>
    <t>/home/auser/working-dir/data/experimental_metadata/TRAIN:LC-QuAD+QALD+WebQuestions || TEST:LC-QuAD.csv</t>
  </si>
  <si>
    <t>/home/auser/working-dir/data/experimental_metadata/TRAIN:LC-QuAD+QALD+WebQuestions+SimpleQuestions || TEST:LC-QuAD.csv</t>
  </si>
  <si>
    <t>/home/auser/working-dir/data/experimental_metadata/TRAIN:LC-QuAD+SimpleQuestions || TEST:LC-QuAD.csv</t>
  </si>
  <si>
    <t>/home/auser/working-dir/data/experimental_metadata/TRAIN:LC-QuAD+WebQuestions || TEST:LC-QuAD.csv</t>
  </si>
  <si>
    <t>/home/auser/working-dir/data/experimental_metadata/TRAIN:LC-QuAD+WebQuestions+SimpleQuestions || TEST:LC-QuAD.csv</t>
  </si>
  <si>
    <t>/home/auser/working-dir/data/experimental_metadata/TRAIN:QALD || TEST:LC-QuAD.csv</t>
  </si>
  <si>
    <t>/home/auser/working-dir/data/experimental_metadata/TRAIN:QALD+CogComp || TEST:LC-QuAD.csv</t>
  </si>
  <si>
    <t>/home/auser/working-dir/data/experimental_metadata/TRAIN:QALD+CogComp+SimpleQuestions || TEST:LC-QuAD.csv</t>
  </si>
  <si>
    <t>/home/auser/working-dir/data/experimental_metadata/TRAIN:QALD+CogComp+WebQuestions || TEST:LC-QuAD.csv</t>
  </si>
  <si>
    <t>/home/auser/working-dir/data/experimental_metadata/TRAIN:QALD+CogComp+WebQuestions+SimpleQuestions || TEST:LC-QuAD.csv</t>
  </si>
  <si>
    <t>/home/auser/working-dir/data/experimental_metadata/TRAIN:QALD+SimpleQuestions || TEST:LC-QuAD.csv</t>
  </si>
  <si>
    <t>/home/auser/working-dir/data/experimental_metadata/TRAIN:QALD+WebQuestions || TEST:LC-QuAD.csv</t>
  </si>
  <si>
    <t>/home/auser/working-dir/data/experimental_metadata/TRAIN:QALD+WebQuestions+SimpleQuestions || TEST:LC-QuAD.csv</t>
  </si>
  <si>
    <t>/home/auser/working-dir/data/experimental_metadata/TRAIN:SimpleQuestions || TEST:LC-QuAD.csv</t>
  </si>
  <si>
    <t>/home/auser/working-dir/data/experimental_metadata/TRAIN:WebQuestions || TEST:LC-QuAD.csv</t>
  </si>
  <si>
    <t>/home/auser/working-dir/data/experimental_metadata/TRAIN:WebQuestions+SimpleQuestions || TEST:LC-QuAD.csv</t>
  </si>
  <si>
    <t>/home/auser/working-dir/data/experimental_metadata/TRAIN:CogComp || TEST:QALD.csv</t>
  </si>
  <si>
    <t>/home/auser/working-dir/data/experimental_metadata/TRAIN:CogComp+SimpleQuestions || TEST:QALD.csv</t>
  </si>
  <si>
    <t>/home/auser/working-dir/data/experimental_metadata/TRAIN:CogComp+WebQuestions || TEST:QALD.csv</t>
  </si>
  <si>
    <t>/home/auser/working-dir/data/experimental_metadata/TRAIN:CogComp+WebQuestions+SimpleQuestions || TEST:QALD.csv</t>
  </si>
  <si>
    <t>/home/auser/working-dir/data/experimental_metadata/TRAIN:LC-QuAD || TEST:QALD.csv</t>
  </si>
  <si>
    <t>/home/auser/working-dir/data/experimental_metadata/TRAIN:LC-QuAD+CogComp || TEST:QALD.csv</t>
  </si>
  <si>
    <t>/home/auser/working-dir/data/experimental_metadata/TRAIN:LC-QuAD+CogComp+SimpleQuestions || TEST:QALD.csv</t>
  </si>
  <si>
    <t>/home/auser/working-dir/data/experimental_metadata/TRAIN:LC-QuAD+CogComp+WebQuestions || TEST:QALD.csv</t>
  </si>
  <si>
    <t>/home/auser/working-dir/data/experimental_metadata/TRAIN:LC-QuAD+CogComp+WebQuestions+SimpleQuestions || TEST:QALD.csv</t>
  </si>
  <si>
    <t>/home/auser/working-dir/data/experimental_metadata/TRAIN:LC-QuAD+QALD || TEST:QALD.csv</t>
  </si>
  <si>
    <t>/home/auser/working-dir/data/experimental_metadata/TRAIN:LC-QuAD+QALD+CogComp || TEST:QALD.csv</t>
  </si>
  <si>
    <t>/home/auser/working-dir/data/experimental_metadata/TRAIN:LC-QuAD+QALD+CogComp+SimpleQuestions || TEST:QALD.csv</t>
  </si>
  <si>
    <t>/home/auser/working-dir/data/experimental_metadata/TRAIN:LC-QuAD+QALD+CogComp+WebQuestions || TEST:QALD.csv</t>
  </si>
  <si>
    <t>/home/auser/working-dir/data/experimental_metadata/TRAIN:LC-QuAD+QALD+CogComp+WebQuestions+SimpleQuestions || TEST:QALD.csv</t>
  </si>
  <si>
    <t>/home/auser/working-dir/data/experimental_metadata/TRAIN:LC-QuAD+QALD+SimpleQuestions || TEST:QALD.csv</t>
  </si>
  <si>
    <t>/home/auser/working-dir/data/experimental_metadata/TRAIN:LC-QuAD+QALD+WebQuestions || TEST:QALD.csv</t>
  </si>
  <si>
    <t>/home/auser/working-dir/data/experimental_metadata/TRAIN:LC-QuAD+QALD+WebQuestions+SimpleQuestions || TEST:QALD.csv</t>
  </si>
  <si>
    <t>/home/auser/working-dir/data/experimental_metadata/TRAIN:LC-QuAD+SimpleQuestions || TEST:QALD.csv</t>
  </si>
  <si>
    <t>/home/auser/working-dir/data/experimental_metadata/TRAIN:LC-QuAD+WebQuestions || TEST:QALD.csv</t>
  </si>
  <si>
    <t>/home/auser/working-dir/data/experimental_metadata/TRAIN:LC-QuAD+WebQuestions+SimpleQuestions || TEST:QALD.csv</t>
  </si>
  <si>
    <t>/home/auser/working-dir/data/experimental_metadata/TRAIN:QALD || TEST:QALD.csv</t>
  </si>
  <si>
    <t>/home/auser/working-dir/data/experimental_metadata/TRAIN:QALD+CogComp || TEST:QALD.csv</t>
  </si>
  <si>
    <t>/home/auser/working-dir/data/experimental_metadata/TRAIN:QALD+CogComp+SimpleQuestions || TEST:QALD.csv</t>
  </si>
  <si>
    <t>/home/auser/working-dir/data/experimental_metadata/TRAIN:QALD+CogComp+WebQuestions || TEST:QALD.csv</t>
  </si>
  <si>
    <t>/home/auser/working-dir/data/experimental_metadata/TRAIN:QALD+CogComp+WebQuestions+SimpleQuestions || TEST:QALD.csv</t>
  </si>
  <si>
    <t>/home/auser/working-dir/data/experimental_metadata/TRAIN:QALD+SimpleQuestions || TEST:QALD.csv</t>
  </si>
  <si>
    <t>/home/auser/working-dir/data/experimental_metadata/TRAIN:QALD+WebQuestions || TEST:QALD.csv</t>
  </si>
  <si>
    <t>/home/auser/working-dir/data/experimental_metadata/TRAIN:QALD+WebQuestions+SimpleQuestions || TEST:QALD.csv</t>
  </si>
  <si>
    <t>/home/auser/working-dir/data/experimental_metadata/TRAIN:SimpleQuestions || TEST:QALD.csv</t>
  </si>
  <si>
    <t>/home/auser/working-dir/data/experimental_metadata/TRAIN:WebQuestions || TEST:QALD.csv</t>
  </si>
  <si>
    <t>/home/auser/working-dir/data/experimental_metadata/TRAIN:WebQuestions+SimpleQuestions || TEST:QALD.csv</t>
  </si>
  <si>
    <t>/home/auser/working-dir/data/experimental_metadata/TRAIN:CogComp || TEST:SimpleQuestions.csv</t>
  </si>
  <si>
    <t>/home/auser/working-dir/data/experimental_metadata/TRAIN:CogComp+SimpleQuestions || TEST:SimpleQuestions.csv</t>
  </si>
  <si>
    <t>/home/auser/working-dir/data/experimental_metadata/TRAIN:CogComp+WebQuestions || TEST:SimpleQuestions.csv</t>
  </si>
  <si>
    <t>/home/auser/working-dir/data/experimental_metadata/TRAIN:CogComp+WebQuestions+SimpleQuestions || TEST:SimpleQuestions.csv</t>
  </si>
  <si>
    <t>/home/auser/working-dir/data/experimental_metadata/TRAIN:LC-QuAD || TEST:SimpleQuestions.csv</t>
  </si>
  <si>
    <t>/home/auser/working-dir/data/experimental_metadata/TRAIN:LC-QuAD+CogComp || TEST:SimpleQuestions.csv</t>
  </si>
  <si>
    <t>/home/auser/working-dir/data/experimental_metadata/TRAIN:LC-QuAD+CogComp+SimpleQuestions || TEST:SimpleQuestions.csv</t>
  </si>
  <si>
    <t>/home/auser/working-dir/data/experimental_metadata/TRAIN:LC-QuAD+CogComp+WebQuestions || TEST:SimpleQuestions.csv</t>
  </si>
  <si>
    <t>/home/auser/working-dir/data/experimental_metadata/TRAIN:LC-QuAD+CogComp+WebQuestions+SimpleQuestions || TEST:SimpleQuestions.csv</t>
  </si>
  <si>
    <t>/home/auser/working-dir/data/experimental_metadata/TRAIN:LC-QuAD+QALD || TEST:SimpleQuestions.csv</t>
  </si>
  <si>
    <t>/home/auser/working-dir/data/experimental_metadata/TRAIN:LC-QuAD+QALD+CogComp || TEST:SimpleQuestions.csv</t>
  </si>
  <si>
    <t>/home/auser/working-dir/data/experimental_metadata/TRAIN:LC-QuAD+QALD+CogComp+SimpleQuestions || TEST:SimpleQuestions.csv</t>
  </si>
  <si>
    <t>/home/auser/working-dir/data/experimental_metadata/TRAIN:LC-QuAD+QALD+CogComp+WebQuestions || TEST:SimpleQuestions.csv</t>
  </si>
  <si>
    <t>/home/auser/working-dir/data/experimental_metadata/TRAIN:LC-QuAD+QALD+CogComp+WebQuestions+SimpleQuestions || TEST:SimpleQuestions.csv</t>
  </si>
  <si>
    <t>/home/auser/working-dir/data/experimental_metadata/TRAIN:LC-QuAD+QALD+SimpleQuestions || TEST:SimpleQuestions.csv</t>
  </si>
  <si>
    <t>/home/auser/working-dir/data/experimental_metadata/TRAIN:LC-QuAD+QALD+WebQuestions || TEST:SimpleQuestions.csv</t>
  </si>
  <si>
    <t>/home/auser/working-dir/data/experimental_metadata/TRAIN:LC-QuAD+QALD+WebQuestions+SimpleQuestions || TEST:SimpleQuestions.csv</t>
  </si>
  <si>
    <t>/home/auser/working-dir/data/experimental_metadata/TRAIN:LC-QuAD+SimpleQuestions || TEST:SimpleQuestions.csv</t>
  </si>
  <si>
    <t>/home/auser/working-dir/data/experimental_metadata/TRAIN:LC-QuAD+WebQuestions || TEST:SimpleQuestions.csv</t>
  </si>
  <si>
    <t>/home/auser/working-dir/data/experimental_metadata/TRAIN:LC-QuAD+WebQuestions+SimpleQuestions || TEST:SimpleQuestions.csv</t>
  </si>
  <si>
    <t>/home/auser/working-dir/data/experimental_metadata/TRAIN:QALD || TEST:SimpleQuestions.csv</t>
  </si>
  <si>
    <t>/home/auser/working-dir/data/experimental_metadata/TRAIN:QALD+CogComp || TEST:SimpleQuestions.csv</t>
  </si>
  <si>
    <t>/home/auser/working-dir/data/experimental_metadata/TRAIN:QALD+CogComp+SimpleQuestions || TEST:SimpleQuestions.csv</t>
  </si>
  <si>
    <t>/home/auser/working-dir/data/experimental_metadata/TRAIN:QALD+CogComp+WebQuestions || TEST:SimpleQuestions.csv</t>
  </si>
  <si>
    <t>/home/auser/working-dir/data/experimental_metadata/TRAIN:QALD+CogComp+WebQuestions+SimpleQuestions || TEST:SimpleQuestions.csv</t>
  </si>
  <si>
    <t>/home/auser/working-dir/data/experimental_metadata/TRAIN:QALD+SimpleQuestions || TEST:SimpleQuestions.csv</t>
  </si>
  <si>
    <t>/home/auser/working-dir/data/experimental_metadata/TRAIN:QALD+WebQuestions || TEST:SimpleQuestions.csv</t>
  </si>
  <si>
    <t>/home/auser/working-dir/data/experimental_metadata/TRAIN:QALD+WebQuestions+SimpleQuestions || TEST:SimpleQuestions.csv</t>
  </si>
  <si>
    <t>/home/auser/working-dir/data/experimental_metadata/TRAIN:SimpleQuestions || TEST:SimpleQuestions.csv</t>
  </si>
  <si>
    <t>/home/auser/working-dir/data/experimental_metadata/TRAIN:WebQuestions || TEST:SimpleQuestions.csv</t>
  </si>
  <si>
    <t>/home/auser/working-dir/data/experimental_metadata/TRAIN:WebQuestions+SimpleQuestions || TEST:SimpleQuestions.csv</t>
  </si>
  <si>
    <t>/home/auser/working-dir/data/experimental_metadata/TRAIN:CogComp || TEST:WebQuestions.csv</t>
  </si>
  <si>
    <t>/home/auser/working-dir/data/experimental_metadata/TRAIN:CogComp+SimpleQuestions || TEST:WebQuestions.csv</t>
  </si>
  <si>
    <t>/home/auser/working-dir/data/experimental_metadata/TRAIN:CogComp+WebQuestions || TEST:WebQuestions.csv</t>
  </si>
  <si>
    <t>/home/auser/working-dir/data/experimental_metadata/TRAIN:CogComp+WebQuestions+SimpleQuestions || TEST:WebQuestions.csv</t>
  </si>
  <si>
    <t>/home/auser/working-dir/data/experimental_metadata/TRAIN:LC-QuAD || TEST:WebQuestions.csv</t>
  </si>
  <si>
    <t>/home/auser/working-dir/data/experimental_metadata/TRAIN:LC-QuAD+CogComp || TEST:WebQuestions.csv</t>
  </si>
  <si>
    <t>/home/auser/working-dir/data/experimental_metadata/TRAIN:LC-QuAD+CogComp+SimpleQuestions || TEST:WebQuestions.csv</t>
  </si>
  <si>
    <t>/home/auser/working-dir/data/experimental_metadata/TRAIN:LC-QuAD+CogComp+WebQuestions || TEST:WebQuestions.csv</t>
  </si>
  <si>
    <t>/home/auser/working-dir/data/experimental_metadata/TRAIN:LC-QuAD+CogComp+WebQuestions+SimpleQuestions || TEST:WebQuestions.csv</t>
  </si>
  <si>
    <t>/home/auser/working-dir/data/experimental_metadata/TRAIN:LC-QuAD+QALD || TEST:WebQuestions.csv</t>
  </si>
  <si>
    <t>/home/auser/working-dir/data/experimental_metadata/TRAIN:LC-QuAD+QALD+CogComp || TEST:WebQuestions.csv</t>
  </si>
  <si>
    <t>/home/auser/working-dir/data/experimental_metadata/TRAIN:LC-QuAD+QALD+CogComp+SimpleQuestions || TEST:WebQuestions.csv</t>
  </si>
  <si>
    <t>/home/auser/working-dir/data/experimental_metadata/TRAIN:LC-QuAD+QALD+CogComp+WebQuestions || TEST:WebQuestions.csv</t>
  </si>
  <si>
    <t>/home/auser/working-dir/data/experimental_metadata/TRAIN:LC-QuAD+QALD+CogComp+WebQuestions+SimpleQuestions || TEST:WebQuestions.csv</t>
  </si>
  <si>
    <t>/home/auser/working-dir/data/experimental_metadata/TRAIN:LC-QuAD+QALD+SimpleQuestions || TEST:WebQuestions.csv</t>
  </si>
  <si>
    <t>/home/auser/working-dir/data/experimental_metadata/TRAIN:LC-QuAD+QALD+WebQuestions || TEST:WebQuestions.csv</t>
  </si>
  <si>
    <t>/home/auser/working-dir/data/experimental_metadata/TRAIN:LC-QuAD+QALD+WebQuestions+SimpleQuestions || TEST:WebQuestions.csv</t>
  </si>
  <si>
    <t>/home/auser/working-dir/data/experimental_metadata/TRAIN:LC-QuAD+SimpleQuestions || TEST:WebQuestions.csv</t>
  </si>
  <si>
    <t>/home/auser/working-dir/data/experimental_metadata/TRAIN:LC-QuAD+WebQuestions || TEST:WebQuestions.csv</t>
  </si>
  <si>
    <t>/home/auser/working-dir/data/experimental_metadata/TRAIN:LC-QuAD+WebQuestions+SimpleQuestions || TEST:WebQuestions.csv</t>
  </si>
  <si>
    <t>/home/auser/working-dir/data/experimental_metadata/TRAIN:QALD || TEST:WebQuestions.csv</t>
  </si>
  <si>
    <t>/home/auser/working-dir/data/experimental_metadata/TRAIN:QALD+CogComp || TEST:WebQuestions.csv</t>
  </si>
  <si>
    <t>/home/auser/working-dir/data/experimental_metadata/TRAIN:QALD+CogComp+SimpleQuestions || TEST:WebQuestions.csv</t>
  </si>
  <si>
    <t>/home/auser/working-dir/data/experimental_metadata/TRAIN:QALD+CogComp+WebQuestions || TEST:WebQuestions.csv</t>
  </si>
  <si>
    <t>/home/auser/working-dir/data/experimental_metadata/TRAIN:QALD+CogComp+WebQuestions+SimpleQuestions || TEST:WebQuestions.csv</t>
  </si>
  <si>
    <t>/home/auser/working-dir/data/experimental_metadata/TRAIN:QALD+SimpleQuestions || TEST:WebQuestions.csv</t>
  </si>
  <si>
    <t>/home/auser/working-dir/data/experimental_metadata/TRAIN:QALD+WebQuestions || TEST:WebQuestions.csv</t>
  </si>
  <si>
    <t>/home/auser/working-dir/data/experimental_metadata/TRAIN:QALD+WebQuestions+SimpleQuestions || TEST:WebQuestions.csv</t>
  </si>
  <si>
    <t>/home/auser/working-dir/data/experimental_metadata/TRAIN:SimpleQuestions || TEST:WebQuestions.csv</t>
  </si>
  <si>
    <t>/home/auser/working-dir/data/experimental_metadata/TRAIN:WebQuestions || TEST:WebQuestions.csv</t>
  </si>
  <si>
    <t>/home/auser/working-dir/data/experimental_metadata/TRAIN:WebQuestions+SimpleQuestions || TEST:WebQuestions.csv</t>
  </si>
  <si>
    <t>If Test in Train</t>
  </si>
  <si>
    <t>Accuracy, err</t>
  </si>
  <si>
    <t>F1 Score, err</t>
  </si>
  <si>
    <t>Precision, err</t>
  </si>
  <si>
    <t>Recall, err</t>
  </si>
  <si>
    <t>N of Datasets in Train</t>
  </si>
  <si>
    <t>small because low results have less error rate while good results have one</t>
  </si>
  <si>
    <t>train</t>
  </si>
  <si>
    <t>test</t>
  </si>
  <si>
    <t>value</t>
  </si>
  <si>
    <t>Pearson's correlation</t>
  </si>
  <si>
    <t>t-Student value (p=0.05, v=4)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</si>
</sst>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#,##0.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F798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165" xfId="0" applyFont="1" applyNumberFormat="1"/>
    <xf borderId="0" fillId="0" fontId="2" numFmtId="0" xfId="0" applyFont="1"/>
    <xf borderId="0" fillId="0" fontId="1" numFmtId="0" xfId="0" applyAlignment="1" applyFont="1">
      <alignment shrinkToFit="0" wrapText="0"/>
    </xf>
    <xf borderId="0" fillId="0" fontId="1" numFmtId="165" xfId="0" applyFont="1" applyNumberFormat="1"/>
    <xf borderId="0" fillId="0" fontId="1" numFmtId="0" xfId="0" applyFont="1"/>
    <xf borderId="0" fillId="0" fontId="2" numFmtId="0" xfId="0" applyAlignment="1" applyFont="1">
      <alignment shrinkToFit="0" wrapText="0"/>
    </xf>
    <xf borderId="0" fillId="0" fontId="2" numFmtId="166" xfId="0" applyFont="1" applyNumberFormat="1"/>
    <xf borderId="0" fillId="0" fontId="2" numFmtId="4" xfId="0" applyFont="1" applyNumberFormat="1"/>
    <xf borderId="0" fillId="0" fontId="4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0.875303643724696</v>
      </c>
      <c r="J2" s="5">
        <v>0.878126597755399</v>
      </c>
      <c r="K2" s="5">
        <v>0.886361381383844</v>
      </c>
      <c r="L2" s="5">
        <v>0.875303643724696</v>
      </c>
      <c r="M2" s="5">
        <v>4.77699422836303</v>
      </c>
      <c r="N2" s="5">
        <v>309.102972030639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0.850202429149797</v>
      </c>
      <c r="J3" s="5">
        <v>0.847693620112725</v>
      </c>
      <c r="K3" s="5">
        <v>0.853591958277907</v>
      </c>
      <c r="L3" s="5">
        <v>0.850202429149797</v>
      </c>
      <c r="M3" s="5">
        <v>4.63054108619689</v>
      </c>
      <c r="N3" s="5">
        <v>3611.43584370613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0.895546558704453</v>
      </c>
      <c r="J4" s="5">
        <v>0.894828682492859</v>
      </c>
      <c r="K4" s="5">
        <v>0.894926936974422</v>
      </c>
      <c r="L4" s="5">
        <v>0.895546558704453</v>
      </c>
      <c r="M4" s="5">
        <v>4.64262127876281</v>
      </c>
      <c r="N4" s="5">
        <v>547.978529930114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0.923886639676113</v>
      </c>
      <c r="J5" s="5">
        <v>0.923244663874127</v>
      </c>
      <c r="K5" s="5">
        <v>0.92668166713263</v>
      </c>
      <c r="L5" s="5">
        <v>0.923886639676113</v>
      </c>
      <c r="M5" s="5">
        <v>4.89091849327087</v>
      </c>
      <c r="N5" s="5">
        <v>3869.86788606643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0.502024291497975</v>
      </c>
      <c r="J6" s="5">
        <v>0.425297683424839</v>
      </c>
      <c r="K6" s="5">
        <v>0.466111122932353</v>
      </c>
      <c r="L6" s="5">
        <v>0.502024291497975</v>
      </c>
      <c r="M6" s="5">
        <v>4.69026041030883</v>
      </c>
      <c r="N6" s="5">
        <v>161.743693351745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0.865587044534412</v>
      </c>
      <c r="J7" s="5">
        <v>0.865635701307968</v>
      </c>
      <c r="K7" s="5">
        <v>0.871135130054324</v>
      </c>
      <c r="L7" s="5">
        <v>0.865587044534412</v>
      </c>
      <c r="M7" s="5">
        <v>4.89574909210205</v>
      </c>
      <c r="N7" s="5">
        <v>456.373098373413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0.821862348178137</v>
      </c>
      <c r="J8" s="5">
        <v>0.822278218687698</v>
      </c>
      <c r="K8" s="5">
        <v>0.854190982599843</v>
      </c>
      <c r="L8" s="5">
        <v>0.821862348178137</v>
      </c>
      <c r="M8" s="5">
        <v>4.65639495849609</v>
      </c>
      <c r="N8" s="5">
        <v>3763.13195753097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0.871255060728744</v>
      </c>
      <c r="J9" s="5">
        <v>0.869299473689287</v>
      </c>
      <c r="K9" s="5">
        <v>0.870813655389393</v>
      </c>
      <c r="L9" s="5">
        <v>0.871255060728744</v>
      </c>
      <c r="M9" s="5">
        <v>4.6154441833496</v>
      </c>
      <c r="N9" s="5">
        <v>698.556698083877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0.868825910931174</v>
      </c>
      <c r="J10" s="5">
        <v>0.869135914631879</v>
      </c>
      <c r="K10" s="5">
        <v>0.878846613243593</v>
      </c>
      <c r="L10" s="5">
        <v>0.868825910931174</v>
      </c>
      <c r="M10" s="5">
        <v>4.66118836402893</v>
      </c>
      <c r="N10" s="5">
        <v>4011.21096801757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0.472874493927125</v>
      </c>
      <c r="J11" s="5">
        <v>0.434614298281651</v>
      </c>
      <c r="K11" s="5">
        <v>0.517906525525779</v>
      </c>
      <c r="L11" s="5">
        <v>0.472874493927125</v>
      </c>
      <c r="M11" s="5">
        <v>4.61491513252258</v>
      </c>
      <c r="N11" s="5">
        <v>192.656951665878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0.926315789473684</v>
      </c>
      <c r="J12" s="5">
        <v>0.926770529503077</v>
      </c>
      <c r="K12" s="5">
        <v>0.9288761927211</v>
      </c>
      <c r="L12" s="5">
        <v>0.926315789473684</v>
      </c>
      <c r="M12" s="5">
        <v>4.6680839061737</v>
      </c>
      <c r="N12" s="5">
        <v>489.64169549942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0.882591093117408</v>
      </c>
      <c r="J13" s="5">
        <v>0.881900765350661</v>
      </c>
      <c r="K13" s="5">
        <v>0.891999410496037</v>
      </c>
      <c r="L13" s="5">
        <v>0.882591093117408</v>
      </c>
      <c r="M13" s="5">
        <v>4.60689449310302</v>
      </c>
      <c r="N13" s="5">
        <v>3784.61568164825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0.870445344129554</v>
      </c>
      <c r="J14" s="5">
        <v>0.869994520517356</v>
      </c>
      <c r="K14" s="5">
        <v>0.881729968204719</v>
      </c>
      <c r="L14" s="5">
        <v>0.870445344129554</v>
      </c>
      <c r="M14" s="5">
        <v>4.66195273399353</v>
      </c>
      <c r="N14" s="5">
        <v>732.684812784195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0.808097165991902</v>
      </c>
      <c r="J15" s="5">
        <v>0.811669453394802</v>
      </c>
      <c r="K15" s="5">
        <v>0.843787630545053</v>
      </c>
      <c r="L15" s="5">
        <v>0.808097165991902</v>
      </c>
      <c r="M15" s="5">
        <v>4.59977030754089</v>
      </c>
      <c r="N15" s="5">
        <v>4031.31927990913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0.496356275303643</v>
      </c>
      <c r="J16" s="5">
        <v>0.470101929726974</v>
      </c>
      <c r="K16" s="5">
        <v>0.564707789374241</v>
      </c>
      <c r="L16" s="5">
        <v>0.496356275303643</v>
      </c>
      <c r="M16" s="5">
        <v>4.64517903327941</v>
      </c>
      <c r="N16" s="5">
        <v>3502.63011884689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0.553036437246963</v>
      </c>
      <c r="J17" s="5">
        <v>0.540294773309459</v>
      </c>
      <c r="K17" s="5">
        <v>0.617761057956008</v>
      </c>
      <c r="L17" s="5">
        <v>0.553036437246963</v>
      </c>
      <c r="M17" s="5">
        <v>4.70575046539306</v>
      </c>
      <c r="N17" s="5">
        <v>430.956392288208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0.537651821862348</v>
      </c>
      <c r="J18" s="5">
        <v>0.504481744103744</v>
      </c>
      <c r="K18" s="5">
        <v>0.587142227262527</v>
      </c>
      <c r="L18" s="5">
        <v>0.537651821862348</v>
      </c>
      <c r="M18" s="5">
        <v>4.65608358383178</v>
      </c>
      <c r="N18" s="5">
        <v>3731.64685440063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0.495546558704453</v>
      </c>
      <c r="J19" s="5">
        <v>0.455925112449532</v>
      </c>
      <c r="K19" s="5">
        <v>0.537885245885839</v>
      </c>
      <c r="L19" s="5">
        <v>0.495546558704453</v>
      </c>
      <c r="M19" s="5">
        <v>4.65527915954589</v>
      </c>
      <c r="N19" s="5">
        <v>3451.87305688858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0.540890688259109</v>
      </c>
      <c r="J20" s="5">
        <v>0.508697542309596</v>
      </c>
      <c r="K20" s="5">
        <v>0.579849129049683</v>
      </c>
      <c r="L20" s="5">
        <v>0.540890688259109</v>
      </c>
      <c r="M20" s="5">
        <v>4.71026539802551</v>
      </c>
      <c r="N20" s="5">
        <v>399.875958919525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0.598380566801619</v>
      </c>
      <c r="J21" s="5">
        <v>0.55126565813505</v>
      </c>
      <c r="K21" s="5">
        <v>0.722944985525664</v>
      </c>
      <c r="L21" s="5">
        <v>0.598380566801619</v>
      </c>
      <c r="M21" s="5">
        <v>4.70880794525146</v>
      </c>
      <c r="N21" s="5">
        <v>3703.87914133071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4.69920325279235</v>
      </c>
      <c r="N22" s="5">
        <v>27.591864824295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0.885020242914979</v>
      </c>
      <c r="J23" s="5">
        <v>0.885550084477209</v>
      </c>
      <c r="K23" s="5">
        <v>0.893697730511336</v>
      </c>
      <c r="L23" s="5">
        <v>0.885020242914979</v>
      </c>
      <c r="M23" s="5">
        <v>4.65262508392334</v>
      </c>
      <c r="N23" s="5">
        <v>342.779377460479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0.897165991902834</v>
      </c>
      <c r="J24" s="5">
        <v>0.895198440481436</v>
      </c>
      <c r="K24" s="5">
        <v>0.895113851134239</v>
      </c>
      <c r="L24" s="5">
        <v>0.897165991902834</v>
      </c>
      <c r="M24" s="5">
        <v>4.63899970054626</v>
      </c>
      <c r="N24" s="5">
        <v>3657.61564064025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0.9165991902834</v>
      </c>
      <c r="J25" s="5">
        <v>0.916062602502644</v>
      </c>
      <c r="K25" s="5">
        <v>0.916929811438623</v>
      </c>
      <c r="L25" s="5">
        <v>0.9165991902834</v>
      </c>
      <c r="M25" s="5">
        <v>4.77965378761291</v>
      </c>
      <c r="N25" s="5">
        <v>577.188650369644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0.864777327935222</v>
      </c>
      <c r="J26" s="5">
        <v>0.864407075312171</v>
      </c>
      <c r="K26" s="5">
        <v>0.868358841176902</v>
      </c>
      <c r="L26" s="5">
        <v>0.864777327935222</v>
      </c>
      <c r="M26" s="5">
        <v>4.57163834571838</v>
      </c>
      <c r="N26" s="5">
        <v>3878.94145321846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0.479352226720647</v>
      </c>
      <c r="J27" s="5">
        <v>0.468664645230393</v>
      </c>
      <c r="K27" s="5">
        <v>0.572091809835891</v>
      </c>
      <c r="L27" s="5">
        <v>0.479352226720647</v>
      </c>
      <c r="M27" s="5">
        <v>4.66670417785644</v>
      </c>
      <c r="N27" s="5">
        <v>3338.20844054222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0.534412955465587</v>
      </c>
      <c r="J28" s="5">
        <v>0.530103702804681</v>
      </c>
      <c r="K28" s="5">
        <v>0.63017828419398</v>
      </c>
      <c r="L28" s="5">
        <v>0.534412955465587</v>
      </c>
      <c r="M28" s="5">
        <v>4.6432557106018</v>
      </c>
      <c r="N28" s="5">
        <v>281.133496761322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0.541700404858299</v>
      </c>
      <c r="J29" s="5">
        <v>0.53239135037323</v>
      </c>
      <c r="K29" s="5">
        <v>0.613318259298772</v>
      </c>
      <c r="L29" s="5">
        <v>0.541700404858299</v>
      </c>
      <c r="M29" s="5">
        <v>4.6136417388916</v>
      </c>
      <c r="N29" s="5">
        <v>3585.73287820816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0.238056680161943</v>
      </c>
      <c r="J30" s="5">
        <v>0.177726332546737</v>
      </c>
      <c r="K30" s="5">
        <v>0.291065829991229</v>
      </c>
      <c r="L30" s="5">
        <v>0.238056680161943</v>
      </c>
      <c r="M30" s="5">
        <v>4.6723780632019</v>
      </c>
      <c r="N30" s="5">
        <v>3308.9429962635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0.455870445344129</v>
      </c>
      <c r="J31" s="5">
        <v>0.433627650011411</v>
      </c>
      <c r="K31" s="5">
        <v>0.602832971880995</v>
      </c>
      <c r="L31" s="5">
        <v>0.455870445344129</v>
      </c>
      <c r="M31" s="5">
        <v>4.6765923500061</v>
      </c>
      <c r="N31" s="5">
        <v>250.726962804794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0.557085020242915</v>
      </c>
      <c r="J32" s="5">
        <v>0.552338052517228</v>
      </c>
      <c r="K32" s="5">
        <v>0.650954796833831</v>
      </c>
      <c r="L32" s="5">
        <v>0.557085020242915</v>
      </c>
      <c r="M32" s="5">
        <v>4.6282091140747</v>
      </c>
      <c r="N32" s="5">
        <v>3544.59556674957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0.528138528138528</v>
      </c>
      <c r="J33" s="5">
        <v>0.451736755308184</v>
      </c>
      <c r="K33" s="5">
        <v>0.42750828442528</v>
      </c>
      <c r="L33" s="5">
        <v>0.528138528138528</v>
      </c>
      <c r="M33" s="5">
        <v>3.57520151138305</v>
      </c>
      <c r="N33" s="5">
        <v>309.102972030639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0.465367965367965</v>
      </c>
      <c r="J34" s="5">
        <v>0.464282044524586</v>
      </c>
      <c r="K34" s="5">
        <v>0.525046539693004</v>
      </c>
      <c r="L34" s="5">
        <v>0.465367965367965</v>
      </c>
      <c r="M34" s="5">
        <v>3.50064897537231</v>
      </c>
      <c r="N34" s="5">
        <v>3611.43584370613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0.573593073593073</v>
      </c>
      <c r="J35" s="5">
        <v>0.519225327290618</v>
      </c>
      <c r="K35" s="5">
        <v>0.490268874051894</v>
      </c>
      <c r="L35" s="5">
        <v>0.573593073593073</v>
      </c>
      <c r="M35" s="5">
        <v>3.54037594795227</v>
      </c>
      <c r="N35" s="5">
        <v>547.978529930114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0.595238095238095</v>
      </c>
      <c r="J36" s="5">
        <v>0.539531582269561</v>
      </c>
      <c r="K36" s="5">
        <v>0.523602156291678</v>
      </c>
      <c r="L36" s="5">
        <v>0.595238095238095</v>
      </c>
      <c r="M36" s="5">
        <v>3.60078430175781</v>
      </c>
      <c r="N36" s="5">
        <v>3869.86788606643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0.904761904761904</v>
      </c>
      <c r="J37" s="5">
        <v>0.887280975393498</v>
      </c>
      <c r="K37" s="5">
        <v>0.876733170211431</v>
      </c>
      <c r="L37" s="5">
        <v>0.904761904761904</v>
      </c>
      <c r="M37" s="5">
        <v>3.57544159889221</v>
      </c>
      <c r="N37" s="5">
        <v>161.743693351745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0.874458874458874</v>
      </c>
      <c r="J38" s="5">
        <v>0.866966560226584</v>
      </c>
      <c r="K38" s="5">
        <v>0.864900210830443</v>
      </c>
      <c r="L38" s="5">
        <v>0.874458874458874</v>
      </c>
      <c r="M38" s="5">
        <v>3.53604054450988</v>
      </c>
      <c r="N38" s="5">
        <v>456.373098373413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0.898268398268398</v>
      </c>
      <c r="J39" s="5">
        <v>0.888025050922816</v>
      </c>
      <c r="K39" s="5">
        <v>0.883133788088305</v>
      </c>
      <c r="L39" s="5">
        <v>0.898268398268398</v>
      </c>
      <c r="M39" s="5">
        <v>3.48171639442443</v>
      </c>
      <c r="N39" s="5">
        <v>3763.13195753097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0.883116883116883</v>
      </c>
      <c r="J40" s="5">
        <v>0.870663626367456</v>
      </c>
      <c r="K40" s="5">
        <v>0.861975323338959</v>
      </c>
      <c r="L40" s="5">
        <v>0.883116883116883</v>
      </c>
      <c r="M40" s="5">
        <v>3.47418093681335</v>
      </c>
      <c r="N40" s="5">
        <v>698.556698083877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0.878787878787878</v>
      </c>
      <c r="J41" s="5">
        <v>0.8700246773361</v>
      </c>
      <c r="K41" s="5">
        <v>0.866482381255108</v>
      </c>
      <c r="L41" s="5">
        <v>0.878787878787878</v>
      </c>
      <c r="M41" s="5">
        <v>3.59971833229064</v>
      </c>
      <c r="N41" s="5">
        <v>4011.21096801757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0.872294372294372</v>
      </c>
      <c r="J42" s="5">
        <v>0.851362494221151</v>
      </c>
      <c r="K42" s="5">
        <v>0.837234491650669</v>
      </c>
      <c r="L42" s="5">
        <v>0.872294372294372</v>
      </c>
      <c r="M42" s="5">
        <v>3.49008870124816</v>
      </c>
      <c r="N42" s="5">
        <v>192.656951665878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0.885281385281385</v>
      </c>
      <c r="J43" s="5">
        <v>0.877073503278135</v>
      </c>
      <c r="K43" s="5">
        <v>0.875539246448337</v>
      </c>
      <c r="L43" s="5">
        <v>0.885281385281385</v>
      </c>
      <c r="M43" s="5">
        <v>3.55656886100769</v>
      </c>
      <c r="N43" s="5">
        <v>489.64169549942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0.904761904761904</v>
      </c>
      <c r="J44" s="5">
        <v>0.892867743147532</v>
      </c>
      <c r="K44" s="5">
        <v>0.883715960533003</v>
      </c>
      <c r="L44" s="5">
        <v>0.904761904761904</v>
      </c>
      <c r="M44" s="5">
        <v>3.53993391990661</v>
      </c>
      <c r="N44" s="5">
        <v>3784.61568164825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0.885281385281385</v>
      </c>
      <c r="J45" s="5">
        <v>0.877815861229585</v>
      </c>
      <c r="K45" s="5">
        <v>0.872664804569566</v>
      </c>
      <c r="L45" s="5">
        <v>0.885281385281385</v>
      </c>
      <c r="M45" s="5">
        <v>3.55541634559631</v>
      </c>
      <c r="N45" s="5">
        <v>732.684812784195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0.883116883116883</v>
      </c>
      <c r="J46" s="5">
        <v>0.875461439644537</v>
      </c>
      <c r="K46" s="5">
        <v>0.872620522496143</v>
      </c>
      <c r="L46" s="5">
        <v>0.883116883116883</v>
      </c>
      <c r="M46" s="5">
        <v>3.52495908737182</v>
      </c>
      <c r="N46" s="5">
        <v>4031.31927990913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0.893939393939393</v>
      </c>
      <c r="J47" s="5">
        <v>0.881576580696299</v>
      </c>
      <c r="K47" s="5">
        <v>0.872745928353405</v>
      </c>
      <c r="L47" s="5">
        <v>0.893939393939393</v>
      </c>
      <c r="M47" s="5">
        <v>3.5139615535736</v>
      </c>
      <c r="N47" s="5">
        <v>3502.63011884689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0.88095238095238</v>
      </c>
      <c r="J48" s="5">
        <v>0.877041442906205</v>
      </c>
      <c r="K48" s="5">
        <v>0.878824318218257</v>
      </c>
      <c r="L48" s="5">
        <v>0.88095238095238</v>
      </c>
      <c r="M48" s="5">
        <v>3.57952713966369</v>
      </c>
      <c r="N48" s="5">
        <v>430.956392288208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0.889610389610389</v>
      </c>
      <c r="J49" s="5">
        <v>0.880754196413572</v>
      </c>
      <c r="K49" s="5">
        <v>0.874851660565946</v>
      </c>
      <c r="L49" s="5">
        <v>0.889610389610389</v>
      </c>
      <c r="M49" s="5">
        <v>3.591646194458</v>
      </c>
      <c r="N49" s="5">
        <v>3731.64685440063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0.891774891774891</v>
      </c>
      <c r="J50" s="5">
        <v>0.88133396790178</v>
      </c>
      <c r="K50" s="5">
        <v>0.878646238554072</v>
      </c>
      <c r="L50" s="5">
        <v>0.891774891774891</v>
      </c>
      <c r="M50" s="5">
        <v>3.45956158638</v>
      </c>
      <c r="N50" s="5">
        <v>3451.87305688858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0.889610389610389</v>
      </c>
      <c r="J51" s="5">
        <v>0.882547066216047</v>
      </c>
      <c r="K51" s="5">
        <v>0.881549798865457</v>
      </c>
      <c r="L51" s="5">
        <v>0.889610389610389</v>
      </c>
      <c r="M51" s="5">
        <v>3.48481750488281</v>
      </c>
      <c r="N51" s="5">
        <v>399.875958919525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0.887445887445887</v>
      </c>
      <c r="J52" s="5">
        <v>0.877911702497101</v>
      </c>
      <c r="K52" s="5">
        <v>0.874915960917629</v>
      </c>
      <c r="L52" s="5">
        <v>0.887445887445887</v>
      </c>
      <c r="M52" s="5">
        <v>3.57087397575378</v>
      </c>
      <c r="N52" s="5">
        <v>3703.87914133071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3.51486897468566</v>
      </c>
      <c r="N53" s="5">
        <v>27.591864824295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0.714285714285714</v>
      </c>
      <c r="J54" s="5">
        <v>0.709305034246603</v>
      </c>
      <c r="K54" s="5">
        <v>0.719476066967888</v>
      </c>
      <c r="L54" s="5">
        <v>0.714285714285714</v>
      </c>
      <c r="M54" s="5">
        <v>3.5352246761322</v>
      </c>
      <c r="N54" s="5">
        <v>342.779377460479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0.722943722943722</v>
      </c>
      <c r="J55" s="5">
        <v>0.729200771439413</v>
      </c>
      <c r="K55" s="5">
        <v>0.748446809231368</v>
      </c>
      <c r="L55" s="5">
        <v>0.722943722943722</v>
      </c>
      <c r="M55" s="5">
        <v>3.4515836238861</v>
      </c>
      <c r="N55" s="5">
        <v>3657.61564064025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0.757575757575757</v>
      </c>
      <c r="J56" s="5">
        <v>0.75270513256017</v>
      </c>
      <c r="K56" s="5">
        <v>0.770870192609323</v>
      </c>
      <c r="L56" s="5">
        <v>0.757575757575757</v>
      </c>
      <c r="M56" s="5">
        <v>3.57276105880737</v>
      </c>
      <c r="N56" s="5">
        <v>577.188650369644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0.712121212121212</v>
      </c>
      <c r="J57" s="5">
        <v>0.713926353518577</v>
      </c>
      <c r="K57" s="5">
        <v>0.732990698575114</v>
      </c>
      <c r="L57" s="5">
        <v>0.712121212121212</v>
      </c>
      <c r="M57" s="5">
        <v>3.47524499893188</v>
      </c>
      <c r="N57" s="5">
        <v>3878.94145321846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0.651515151515151</v>
      </c>
      <c r="J58" s="5">
        <v>0.650547321239192</v>
      </c>
      <c r="K58" s="5">
        <v>0.74649574295737</v>
      </c>
      <c r="L58" s="5">
        <v>0.651515151515151</v>
      </c>
      <c r="M58" s="5">
        <v>3.48601031303405</v>
      </c>
      <c r="N58" s="5">
        <v>3338.20844054222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0.688311688311688</v>
      </c>
      <c r="J59" s="5">
        <v>0.709101158401467</v>
      </c>
      <c r="K59" s="5">
        <v>0.750160342585858</v>
      </c>
      <c r="L59" s="5">
        <v>0.688311688311688</v>
      </c>
      <c r="M59" s="5">
        <v>4.31437754631042</v>
      </c>
      <c r="N59" s="5">
        <v>281.133496761322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0.712121212121212</v>
      </c>
      <c r="J60" s="5">
        <v>0.723437916689693</v>
      </c>
      <c r="K60" s="5">
        <v>0.767783434004041</v>
      </c>
      <c r="L60" s="5">
        <v>0.712121212121212</v>
      </c>
      <c r="M60" s="5">
        <v>3.50046682357788</v>
      </c>
      <c r="N60" s="5">
        <v>3585.73287820816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0.307359307359307</v>
      </c>
      <c r="J61" s="5">
        <v>0.221750343284083</v>
      </c>
      <c r="K61" s="5">
        <v>0.27585942659218</v>
      </c>
      <c r="L61" s="5">
        <v>0.307359307359307</v>
      </c>
      <c r="M61" s="5">
        <v>4.29850339889526</v>
      </c>
      <c r="N61" s="5">
        <v>3308.9429962635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0.354978354978355</v>
      </c>
      <c r="J62" s="5">
        <v>0.295671483982444</v>
      </c>
      <c r="K62" s="5">
        <v>0.424334088648035</v>
      </c>
      <c r="L62" s="5">
        <v>0.354978354978355</v>
      </c>
      <c r="M62" s="5">
        <v>3.51286387443542</v>
      </c>
      <c r="N62" s="5">
        <v>250.726962804794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0.547619047619047</v>
      </c>
      <c r="J63" s="5">
        <v>0.506525549052183</v>
      </c>
      <c r="K63" s="5">
        <v>0.543575478142647</v>
      </c>
      <c r="L63" s="5">
        <v>0.547619047619047</v>
      </c>
      <c r="M63" s="5">
        <v>3.46183967590332</v>
      </c>
      <c r="N63" s="5">
        <v>3544.59556674957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0.737588652482269</v>
      </c>
      <c r="J64" s="5">
        <v>0.717429975169329</v>
      </c>
      <c r="K64" s="5">
        <v>0.766536643026004</v>
      </c>
      <c r="L64" s="5">
        <v>0.737588652482269</v>
      </c>
      <c r="M64" s="5">
        <v>0.585317611694335</v>
      </c>
      <c r="N64" s="5">
        <v>309.102972030639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0.567375886524822</v>
      </c>
      <c r="J65" s="5">
        <v>0.617448980122403</v>
      </c>
      <c r="K65" s="5">
        <v>0.755092709658688</v>
      </c>
      <c r="L65" s="5">
        <v>0.567375886524822</v>
      </c>
      <c r="M65" s="5">
        <v>0.547421216964721</v>
      </c>
      <c r="N65" s="5">
        <v>3611.43584370613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0.744680851063829</v>
      </c>
      <c r="J66" s="5">
        <v>0.750126510952543</v>
      </c>
      <c r="K66" s="5">
        <v>0.790672188331762</v>
      </c>
      <c r="L66" s="5">
        <v>0.744680851063829</v>
      </c>
      <c r="M66" s="5">
        <v>0.54062008857727</v>
      </c>
      <c r="N66" s="5">
        <v>547.978529930114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0.801418439716312</v>
      </c>
      <c r="J67" s="5">
        <v>0.779655745621577</v>
      </c>
      <c r="K67" s="5">
        <v>0.861523366696499</v>
      </c>
      <c r="L67" s="5">
        <v>0.801418439716312</v>
      </c>
      <c r="M67" s="5">
        <v>0.544128656387329</v>
      </c>
      <c r="N67" s="5">
        <v>3869.86788606643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0.723404255319149</v>
      </c>
      <c r="J68" s="5">
        <v>0.642689068471296</v>
      </c>
      <c r="K68" s="5">
        <v>0.589971168358626</v>
      </c>
      <c r="L68" s="5">
        <v>0.723404255319149</v>
      </c>
      <c r="M68" s="5">
        <v>0.548292160034179</v>
      </c>
      <c r="N68" s="5">
        <v>161.743693351745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0.780141843971631</v>
      </c>
      <c r="J69" s="5">
        <v>0.76539871426627</v>
      </c>
      <c r="K69" s="5">
        <v>0.86400107603755</v>
      </c>
      <c r="L69" s="5">
        <v>0.780141843971631</v>
      </c>
      <c r="M69" s="5">
        <v>0.559553861618042</v>
      </c>
      <c r="N69" s="5">
        <v>456.373098373413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0.75886524822695</v>
      </c>
      <c r="J70" s="5">
        <v>0.729056684263851</v>
      </c>
      <c r="K70" s="5">
        <v>0.772225714648436</v>
      </c>
      <c r="L70" s="5">
        <v>0.75886524822695</v>
      </c>
      <c r="M70" s="5">
        <v>0.541223764419555</v>
      </c>
      <c r="N70" s="5">
        <v>3763.13195753097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0.851063829787234</v>
      </c>
      <c r="J71" s="5">
        <v>0.848027829972258</v>
      </c>
      <c r="K71" s="5">
        <v>0.870121465141836</v>
      </c>
      <c r="L71" s="5">
        <v>0.851063829787234</v>
      </c>
      <c r="M71" s="5">
        <v>0.543244838714599</v>
      </c>
      <c r="N71" s="5">
        <v>698.556698083877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0.829787234042553</v>
      </c>
      <c r="J72" s="5">
        <v>0.81506884824354</v>
      </c>
      <c r="K72" s="5">
        <v>0.894869605816047</v>
      </c>
      <c r="L72" s="5">
        <v>0.829787234042553</v>
      </c>
      <c r="M72" s="5">
        <v>0.546983242034912</v>
      </c>
      <c r="N72" s="5">
        <v>4011.21096801757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0.794326241134751</v>
      </c>
      <c r="J73" s="5">
        <v>0.761954055778519</v>
      </c>
      <c r="K73" s="5">
        <v>0.783257384519555</v>
      </c>
      <c r="L73" s="5">
        <v>0.794326241134751</v>
      </c>
      <c r="M73" s="5">
        <v>0.543394565582275</v>
      </c>
      <c r="N73" s="5">
        <v>192.656951665878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0.865248226950354</v>
      </c>
      <c r="J74" s="5">
        <v>0.843915513200427</v>
      </c>
      <c r="K74" s="5">
        <v>0.908582594954568</v>
      </c>
      <c r="L74" s="5">
        <v>0.865248226950354</v>
      </c>
      <c r="M74" s="5">
        <v>0.548516750335693</v>
      </c>
      <c r="N74" s="5">
        <v>489.64169549942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0.879432624113475</v>
      </c>
      <c r="J75" s="5">
        <v>0.855211891183321</v>
      </c>
      <c r="K75" s="5">
        <v>0.916844709085009</v>
      </c>
      <c r="L75" s="5">
        <v>0.879432624113475</v>
      </c>
      <c r="M75" s="5">
        <v>0.543341875076294</v>
      </c>
      <c r="N75" s="5">
        <v>3784.61568164825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0.893617021276595</v>
      </c>
      <c r="J76" s="5">
        <v>0.887829058461757</v>
      </c>
      <c r="K76" s="5">
        <v>0.914801024428684</v>
      </c>
      <c r="L76" s="5">
        <v>0.893617021276595</v>
      </c>
      <c r="M76" s="5">
        <v>0.534999370574951</v>
      </c>
      <c r="N76" s="5">
        <v>732.684812784195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0.843971631205673</v>
      </c>
      <c r="J77" s="5">
        <v>0.847380043124724</v>
      </c>
      <c r="K77" s="5">
        <v>0.890780141843971</v>
      </c>
      <c r="L77" s="5">
        <v>0.843971631205673</v>
      </c>
      <c r="M77" s="5">
        <v>0.531028509140014</v>
      </c>
      <c r="N77" s="5">
        <v>4031.31927990913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0.808510638297872</v>
      </c>
      <c r="J78" s="5">
        <v>0.76784379345087</v>
      </c>
      <c r="K78" s="5">
        <v>0.778636048674566</v>
      </c>
      <c r="L78" s="5">
        <v>0.808510638297872</v>
      </c>
      <c r="M78" s="5">
        <v>0.540480375289917</v>
      </c>
      <c r="N78" s="5">
        <v>3502.63011884689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0.836879432624113</v>
      </c>
      <c r="J79" s="5">
        <v>0.829032487445499</v>
      </c>
      <c r="K79" s="5">
        <v>0.827988422137358</v>
      </c>
      <c r="L79" s="5">
        <v>0.836879432624113</v>
      </c>
      <c r="M79" s="5">
        <v>0.539258241653442</v>
      </c>
      <c r="N79" s="5">
        <v>430.956392288208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0.815602836879432</v>
      </c>
      <c r="J80" s="5">
        <v>0.784038248869287</v>
      </c>
      <c r="K80" s="5">
        <v>0.76850378449252</v>
      </c>
      <c r="L80" s="5">
        <v>0.815602836879432</v>
      </c>
      <c r="M80" s="5">
        <v>0.54403281211853</v>
      </c>
      <c r="N80" s="5">
        <v>3731.64685440063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0.75177304964539</v>
      </c>
      <c r="J81" s="5">
        <v>0.705344054995404</v>
      </c>
      <c r="K81" s="5">
        <v>0.68477392335175</v>
      </c>
      <c r="L81" s="5">
        <v>0.75177304964539</v>
      </c>
      <c r="M81" s="5">
        <v>0.53078293800354</v>
      </c>
      <c r="N81" s="5">
        <v>3451.87305688858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0.815602836879432</v>
      </c>
      <c r="J82" s="5">
        <v>0.816696290100545</v>
      </c>
      <c r="K82" s="5">
        <v>0.839520654874579</v>
      </c>
      <c r="L82" s="5">
        <v>0.815602836879432</v>
      </c>
      <c r="M82" s="5">
        <v>0.550870895385742</v>
      </c>
      <c r="N82" s="5">
        <v>399.875958919525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0.851063829787234</v>
      </c>
      <c r="J83" s="5">
        <v>0.820100522478495</v>
      </c>
      <c r="K83" s="5">
        <v>0.796732522796352</v>
      </c>
      <c r="L83" s="5">
        <v>0.851063829787234</v>
      </c>
      <c r="M83" s="5">
        <v>0.550499200820922</v>
      </c>
      <c r="N83" s="5">
        <v>3703.87914133071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0.549934864044189</v>
      </c>
      <c r="N84" s="5">
        <v>27.591864824295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0.872340425531914</v>
      </c>
      <c r="J85" s="5">
        <v>0.865150314179486</v>
      </c>
      <c r="K85" s="5">
        <v>0.890228928450812</v>
      </c>
      <c r="L85" s="5">
        <v>0.872340425531914</v>
      </c>
      <c r="M85" s="5">
        <v>0.53220534324646</v>
      </c>
      <c r="N85" s="5">
        <v>342.779377460479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0.879432624113475</v>
      </c>
      <c r="J86" s="5">
        <v>0.855468562499089</v>
      </c>
      <c r="K86" s="5">
        <v>0.905486442923849</v>
      </c>
      <c r="L86" s="5">
        <v>0.879432624113475</v>
      </c>
      <c r="M86" s="5">
        <v>0.542963743209838</v>
      </c>
      <c r="N86" s="5">
        <v>3657.61564064025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0.907801418439716</v>
      </c>
      <c r="J87" s="5">
        <v>0.904110404743751</v>
      </c>
      <c r="K87" s="5">
        <v>0.910007461059973</v>
      </c>
      <c r="L87" s="5">
        <v>0.907801418439716</v>
      </c>
      <c r="M87" s="5">
        <v>0.584645271301269</v>
      </c>
      <c r="N87" s="5">
        <v>577.188650369644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0.893617021276595</v>
      </c>
      <c r="J88" s="5">
        <v>0.894251590322283</v>
      </c>
      <c r="K88" s="5">
        <v>0.910818327381251</v>
      </c>
      <c r="L88" s="5">
        <v>0.893617021276595</v>
      </c>
      <c r="M88" s="5">
        <v>0.52623963356018</v>
      </c>
      <c r="N88" s="5">
        <v>3878.94145321846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0.77304964539007</v>
      </c>
      <c r="J89" s="5">
        <v>0.746143366678726</v>
      </c>
      <c r="K89" s="5">
        <v>0.755864625576765</v>
      </c>
      <c r="L89" s="5">
        <v>0.77304964539007</v>
      </c>
      <c r="M89" s="5">
        <v>0.539712190628051</v>
      </c>
      <c r="N89" s="5">
        <v>3338.20844054222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0.851063829787234</v>
      </c>
      <c r="J90" s="5">
        <v>0.837060659666434</v>
      </c>
      <c r="K90" s="5">
        <v>0.83746256895193</v>
      </c>
      <c r="L90" s="5">
        <v>0.851063829787234</v>
      </c>
      <c r="M90" s="5">
        <v>0.570392608642578</v>
      </c>
      <c r="N90" s="5">
        <v>281.133496761322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0.829787234042553</v>
      </c>
      <c r="J91" s="5">
        <v>0.83293722837718</v>
      </c>
      <c r="K91" s="5">
        <v>0.859399938123342</v>
      </c>
      <c r="L91" s="5">
        <v>0.829787234042553</v>
      </c>
      <c r="M91" s="5">
        <v>0.534286975860595</v>
      </c>
      <c r="N91" s="5">
        <v>3585.73287820816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0.432624113475177</v>
      </c>
      <c r="J92" s="5">
        <v>0.364423162086328</v>
      </c>
      <c r="K92" s="5">
        <v>0.424686825470243</v>
      </c>
      <c r="L92" s="5">
        <v>0.432624113475177</v>
      </c>
      <c r="M92" s="5">
        <v>0.53342318534851</v>
      </c>
      <c r="N92" s="5">
        <v>3308.9429962635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0.631205673758865</v>
      </c>
      <c r="J93" s="5">
        <v>0.612504940342963</v>
      </c>
      <c r="K93" s="5">
        <v>0.653334869948722</v>
      </c>
      <c r="L93" s="5">
        <v>0.631205673758865</v>
      </c>
      <c r="M93" s="5">
        <v>0.537053108215332</v>
      </c>
      <c r="N93" s="5">
        <v>250.726962804794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0.808510638297872</v>
      </c>
      <c r="J94" s="5">
        <v>0.811699030917347</v>
      </c>
      <c r="K94" s="5">
        <v>0.83285402309182</v>
      </c>
      <c r="L94" s="5">
        <v>0.808510638297872</v>
      </c>
      <c r="M94" s="5">
        <v>0.536527872085571</v>
      </c>
      <c r="N94" s="5">
        <v>3544.59556674957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0.5896470323741</v>
      </c>
      <c r="J95" s="5">
        <v>0.658000715819386</v>
      </c>
      <c r="K95" s="5">
        <v>0.817923702783148</v>
      </c>
      <c r="L95" s="5">
        <v>0.5896470323741</v>
      </c>
      <c r="M95" s="5">
        <v>66.9459161758422</v>
      </c>
      <c r="N95" s="5">
        <v>309.102972030639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0.695368705035971</v>
      </c>
      <c r="J96" s="5">
        <v>0.720446944210525</v>
      </c>
      <c r="K96" s="5">
        <v>0.868166908304596</v>
      </c>
      <c r="L96" s="5">
        <v>0.695368705035971</v>
      </c>
      <c r="M96" s="5">
        <v>67.0192332267761</v>
      </c>
      <c r="N96" s="5">
        <v>3611.43584370613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0.717120053956834</v>
      </c>
      <c r="J97" s="5">
        <v>0.749272388560926</v>
      </c>
      <c r="K97" s="5">
        <v>0.817942723691288</v>
      </c>
      <c r="L97" s="5">
        <v>0.717120053956834</v>
      </c>
      <c r="M97" s="5">
        <v>66.9672579765319</v>
      </c>
      <c r="N97" s="5">
        <v>547.978529930114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0.818851169064748</v>
      </c>
      <c r="J98" s="5">
        <v>0.833771103721753</v>
      </c>
      <c r="K98" s="5">
        <v>0.889394545989898</v>
      </c>
      <c r="L98" s="5">
        <v>0.818851169064748</v>
      </c>
      <c r="M98" s="5">
        <v>66.41051197052</v>
      </c>
      <c r="N98" s="5">
        <v>3869.86788606643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0.773100269784172</v>
      </c>
      <c r="J99" s="5">
        <v>0.740933335370476</v>
      </c>
      <c r="K99" s="5">
        <v>0.739191616950164</v>
      </c>
      <c r="L99" s="5">
        <v>0.773100269784172</v>
      </c>
      <c r="M99" s="5">
        <v>67.3428454399108</v>
      </c>
      <c r="N99" s="5">
        <v>161.743693351745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0.682891187050359</v>
      </c>
      <c r="J100" s="5">
        <v>0.723241586735425</v>
      </c>
      <c r="K100" s="5">
        <v>0.805257350744138</v>
      </c>
      <c r="L100" s="5">
        <v>0.682891187050359</v>
      </c>
      <c r="M100" s="5">
        <v>66.9678180217742</v>
      </c>
      <c r="N100" s="5">
        <v>456.373098373413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0.916085881294964</v>
      </c>
      <c r="J101" s="5">
        <v>0.918376809904817</v>
      </c>
      <c r="K101" s="5">
        <v>0.931179951424731</v>
      </c>
      <c r="L101" s="5">
        <v>0.916085881294964</v>
      </c>
      <c r="M101" s="5">
        <v>66.816688299179</v>
      </c>
      <c r="N101" s="5">
        <v>3763.13195753097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0.777371852517985</v>
      </c>
      <c r="J102" s="5">
        <v>0.783222331040945</v>
      </c>
      <c r="K102" s="5">
        <v>0.811796360416545</v>
      </c>
      <c r="L102" s="5">
        <v>0.777371852517985</v>
      </c>
      <c r="M102" s="5">
        <v>66.6303520202636</v>
      </c>
      <c r="N102" s="5">
        <v>698.556698083877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0.882419064748201</v>
      </c>
      <c r="J103" s="5">
        <v>0.88798165036908</v>
      </c>
      <c r="K103" s="5">
        <v>0.910550341646394</v>
      </c>
      <c r="L103" s="5">
        <v>0.882419064748201</v>
      </c>
      <c r="M103" s="5">
        <v>66.7441890239715</v>
      </c>
      <c r="N103" s="5">
        <v>4011.21096801757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0.768660071942446</v>
      </c>
      <c r="J104" s="5">
        <v>0.746845164971029</v>
      </c>
      <c r="K104" s="5">
        <v>0.733705127126491</v>
      </c>
      <c r="L104" s="5">
        <v>0.768660071942446</v>
      </c>
      <c r="M104" s="5">
        <v>66.8030145168304</v>
      </c>
      <c r="N104" s="5">
        <v>192.656951665878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0.721728866906474</v>
      </c>
      <c r="J105" s="5">
        <v>0.780774465638296</v>
      </c>
      <c r="K105" s="5">
        <v>0.897318758257482</v>
      </c>
      <c r="L105" s="5">
        <v>0.721728866906474</v>
      </c>
      <c r="M105" s="5">
        <v>67.0461122989654</v>
      </c>
      <c r="N105" s="5">
        <v>489.64169549942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0.915242805755395</v>
      </c>
      <c r="J106" s="5">
        <v>0.919619579387204</v>
      </c>
      <c r="K106" s="5">
        <v>0.933969925581152</v>
      </c>
      <c r="L106" s="5">
        <v>0.915242805755395</v>
      </c>
      <c r="M106" s="5">
        <v>66.6264078617096</v>
      </c>
      <c r="N106" s="5">
        <v>3784.61568164825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0.802664118705036</v>
      </c>
      <c r="J107" s="5">
        <v>0.814467772812219</v>
      </c>
      <c r="K107" s="5">
        <v>0.842426347321936</v>
      </c>
      <c r="L107" s="5">
        <v>0.802664118705036</v>
      </c>
      <c r="M107" s="5">
        <v>66.7760348320007</v>
      </c>
      <c r="N107" s="5">
        <v>732.684812784195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0.852180755395683</v>
      </c>
      <c r="J108" s="5">
        <v>0.860348289723622</v>
      </c>
      <c r="K108" s="5">
        <v>0.899480828238627</v>
      </c>
      <c r="L108" s="5">
        <v>0.852180755395683</v>
      </c>
      <c r="M108" s="5">
        <v>66.3824691772461</v>
      </c>
      <c r="N108" s="5">
        <v>4031.31927990913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0.894615557553956</v>
      </c>
      <c r="J109" s="5">
        <v>0.896743602060457</v>
      </c>
      <c r="K109" s="5">
        <v>0.914113929284672</v>
      </c>
      <c r="L109" s="5">
        <v>0.894615557553956</v>
      </c>
      <c r="M109" s="5">
        <v>66.7435429096221</v>
      </c>
      <c r="N109" s="5">
        <v>3502.63011884689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0.789174910071942</v>
      </c>
      <c r="J110" s="5">
        <v>0.786688370796715</v>
      </c>
      <c r="K110" s="5">
        <v>0.810126172126961</v>
      </c>
      <c r="L110" s="5">
        <v>0.789174910071942</v>
      </c>
      <c r="M110" s="5">
        <v>66.9746978282928</v>
      </c>
      <c r="N110" s="5">
        <v>430.956392288208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0.855328237410071</v>
      </c>
      <c r="J111" s="5">
        <v>0.838677148836358</v>
      </c>
      <c r="K111" s="5">
        <v>0.890996683732796</v>
      </c>
      <c r="L111" s="5">
        <v>0.855328237410071</v>
      </c>
      <c r="M111" s="5">
        <v>67.0607230663299</v>
      </c>
      <c r="N111" s="5">
        <v>3731.64685440063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0.884835881294964</v>
      </c>
      <c r="J112" s="5">
        <v>0.887637131812909</v>
      </c>
      <c r="K112" s="5">
        <v>0.91051557089346</v>
      </c>
      <c r="L112" s="5">
        <v>0.884835881294964</v>
      </c>
      <c r="M112" s="5">
        <v>66.8061459064483</v>
      </c>
      <c r="N112" s="5">
        <v>3451.87305688858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0.781362410071942</v>
      </c>
      <c r="J113" s="5">
        <v>0.781928134007285</v>
      </c>
      <c r="K113" s="5">
        <v>0.808028171467776</v>
      </c>
      <c r="L113" s="5">
        <v>0.781362410071942</v>
      </c>
      <c r="M113" s="5">
        <v>66.9091730117797</v>
      </c>
      <c r="N113" s="5">
        <v>399.875958919525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0.934240107913669</v>
      </c>
      <c r="J114" s="5">
        <v>0.93466273089923</v>
      </c>
      <c r="K114" s="5">
        <v>0.938638270696894</v>
      </c>
      <c r="L114" s="5">
        <v>0.934240107913669</v>
      </c>
      <c r="M114" s="5">
        <v>66.4486346244812</v>
      </c>
      <c r="N114" s="5">
        <v>3703.87914133071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67.1047894954681</v>
      </c>
      <c r="N115" s="5">
        <v>27.591864824295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0.665299010791366</v>
      </c>
      <c r="J116" s="5">
        <v>0.7497121328601</v>
      </c>
      <c r="K116" s="5">
        <v>0.891754241120163</v>
      </c>
      <c r="L116" s="5">
        <v>0.665299010791366</v>
      </c>
      <c r="M116" s="5">
        <v>66.7042615413665</v>
      </c>
      <c r="N116" s="5">
        <v>342.779377460479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0.914680755395683</v>
      </c>
      <c r="J117" s="5">
        <v>0.917299630058422</v>
      </c>
      <c r="K117" s="5">
        <v>0.928144018052817</v>
      </c>
      <c r="L117" s="5">
        <v>0.914680755395683</v>
      </c>
      <c r="M117" s="5">
        <v>67.0715737342834</v>
      </c>
      <c r="N117" s="5">
        <v>3657.61564064025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0.79232239208633</v>
      </c>
      <c r="J118" s="5">
        <v>0.796642973388541</v>
      </c>
      <c r="K118" s="5">
        <v>0.820402625135985</v>
      </c>
      <c r="L118" s="5">
        <v>0.79232239208633</v>
      </c>
      <c r="M118" s="5">
        <v>67.3825891017913</v>
      </c>
      <c r="N118" s="5">
        <v>577.188650369644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0.908329586330935</v>
      </c>
      <c r="J119" s="5">
        <v>0.911037168851509</v>
      </c>
      <c r="K119" s="5">
        <v>0.925067726956321</v>
      </c>
      <c r="L119" s="5">
        <v>0.908329586330935</v>
      </c>
      <c r="M119" s="5">
        <v>66.5183479785919</v>
      </c>
      <c r="N119" s="5">
        <v>3878.94145321846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0.863196942446043</v>
      </c>
      <c r="J120" s="5">
        <v>0.860696909985092</v>
      </c>
      <c r="K120" s="5">
        <v>0.88959363521623</v>
      </c>
      <c r="L120" s="5">
        <v>0.863196942446043</v>
      </c>
      <c r="M120" s="5">
        <v>66.7624299526214</v>
      </c>
      <c r="N120" s="5">
        <v>3338.20844054222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0.748819694244604</v>
      </c>
      <c r="J121" s="5">
        <v>0.759873340083305</v>
      </c>
      <c r="K121" s="5">
        <v>0.798080944011412</v>
      </c>
      <c r="L121" s="5">
        <v>0.748819694244604</v>
      </c>
      <c r="M121" s="5">
        <v>66.9514102935791</v>
      </c>
      <c r="N121" s="5">
        <v>281.133496761322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0.868255395683453</v>
      </c>
      <c r="J122" s="5">
        <v>0.876045989995278</v>
      </c>
      <c r="K122" s="5">
        <v>0.91075333853392</v>
      </c>
      <c r="L122" s="5">
        <v>0.868255395683453</v>
      </c>
      <c r="M122" s="5">
        <v>66.379337310791</v>
      </c>
      <c r="N122" s="5">
        <v>3585.73287820816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0.767198741007194</v>
      </c>
      <c r="J123" s="5">
        <v>0.759163531128444</v>
      </c>
      <c r="K123" s="5">
        <v>0.867941256312866</v>
      </c>
      <c r="L123" s="5">
        <v>0.767198741007194</v>
      </c>
      <c r="M123" s="5">
        <v>66.4141495227813</v>
      </c>
      <c r="N123" s="5">
        <v>3308.9429962635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0.694019784172661</v>
      </c>
      <c r="J124" s="5">
        <v>0.711727781650964</v>
      </c>
      <c r="K124" s="5">
        <v>0.767767454657252</v>
      </c>
      <c r="L124" s="5">
        <v>0.694019784172661</v>
      </c>
      <c r="M124" s="5">
        <v>66.8876810073852</v>
      </c>
      <c r="N124" s="5">
        <v>250.726962804794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0.879552607913669</v>
      </c>
      <c r="J125" s="5">
        <v>0.886192176258226</v>
      </c>
      <c r="K125" s="5">
        <v>0.916081603258353</v>
      </c>
      <c r="L125" s="5">
        <v>0.879552607913669</v>
      </c>
      <c r="M125" s="5">
        <v>67.0566020011901</v>
      </c>
      <c r="N125" s="5">
        <v>3544.59556674957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0.492184660123591</v>
      </c>
      <c r="J126" s="5">
        <v>0.550842567756921</v>
      </c>
      <c r="K126" s="5">
        <v>0.76456559641063</v>
      </c>
      <c r="L126" s="5">
        <v>0.492184660123591</v>
      </c>
      <c r="M126" s="5">
        <v>10.5561008453369</v>
      </c>
      <c r="N126" s="5">
        <v>309.102972030639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0.359869138495092</v>
      </c>
      <c r="J127" s="5">
        <v>0.412278862090994</v>
      </c>
      <c r="K127" s="5">
        <v>0.762160462369744</v>
      </c>
      <c r="L127" s="5">
        <v>0.359869138495092</v>
      </c>
      <c r="M127" s="5">
        <v>10.4082946777343</v>
      </c>
      <c r="N127" s="5">
        <v>3611.43584370613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0.905125408942202</v>
      </c>
      <c r="J128" s="5">
        <v>0.905675353928643</v>
      </c>
      <c r="K128" s="5">
        <v>0.912076564772723</v>
      </c>
      <c r="L128" s="5">
        <v>0.905125408942202</v>
      </c>
      <c r="M128" s="5">
        <v>10.3295273780822</v>
      </c>
      <c r="N128" s="5">
        <v>547.978529930114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0.766993820428934</v>
      </c>
      <c r="J129" s="5">
        <v>0.787100993627392</v>
      </c>
      <c r="K129" s="5">
        <v>0.875928540857749</v>
      </c>
      <c r="L129" s="5">
        <v>0.766993820428934</v>
      </c>
      <c r="M129" s="5">
        <v>10.263920545578</v>
      </c>
      <c r="N129" s="5">
        <v>3869.86788606643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0.648854961832061</v>
      </c>
      <c r="J130" s="5">
        <v>0.584306835985541</v>
      </c>
      <c r="K130" s="5">
        <v>0.553369736141494</v>
      </c>
      <c r="L130" s="5">
        <v>0.648854961832061</v>
      </c>
      <c r="M130" s="5">
        <v>10.3882784843444</v>
      </c>
      <c r="N130" s="5">
        <v>161.743693351745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0.684114867320974</v>
      </c>
      <c r="J131" s="5">
        <v>0.69222395993026</v>
      </c>
      <c r="K131" s="5">
        <v>0.734488022208198</v>
      </c>
      <c r="L131" s="5">
        <v>0.684114867320974</v>
      </c>
      <c r="M131" s="5">
        <v>10.479064464569</v>
      </c>
      <c r="N131" s="5">
        <v>456.373098373413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0.719374772809887</v>
      </c>
      <c r="J132" s="5">
        <v>0.70068114316954</v>
      </c>
      <c r="K132" s="5">
        <v>0.789706852365972</v>
      </c>
      <c r="L132" s="5">
        <v>0.719374772809887</v>
      </c>
      <c r="M132" s="5">
        <v>10.3225481510162</v>
      </c>
      <c r="N132" s="5">
        <v>3763.13195753097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0.91494002181025</v>
      </c>
      <c r="J133" s="5">
        <v>0.915995415460751</v>
      </c>
      <c r="K133" s="5">
        <v>0.923903114220667</v>
      </c>
      <c r="L133" s="5">
        <v>0.91494002181025</v>
      </c>
      <c r="M133" s="5">
        <v>10.2210671901702</v>
      </c>
      <c r="N133" s="5">
        <v>698.556698083877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0.815703380588876</v>
      </c>
      <c r="J134" s="5">
        <v>0.819214737877837</v>
      </c>
      <c r="K134" s="5">
        <v>0.868173553918396</v>
      </c>
      <c r="L134" s="5">
        <v>0.815703380588876</v>
      </c>
      <c r="M134" s="5">
        <v>10.3841986656188</v>
      </c>
      <c r="N134" s="5">
        <v>4011.21096801757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0.710650672482733</v>
      </c>
      <c r="J135" s="5">
        <v>0.672340327785739</v>
      </c>
      <c r="K135" s="5">
        <v>0.686926226478333</v>
      </c>
      <c r="L135" s="5">
        <v>0.710650672482733</v>
      </c>
      <c r="M135" s="5">
        <v>10.334287405014</v>
      </c>
      <c r="N135" s="5">
        <v>192.656951665878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0.737549981824791</v>
      </c>
      <c r="J136" s="5">
        <v>0.72977456850643</v>
      </c>
      <c r="K136" s="5">
        <v>0.74729424123336</v>
      </c>
      <c r="L136" s="5">
        <v>0.737549981824791</v>
      </c>
      <c r="M136" s="5">
        <v>10.3259778022766</v>
      </c>
      <c r="N136" s="5">
        <v>489.64169549942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0.766993820428934</v>
      </c>
      <c r="J137" s="5">
        <v>0.746804582569183</v>
      </c>
      <c r="K137" s="5">
        <v>0.77220135038185</v>
      </c>
      <c r="L137" s="5">
        <v>0.766993820428934</v>
      </c>
      <c r="M137" s="5">
        <v>10.3196239471435</v>
      </c>
      <c r="N137" s="5">
        <v>3784.61568164825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0.912758996728462</v>
      </c>
      <c r="J138" s="5">
        <v>0.913064725773874</v>
      </c>
      <c r="K138" s="5">
        <v>0.917351808233161</v>
      </c>
      <c r="L138" s="5">
        <v>0.912758996728462</v>
      </c>
      <c r="M138" s="5">
        <v>10.3224787712097</v>
      </c>
      <c r="N138" s="5">
        <v>732.684812784195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0.869501999272991</v>
      </c>
      <c r="J139" s="5">
        <v>0.879031245112125</v>
      </c>
      <c r="K139" s="5">
        <v>0.916802399919629</v>
      </c>
      <c r="L139" s="5">
        <v>0.869501999272991</v>
      </c>
      <c r="M139" s="5">
        <v>10.2513427734375</v>
      </c>
      <c r="N139" s="5">
        <v>4031.31927990913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0.657579062159214</v>
      </c>
      <c r="J140" s="5">
        <v>0.649189191831245</v>
      </c>
      <c r="K140" s="5">
        <v>0.711824560133398</v>
      </c>
      <c r="L140" s="5">
        <v>0.657579062159214</v>
      </c>
      <c r="M140" s="5">
        <v>10.4035820960998</v>
      </c>
      <c r="N140" s="5">
        <v>3502.63011884689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0.915667030170846</v>
      </c>
      <c r="J141" s="5">
        <v>0.916730704726025</v>
      </c>
      <c r="K141" s="5">
        <v>0.92238207182403</v>
      </c>
      <c r="L141" s="5">
        <v>0.915667030170846</v>
      </c>
      <c r="M141" s="5">
        <v>10.3406643867492</v>
      </c>
      <c r="N141" s="5">
        <v>430.956392288208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0.757906215921483</v>
      </c>
      <c r="J142" s="5">
        <v>0.749354717952594</v>
      </c>
      <c r="K142" s="5">
        <v>0.871239369284777</v>
      </c>
      <c r="L142" s="5">
        <v>0.757906215921483</v>
      </c>
      <c r="M142" s="5">
        <v>10.3207247257232</v>
      </c>
      <c r="N142" s="5">
        <v>3731.64685440063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0.680116321337695</v>
      </c>
      <c r="J143" s="5">
        <v>0.64239820300877</v>
      </c>
      <c r="K143" s="5">
        <v>0.66765270269595</v>
      </c>
      <c r="L143" s="5">
        <v>0.680116321337695</v>
      </c>
      <c r="M143" s="5">
        <v>10.2627153396606</v>
      </c>
      <c r="N143" s="5">
        <v>3451.87305688858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0.907669938204289</v>
      </c>
      <c r="J144" s="5">
        <v>0.907482845260687</v>
      </c>
      <c r="K144" s="5">
        <v>0.911164422496385</v>
      </c>
      <c r="L144" s="5">
        <v>0.907669938204289</v>
      </c>
      <c r="M144" s="5">
        <v>10.2783625125885</v>
      </c>
      <c r="N144" s="5">
        <v>399.875958919525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0.889494729189385</v>
      </c>
      <c r="J145" s="5">
        <v>0.88442307401859</v>
      </c>
      <c r="K145" s="5">
        <v>0.903318329940984</v>
      </c>
      <c r="L145" s="5">
        <v>0.889494729189385</v>
      </c>
      <c r="M145" s="5">
        <v>10.2748584747314</v>
      </c>
      <c r="N145" s="5">
        <v>3703.87914133071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10.5476512908935</v>
      </c>
      <c r="N146" s="5">
        <v>27.591864824295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0.574336604870956</v>
      </c>
      <c r="J147" s="5">
        <v>0.640508568898802</v>
      </c>
      <c r="K147" s="5">
        <v>0.781135087582913</v>
      </c>
      <c r="L147" s="5">
        <v>0.574336604870956</v>
      </c>
      <c r="M147" s="5">
        <v>10.2159950733184</v>
      </c>
      <c r="N147" s="5">
        <v>342.779377460479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0.75281715739731</v>
      </c>
      <c r="J148" s="5">
        <v>0.739612895645428</v>
      </c>
      <c r="K148" s="5">
        <v>0.783094511877858</v>
      </c>
      <c r="L148" s="5">
        <v>0.75281715739731</v>
      </c>
      <c r="M148" s="5">
        <v>10.3061444759368</v>
      </c>
      <c r="N148" s="5">
        <v>3657.61564064025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0.911668484187568</v>
      </c>
      <c r="J149" s="5">
        <v>0.909063926208749</v>
      </c>
      <c r="K149" s="5">
        <v>0.912551064072079</v>
      </c>
      <c r="L149" s="5">
        <v>0.911668484187568</v>
      </c>
      <c r="M149" s="5">
        <v>10.8407163619995</v>
      </c>
      <c r="N149" s="5">
        <v>577.188650369644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0.833515085423482</v>
      </c>
      <c r="J150" s="5">
        <v>0.847426064277002</v>
      </c>
      <c r="K150" s="5">
        <v>0.893743755431242</v>
      </c>
      <c r="L150" s="5">
        <v>0.833515085423482</v>
      </c>
      <c r="M150" s="5">
        <v>10.301248550415</v>
      </c>
      <c r="N150" s="5">
        <v>3878.94145321846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0.604507451835696</v>
      </c>
      <c r="J151" s="5">
        <v>0.578621274730749</v>
      </c>
      <c r="K151" s="5">
        <v>0.723260866115665</v>
      </c>
      <c r="L151" s="5">
        <v>0.604507451835696</v>
      </c>
      <c r="M151" s="5">
        <v>10.250661611557</v>
      </c>
      <c r="N151" s="5">
        <v>3338.20844054222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0.913486005089058</v>
      </c>
      <c r="J152" s="5">
        <v>0.911211104477425</v>
      </c>
      <c r="K152" s="5">
        <v>0.915045768667217</v>
      </c>
      <c r="L152" s="5">
        <v>0.913486005089058</v>
      </c>
      <c r="M152" s="5">
        <v>10.3500845432281</v>
      </c>
      <c r="N152" s="5">
        <v>281.133496761322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0.899672846237731</v>
      </c>
      <c r="J153" s="5">
        <v>0.901789046570231</v>
      </c>
      <c r="K153" s="5">
        <v>0.909414864812314</v>
      </c>
      <c r="L153" s="5">
        <v>0.899672846237731</v>
      </c>
      <c r="M153" s="5">
        <v>10.3680672645568</v>
      </c>
      <c r="N153" s="5">
        <v>3585.73287820816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0.474736459469283</v>
      </c>
      <c r="J154" s="5">
        <v>0.403209457565432</v>
      </c>
      <c r="K154" s="5">
        <v>0.584695552945329</v>
      </c>
      <c r="L154" s="5">
        <v>0.474736459469283</v>
      </c>
      <c r="M154" s="5">
        <v>10.2652065753936</v>
      </c>
      <c r="N154" s="5">
        <v>3308.9429962635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0.90367139222101</v>
      </c>
      <c r="J155" s="5">
        <v>0.904682353202273</v>
      </c>
      <c r="K155" s="5">
        <v>0.917604496972732</v>
      </c>
      <c r="L155" s="5">
        <v>0.90367139222101</v>
      </c>
      <c r="M155" s="5">
        <v>10.4178347587585</v>
      </c>
      <c r="N155" s="5">
        <v>250.726962804794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0.917848055252635</v>
      </c>
      <c r="J156" s="5">
        <v>0.919441605815842</v>
      </c>
      <c r="K156" s="5">
        <v>0.922998938030513</v>
      </c>
      <c r="L156" s="5">
        <v>0.917848055252635</v>
      </c>
      <c r="M156" s="5">
        <v>10.3686685562133</v>
      </c>
      <c r="N156" s="5">
        <v>3544.59556674957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</cols>
  <sheetData>
    <row r="3">
      <c r="B3" s="3" t="s">
        <v>243</v>
      </c>
      <c r="C3" s="23">
        <f>SQRT(5)</f>
        <v>2.236067977</v>
      </c>
    </row>
    <row r="5">
      <c r="C5" s="23">
        <v>2.7764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0.862348178137651</v>
      </c>
      <c r="J2" s="5">
        <v>0.857035700247274</v>
      </c>
      <c r="K2" s="5">
        <v>0.859128196612154</v>
      </c>
      <c r="L2" s="5">
        <v>0.862348178137651</v>
      </c>
      <c r="M2" s="5">
        <v>4.65417313575744</v>
      </c>
      <c r="N2" s="5">
        <v>309.044342041015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0.833198380566801</v>
      </c>
      <c r="J3" s="5">
        <v>0.826456367818875</v>
      </c>
      <c r="K3" s="5">
        <v>0.841295417523771</v>
      </c>
      <c r="L3" s="5">
        <v>0.833198380566801</v>
      </c>
      <c r="M3" s="5">
        <v>5.18324446678161</v>
      </c>
      <c r="N3" s="5">
        <v>3698.97496867179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0.860728744939271</v>
      </c>
      <c r="J4" s="5">
        <v>0.857758792727439</v>
      </c>
      <c r="K4" s="5">
        <v>0.865908491523878</v>
      </c>
      <c r="L4" s="5">
        <v>0.860728744939271</v>
      </c>
      <c r="M4" s="5">
        <v>5.24849653244018</v>
      </c>
      <c r="N4" s="5">
        <v>557.243770599365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0.883400809716599</v>
      </c>
      <c r="J5" s="5">
        <v>0.881867586513598</v>
      </c>
      <c r="K5" s="5">
        <v>0.885883400091634</v>
      </c>
      <c r="L5" s="5">
        <v>0.883400809716599</v>
      </c>
      <c r="M5" s="5">
        <v>5.1909646987915</v>
      </c>
      <c r="N5" s="5">
        <v>3971.11193370819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0.408906882591093</v>
      </c>
      <c r="J6" s="5">
        <v>0.379522273049386</v>
      </c>
      <c r="K6" s="5">
        <v>0.471420789591625</v>
      </c>
      <c r="L6" s="5">
        <v>0.408906882591093</v>
      </c>
      <c r="M6" s="5">
        <v>4.68132281303405</v>
      </c>
      <c r="N6" s="5">
        <v>161.77252626419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0.883400809716599</v>
      </c>
      <c r="J7" s="5">
        <v>0.882973407552128</v>
      </c>
      <c r="K7" s="5">
        <v>0.884332141361055</v>
      </c>
      <c r="L7" s="5">
        <v>0.883400809716599</v>
      </c>
      <c r="M7" s="5">
        <v>4.58472728729248</v>
      </c>
      <c r="N7" s="5">
        <v>459.284281253814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</v>
      </c>
      <c r="J8" s="5">
        <v>0.803045382176815</v>
      </c>
      <c r="K8" s="5">
        <v>0.848232962627006</v>
      </c>
      <c r="L8" s="5">
        <v>0.8</v>
      </c>
      <c r="M8" s="5">
        <v>5.13761281967163</v>
      </c>
      <c r="N8" s="5">
        <v>3856.95131683349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0.930364372469635</v>
      </c>
      <c r="J9" s="5">
        <v>0.930427536263574</v>
      </c>
      <c r="K9" s="5">
        <v>0.931978495023896</v>
      </c>
      <c r="L9" s="5">
        <v>0.930364372469635</v>
      </c>
      <c r="M9" s="5">
        <v>5.25688743591308</v>
      </c>
      <c r="N9" s="5">
        <v>714.746038198471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0.839676113360323</v>
      </c>
      <c r="J10" s="5">
        <v>0.84586080994343</v>
      </c>
      <c r="K10" s="5">
        <v>0.872539550642363</v>
      </c>
      <c r="L10" s="5">
        <v>0.839676113360323</v>
      </c>
      <c r="M10" s="5">
        <v>5.11728072166442</v>
      </c>
      <c r="N10" s="5">
        <v>4097.4712665081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0.506072874493927</v>
      </c>
      <c r="J11" s="5">
        <v>0.462527871217286</v>
      </c>
      <c r="K11" s="5">
        <v>0.507888138302347</v>
      </c>
      <c r="L11" s="5">
        <v>0.506072874493927</v>
      </c>
      <c r="M11" s="5">
        <v>4.62406587600708</v>
      </c>
      <c r="N11" s="5">
        <v>193.868515253067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0.885020242914979</v>
      </c>
      <c r="J12" s="5">
        <v>0.886100206110295</v>
      </c>
      <c r="K12" s="5">
        <v>0.89092825094216</v>
      </c>
      <c r="L12" s="5">
        <v>0.885020242914979</v>
      </c>
      <c r="M12" s="5">
        <v>5.13317561149597</v>
      </c>
      <c r="N12" s="5">
        <v>500.332151412963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0.711740890688259</v>
      </c>
      <c r="J13" s="5">
        <v>0.72780339475268</v>
      </c>
      <c r="K13" s="5">
        <v>0.828905593980781</v>
      </c>
      <c r="L13" s="5">
        <v>0.711740890688259</v>
      </c>
      <c r="M13" s="5">
        <v>5.24589014053344</v>
      </c>
      <c r="N13" s="5">
        <v>3904.52457571029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0.933603238866396</v>
      </c>
      <c r="J14" s="5">
        <v>0.934491459899091</v>
      </c>
      <c r="K14" s="5">
        <v>0.936524263021439</v>
      </c>
      <c r="L14" s="5">
        <v>0.933603238866396</v>
      </c>
      <c r="M14" s="5">
        <v>5.18250346183776</v>
      </c>
      <c r="N14" s="5">
        <v>745.510851860046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0.795951417004048</v>
      </c>
      <c r="J15" s="5">
        <v>0.796012533453746</v>
      </c>
      <c r="K15" s="5">
        <v>0.828460360155063</v>
      </c>
      <c r="L15" s="5">
        <v>0.795951417004048</v>
      </c>
      <c r="M15" s="5">
        <v>5.24284362792968</v>
      </c>
      <c r="N15" s="5">
        <v>4134.9780344963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0.524696356275303</v>
      </c>
      <c r="J16" s="5">
        <v>0.489303433909307</v>
      </c>
      <c r="K16" s="5">
        <v>0.554545680242248</v>
      </c>
      <c r="L16" s="5">
        <v>0.524696356275303</v>
      </c>
      <c r="M16" s="5">
        <v>5.25266575813293</v>
      </c>
      <c r="N16" s="5">
        <v>3599.43194150924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0.535222672064777</v>
      </c>
      <c r="J17" s="5">
        <v>0.503448136031152</v>
      </c>
      <c r="K17" s="5">
        <v>0.532982985147001</v>
      </c>
      <c r="L17" s="5">
        <v>0.535222672064777</v>
      </c>
      <c r="M17" s="5">
        <v>5.18297886848449</v>
      </c>
      <c r="N17" s="5">
        <v>441.768222570419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0.535222672064777</v>
      </c>
      <c r="J18" s="5">
        <v>0.487305582646826</v>
      </c>
      <c r="K18" s="5">
        <v>0.582953470172461</v>
      </c>
      <c r="L18" s="5">
        <v>0.535222672064777</v>
      </c>
      <c r="M18" s="5">
        <v>5.11692976951599</v>
      </c>
      <c r="N18" s="5">
        <v>3857.50112724304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0.500404858299595</v>
      </c>
      <c r="J19" s="5">
        <v>0.445904526251492</v>
      </c>
      <c r="K19" s="5">
        <v>0.527062765926367</v>
      </c>
      <c r="L19" s="5">
        <v>0.500404858299595</v>
      </c>
      <c r="M19" s="5">
        <v>5.151460647583</v>
      </c>
      <c r="N19" s="5">
        <v>3497.28275060653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0.501214574898785</v>
      </c>
      <c r="J20" s="5">
        <v>0.476195733496892</v>
      </c>
      <c r="K20" s="5">
        <v>0.55202841138111</v>
      </c>
      <c r="L20" s="5">
        <v>0.501214574898785</v>
      </c>
      <c r="M20" s="5">
        <v>4.64286255836486</v>
      </c>
      <c r="N20" s="5">
        <v>398.374497652053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0.517408906882591</v>
      </c>
      <c r="J21" s="5">
        <v>0.490973805379846</v>
      </c>
      <c r="K21" s="5">
        <v>0.573974620803455</v>
      </c>
      <c r="L21" s="5">
        <v>0.517408906882591</v>
      </c>
      <c r="M21" s="5">
        <v>5.24538612365722</v>
      </c>
      <c r="N21" s="5">
        <v>3793.0184059143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4.65234017372131</v>
      </c>
      <c r="N22" s="5">
        <v>35.928632736206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0.901214574898785</v>
      </c>
      <c r="J23" s="5">
        <v>0.901828945414273</v>
      </c>
      <c r="K23" s="5">
        <v>0.907739660205631</v>
      </c>
      <c r="L23" s="5">
        <v>0.901214574898785</v>
      </c>
      <c r="M23" s="5">
        <v>5.24172782897949</v>
      </c>
      <c r="N23" s="5">
        <v>348.970534801483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0.871255060728744</v>
      </c>
      <c r="J24" s="5">
        <v>0.872687620231824</v>
      </c>
      <c r="K24" s="5">
        <v>0.879895118274725</v>
      </c>
      <c r="L24" s="5">
        <v>0.871255060728744</v>
      </c>
      <c r="M24" s="5">
        <v>5.23278760910034</v>
      </c>
      <c r="N24" s="5">
        <v>3728.42145013809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0.930364372469635</v>
      </c>
      <c r="J25" s="5">
        <v>0.931759788399338</v>
      </c>
      <c r="K25" s="5">
        <v>0.934963492343641</v>
      </c>
      <c r="L25" s="5">
        <v>0.930364372469635</v>
      </c>
      <c r="M25" s="5">
        <v>5.12825512886047</v>
      </c>
      <c r="N25" s="5">
        <v>589.728491783142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0.889878542510121</v>
      </c>
      <c r="J26" s="5">
        <v>0.887583126597629</v>
      </c>
      <c r="K26" s="5">
        <v>0.891825633691702</v>
      </c>
      <c r="L26" s="5">
        <v>0.889878542510121</v>
      </c>
      <c r="M26" s="5">
        <v>5.14429259300231</v>
      </c>
      <c r="N26" s="5">
        <v>3973.30417656898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0.512550607287449</v>
      </c>
      <c r="J27" s="5">
        <v>0.497451438273486</v>
      </c>
      <c r="K27" s="5">
        <v>0.593327042249907</v>
      </c>
      <c r="L27" s="5">
        <v>0.512550607287449</v>
      </c>
      <c r="M27" s="5">
        <v>5.22118711471557</v>
      </c>
      <c r="N27" s="5">
        <v>3433.10044455528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0.575708502024291</v>
      </c>
      <c r="J28" s="5">
        <v>0.571543289273635</v>
      </c>
      <c r="K28" s="5">
        <v>0.640728063617155</v>
      </c>
      <c r="L28" s="5">
        <v>0.575708502024291</v>
      </c>
      <c r="M28" s="5">
        <v>5.24111723899841</v>
      </c>
      <c r="N28" s="5">
        <v>285.163180112838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0.540080971659919</v>
      </c>
      <c r="J29" s="5">
        <v>0.522102768070476</v>
      </c>
      <c r="K29" s="5">
        <v>0.594822049451764</v>
      </c>
      <c r="L29" s="5">
        <v>0.540080971659919</v>
      </c>
      <c r="M29" s="5">
        <v>5.23852491378784</v>
      </c>
      <c r="N29" s="5">
        <v>3714.89762639999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0.231578947368421</v>
      </c>
      <c r="J30" s="5">
        <v>0.164365296464803</v>
      </c>
      <c r="K30" s="5">
        <v>0.303264981578535</v>
      </c>
      <c r="L30" s="5">
        <v>0.231578947368421</v>
      </c>
      <c r="M30" s="5">
        <v>4.61615967750549</v>
      </c>
      <c r="N30" s="5">
        <v>3311.11159205436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0.446153846153846</v>
      </c>
      <c r="J31" s="5">
        <v>0.412425665711363</v>
      </c>
      <c r="K31" s="5">
        <v>0.557031801772547</v>
      </c>
      <c r="L31" s="5">
        <v>0.446153846153846</v>
      </c>
      <c r="M31" s="5">
        <v>4.68045568466186</v>
      </c>
      <c r="N31" s="5">
        <v>251.15263724327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0.480161943319838</v>
      </c>
      <c r="J32" s="5">
        <v>0.43322970018894</v>
      </c>
      <c r="K32" s="5">
        <v>0.625067038061591</v>
      </c>
      <c r="L32" s="5">
        <v>0.480161943319838</v>
      </c>
      <c r="M32" s="5">
        <v>5.19896793365478</v>
      </c>
      <c r="N32" s="5">
        <v>3669.85118842124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0.541125541125541</v>
      </c>
      <c r="J33" s="5">
        <v>0.467357019833644</v>
      </c>
      <c r="K33" s="5">
        <v>0.452661901999162</v>
      </c>
      <c r="L33" s="5">
        <v>0.541125541125541</v>
      </c>
      <c r="M33" s="5">
        <v>3.5163300037384</v>
      </c>
      <c r="N33" s="5">
        <v>309.044342041015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0.506493506493506</v>
      </c>
      <c r="J34" s="5">
        <v>0.454647358191157</v>
      </c>
      <c r="K34" s="5">
        <v>0.466805436849578</v>
      </c>
      <c r="L34" s="5">
        <v>0.506493506493506</v>
      </c>
      <c r="M34" s="5">
        <v>3.6372971534729</v>
      </c>
      <c r="N34" s="5">
        <v>3698.97496867179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0.519480519480519</v>
      </c>
      <c r="J35" s="5">
        <v>0.462993942530421</v>
      </c>
      <c r="K35" s="5">
        <v>0.432951053719687</v>
      </c>
      <c r="L35" s="5">
        <v>0.519480519480519</v>
      </c>
      <c r="M35" s="5">
        <v>3.65424013137817</v>
      </c>
      <c r="N35" s="5">
        <v>557.243770599365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0.525974025974026</v>
      </c>
      <c r="J36" s="5">
        <v>0.501936311062829</v>
      </c>
      <c r="K36" s="5">
        <v>0.517567723592933</v>
      </c>
      <c r="L36" s="5">
        <v>0.525974025974026</v>
      </c>
      <c r="M36" s="5">
        <v>3.61590456962585</v>
      </c>
      <c r="N36" s="5">
        <v>3971.11193370819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0.859307359307359</v>
      </c>
      <c r="J37" s="5">
        <v>0.845155453024558</v>
      </c>
      <c r="K37" s="5">
        <v>0.855023887208402</v>
      </c>
      <c r="L37" s="5">
        <v>0.859307359307359</v>
      </c>
      <c r="M37" s="5">
        <v>3.66696977615356</v>
      </c>
      <c r="N37" s="5">
        <v>161.77252626419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0.872294372294372</v>
      </c>
      <c r="J38" s="5">
        <v>0.859024325791581</v>
      </c>
      <c r="K38" s="5">
        <v>0.855295112049601</v>
      </c>
      <c r="L38" s="5">
        <v>0.872294372294372</v>
      </c>
      <c r="M38" s="5">
        <v>3.53829455375671</v>
      </c>
      <c r="N38" s="5">
        <v>459.284281253814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0.889610389610389</v>
      </c>
      <c r="J39" s="5">
        <v>0.881238991699688</v>
      </c>
      <c r="K39" s="5">
        <v>0.880489993560685</v>
      </c>
      <c r="L39" s="5">
        <v>0.889610389610389</v>
      </c>
      <c r="M39" s="5">
        <v>3.67700099945068</v>
      </c>
      <c r="N39" s="5">
        <v>3856.95131683349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0.887445887445887</v>
      </c>
      <c r="J40" s="5">
        <v>0.881193239223655</v>
      </c>
      <c r="K40" s="5">
        <v>0.877960338708444</v>
      </c>
      <c r="L40" s="5">
        <v>0.887445887445887</v>
      </c>
      <c r="M40" s="5">
        <v>3.71731090545654</v>
      </c>
      <c r="N40" s="5">
        <v>714.746038198471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0.889610389610389</v>
      </c>
      <c r="J41" s="5">
        <v>0.88133257629917</v>
      </c>
      <c r="K41" s="5">
        <v>0.876086709454954</v>
      </c>
      <c r="L41" s="5">
        <v>0.889610389610389</v>
      </c>
      <c r="M41" s="5">
        <v>3.65016412734985</v>
      </c>
      <c r="N41" s="5">
        <v>4097.4712665081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0.87012987012987</v>
      </c>
      <c r="J42" s="5">
        <v>0.855732661433122</v>
      </c>
      <c r="K42" s="5">
        <v>0.848441168154329</v>
      </c>
      <c r="L42" s="5">
        <v>0.87012987012987</v>
      </c>
      <c r="M42" s="5">
        <v>3.51898097991943</v>
      </c>
      <c r="N42" s="5">
        <v>193.868515253067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0.874458874458874</v>
      </c>
      <c r="J43" s="5">
        <v>0.864018508373709</v>
      </c>
      <c r="K43" s="5">
        <v>0.859370432013356</v>
      </c>
      <c r="L43" s="5">
        <v>0.874458874458874</v>
      </c>
      <c r="M43" s="5">
        <v>3.64548635482788</v>
      </c>
      <c r="N43" s="5">
        <v>500.332151412963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0.883116883116883</v>
      </c>
      <c r="J44" s="5">
        <v>0.874525977442941</v>
      </c>
      <c r="K44" s="5">
        <v>0.869357281779641</v>
      </c>
      <c r="L44" s="5">
        <v>0.883116883116883</v>
      </c>
      <c r="M44" s="5">
        <v>3.68514132499694</v>
      </c>
      <c r="N44" s="5">
        <v>3904.52457571029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0.889610389610389</v>
      </c>
      <c r="J45" s="5">
        <v>0.880724060441964</v>
      </c>
      <c r="K45" s="5">
        <v>0.875381448409869</v>
      </c>
      <c r="L45" s="5">
        <v>0.889610389610389</v>
      </c>
      <c r="M45" s="5">
        <v>3.66651773452758</v>
      </c>
      <c r="N45" s="5">
        <v>745.510851860046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0.891774891774891</v>
      </c>
      <c r="J46" s="5">
        <v>0.885905216360513</v>
      </c>
      <c r="K46" s="5">
        <v>0.886515785209815</v>
      </c>
      <c r="L46" s="5">
        <v>0.891774891774891</v>
      </c>
      <c r="M46" s="5">
        <v>3.68545961380004</v>
      </c>
      <c r="N46" s="5">
        <v>4134.9780344963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0.891774891774891</v>
      </c>
      <c r="J47" s="5">
        <v>0.879735710840521</v>
      </c>
      <c r="K47" s="5">
        <v>0.873853464830908</v>
      </c>
      <c r="L47" s="5">
        <v>0.891774891774891</v>
      </c>
      <c r="M47" s="5">
        <v>3.69758749008178</v>
      </c>
      <c r="N47" s="5">
        <v>3599.43194150924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0.874458874458874</v>
      </c>
      <c r="J48" s="5">
        <v>0.86728455332653</v>
      </c>
      <c r="K48" s="5">
        <v>0.861691837819657</v>
      </c>
      <c r="L48" s="5">
        <v>0.874458874458874</v>
      </c>
      <c r="M48" s="5">
        <v>3.71894121170043</v>
      </c>
      <c r="N48" s="5">
        <v>441.768222570419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0.885281385281385</v>
      </c>
      <c r="J49" s="5">
        <v>0.874013997840977</v>
      </c>
      <c r="K49" s="5">
        <v>0.865925897272306</v>
      </c>
      <c r="L49" s="5">
        <v>0.885281385281385</v>
      </c>
      <c r="M49" s="5">
        <v>3.70603156089782</v>
      </c>
      <c r="N49" s="5">
        <v>3857.50112724304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0.9004329004329</v>
      </c>
      <c r="J50" s="5">
        <v>0.886873339426265</v>
      </c>
      <c r="K50" s="5">
        <v>0.878806757899401</v>
      </c>
      <c r="L50" s="5">
        <v>0.9004329004329</v>
      </c>
      <c r="M50" s="5">
        <v>3.63980650901794</v>
      </c>
      <c r="N50" s="5">
        <v>3497.28275060653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0.865800865800865</v>
      </c>
      <c r="J51" s="5">
        <v>0.855427971088724</v>
      </c>
      <c r="K51" s="5">
        <v>0.84913818899994</v>
      </c>
      <c r="L51" s="5">
        <v>0.865800865800865</v>
      </c>
      <c r="M51" s="5">
        <v>3.552494764328</v>
      </c>
      <c r="N51" s="5">
        <v>398.374497652053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0.876623376623376</v>
      </c>
      <c r="J52" s="5">
        <v>0.864549818881882</v>
      </c>
      <c r="K52" s="5">
        <v>0.859787817969162</v>
      </c>
      <c r="L52" s="5">
        <v>0.876623376623376</v>
      </c>
      <c r="M52" s="5">
        <v>3.7094075679779</v>
      </c>
      <c r="N52" s="5">
        <v>3793.0184059143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3.56915211677551</v>
      </c>
      <c r="N53" s="5">
        <v>35.928632736206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0.738095238095238</v>
      </c>
      <c r="J54" s="5">
        <v>0.727312798972226</v>
      </c>
      <c r="K54" s="5">
        <v>0.727418819586431</v>
      </c>
      <c r="L54" s="5">
        <v>0.738095238095238</v>
      </c>
      <c r="M54" s="5">
        <v>3.70735883712768</v>
      </c>
      <c r="N54" s="5">
        <v>348.970534801483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0.725108225108225</v>
      </c>
      <c r="J55" s="5">
        <v>0.720200758879887</v>
      </c>
      <c r="K55" s="5">
        <v>0.744270985188755</v>
      </c>
      <c r="L55" s="5">
        <v>0.725108225108225</v>
      </c>
      <c r="M55" s="5">
        <v>3.73356842994689</v>
      </c>
      <c r="N55" s="5">
        <v>3728.42145013809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0.816017316017316</v>
      </c>
      <c r="J56" s="5">
        <v>0.809052056584091</v>
      </c>
      <c r="K56" s="5">
        <v>0.81238554980791</v>
      </c>
      <c r="L56" s="5">
        <v>0.816017316017316</v>
      </c>
      <c r="M56" s="5">
        <v>3.63739275932312</v>
      </c>
      <c r="N56" s="5">
        <v>589.728491783142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0.757575757575757</v>
      </c>
      <c r="J57" s="5">
        <v>0.753587947500838</v>
      </c>
      <c r="K57" s="5">
        <v>0.769895766690383</v>
      </c>
      <c r="L57" s="5">
        <v>0.757575757575757</v>
      </c>
      <c r="M57" s="5">
        <v>3.63184881210327</v>
      </c>
      <c r="N57" s="5">
        <v>3973.30417656898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0.753246753246753</v>
      </c>
      <c r="J58" s="5">
        <v>0.747491155229381</v>
      </c>
      <c r="K58" s="5">
        <v>0.78939951164434</v>
      </c>
      <c r="L58" s="5">
        <v>0.753246753246753</v>
      </c>
      <c r="M58" s="5">
        <v>3.61401748657226</v>
      </c>
      <c r="N58" s="5">
        <v>3433.10044455528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0.785714285714285</v>
      </c>
      <c r="J59" s="5">
        <v>0.796718131063467</v>
      </c>
      <c r="K59" s="5">
        <v>0.820981291147195</v>
      </c>
      <c r="L59" s="5">
        <v>0.785714285714285</v>
      </c>
      <c r="M59" s="5">
        <v>4.45992922782897</v>
      </c>
      <c r="N59" s="5">
        <v>285.163180112838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0.764069264069264</v>
      </c>
      <c r="J60" s="5">
        <v>0.769561756204786</v>
      </c>
      <c r="K60" s="5">
        <v>0.798834147454277</v>
      </c>
      <c r="L60" s="5">
        <v>0.764069264069264</v>
      </c>
      <c r="M60" s="5">
        <v>3.63302755355834</v>
      </c>
      <c r="N60" s="5">
        <v>3714.89762639999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0.292207792207792</v>
      </c>
      <c r="J61" s="5">
        <v>0.207746701181917</v>
      </c>
      <c r="K61" s="5">
        <v>0.282789142102681</v>
      </c>
      <c r="L61" s="5">
        <v>0.292207792207792</v>
      </c>
      <c r="M61" s="5">
        <v>4.26681900024414</v>
      </c>
      <c r="N61" s="5">
        <v>3311.11159205436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0.361471861471861</v>
      </c>
      <c r="J62" s="5">
        <v>0.278265579698408</v>
      </c>
      <c r="K62" s="5">
        <v>0.431423278359454</v>
      </c>
      <c r="L62" s="5">
        <v>0.361471861471861</v>
      </c>
      <c r="M62" s="5">
        <v>3.56117057800292</v>
      </c>
      <c r="N62" s="5">
        <v>251.15263724327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0.406926406926406</v>
      </c>
      <c r="J63" s="5">
        <v>0.302284474279751</v>
      </c>
      <c r="K63" s="5">
        <v>0.504179574713042</v>
      </c>
      <c r="L63" s="5">
        <v>0.406926406926406</v>
      </c>
      <c r="M63" s="5">
        <v>3.69402360916137</v>
      </c>
      <c r="N63" s="5">
        <v>3669.85118842124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0.75177304964539</v>
      </c>
      <c r="J64" s="5">
        <v>0.716241934623793</v>
      </c>
      <c r="K64" s="5">
        <v>0.744780547016392</v>
      </c>
      <c r="L64" s="5">
        <v>0.75177304964539</v>
      </c>
      <c r="M64" s="5">
        <v>0.542113780975341</v>
      </c>
      <c r="N64" s="5">
        <v>309.044342041015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0.666666666666666</v>
      </c>
      <c r="J65" s="5">
        <v>0.651355887209214</v>
      </c>
      <c r="K65" s="5">
        <v>0.69912960365088</v>
      </c>
      <c r="L65" s="5">
        <v>0.666666666666666</v>
      </c>
      <c r="M65" s="5">
        <v>0.606875658035278</v>
      </c>
      <c r="N65" s="5">
        <v>3698.97496867179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0.77304964539007</v>
      </c>
      <c r="J66" s="5">
        <v>0.777309270310918</v>
      </c>
      <c r="K66" s="5">
        <v>0.851470436576819</v>
      </c>
      <c r="L66" s="5">
        <v>0.77304964539007</v>
      </c>
      <c r="M66" s="5">
        <v>0.610499620437622</v>
      </c>
      <c r="N66" s="5">
        <v>557.243770599365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0.666666666666666</v>
      </c>
      <c r="J67" s="5">
        <v>0.698996607546768</v>
      </c>
      <c r="K67" s="5">
        <v>0.813845453473112</v>
      </c>
      <c r="L67" s="5">
        <v>0.666666666666666</v>
      </c>
      <c r="M67" s="5">
        <v>0.585114479064941</v>
      </c>
      <c r="N67" s="5">
        <v>3971.11193370819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0.638297872340425</v>
      </c>
      <c r="J68" s="5">
        <v>0.59101683226482</v>
      </c>
      <c r="K68" s="5">
        <v>0.573953331732452</v>
      </c>
      <c r="L68" s="5">
        <v>0.638297872340425</v>
      </c>
      <c r="M68" s="5">
        <v>0.552983283996582</v>
      </c>
      <c r="N68" s="5">
        <v>161.77252626419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0.815602836879432</v>
      </c>
      <c r="J69" s="5">
        <v>0.783790172356782</v>
      </c>
      <c r="K69" s="5">
        <v>0.764856206194047</v>
      </c>
      <c r="L69" s="5">
        <v>0.815602836879432</v>
      </c>
      <c r="M69" s="5">
        <v>0.535828828811645</v>
      </c>
      <c r="N69" s="5">
        <v>459.284281253814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0.75886524822695</v>
      </c>
      <c r="J70" s="5">
        <v>0.737647443871327</v>
      </c>
      <c r="K70" s="5">
        <v>0.75551967240797</v>
      </c>
      <c r="L70" s="5">
        <v>0.75886524822695</v>
      </c>
      <c r="M70" s="5">
        <v>0.594306945800781</v>
      </c>
      <c r="N70" s="5">
        <v>3856.95131683349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0.829787234042553</v>
      </c>
      <c r="J71" s="5">
        <v>0.803267323205906</v>
      </c>
      <c r="K71" s="5">
        <v>0.782779325963694</v>
      </c>
      <c r="L71" s="5">
        <v>0.829787234042553</v>
      </c>
      <c r="M71" s="5">
        <v>0.613921642303466</v>
      </c>
      <c r="N71" s="5">
        <v>714.746038198471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0.780141843971631</v>
      </c>
      <c r="J72" s="5">
        <v>0.767683627219302</v>
      </c>
      <c r="K72" s="5">
        <v>0.847285010973664</v>
      </c>
      <c r="L72" s="5">
        <v>0.780141843971631</v>
      </c>
      <c r="M72" s="5">
        <v>0.584469079971313</v>
      </c>
      <c r="N72" s="5">
        <v>4097.4712665081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0.829787234042553</v>
      </c>
      <c r="J73" s="5">
        <v>0.8001157170922</v>
      </c>
      <c r="K73" s="5">
        <v>0.802003308968155</v>
      </c>
      <c r="L73" s="5">
        <v>0.829787234042553</v>
      </c>
      <c r="M73" s="5">
        <v>0.532967567443847</v>
      </c>
      <c r="N73" s="5">
        <v>193.868515253067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0.843971631205673</v>
      </c>
      <c r="J74" s="5">
        <v>0.821423254713342</v>
      </c>
      <c r="K74" s="5">
        <v>0.892117448903007</v>
      </c>
      <c r="L74" s="5">
        <v>0.843971631205673</v>
      </c>
      <c r="M74" s="5">
        <v>0.606865644454956</v>
      </c>
      <c r="N74" s="5">
        <v>500.332151412963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0.794326241134751</v>
      </c>
      <c r="J75" s="5">
        <v>0.764858994705581</v>
      </c>
      <c r="K75" s="5">
        <v>0.828476300503834</v>
      </c>
      <c r="L75" s="5">
        <v>0.794326241134751</v>
      </c>
      <c r="M75" s="5">
        <v>0.61173415184021</v>
      </c>
      <c r="N75" s="5">
        <v>3904.52457571029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0.893617021276595</v>
      </c>
      <c r="J76" s="5">
        <v>0.894678052186638</v>
      </c>
      <c r="K76" s="5">
        <v>0.904511426319937</v>
      </c>
      <c r="L76" s="5">
        <v>0.893617021276595</v>
      </c>
      <c r="M76" s="5">
        <v>0.609847545623779</v>
      </c>
      <c r="N76" s="5">
        <v>745.510851860046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0.879432624113475</v>
      </c>
      <c r="J77" s="5">
        <v>0.87360154576725</v>
      </c>
      <c r="K77" s="5">
        <v>0.917157665030005</v>
      </c>
      <c r="L77" s="5">
        <v>0.879432624113475</v>
      </c>
      <c r="M77" s="5">
        <v>0.610466003417968</v>
      </c>
      <c r="N77" s="5">
        <v>4134.9780344963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0.858156028368794</v>
      </c>
      <c r="J78" s="5">
        <v>0.830746023500264</v>
      </c>
      <c r="K78" s="5">
        <v>0.815819186376132</v>
      </c>
      <c r="L78" s="5">
        <v>0.858156028368794</v>
      </c>
      <c r="M78" s="5">
        <v>0.614172935485839</v>
      </c>
      <c r="N78" s="5">
        <v>3599.43194150924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0.858156028368794</v>
      </c>
      <c r="J79" s="5">
        <v>0.854709173830832</v>
      </c>
      <c r="K79" s="5">
        <v>0.86084012801338</v>
      </c>
      <c r="L79" s="5">
        <v>0.858156028368794</v>
      </c>
      <c r="M79" s="5">
        <v>0.605643510818481</v>
      </c>
      <c r="N79" s="5">
        <v>441.768222570419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0.787234042553191</v>
      </c>
      <c r="J80" s="5">
        <v>0.756798251215379</v>
      </c>
      <c r="K80" s="5">
        <v>0.797072850264339</v>
      </c>
      <c r="L80" s="5">
        <v>0.787234042553191</v>
      </c>
      <c r="M80" s="5">
        <v>0.603342533111572</v>
      </c>
      <c r="N80" s="5">
        <v>3857.50112724304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0.716312056737588</v>
      </c>
      <c r="J81" s="5">
        <v>0.654189531786528</v>
      </c>
      <c r="K81" s="5">
        <v>0.610715840615283</v>
      </c>
      <c r="L81" s="5">
        <v>0.716312056737588</v>
      </c>
      <c r="M81" s="5">
        <v>0.615176677703857</v>
      </c>
      <c r="N81" s="5">
        <v>3497.28275060653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0.780141843971631</v>
      </c>
      <c r="J82" s="5">
        <v>0.760257650151267</v>
      </c>
      <c r="K82" s="5">
        <v>0.770690431548832</v>
      </c>
      <c r="L82" s="5">
        <v>0.780141843971631</v>
      </c>
      <c r="M82" s="5">
        <v>0.530384063720703</v>
      </c>
      <c r="N82" s="5">
        <v>398.374497652053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0.794326241134751</v>
      </c>
      <c r="J83" s="5">
        <v>0.778842529786152</v>
      </c>
      <c r="K83" s="5">
        <v>0.80270000198661</v>
      </c>
      <c r="L83" s="5">
        <v>0.794326241134751</v>
      </c>
      <c r="M83" s="5">
        <v>0.595386743545532</v>
      </c>
      <c r="N83" s="5">
        <v>3793.0184059143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0.543890714645385</v>
      </c>
      <c r="N84" s="5">
        <v>35.928632736206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0.879432624113475</v>
      </c>
      <c r="J85" s="5">
        <v>0.868044907686565</v>
      </c>
      <c r="K85" s="5">
        <v>0.889878291742228</v>
      </c>
      <c r="L85" s="5">
        <v>0.879432624113475</v>
      </c>
      <c r="M85" s="5">
        <v>0.605453968048095</v>
      </c>
      <c r="N85" s="5">
        <v>348.970534801483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0.851063829787234</v>
      </c>
      <c r="J86" s="5">
        <v>0.851497261831757</v>
      </c>
      <c r="K86" s="5">
        <v>0.895446115594684</v>
      </c>
      <c r="L86" s="5">
        <v>0.851063829787234</v>
      </c>
      <c r="M86" s="5">
        <v>0.608954668045044</v>
      </c>
      <c r="N86" s="5">
        <v>3728.42145013809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0.900709219858156</v>
      </c>
      <c r="J87" s="5">
        <v>0.902562139422306</v>
      </c>
      <c r="K87" s="5">
        <v>0.918688697751622</v>
      </c>
      <c r="L87" s="5">
        <v>0.900709219858156</v>
      </c>
      <c r="M87" s="5">
        <v>0.591985940933227</v>
      </c>
      <c r="N87" s="5">
        <v>589.728491783142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0.893617021276595</v>
      </c>
      <c r="J88" s="5">
        <v>0.8967660911959</v>
      </c>
      <c r="K88" s="5">
        <v>0.931852315394242</v>
      </c>
      <c r="L88" s="5">
        <v>0.893617021276595</v>
      </c>
      <c r="M88" s="5">
        <v>0.6040780544281</v>
      </c>
      <c r="N88" s="5">
        <v>3973.30417656898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0.872340425531914</v>
      </c>
      <c r="J89" s="5">
        <v>0.856684652974334</v>
      </c>
      <c r="K89" s="5">
        <v>0.907861434626939</v>
      </c>
      <c r="L89" s="5">
        <v>0.872340425531914</v>
      </c>
      <c r="M89" s="5">
        <v>0.596032381057739</v>
      </c>
      <c r="N89" s="5">
        <v>3433.10044455528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0.893617021276595</v>
      </c>
      <c r="J90" s="5">
        <v>0.888185619769436</v>
      </c>
      <c r="K90" s="5">
        <v>0.890511751288923</v>
      </c>
      <c r="L90" s="5">
        <v>0.893617021276595</v>
      </c>
      <c r="M90" s="5">
        <v>0.603318214416503</v>
      </c>
      <c r="N90" s="5">
        <v>285.163180112838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0.886524822695035</v>
      </c>
      <c r="J91" s="5">
        <v>0.885516271154569</v>
      </c>
      <c r="K91" s="5">
        <v>0.904425958513304</v>
      </c>
      <c r="L91" s="5">
        <v>0.886524822695035</v>
      </c>
      <c r="M91" s="5">
        <v>0.613121271133422</v>
      </c>
      <c r="N91" s="5">
        <v>3714.89762639999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0.432624113475177</v>
      </c>
      <c r="J92" s="5">
        <v>0.381734309377071</v>
      </c>
      <c r="K92" s="5">
        <v>0.440065293256782</v>
      </c>
      <c r="L92" s="5">
        <v>0.432624113475177</v>
      </c>
      <c r="M92" s="5">
        <v>0.541051864624023</v>
      </c>
      <c r="N92" s="5">
        <v>3311.11159205436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0.588652482269503</v>
      </c>
      <c r="J93" s="5">
        <v>0.576538751303807</v>
      </c>
      <c r="K93" s="5">
        <v>0.589370269689418</v>
      </c>
      <c r="L93" s="5">
        <v>0.588652482269503</v>
      </c>
      <c r="M93" s="5">
        <v>0.535232067108154</v>
      </c>
      <c r="N93" s="5">
        <v>251.15263724327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0.687943262411347</v>
      </c>
      <c r="J94" s="5">
        <v>0.672724158015555</v>
      </c>
      <c r="K94" s="5">
        <v>0.770750228456507</v>
      </c>
      <c r="L94" s="5">
        <v>0.687943262411347</v>
      </c>
      <c r="M94" s="5">
        <v>0.610584259033203</v>
      </c>
      <c r="N94" s="5">
        <v>3669.85118842124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0.590490107913669</v>
      </c>
      <c r="J95" s="5">
        <v>0.64063977353177</v>
      </c>
      <c r="K95" s="5">
        <v>0.782521689272647</v>
      </c>
      <c r="L95" s="5">
        <v>0.590490107913669</v>
      </c>
      <c r="M95" s="5">
        <v>66.8244414329528</v>
      </c>
      <c r="N95" s="5">
        <v>309.044342041015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0.769840377697841</v>
      </c>
      <c r="J96" s="5">
        <v>0.796307471822425</v>
      </c>
      <c r="K96" s="5">
        <v>0.895374567300676</v>
      </c>
      <c r="L96" s="5">
        <v>0.769840377697841</v>
      </c>
      <c r="M96" s="5">
        <v>74.9900076389312</v>
      </c>
      <c r="N96" s="5">
        <v>3698.97496867179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0.719424460431654</v>
      </c>
      <c r="J97" s="5">
        <v>0.748898591679577</v>
      </c>
      <c r="K97" s="5">
        <v>0.803934218966351</v>
      </c>
      <c r="L97" s="5">
        <v>0.719424460431654</v>
      </c>
      <c r="M97" s="5">
        <v>75.1661417484283</v>
      </c>
      <c r="N97" s="5">
        <v>557.243770599365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0.675078687050359</v>
      </c>
      <c r="J98" s="5">
        <v>0.699587844815492</v>
      </c>
      <c r="K98" s="5">
        <v>0.860049221844284</v>
      </c>
      <c r="L98" s="5">
        <v>0.675078687050359</v>
      </c>
      <c r="M98" s="5">
        <v>73.8277575969696</v>
      </c>
      <c r="N98" s="5">
        <v>3971.11193370819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0.695705935251798</v>
      </c>
      <c r="J99" s="5">
        <v>0.681776025484566</v>
      </c>
      <c r="K99" s="5">
        <v>0.736483103723583</v>
      </c>
      <c r="L99" s="5">
        <v>0.695705935251798</v>
      </c>
      <c r="M99" s="5">
        <v>67.0519914627075</v>
      </c>
      <c r="N99" s="5">
        <v>161.77252626419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0.716782823741007</v>
      </c>
      <c r="J100" s="5">
        <v>0.759356009671093</v>
      </c>
      <c r="K100" s="5">
        <v>0.831296362464263</v>
      </c>
      <c r="L100" s="5">
        <v>0.716782823741007</v>
      </c>
      <c r="M100" s="5">
        <v>66.7203793525695</v>
      </c>
      <c r="N100" s="5">
        <v>459.284281253814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0.821324190647482</v>
      </c>
      <c r="J101" s="5">
        <v>0.823051643328271</v>
      </c>
      <c r="K101" s="5">
        <v>0.887699147611876</v>
      </c>
      <c r="L101" s="5">
        <v>0.821324190647482</v>
      </c>
      <c r="M101" s="5">
        <v>74.1561770439148</v>
      </c>
      <c r="N101" s="5">
        <v>3856.95131683349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0.822673111510791</v>
      </c>
      <c r="J102" s="5">
        <v>0.822404675791025</v>
      </c>
      <c r="K102" s="5">
        <v>0.852120691042498</v>
      </c>
      <c r="L102" s="5">
        <v>0.822673111510791</v>
      </c>
      <c r="M102" s="5">
        <v>74.5397992134094</v>
      </c>
      <c r="N102" s="5">
        <v>714.746038198471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0.851618705035971</v>
      </c>
      <c r="J103" s="5">
        <v>0.859972930914161</v>
      </c>
      <c r="K103" s="5">
        <v>0.902146681682319</v>
      </c>
      <c r="L103" s="5">
        <v>0.851618705035971</v>
      </c>
      <c r="M103" s="5">
        <v>73.6011855602264</v>
      </c>
      <c r="N103" s="5">
        <v>4097.4712665081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0.789231115107913</v>
      </c>
      <c r="J104" s="5">
        <v>0.790757904103586</v>
      </c>
      <c r="K104" s="5">
        <v>0.830187664968229</v>
      </c>
      <c r="L104" s="5">
        <v>0.789231115107913</v>
      </c>
      <c r="M104" s="5">
        <v>66.5214419364929</v>
      </c>
      <c r="N104" s="5">
        <v>193.868515253067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0.72290917266187</v>
      </c>
      <c r="J105" s="5">
        <v>0.764402367582735</v>
      </c>
      <c r="K105" s="5">
        <v>0.848213944410536</v>
      </c>
      <c r="L105" s="5">
        <v>0.72290917266187</v>
      </c>
      <c r="M105" s="5">
        <v>74.4411153793335</v>
      </c>
      <c r="N105" s="5">
        <v>500.332151412963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0.88421762589928</v>
      </c>
      <c r="J106" s="5">
        <v>0.887406089430531</v>
      </c>
      <c r="K106" s="5">
        <v>0.907981051349857</v>
      </c>
      <c r="L106" s="5">
        <v>0.88421762589928</v>
      </c>
      <c r="M106" s="5">
        <v>74.5956888198852</v>
      </c>
      <c r="N106" s="5">
        <v>3904.52457571029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0.826551258992805</v>
      </c>
      <c r="J107" s="5">
        <v>0.842403498655584</v>
      </c>
      <c r="K107" s="5">
        <v>0.874614196804035</v>
      </c>
      <c r="L107" s="5">
        <v>0.826551258992805</v>
      </c>
      <c r="M107" s="5">
        <v>74.1634163856506</v>
      </c>
      <c r="N107" s="5">
        <v>745.510851860046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0.903664568345323</v>
      </c>
      <c r="J108" s="5">
        <v>0.907268788217002</v>
      </c>
      <c r="K108" s="5">
        <v>0.922476860326103</v>
      </c>
      <c r="L108" s="5">
        <v>0.903664568345323</v>
      </c>
      <c r="M108" s="5">
        <v>74.8290705680847</v>
      </c>
      <c r="N108" s="5">
        <v>4134.9780344963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0.900067446043165</v>
      </c>
      <c r="J109" s="5">
        <v>0.902923038893259</v>
      </c>
      <c r="K109" s="5">
        <v>0.921231702686552</v>
      </c>
      <c r="L109" s="5">
        <v>0.900067446043165</v>
      </c>
      <c r="M109" s="5">
        <v>75.0617949962616</v>
      </c>
      <c r="N109" s="5">
        <v>3599.43194150924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0.789512140287769</v>
      </c>
      <c r="J110" s="5">
        <v>0.783172318169632</v>
      </c>
      <c r="K110" s="5">
        <v>0.821119870018353</v>
      </c>
      <c r="L110" s="5">
        <v>0.789512140287769</v>
      </c>
      <c r="M110" s="5">
        <v>75.0898413658142</v>
      </c>
      <c r="N110" s="5">
        <v>441.768222570419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0.913331834532374</v>
      </c>
      <c r="J111" s="5">
        <v>0.913679849195417</v>
      </c>
      <c r="K111" s="5">
        <v>0.925802351871926</v>
      </c>
      <c r="L111" s="5">
        <v>0.913331834532374</v>
      </c>
      <c r="M111" s="5">
        <v>73.9270780086517</v>
      </c>
      <c r="N111" s="5">
        <v>3857.50112724304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0.9296875</v>
      </c>
      <c r="J112" s="5">
        <v>0.929443776585668</v>
      </c>
      <c r="K112" s="5">
        <v>0.935339244980458</v>
      </c>
      <c r="L112" s="5">
        <v>0.9296875</v>
      </c>
      <c r="M112" s="5">
        <v>74.343614578247</v>
      </c>
      <c r="N112" s="5">
        <v>3497.28275060653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0.76472571942446</v>
      </c>
      <c r="J113" s="5">
        <v>0.76214319430858</v>
      </c>
      <c r="K113" s="5">
        <v>0.79139338294796</v>
      </c>
      <c r="L113" s="5">
        <v>0.76472571942446</v>
      </c>
      <c r="M113" s="5">
        <v>66.3920958042144</v>
      </c>
      <c r="N113" s="5">
        <v>398.374497652053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0.929912320143884</v>
      </c>
      <c r="J114" s="5">
        <v>0.929735894424754</v>
      </c>
      <c r="K114" s="5">
        <v>0.934804607608783</v>
      </c>
      <c r="L114" s="5">
        <v>0.929912320143884</v>
      </c>
      <c r="M114" s="5">
        <v>74.5662627220153</v>
      </c>
      <c r="N114" s="5">
        <v>3793.0184059143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67.0118033885955</v>
      </c>
      <c r="N115" s="5">
        <v>35.928632736206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0.707902428057554</v>
      </c>
      <c r="J116" s="5">
        <v>0.770373493888817</v>
      </c>
      <c r="K116" s="5">
        <v>0.871001898985548</v>
      </c>
      <c r="L116" s="5">
        <v>0.707902428057554</v>
      </c>
      <c r="M116" s="5">
        <v>74.8239297866821</v>
      </c>
      <c r="N116" s="5">
        <v>348.970534801483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0.875786870503597</v>
      </c>
      <c r="J117" s="5">
        <v>0.882532842723976</v>
      </c>
      <c r="K117" s="5">
        <v>0.90950488321663</v>
      </c>
      <c r="L117" s="5">
        <v>0.875786870503597</v>
      </c>
      <c r="M117" s="5">
        <v>73.9713447093963</v>
      </c>
      <c r="N117" s="5">
        <v>3728.42145013809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0.79136690647482</v>
      </c>
      <c r="J118" s="5">
        <v>0.802960736688154</v>
      </c>
      <c r="K118" s="5">
        <v>0.835557723394867</v>
      </c>
      <c r="L118" s="5">
        <v>0.79136690647482</v>
      </c>
      <c r="M118" s="5">
        <v>73.9165768623352</v>
      </c>
      <c r="N118" s="5">
        <v>589.728491783142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0.825820593525179</v>
      </c>
      <c r="J119" s="5">
        <v>0.83897114208991</v>
      </c>
      <c r="K119" s="5">
        <v>0.894810577636018</v>
      </c>
      <c r="L119" s="5">
        <v>0.825820593525179</v>
      </c>
      <c r="M119" s="5">
        <v>73.9252007007598</v>
      </c>
      <c r="N119" s="5">
        <v>3973.30417656898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0.899168165467625</v>
      </c>
      <c r="J120" s="5">
        <v>0.898765983474647</v>
      </c>
      <c r="K120" s="5">
        <v>0.914130689130422</v>
      </c>
      <c r="L120" s="5">
        <v>0.899168165467625</v>
      </c>
      <c r="M120" s="5">
        <v>73.6439478397369</v>
      </c>
      <c r="N120" s="5">
        <v>3433.10044455528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0.7927720323741</v>
      </c>
      <c r="J121" s="5">
        <v>0.798578602046599</v>
      </c>
      <c r="K121" s="5">
        <v>0.826191616952185</v>
      </c>
      <c r="L121" s="5">
        <v>0.7927720323741</v>
      </c>
      <c r="M121" s="5">
        <v>74.791606426239</v>
      </c>
      <c r="N121" s="5">
        <v>285.163180112838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0.908441996402877</v>
      </c>
      <c r="J122" s="5">
        <v>0.91531226540113</v>
      </c>
      <c r="K122" s="5">
        <v>0.929987345725408</v>
      </c>
      <c r="L122" s="5">
        <v>0.908441996402877</v>
      </c>
      <c r="M122" s="5">
        <v>73.8709013462066</v>
      </c>
      <c r="N122" s="5">
        <v>3714.89762639999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0.770177607913669</v>
      </c>
      <c r="J123" s="5">
        <v>0.762091072596701</v>
      </c>
      <c r="K123" s="5">
        <v>0.879764334269821</v>
      </c>
      <c r="L123" s="5">
        <v>0.770177607913669</v>
      </c>
      <c r="M123" s="5">
        <v>66.3833663463592</v>
      </c>
      <c r="N123" s="5">
        <v>3311.11159205436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0.726000449640287</v>
      </c>
      <c r="J124" s="5">
        <v>0.730673131561595</v>
      </c>
      <c r="K124" s="5">
        <v>0.752705543372437</v>
      </c>
      <c r="L124" s="5">
        <v>0.726000449640287</v>
      </c>
      <c r="M124" s="5">
        <v>66.8673768043518</v>
      </c>
      <c r="N124" s="5">
        <v>251.15263724327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0.910240557553956</v>
      </c>
      <c r="J125" s="5">
        <v>0.913339295367751</v>
      </c>
      <c r="K125" s="5">
        <v>0.927426813198869</v>
      </c>
      <c r="L125" s="5">
        <v>0.910240557553956</v>
      </c>
      <c r="M125" s="5">
        <v>74.2194316387176</v>
      </c>
      <c r="N125" s="5">
        <v>3669.85118842124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0.502726281352235</v>
      </c>
      <c r="J126" s="5">
        <v>0.53189278229864</v>
      </c>
      <c r="K126" s="5">
        <v>0.696370242128401</v>
      </c>
      <c r="L126" s="5">
        <v>0.502726281352235</v>
      </c>
      <c r="M126" s="5">
        <v>10.4899628162384</v>
      </c>
      <c r="N126" s="5">
        <v>309.044342041015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0.521992002908033</v>
      </c>
      <c r="J127" s="5">
        <v>0.548905824324916</v>
      </c>
      <c r="K127" s="5">
        <v>0.769859781976124</v>
      </c>
      <c r="L127" s="5">
        <v>0.521992002908033</v>
      </c>
      <c r="M127" s="5">
        <v>11.5401222705841</v>
      </c>
      <c r="N127" s="5">
        <v>3698.97496867179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0.908760450745183</v>
      </c>
      <c r="J128" s="5">
        <v>0.908748878005405</v>
      </c>
      <c r="K128" s="5">
        <v>0.914625657107537</v>
      </c>
      <c r="L128" s="5">
        <v>0.908760450745183</v>
      </c>
      <c r="M128" s="5">
        <v>11.6781990528106</v>
      </c>
      <c r="N128" s="5">
        <v>557.243770599365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0.569974554707379</v>
      </c>
      <c r="J129" s="5">
        <v>0.639665145202925</v>
      </c>
      <c r="K129" s="5">
        <v>0.887887125659806</v>
      </c>
      <c r="L129" s="5">
        <v>0.569974554707379</v>
      </c>
      <c r="M129" s="5">
        <v>11.4282898902893</v>
      </c>
      <c r="N129" s="5">
        <v>3971.11193370819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0.580516175936023</v>
      </c>
      <c r="J130" s="5">
        <v>0.544195551687504</v>
      </c>
      <c r="K130" s="5">
        <v>0.595370286224799</v>
      </c>
      <c r="L130" s="5">
        <v>0.580516175936023</v>
      </c>
      <c r="M130" s="5">
        <v>10.2997276782989</v>
      </c>
      <c r="N130" s="5">
        <v>161.77252626419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0.720101781170483</v>
      </c>
      <c r="J131" s="5">
        <v>0.724317488200629</v>
      </c>
      <c r="K131" s="5">
        <v>0.743537313907476</v>
      </c>
      <c r="L131" s="5">
        <v>0.720101781170483</v>
      </c>
      <c r="M131" s="5">
        <v>10.3938543796539</v>
      </c>
      <c r="N131" s="5">
        <v>459.284281253814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0.667393675027262</v>
      </c>
      <c r="J132" s="5">
        <v>0.647031106521659</v>
      </c>
      <c r="K132" s="5">
        <v>0.744498972041943</v>
      </c>
      <c r="L132" s="5">
        <v>0.667393675027262</v>
      </c>
      <c r="M132" s="5">
        <v>11.4516756534576</v>
      </c>
      <c r="N132" s="5">
        <v>3856.95131683349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0.924391130498</v>
      </c>
      <c r="J133" s="5">
        <v>0.925267960129109</v>
      </c>
      <c r="K133" s="5">
        <v>0.929729770320949</v>
      </c>
      <c r="L133" s="5">
        <v>0.924391130498</v>
      </c>
      <c r="M133" s="5">
        <v>11.6429977416992</v>
      </c>
      <c r="N133" s="5">
        <v>714.746038198471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0.774990912395492</v>
      </c>
      <c r="J134" s="5">
        <v>0.797364426670693</v>
      </c>
      <c r="K134" s="5">
        <v>0.879239446736342</v>
      </c>
      <c r="L134" s="5">
        <v>0.774990912395492</v>
      </c>
      <c r="M134" s="5">
        <v>11.5413842201232</v>
      </c>
      <c r="N134" s="5">
        <v>4097.4712665081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0.702290076335877</v>
      </c>
      <c r="J135" s="5">
        <v>0.672221756013994</v>
      </c>
      <c r="K135" s="5">
        <v>0.726869223647465</v>
      </c>
      <c r="L135" s="5">
        <v>0.702290076335877</v>
      </c>
      <c r="M135" s="5">
        <v>10.2879524230957</v>
      </c>
      <c r="N135" s="5">
        <v>193.868515253067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0.731006906579425</v>
      </c>
      <c r="J136" s="5">
        <v>0.739076479668645</v>
      </c>
      <c r="K136" s="5">
        <v>0.764081550162717</v>
      </c>
      <c r="L136" s="5">
        <v>0.731006906579425</v>
      </c>
      <c r="M136" s="5">
        <v>11.4902515411376</v>
      </c>
      <c r="N136" s="5">
        <v>500.332151412963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0.65830607051981</v>
      </c>
      <c r="J137" s="5">
        <v>0.648882813477679</v>
      </c>
      <c r="K137" s="5">
        <v>0.760493059578144</v>
      </c>
      <c r="L137" s="5">
        <v>0.65830607051981</v>
      </c>
      <c r="M137" s="5">
        <v>11.5192704200744</v>
      </c>
      <c r="N137" s="5">
        <v>3904.52457571029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0.923664122137404</v>
      </c>
      <c r="J138" s="5">
        <v>0.923012988514789</v>
      </c>
      <c r="K138" s="5">
        <v>0.92475623124076</v>
      </c>
      <c r="L138" s="5">
        <v>0.923664122137404</v>
      </c>
      <c r="M138" s="5">
        <v>11.431630373001</v>
      </c>
      <c r="N138" s="5">
        <v>745.510851860046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0.806979280261723</v>
      </c>
      <c r="J139" s="5">
        <v>0.812078164026337</v>
      </c>
      <c r="K139" s="5">
        <v>0.866760743144455</v>
      </c>
      <c r="L139" s="5">
        <v>0.806979280261723</v>
      </c>
      <c r="M139" s="5">
        <v>11.5967571735382</v>
      </c>
      <c r="N139" s="5">
        <v>4134.9780344963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0.713558705925118</v>
      </c>
      <c r="J140" s="5">
        <v>0.703129220150534</v>
      </c>
      <c r="K140" s="5">
        <v>0.783107279006915</v>
      </c>
      <c r="L140" s="5">
        <v>0.713558705925118</v>
      </c>
      <c r="M140" s="5">
        <v>11.5764427185058</v>
      </c>
      <c r="N140" s="5">
        <v>3599.43194150924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0.909850963286077</v>
      </c>
      <c r="J141" s="5">
        <v>0.910208797863991</v>
      </c>
      <c r="K141" s="5">
        <v>0.915208459052445</v>
      </c>
      <c r="L141" s="5">
        <v>0.909850963286077</v>
      </c>
      <c r="M141" s="5">
        <v>11.5508601665496</v>
      </c>
      <c r="N141" s="5">
        <v>441.768222570419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0.808796801163213</v>
      </c>
      <c r="J142" s="5">
        <v>0.80377383077934</v>
      </c>
      <c r="K142" s="5">
        <v>0.897136687076157</v>
      </c>
      <c r="L142" s="5">
        <v>0.808796801163213</v>
      </c>
      <c r="M142" s="5">
        <v>11.4203126430511</v>
      </c>
      <c r="N142" s="5">
        <v>3857.50112724304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0.699382042893493</v>
      </c>
      <c r="J143" s="5">
        <v>0.646354320414946</v>
      </c>
      <c r="K143" s="5">
        <v>0.661090965106665</v>
      </c>
      <c r="L143" s="5">
        <v>0.699382042893493</v>
      </c>
      <c r="M143" s="5">
        <v>11.5229260921478</v>
      </c>
      <c r="N143" s="5">
        <v>3497.28275060653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0.905852417302799</v>
      </c>
      <c r="J144" s="5">
        <v>0.905123620141732</v>
      </c>
      <c r="K144" s="5">
        <v>0.913270989952696</v>
      </c>
      <c r="L144" s="5">
        <v>0.905852417302799</v>
      </c>
      <c r="M144" s="5">
        <v>10.2605285644531</v>
      </c>
      <c r="N144" s="5">
        <v>398.374497652053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0.838604143947655</v>
      </c>
      <c r="J145" s="5">
        <v>0.849779799586623</v>
      </c>
      <c r="K145" s="5">
        <v>0.909269898570765</v>
      </c>
      <c r="L145" s="5">
        <v>0.838604143947655</v>
      </c>
      <c r="M145" s="5">
        <v>11.4719429016113</v>
      </c>
      <c r="N145" s="5">
        <v>3793.0184059143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10.4500429630279</v>
      </c>
      <c r="N146" s="5">
        <v>35.928632736206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0.712468193384224</v>
      </c>
      <c r="J147" s="5">
        <v>0.740541286056063</v>
      </c>
      <c r="K147" s="5">
        <v>0.793119218106196</v>
      </c>
      <c r="L147" s="5">
        <v>0.712468193384224</v>
      </c>
      <c r="M147" s="5">
        <v>11.6164190769195</v>
      </c>
      <c r="N147" s="5">
        <v>348.970534801483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0.723736822973464</v>
      </c>
      <c r="J148" s="5">
        <v>0.733025976733582</v>
      </c>
      <c r="K148" s="5">
        <v>0.809497961233095</v>
      </c>
      <c r="L148" s="5">
        <v>0.723736822973464</v>
      </c>
      <c r="M148" s="5">
        <v>11.5199282169342</v>
      </c>
      <c r="N148" s="5">
        <v>3728.42145013809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0.922937113776808</v>
      </c>
      <c r="J149" s="5">
        <v>0.921818873764733</v>
      </c>
      <c r="K149" s="5">
        <v>0.924882829166756</v>
      </c>
      <c r="L149" s="5">
        <v>0.922937113776808</v>
      </c>
      <c r="M149" s="5">
        <v>11.3497216701507</v>
      </c>
      <c r="N149" s="5">
        <v>589.728491783142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0.846237731733914</v>
      </c>
      <c r="J150" s="5">
        <v>0.861245631794386</v>
      </c>
      <c r="K150" s="5">
        <v>0.906738491247318</v>
      </c>
      <c r="L150" s="5">
        <v>0.846237731733914</v>
      </c>
      <c r="M150" s="5">
        <v>11.5266413688659</v>
      </c>
      <c r="N150" s="5">
        <v>3973.30417656898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0.728098873137041</v>
      </c>
      <c r="J151" s="5">
        <v>0.711299260859979</v>
      </c>
      <c r="K151" s="5">
        <v>0.788369150958423</v>
      </c>
      <c r="L151" s="5">
        <v>0.728098873137041</v>
      </c>
      <c r="M151" s="5">
        <v>11.4295320510864</v>
      </c>
      <c r="N151" s="5">
        <v>3433.10044455528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0.928026172300981</v>
      </c>
      <c r="J152" s="5">
        <v>0.927542824613276</v>
      </c>
      <c r="K152" s="5">
        <v>0.92973267640697</v>
      </c>
      <c r="L152" s="5">
        <v>0.928026172300981</v>
      </c>
      <c r="M152" s="5">
        <v>11.6871562004089</v>
      </c>
      <c r="N152" s="5">
        <v>285.163180112838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0.904398400581606</v>
      </c>
      <c r="J153" s="5">
        <v>0.903442429908424</v>
      </c>
      <c r="K153" s="5">
        <v>0.909155584128316</v>
      </c>
      <c r="L153" s="5">
        <v>0.904398400581606</v>
      </c>
      <c r="M153" s="5">
        <v>11.5827598571777</v>
      </c>
      <c r="N153" s="5">
        <v>3714.89762639999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0.514358415121773</v>
      </c>
      <c r="J154" s="5">
        <v>0.48043708852943</v>
      </c>
      <c r="K154" s="5">
        <v>0.67027317191908</v>
      </c>
      <c r="L154" s="5">
        <v>0.514358415121773</v>
      </c>
      <c r="M154" s="5">
        <v>10.2832586765289</v>
      </c>
      <c r="N154" s="5">
        <v>3311.11159205436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0.906942929843693</v>
      </c>
      <c r="J155" s="5">
        <v>0.905900248516773</v>
      </c>
      <c r="K155" s="5">
        <v>0.910065716141073</v>
      </c>
      <c r="L155" s="5">
        <v>0.906942929843693</v>
      </c>
      <c r="M155" s="5">
        <v>10.2731208801269</v>
      </c>
      <c r="N155" s="5">
        <v>251.15263724327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0.904761904761904</v>
      </c>
      <c r="J156" s="5">
        <v>0.903624068861751</v>
      </c>
      <c r="K156" s="5">
        <v>0.9076693485244</v>
      </c>
      <c r="L156" s="5">
        <v>0.904761904761904</v>
      </c>
      <c r="M156" s="5">
        <v>11.4932198524475</v>
      </c>
      <c r="N156" s="5">
        <v>3669.85118842124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0.852631578947368</v>
      </c>
      <c r="J2" s="5">
        <v>0.85145675053767</v>
      </c>
      <c r="K2" s="5">
        <v>0.853700972316755</v>
      </c>
      <c r="L2" s="5">
        <v>0.852631578947368</v>
      </c>
      <c r="M2" s="5">
        <v>5.13540458679199</v>
      </c>
      <c r="N2" s="5">
        <v>316.75311422348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0.896356275303643</v>
      </c>
      <c r="J3" s="5">
        <v>0.893584514518665</v>
      </c>
      <c r="K3" s="5">
        <v>0.896894439069958</v>
      </c>
      <c r="L3" s="5">
        <v>0.896356275303643</v>
      </c>
      <c r="M3" s="5">
        <v>5.22276425361633</v>
      </c>
      <c r="N3" s="5">
        <v>3724.46026468277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0.872874493927125</v>
      </c>
      <c r="J4" s="5">
        <v>0.870632962067334</v>
      </c>
      <c r="K4" s="5">
        <v>0.874661550460997</v>
      </c>
      <c r="L4" s="5">
        <v>0.872874493927125</v>
      </c>
      <c r="M4" s="5">
        <v>5.2133252620697</v>
      </c>
      <c r="N4" s="5">
        <v>560.994570016861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0.903643724696356</v>
      </c>
      <c r="J5" s="5">
        <v>0.905002459895872</v>
      </c>
      <c r="K5" s="5">
        <v>0.910086472124846</v>
      </c>
      <c r="L5" s="5">
        <v>0.903643724696356</v>
      </c>
      <c r="M5" s="5">
        <v>5.11354494094848</v>
      </c>
      <c r="N5" s="5">
        <v>3962.90838813781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0.426720647773279</v>
      </c>
      <c r="J6" s="5">
        <v>0.387203276093838</v>
      </c>
      <c r="K6" s="5">
        <v>0.513585154143958</v>
      </c>
      <c r="L6" s="5">
        <v>0.426720647773279</v>
      </c>
      <c r="M6" s="5">
        <v>5.14229607582092</v>
      </c>
      <c r="N6" s="5">
        <v>165.821544647216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0.872874493927125</v>
      </c>
      <c r="J7" s="5">
        <v>0.87221653173249</v>
      </c>
      <c r="K7" s="5">
        <v>0.878822146991386</v>
      </c>
      <c r="L7" s="5">
        <v>0.872874493927125</v>
      </c>
      <c r="M7" s="5">
        <v>5.17483901977539</v>
      </c>
      <c r="N7" s="5">
        <v>470.246435403823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0.763562753036437</v>
      </c>
      <c r="J8" s="5">
        <v>0.763022008431626</v>
      </c>
      <c r="K8" s="5">
        <v>0.810994684510925</v>
      </c>
      <c r="L8" s="5">
        <v>0.763562753036437</v>
      </c>
      <c r="M8" s="5">
        <v>5.2804479598999</v>
      </c>
      <c r="N8" s="5">
        <v>3861.0155980587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0.880161943319838</v>
      </c>
      <c r="J9" s="5">
        <v>0.876343271742667</v>
      </c>
      <c r="K9" s="5">
        <v>0.879487174051695</v>
      </c>
      <c r="L9" s="5">
        <v>0.880161943319838</v>
      </c>
      <c r="M9" s="5">
        <v>5.22544932365417</v>
      </c>
      <c r="N9" s="5">
        <v>711.884542942047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0.804048582995951</v>
      </c>
      <c r="J10" s="5">
        <v>0.809805944194872</v>
      </c>
      <c r="K10" s="5">
        <v>0.849066611323451</v>
      </c>
      <c r="L10" s="5">
        <v>0.804048582995951</v>
      </c>
      <c r="M10" s="5">
        <v>5.20776033401489</v>
      </c>
      <c r="N10" s="5">
        <v>4110.18284296989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0.481781376518218</v>
      </c>
      <c r="J11" s="5">
        <v>0.437081042769136</v>
      </c>
      <c r="K11" s="5">
        <v>0.475344936631973</v>
      </c>
      <c r="L11" s="5">
        <v>0.481781376518218</v>
      </c>
      <c r="M11" s="5">
        <v>5.2025089263916</v>
      </c>
      <c r="N11" s="5">
        <v>198.664958238601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0.872064777327935</v>
      </c>
      <c r="J12" s="5">
        <v>0.870203324198919</v>
      </c>
      <c r="K12" s="5">
        <v>0.873665854114678</v>
      </c>
      <c r="L12" s="5">
        <v>0.872064777327935</v>
      </c>
      <c r="M12" s="5">
        <v>5.17947721481323</v>
      </c>
      <c r="N12" s="5">
        <v>503.986671924591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0.804858299595141</v>
      </c>
      <c r="J13" s="5">
        <v>0.806403112008471</v>
      </c>
      <c r="K13" s="5">
        <v>0.852042915006197</v>
      </c>
      <c r="L13" s="5">
        <v>0.804858299595141</v>
      </c>
      <c r="M13" s="5">
        <v>5.12303137779235</v>
      </c>
      <c r="N13" s="5">
        <v>3909.82098960876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0.904453441295546</v>
      </c>
      <c r="J14" s="5">
        <v>0.902712078144149</v>
      </c>
      <c r="K14" s="5">
        <v>0.903514973655586</v>
      </c>
      <c r="L14" s="5">
        <v>0.904453441295546</v>
      </c>
      <c r="M14" s="5">
        <v>5.22081732749939</v>
      </c>
      <c r="N14" s="5">
        <v>751.458456516265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0.885020242914979</v>
      </c>
      <c r="J15" s="5">
        <v>0.884349124230751</v>
      </c>
      <c r="K15" s="5">
        <v>0.894882289563701</v>
      </c>
      <c r="L15" s="5">
        <v>0.885020242914979</v>
      </c>
      <c r="M15" s="5">
        <v>5.2301914691925</v>
      </c>
      <c r="N15" s="5">
        <v>4155.95607256889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0.520647773279352</v>
      </c>
      <c r="J16" s="5">
        <v>0.483450064095698</v>
      </c>
      <c r="K16" s="5">
        <v>0.512424019921042</v>
      </c>
      <c r="L16" s="5">
        <v>0.520647773279352</v>
      </c>
      <c r="M16" s="5">
        <v>5.20462107658386</v>
      </c>
      <c r="N16" s="5">
        <v>3614.09679698944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0.560323886639676</v>
      </c>
      <c r="J17" s="5">
        <v>0.546627915587786</v>
      </c>
      <c r="K17" s="5">
        <v>0.574983247560041</v>
      </c>
      <c r="L17" s="5">
        <v>0.560323886639676</v>
      </c>
      <c r="M17" s="5">
        <v>5.28849482536315</v>
      </c>
      <c r="N17" s="5">
        <v>441.033248662948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0.536032388663967</v>
      </c>
      <c r="J18" s="5">
        <v>0.511521819085782</v>
      </c>
      <c r="K18" s="5">
        <v>0.592511132852498</v>
      </c>
      <c r="L18" s="5">
        <v>0.536032388663967</v>
      </c>
      <c r="M18" s="5">
        <v>5.25835037231445</v>
      </c>
      <c r="N18" s="5">
        <v>3859.18945050239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0.480971659919028</v>
      </c>
      <c r="J19" s="5">
        <v>0.443204294277951</v>
      </c>
      <c r="K19" s="5">
        <v>0.55099923693788</v>
      </c>
      <c r="L19" s="5">
        <v>0.480971659919028</v>
      </c>
      <c r="M19" s="5">
        <v>5.18951439857482</v>
      </c>
      <c r="N19" s="5">
        <v>3579.38038182258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0.512550607287449</v>
      </c>
      <c r="J20" s="5">
        <v>0.499800686801963</v>
      </c>
      <c r="K20" s="5">
        <v>0.584790114392716</v>
      </c>
      <c r="L20" s="5">
        <v>0.512550607287449</v>
      </c>
      <c r="M20" s="5">
        <v>5.23542594909668</v>
      </c>
      <c r="N20" s="5">
        <v>410.01617860794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0.530364372469635</v>
      </c>
      <c r="J21" s="5">
        <v>0.496403248413168</v>
      </c>
      <c r="K21" s="5">
        <v>0.592428160376349</v>
      </c>
      <c r="L21" s="5">
        <v>0.530364372469635</v>
      </c>
      <c r="M21" s="5">
        <v>5.27076840400695</v>
      </c>
      <c r="N21" s="5">
        <v>3801.74012947082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0.219433198380566</v>
      </c>
      <c r="J22" s="5">
        <v>0.0840164059793693</v>
      </c>
      <c r="K22" s="5">
        <v>0.0791952629413929</v>
      </c>
      <c r="L22" s="5">
        <v>0.219433198380566</v>
      </c>
      <c r="M22" s="5">
        <v>5.25422644615173</v>
      </c>
      <c r="N22" s="5">
        <v>27.2342000007629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0.863967611336032</v>
      </c>
      <c r="J23" s="5">
        <v>0.859433231894814</v>
      </c>
      <c r="K23" s="5">
        <v>0.860250456454584</v>
      </c>
      <c r="L23" s="5">
        <v>0.863967611336032</v>
      </c>
      <c r="M23" s="5">
        <v>5.20224809646606</v>
      </c>
      <c r="N23" s="5">
        <v>349.61794924736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0.893117408906882</v>
      </c>
      <c r="J24" s="5">
        <v>0.892777401443684</v>
      </c>
      <c r="K24" s="5">
        <v>0.898178686271004</v>
      </c>
      <c r="L24" s="5">
        <v>0.893117408906882</v>
      </c>
      <c r="M24" s="5">
        <v>5.21814966201782</v>
      </c>
      <c r="N24" s="5">
        <v>3752.57804918289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0.936032388663967</v>
      </c>
      <c r="J25" s="5">
        <v>0.936201831986395</v>
      </c>
      <c r="K25" s="5">
        <v>0.938076287791586</v>
      </c>
      <c r="L25" s="5">
        <v>0.936032388663967</v>
      </c>
      <c r="M25" s="5">
        <v>5.20170783996582</v>
      </c>
      <c r="N25" s="5">
        <v>590.637770891189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0.925506072874493</v>
      </c>
      <c r="J26" s="5">
        <v>0.924359090263519</v>
      </c>
      <c r="K26" s="5">
        <v>0.925863431787666</v>
      </c>
      <c r="L26" s="5">
        <v>0.925506072874493</v>
      </c>
      <c r="M26" s="5">
        <v>5.24949645996093</v>
      </c>
      <c r="N26" s="5">
        <v>3994.09833765029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0.519838056680161</v>
      </c>
      <c r="J27" s="5">
        <v>0.49026340735766</v>
      </c>
      <c r="K27" s="5">
        <v>0.561240379393537</v>
      </c>
      <c r="L27" s="5">
        <v>0.519838056680161</v>
      </c>
      <c r="M27" s="5">
        <v>5.22843790054321</v>
      </c>
      <c r="N27" s="5">
        <v>3422.97761535644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0.530364372469635</v>
      </c>
      <c r="J28" s="5">
        <v>0.523977159662571</v>
      </c>
      <c r="K28" s="5">
        <v>0.593511791244807</v>
      </c>
      <c r="L28" s="5">
        <v>0.530364372469635</v>
      </c>
      <c r="M28" s="5">
        <v>5.1963882446289</v>
      </c>
      <c r="N28" s="5">
        <v>286.743758201599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0.563562753036437</v>
      </c>
      <c r="J29" s="5">
        <v>0.558349565750163</v>
      </c>
      <c r="K29" s="5">
        <v>0.660404644172149</v>
      </c>
      <c r="L29" s="5">
        <v>0.563562753036437</v>
      </c>
      <c r="M29" s="5">
        <v>5.25926923751831</v>
      </c>
      <c r="N29" s="5">
        <v>3679.32240056991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0.285020242914979</v>
      </c>
      <c r="J30" s="5">
        <v>0.225770283764637</v>
      </c>
      <c r="K30" s="5">
        <v>0.291817629659629</v>
      </c>
      <c r="L30" s="5">
        <v>0.285020242914979</v>
      </c>
      <c r="M30" s="5">
        <v>5.23148560523986</v>
      </c>
      <c r="N30" s="5">
        <v>3403.11496710777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0.475303643724696</v>
      </c>
      <c r="J31" s="5">
        <v>0.455183572181002</v>
      </c>
      <c r="K31" s="5">
        <v>0.596625741542416</v>
      </c>
      <c r="L31" s="5">
        <v>0.475303643724696</v>
      </c>
      <c r="M31" s="5">
        <v>5.2463834285736</v>
      </c>
      <c r="N31" s="5">
        <v>256.274991035461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0.437246963562753</v>
      </c>
      <c r="J32" s="5">
        <v>0.402500426109726</v>
      </c>
      <c r="K32" s="5">
        <v>0.608785299520395</v>
      </c>
      <c r="L32" s="5">
        <v>0.437246963562753</v>
      </c>
      <c r="M32" s="5">
        <v>5.23408937454223</v>
      </c>
      <c r="N32" s="5">
        <v>3649.20397996902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0.521645021645021</v>
      </c>
      <c r="J33" s="5">
        <v>0.452578645404404</v>
      </c>
      <c r="K33" s="5">
        <v>0.437317356768157</v>
      </c>
      <c r="L33" s="5">
        <v>0.521645021645021</v>
      </c>
      <c r="M33" s="5">
        <v>3.69764518737792</v>
      </c>
      <c r="N33" s="5">
        <v>316.75311422348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0.502164502164502</v>
      </c>
      <c r="J34" s="5">
        <v>0.482072943260298</v>
      </c>
      <c r="K34" s="5">
        <v>0.51827947534612</v>
      </c>
      <c r="L34" s="5">
        <v>0.502164502164502</v>
      </c>
      <c r="M34" s="5">
        <v>3.6768786907196</v>
      </c>
      <c r="N34" s="5">
        <v>3724.46026468277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0.53030303030303</v>
      </c>
      <c r="J35" s="5">
        <v>0.46073432480947</v>
      </c>
      <c r="K35" s="5">
        <v>0.443564359180319</v>
      </c>
      <c r="L35" s="5">
        <v>0.53030303030303</v>
      </c>
      <c r="M35" s="5">
        <v>3.71552062034606</v>
      </c>
      <c r="N35" s="5">
        <v>560.994570016861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0.549783549783549</v>
      </c>
      <c r="J36" s="5">
        <v>0.528111219419459</v>
      </c>
      <c r="K36" s="5">
        <v>0.547657673241148</v>
      </c>
      <c r="L36" s="5">
        <v>0.549783549783549</v>
      </c>
      <c r="M36" s="5">
        <v>3.65411376953125</v>
      </c>
      <c r="N36" s="5">
        <v>3962.90838813781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0.835497835497835</v>
      </c>
      <c r="J37" s="5">
        <v>0.813985897327487</v>
      </c>
      <c r="K37" s="5">
        <v>0.803855029012257</v>
      </c>
      <c r="L37" s="5">
        <v>0.835497835497835</v>
      </c>
      <c r="M37" s="5">
        <v>3.68862175941467</v>
      </c>
      <c r="N37" s="5">
        <v>165.821544647216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0.867965367965367</v>
      </c>
      <c r="J38" s="5">
        <v>0.858044445266461</v>
      </c>
      <c r="K38" s="5">
        <v>0.853646366406991</v>
      </c>
      <c r="L38" s="5">
        <v>0.867965367965367</v>
      </c>
      <c r="M38" s="5">
        <v>3.68032836914062</v>
      </c>
      <c r="N38" s="5">
        <v>470.246435403823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0.889610389610389</v>
      </c>
      <c r="J39" s="5">
        <v>0.881261683894933</v>
      </c>
      <c r="K39" s="5">
        <v>0.889357864357864</v>
      </c>
      <c r="L39" s="5">
        <v>0.889610389610389</v>
      </c>
      <c r="M39" s="5">
        <v>3.67552828788757</v>
      </c>
      <c r="N39" s="5">
        <v>3861.0155980587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0.867965367965367</v>
      </c>
      <c r="J40" s="5">
        <v>0.855852615531459</v>
      </c>
      <c r="K40" s="5">
        <v>0.852573773028318</v>
      </c>
      <c r="L40" s="5">
        <v>0.867965367965367</v>
      </c>
      <c r="M40" s="5">
        <v>3.63105654716491</v>
      </c>
      <c r="N40" s="5">
        <v>711.884542942047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0.883116883116883</v>
      </c>
      <c r="J41" s="5">
        <v>0.872705538183642</v>
      </c>
      <c r="K41" s="5">
        <v>0.868171122994652</v>
      </c>
      <c r="L41" s="5">
        <v>0.883116883116883</v>
      </c>
      <c r="M41" s="5">
        <v>3.65521359443664</v>
      </c>
      <c r="N41" s="5">
        <v>4110.18284296989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0.878787878787878</v>
      </c>
      <c r="J42" s="5">
        <v>0.864829465993159</v>
      </c>
      <c r="K42" s="5">
        <v>0.860590721488202</v>
      </c>
      <c r="L42" s="5">
        <v>0.878787878787878</v>
      </c>
      <c r="M42" s="5">
        <v>3.65666985511779</v>
      </c>
      <c r="N42" s="5">
        <v>198.664958238601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0.896103896103896</v>
      </c>
      <c r="J43" s="5">
        <v>0.882165656273179</v>
      </c>
      <c r="K43" s="5">
        <v>0.874329364363993</v>
      </c>
      <c r="L43" s="5">
        <v>0.896103896103896</v>
      </c>
      <c r="M43" s="5">
        <v>3.69113206863403</v>
      </c>
      <c r="N43" s="5">
        <v>503.986671924591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0.896103896103896</v>
      </c>
      <c r="J44" s="5">
        <v>0.882786430492756</v>
      </c>
      <c r="K44" s="5">
        <v>0.874626369363211</v>
      </c>
      <c r="L44" s="5">
        <v>0.896103896103896</v>
      </c>
      <c r="M44" s="5">
        <v>3.6739695072174</v>
      </c>
      <c r="N44" s="5">
        <v>3909.82098960876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0.878787878787878</v>
      </c>
      <c r="J45" s="5">
        <v>0.870826859226908</v>
      </c>
      <c r="K45" s="5">
        <v>0.868643157973376</v>
      </c>
      <c r="L45" s="5">
        <v>0.878787878787878</v>
      </c>
      <c r="M45" s="5">
        <v>3.66638493537902</v>
      </c>
      <c r="N45" s="5">
        <v>751.458456516265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0.9004329004329</v>
      </c>
      <c r="J46" s="5">
        <v>0.890285906613879</v>
      </c>
      <c r="K46" s="5">
        <v>0.883286894625136</v>
      </c>
      <c r="L46" s="5">
        <v>0.9004329004329</v>
      </c>
      <c r="M46" s="5">
        <v>3.68767857551574</v>
      </c>
      <c r="N46" s="5">
        <v>4155.95607256889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0.885281385281385</v>
      </c>
      <c r="J47" s="5">
        <v>0.873702815568359</v>
      </c>
      <c r="K47" s="5">
        <v>0.869065977329837</v>
      </c>
      <c r="L47" s="5">
        <v>0.885281385281385</v>
      </c>
      <c r="M47" s="5">
        <v>3.68035840988159</v>
      </c>
      <c r="N47" s="5">
        <v>3614.09679698944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0.859307359307359</v>
      </c>
      <c r="J48" s="5">
        <v>0.852936933845077</v>
      </c>
      <c r="K48" s="5">
        <v>0.851430030199722</v>
      </c>
      <c r="L48" s="5">
        <v>0.859307359307359</v>
      </c>
      <c r="M48" s="5">
        <v>3.66429257392883</v>
      </c>
      <c r="N48" s="5">
        <v>441.033248662948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0.896103896103896</v>
      </c>
      <c r="J49" s="5">
        <v>0.886589819434394</v>
      </c>
      <c r="K49" s="5">
        <v>0.880175706646295</v>
      </c>
      <c r="L49" s="5">
        <v>0.896103896103896</v>
      </c>
      <c r="M49" s="5">
        <v>3.68978786468505</v>
      </c>
      <c r="N49" s="5">
        <v>3859.18945050239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0.9004329004329</v>
      </c>
      <c r="J50" s="5">
        <v>0.89117532642579</v>
      </c>
      <c r="K50" s="5">
        <v>0.884110378157997</v>
      </c>
      <c r="L50" s="5">
        <v>0.9004329004329</v>
      </c>
      <c r="M50" s="5">
        <v>3.68418073654174</v>
      </c>
      <c r="N50" s="5">
        <v>3579.38038182258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0.878787878787878</v>
      </c>
      <c r="J51" s="5">
        <v>0.872482205728364</v>
      </c>
      <c r="K51" s="5">
        <v>0.871234898872261</v>
      </c>
      <c r="L51" s="5">
        <v>0.878787878787878</v>
      </c>
      <c r="M51" s="5">
        <v>3.66088676452636</v>
      </c>
      <c r="N51" s="5">
        <v>410.01617860794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0.893939393939393</v>
      </c>
      <c r="J52" s="5">
        <v>0.888467442555226</v>
      </c>
      <c r="K52" s="5">
        <v>0.889079206828124</v>
      </c>
      <c r="L52" s="5">
        <v>0.893939393939393</v>
      </c>
      <c r="M52" s="5">
        <v>3.61937165260314</v>
      </c>
      <c r="N52" s="5">
        <v>3801.74012947082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0.0867035519441936</v>
      </c>
      <c r="K53" s="5">
        <v>0.0534513105941677</v>
      </c>
      <c r="L53" s="5">
        <v>0.229437229437229</v>
      </c>
      <c r="M53" s="5">
        <v>3.73832726478576</v>
      </c>
      <c r="N53" s="5">
        <v>27.2342000007629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0.733766233766233</v>
      </c>
      <c r="J54" s="5">
        <v>0.714497510349409</v>
      </c>
      <c r="K54" s="5">
        <v>0.716276914974482</v>
      </c>
      <c r="L54" s="5">
        <v>0.733766233766233</v>
      </c>
      <c r="M54" s="5">
        <v>3.70103573799133</v>
      </c>
      <c r="N54" s="5">
        <v>349.61794924736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0.725108225108225</v>
      </c>
      <c r="J55" s="5">
        <v>0.718549637055232</v>
      </c>
      <c r="K55" s="5">
        <v>0.752087037699618</v>
      </c>
      <c r="L55" s="5">
        <v>0.725108225108225</v>
      </c>
      <c r="M55" s="5">
        <v>3.68192100524902</v>
      </c>
      <c r="N55" s="5">
        <v>3752.57804918289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0.783549783549783</v>
      </c>
      <c r="J56" s="5">
        <v>0.784644445178796</v>
      </c>
      <c r="K56" s="5">
        <v>0.803214654076149</v>
      </c>
      <c r="L56" s="5">
        <v>0.783549783549783</v>
      </c>
      <c r="M56" s="5">
        <v>3.66880965232849</v>
      </c>
      <c r="N56" s="5">
        <v>590.637770891189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0.761904761904761</v>
      </c>
      <c r="J57" s="5">
        <v>0.756065173945837</v>
      </c>
      <c r="K57" s="5">
        <v>0.757360870129344</v>
      </c>
      <c r="L57" s="5">
        <v>0.761904761904761</v>
      </c>
      <c r="M57" s="5">
        <v>3.61743879318237</v>
      </c>
      <c r="N57" s="5">
        <v>3994.09833765029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0.753246753246753</v>
      </c>
      <c r="J58" s="5">
        <v>0.744664932352304</v>
      </c>
      <c r="K58" s="5">
        <v>0.763395513016725</v>
      </c>
      <c r="L58" s="5">
        <v>0.753246753246753</v>
      </c>
      <c r="M58" s="5">
        <v>3.66437625885009</v>
      </c>
      <c r="N58" s="5">
        <v>3422.97761535644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0.670995670995671</v>
      </c>
      <c r="J59" s="5">
        <v>0.680874511713565</v>
      </c>
      <c r="K59" s="5">
        <v>0.715399860512642</v>
      </c>
      <c r="L59" s="5">
        <v>0.670995670995671</v>
      </c>
      <c r="M59" s="5">
        <v>4.41848802566528</v>
      </c>
      <c r="N59" s="5">
        <v>286.743758201599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0.787878787878787</v>
      </c>
      <c r="J60" s="5">
        <v>0.791018856584466</v>
      </c>
      <c r="K60" s="5">
        <v>0.818221591922434</v>
      </c>
      <c r="L60" s="5">
        <v>0.787878787878787</v>
      </c>
      <c r="M60" s="5">
        <v>3.69132494926452</v>
      </c>
      <c r="N60" s="5">
        <v>3679.32240056991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0.354978354978355</v>
      </c>
      <c r="J61" s="5">
        <v>0.261348821877575</v>
      </c>
      <c r="K61" s="5">
        <v>0.283690902846644</v>
      </c>
      <c r="L61" s="5">
        <v>0.354978354978355</v>
      </c>
      <c r="M61" s="5">
        <v>4.32410597801208</v>
      </c>
      <c r="N61" s="5">
        <v>3403.11496710777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0.367965367965367</v>
      </c>
      <c r="J62" s="5">
        <v>0.323068499815866</v>
      </c>
      <c r="K62" s="5">
        <v>0.399417833836625</v>
      </c>
      <c r="L62" s="5">
        <v>0.367965367965367</v>
      </c>
      <c r="M62" s="5">
        <v>3.66567158699035</v>
      </c>
      <c r="N62" s="5">
        <v>256.274991035461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0.409090909090909</v>
      </c>
      <c r="J63" s="5">
        <v>0.345123847447934</v>
      </c>
      <c r="K63" s="5">
        <v>0.514999314619654</v>
      </c>
      <c r="L63" s="5">
        <v>0.409090909090909</v>
      </c>
      <c r="M63" s="5">
        <v>3.67270064353942</v>
      </c>
      <c r="N63" s="5">
        <v>3649.20397996902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0.730496453900709</v>
      </c>
      <c r="J64" s="5">
        <v>0.703370765284503</v>
      </c>
      <c r="K64" s="5">
        <v>0.821167484997272</v>
      </c>
      <c r="L64" s="5">
        <v>0.730496453900709</v>
      </c>
      <c r="M64" s="5">
        <v>0.613142013549804</v>
      </c>
      <c r="N64" s="5">
        <v>316.75311422348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0.609929078014184</v>
      </c>
      <c r="J65" s="5">
        <v>0.643268053197131</v>
      </c>
      <c r="K65" s="5">
        <v>0.769600930045046</v>
      </c>
      <c r="L65" s="5">
        <v>0.609929078014184</v>
      </c>
      <c r="M65" s="5">
        <v>0.612248182296752</v>
      </c>
      <c r="N65" s="5">
        <v>3724.46026468277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0.794326241134751</v>
      </c>
      <c r="J66" s="5">
        <v>0.787076497223459</v>
      </c>
      <c r="K66" s="5">
        <v>0.867694979084215</v>
      </c>
      <c r="L66" s="5">
        <v>0.794326241134751</v>
      </c>
      <c r="M66" s="5">
        <v>0.612658977508544</v>
      </c>
      <c r="N66" s="5">
        <v>560.994570016861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0.716312056737588</v>
      </c>
      <c r="J67" s="5">
        <v>0.746180054784704</v>
      </c>
      <c r="K67" s="5">
        <v>0.839416521053894</v>
      </c>
      <c r="L67" s="5">
        <v>0.716312056737588</v>
      </c>
      <c r="M67" s="5">
        <v>0.607771635055542</v>
      </c>
      <c r="N67" s="5">
        <v>3962.90838813781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0.581560283687943</v>
      </c>
      <c r="J68" s="5">
        <v>0.521202900014042</v>
      </c>
      <c r="K68" s="5">
        <v>0.485793978251655</v>
      </c>
      <c r="L68" s="5">
        <v>0.581560283687943</v>
      </c>
      <c r="M68" s="5">
        <v>0.601520299911499</v>
      </c>
      <c r="N68" s="5">
        <v>165.821544647216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0.801418439716312</v>
      </c>
      <c r="J69" s="5">
        <v>0.766019066578977</v>
      </c>
      <c r="K69" s="5">
        <v>0.750982908833238</v>
      </c>
      <c r="L69" s="5">
        <v>0.801418439716312</v>
      </c>
      <c r="M69" s="5">
        <v>0.619739770889282</v>
      </c>
      <c r="N69" s="5">
        <v>470.246435403823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0.744680851063829</v>
      </c>
      <c r="J70" s="5">
        <v>0.725793578577444</v>
      </c>
      <c r="K70" s="5">
        <v>0.778312507035911</v>
      </c>
      <c r="L70" s="5">
        <v>0.744680851063829</v>
      </c>
      <c r="M70" s="5">
        <v>0.612306833267211</v>
      </c>
      <c r="N70" s="5">
        <v>3861.0155980587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0.801418439716312</v>
      </c>
      <c r="J71" s="5">
        <v>0.796095758408551</v>
      </c>
      <c r="K71" s="5">
        <v>0.829342942870899</v>
      </c>
      <c r="L71" s="5">
        <v>0.801418439716312</v>
      </c>
      <c r="M71" s="5">
        <v>0.601527690887451</v>
      </c>
      <c r="N71" s="5">
        <v>711.884542942047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0.829787234042553</v>
      </c>
      <c r="J72" s="5">
        <v>0.813268940224244</v>
      </c>
      <c r="K72" s="5">
        <v>0.895930428909152</v>
      </c>
      <c r="L72" s="5">
        <v>0.829787234042553</v>
      </c>
      <c r="M72" s="5">
        <v>0.615390300750732</v>
      </c>
      <c r="N72" s="5">
        <v>4110.18284296989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0.822695035460992</v>
      </c>
      <c r="J73" s="5">
        <v>0.795705110246406</v>
      </c>
      <c r="K73" s="5">
        <v>0.786444229529336</v>
      </c>
      <c r="L73" s="5">
        <v>0.822695035460992</v>
      </c>
      <c r="M73" s="5">
        <v>0.594335556030273</v>
      </c>
      <c r="N73" s="5">
        <v>198.664958238601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0.879432624113475</v>
      </c>
      <c r="J74" s="5">
        <v>0.847370969664461</v>
      </c>
      <c r="K74" s="5">
        <v>0.902631942525559</v>
      </c>
      <c r="L74" s="5">
        <v>0.879432624113475</v>
      </c>
      <c r="M74" s="5">
        <v>0.620872974395752</v>
      </c>
      <c r="N74" s="5">
        <v>503.986671924591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0.858156028368794</v>
      </c>
      <c r="J75" s="5">
        <v>0.840448046831025</v>
      </c>
      <c r="K75" s="5">
        <v>0.915094294003868</v>
      </c>
      <c r="L75" s="5">
        <v>0.858156028368794</v>
      </c>
      <c r="M75" s="5">
        <v>0.614023685455322</v>
      </c>
      <c r="N75" s="5">
        <v>3909.82098960876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0.907801418439716</v>
      </c>
      <c r="J76" s="5">
        <v>0.90012304770763</v>
      </c>
      <c r="K76" s="5">
        <v>0.927820395297599</v>
      </c>
      <c r="L76" s="5">
        <v>0.907801418439716</v>
      </c>
      <c r="M76" s="5">
        <v>0.596982479095459</v>
      </c>
      <c r="N76" s="5">
        <v>751.458456516265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0.865248226950354</v>
      </c>
      <c r="J77" s="5">
        <v>0.845976211373747</v>
      </c>
      <c r="K77" s="5">
        <v>0.916608800467383</v>
      </c>
      <c r="L77" s="5">
        <v>0.865248226950354</v>
      </c>
      <c r="M77" s="5">
        <v>0.605234622955322</v>
      </c>
      <c r="N77" s="5">
        <v>4155.95607256889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0.851063829787234</v>
      </c>
      <c r="J78" s="5">
        <v>0.819380601661224</v>
      </c>
      <c r="K78" s="5">
        <v>0.800566986205284</v>
      </c>
      <c r="L78" s="5">
        <v>0.851063829787234</v>
      </c>
      <c r="M78" s="5">
        <v>0.612782478332519</v>
      </c>
      <c r="N78" s="5">
        <v>3614.09679698944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0.836879432624113</v>
      </c>
      <c r="J79" s="5">
        <v>0.832410530675717</v>
      </c>
      <c r="K79" s="5">
        <v>0.842857142857142</v>
      </c>
      <c r="L79" s="5">
        <v>0.836879432624113</v>
      </c>
      <c r="M79" s="5">
        <v>0.61693000793457</v>
      </c>
      <c r="N79" s="5">
        <v>441.033248662948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0.858156028368794</v>
      </c>
      <c r="J80" s="5">
        <v>0.844269721584023</v>
      </c>
      <c r="K80" s="5">
        <v>0.874640843789779</v>
      </c>
      <c r="L80" s="5">
        <v>0.858156028368794</v>
      </c>
      <c r="M80" s="5">
        <v>0.620017051696777</v>
      </c>
      <c r="N80" s="5">
        <v>3859.18945050239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0.737588652482269</v>
      </c>
      <c r="J81" s="5">
        <v>0.684821596435881</v>
      </c>
      <c r="K81" s="5">
        <v>0.655413649653159</v>
      </c>
      <c r="L81" s="5">
        <v>0.737588652482269</v>
      </c>
      <c r="M81" s="5">
        <v>0.603916645050048</v>
      </c>
      <c r="N81" s="5">
        <v>3579.38038182258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0.75177304964539</v>
      </c>
      <c r="J82" s="5">
        <v>0.737592315195898</v>
      </c>
      <c r="K82" s="5">
        <v>0.740355021667747</v>
      </c>
      <c r="L82" s="5">
        <v>0.75177304964539</v>
      </c>
      <c r="M82" s="5">
        <v>0.610493659973144</v>
      </c>
      <c r="N82" s="5">
        <v>410.01617860794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0.808510638297872</v>
      </c>
      <c r="J83" s="5">
        <v>0.806488433661049</v>
      </c>
      <c r="K83" s="5">
        <v>0.834216747542615</v>
      </c>
      <c r="L83" s="5">
        <v>0.808510638297872</v>
      </c>
      <c r="M83" s="5">
        <v>0.609333992004394</v>
      </c>
      <c r="N83" s="5">
        <v>3801.74012947082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0.163120567375886</v>
      </c>
      <c r="K84" s="5">
        <v>0.108747044917257</v>
      </c>
      <c r="L84" s="5">
        <v>0.326241134751773</v>
      </c>
      <c r="M84" s="5">
        <v>0.637433767318725</v>
      </c>
      <c r="N84" s="5">
        <v>27.2342000007629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0.858156028368794</v>
      </c>
      <c r="J85" s="5">
        <v>0.825609991748399</v>
      </c>
      <c r="K85" s="5">
        <v>0.882398768662848</v>
      </c>
      <c r="L85" s="5">
        <v>0.858156028368794</v>
      </c>
      <c r="M85" s="5">
        <v>0.605740785598754</v>
      </c>
      <c r="N85" s="5">
        <v>349.61794924736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0.851063829787234</v>
      </c>
      <c r="J86" s="5">
        <v>0.835323700864866</v>
      </c>
      <c r="K86" s="5">
        <v>0.864128148691611</v>
      </c>
      <c r="L86" s="5">
        <v>0.851063829787234</v>
      </c>
      <c r="M86" s="5">
        <v>0.617783784866333</v>
      </c>
      <c r="N86" s="5">
        <v>3752.57804918289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0.886524822695035</v>
      </c>
      <c r="J87" s="5">
        <v>0.891919503681396</v>
      </c>
      <c r="K87" s="5">
        <v>0.901153386517588</v>
      </c>
      <c r="L87" s="5">
        <v>0.886524822695035</v>
      </c>
      <c r="M87" s="5">
        <v>0.60730504989624</v>
      </c>
      <c r="N87" s="5">
        <v>590.637770891189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0.879432624113475</v>
      </c>
      <c r="J88" s="5">
        <v>0.878236768855334</v>
      </c>
      <c r="K88" s="5">
        <v>0.896826458336191</v>
      </c>
      <c r="L88" s="5">
        <v>0.879432624113475</v>
      </c>
      <c r="M88" s="5">
        <v>0.60845398902893</v>
      </c>
      <c r="N88" s="5">
        <v>3994.09833765029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0.858156028368794</v>
      </c>
      <c r="J89" s="5">
        <v>0.828803729806545</v>
      </c>
      <c r="K89" s="5">
        <v>0.820428435154078</v>
      </c>
      <c r="L89" s="5">
        <v>0.858156028368794</v>
      </c>
      <c r="M89" s="5">
        <v>0.603915214538574</v>
      </c>
      <c r="N89" s="5">
        <v>3422.97761535644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0.865248226950354</v>
      </c>
      <c r="J90" s="5">
        <v>0.861428592777127</v>
      </c>
      <c r="K90" s="5">
        <v>0.865519109535066</v>
      </c>
      <c r="L90" s="5">
        <v>0.865248226950354</v>
      </c>
      <c r="M90" s="5">
        <v>0.586864471435546</v>
      </c>
      <c r="N90" s="5">
        <v>286.743758201599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0.865248226950354</v>
      </c>
      <c r="J91" s="5">
        <v>0.872907245102769</v>
      </c>
      <c r="K91" s="5">
        <v>0.887446522968741</v>
      </c>
      <c r="L91" s="5">
        <v>0.865248226950354</v>
      </c>
      <c r="M91" s="5">
        <v>0.60987114906311</v>
      </c>
      <c r="N91" s="5">
        <v>3679.32240056991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0.489361702127659</v>
      </c>
      <c r="J92" s="5">
        <v>0.420657613374175</v>
      </c>
      <c r="K92" s="5">
        <v>0.453178604876964</v>
      </c>
      <c r="L92" s="5">
        <v>0.489361702127659</v>
      </c>
      <c r="M92" s="5">
        <v>0.61833119392395</v>
      </c>
      <c r="N92" s="5">
        <v>3403.11496710777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0.695035460992907</v>
      </c>
      <c r="J93" s="5">
        <v>0.693908130379655</v>
      </c>
      <c r="K93" s="5">
        <v>0.719336670838548</v>
      </c>
      <c r="L93" s="5">
        <v>0.695035460992907</v>
      </c>
      <c r="M93" s="5">
        <v>0.617945194244384</v>
      </c>
      <c r="N93" s="5">
        <v>256.274991035461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0.617021276595744</v>
      </c>
      <c r="J94" s="5">
        <v>0.626742574271378</v>
      </c>
      <c r="K94" s="5">
        <v>0.790558348271114</v>
      </c>
      <c r="L94" s="5">
        <v>0.617021276595744</v>
      </c>
      <c r="M94" s="5">
        <v>0.604710578918457</v>
      </c>
      <c r="N94" s="5">
        <v>3649.20397996902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0.577731564748201</v>
      </c>
      <c r="J95" s="5">
        <v>0.650054378921017</v>
      </c>
      <c r="K95" s="5">
        <v>0.813083588294062</v>
      </c>
      <c r="L95" s="5">
        <v>0.577731564748201</v>
      </c>
      <c r="M95" s="5">
        <v>74.3528411388397</v>
      </c>
      <c r="N95" s="5">
        <v>316.75311422348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0.716220773381295</v>
      </c>
      <c r="J96" s="5">
        <v>0.736239057978002</v>
      </c>
      <c r="K96" s="5">
        <v>0.865648699886568</v>
      </c>
      <c r="L96" s="5">
        <v>0.716220773381295</v>
      </c>
      <c r="M96" s="5">
        <v>74.4287114143371</v>
      </c>
      <c r="N96" s="5">
        <v>3724.46026468277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0.71234262589928</v>
      </c>
      <c r="J97" s="5">
        <v>0.742283355003518</v>
      </c>
      <c r="K97" s="5">
        <v>0.798476187831512</v>
      </c>
      <c r="L97" s="5">
        <v>0.71234262589928</v>
      </c>
      <c r="M97" s="5">
        <v>75.0365252494812</v>
      </c>
      <c r="N97" s="5">
        <v>560.994570016861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0.74083857913669</v>
      </c>
      <c r="J98" s="5">
        <v>0.760347390581979</v>
      </c>
      <c r="K98" s="5">
        <v>0.862587969845744</v>
      </c>
      <c r="L98" s="5">
        <v>0.74083857913669</v>
      </c>
      <c r="M98" s="5">
        <v>74.8554332256317</v>
      </c>
      <c r="N98" s="5">
        <v>3962.90838813781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0.695481115107913</v>
      </c>
      <c r="J99" s="5">
        <v>0.675421537322231</v>
      </c>
      <c r="K99" s="5">
        <v>0.665540644935419</v>
      </c>
      <c r="L99" s="5">
        <v>0.695481115107913</v>
      </c>
      <c r="M99" s="5">
        <v>74.7537641525268</v>
      </c>
      <c r="N99" s="5">
        <v>165.821544647216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0.775011241007194</v>
      </c>
      <c r="J100" s="5">
        <v>0.790170808345807</v>
      </c>
      <c r="K100" s="5">
        <v>0.828514953631125</v>
      </c>
      <c r="L100" s="5">
        <v>0.775011241007194</v>
      </c>
      <c r="M100" s="5">
        <v>74.4963552951812</v>
      </c>
      <c r="N100" s="5">
        <v>470.246435403823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0.921144334532374</v>
      </c>
      <c r="J101" s="5">
        <v>0.92157050938012</v>
      </c>
      <c r="K101" s="5">
        <v>0.928895014193356</v>
      </c>
      <c r="L101" s="5">
        <v>0.921144334532374</v>
      </c>
      <c r="M101" s="5">
        <v>74.8933401107788</v>
      </c>
      <c r="N101" s="5">
        <v>3861.0155980587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0.777315647482014</v>
      </c>
      <c r="J102" s="5">
        <v>0.779609516090909</v>
      </c>
      <c r="K102" s="5">
        <v>0.807001981193385</v>
      </c>
      <c r="L102" s="5">
        <v>0.777315647482014</v>
      </c>
      <c r="M102" s="5">
        <v>74.1032965183258</v>
      </c>
      <c r="N102" s="5">
        <v>711.884542942047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0.893322841726618</v>
      </c>
      <c r="J103" s="5">
        <v>0.897904937063415</v>
      </c>
      <c r="K103" s="5">
        <v>0.917729267767044</v>
      </c>
      <c r="L103" s="5">
        <v>0.893322841726618</v>
      </c>
      <c r="M103" s="5">
        <v>74.7867834568023</v>
      </c>
      <c r="N103" s="5">
        <v>4110.18284296989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0.748538669064748</v>
      </c>
      <c r="J104" s="5">
        <v>0.746797734553115</v>
      </c>
      <c r="K104" s="5">
        <v>0.76099397383361</v>
      </c>
      <c r="L104" s="5">
        <v>0.748538669064748</v>
      </c>
      <c r="M104" s="5">
        <v>74.5697524547576</v>
      </c>
      <c r="N104" s="5">
        <v>198.664958238601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0.810589028776978</v>
      </c>
      <c r="J105" s="5">
        <v>0.827201140092068</v>
      </c>
      <c r="K105" s="5">
        <v>0.882965108854932</v>
      </c>
      <c r="L105" s="5">
        <v>0.810589028776978</v>
      </c>
      <c r="M105" s="5">
        <v>74.748496055603</v>
      </c>
      <c r="N105" s="5">
        <v>503.986671924591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0.867468525179856</v>
      </c>
      <c r="J106" s="5">
        <v>0.871195143343896</v>
      </c>
      <c r="K106" s="5">
        <v>0.899851850975371</v>
      </c>
      <c r="L106" s="5">
        <v>0.867468525179856</v>
      </c>
      <c r="M106" s="5">
        <v>75.005945444107</v>
      </c>
      <c r="N106" s="5">
        <v>3909.82098960876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0.762533723021582</v>
      </c>
      <c r="J107" s="5">
        <v>0.782643670612613</v>
      </c>
      <c r="K107" s="5">
        <v>0.830318869124832</v>
      </c>
      <c r="L107" s="5">
        <v>0.762533723021582</v>
      </c>
      <c r="M107" s="5">
        <v>75.0730111598968</v>
      </c>
      <c r="N107" s="5">
        <v>751.458456516265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0.856227517985611</v>
      </c>
      <c r="J108" s="5">
        <v>0.863073516367692</v>
      </c>
      <c r="K108" s="5">
        <v>0.90391760707886</v>
      </c>
      <c r="L108" s="5">
        <v>0.856227517985611</v>
      </c>
      <c r="M108" s="5">
        <v>74.9297783374786</v>
      </c>
      <c r="N108" s="5">
        <v>4155.95607256889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0.887308902877697</v>
      </c>
      <c r="J109" s="5">
        <v>0.889781738399578</v>
      </c>
      <c r="K109" s="5">
        <v>0.909692763399894</v>
      </c>
      <c r="L109" s="5">
        <v>0.887308902877697</v>
      </c>
      <c r="M109" s="5">
        <v>74.4799182415008</v>
      </c>
      <c r="N109" s="5">
        <v>3614.09679698944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0.761915467625899</v>
      </c>
      <c r="J110" s="5">
        <v>0.77619393663079</v>
      </c>
      <c r="K110" s="5">
        <v>0.818451314821956</v>
      </c>
      <c r="L110" s="5">
        <v>0.761915467625899</v>
      </c>
      <c r="M110" s="5">
        <v>74.9621641635894</v>
      </c>
      <c r="N110" s="5">
        <v>441.033248662948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0.918446492805755</v>
      </c>
      <c r="J111" s="5">
        <v>0.919612461307542</v>
      </c>
      <c r="K111" s="5">
        <v>0.92814905925299</v>
      </c>
      <c r="L111" s="5">
        <v>0.918446492805755</v>
      </c>
      <c r="M111" s="5">
        <v>74.7808239459991</v>
      </c>
      <c r="N111" s="5">
        <v>3859.18945050239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0.92833857913669</v>
      </c>
      <c r="J112" s="5">
        <v>0.928193562541603</v>
      </c>
      <c r="K112" s="5">
        <v>0.933527277134332</v>
      </c>
      <c r="L112" s="5">
        <v>0.92833857913669</v>
      </c>
      <c r="M112" s="5">
        <v>74.8916146755218</v>
      </c>
      <c r="N112" s="5">
        <v>3579.38038182258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0.757306654676259</v>
      </c>
      <c r="J113" s="5">
        <v>0.767734187116906</v>
      </c>
      <c r="K113" s="5">
        <v>0.792457235263848</v>
      </c>
      <c r="L113" s="5">
        <v>0.757306654676259</v>
      </c>
      <c r="M113" s="5">
        <v>74.8435208797454</v>
      </c>
      <c r="N113" s="5">
        <v>410.01617860794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0.898606115107913</v>
      </c>
      <c r="J114" s="5">
        <v>0.902015220713438</v>
      </c>
      <c r="K114" s="5">
        <v>0.919414244510751</v>
      </c>
      <c r="L114" s="5">
        <v>0.898606115107913</v>
      </c>
      <c r="M114" s="5">
        <v>74.7434322834014</v>
      </c>
      <c r="N114" s="5">
        <v>3801.74012947082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0.301202787769784</v>
      </c>
      <c r="J115" s="5">
        <v>0.141088245910255</v>
      </c>
      <c r="K115" s="5">
        <v>0.195350018176192</v>
      </c>
      <c r="L115" s="5">
        <v>0.301202787769784</v>
      </c>
      <c r="M115" s="5">
        <v>75.1432359218597</v>
      </c>
      <c r="N115" s="5">
        <v>27.2342000007629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0.639557104316546</v>
      </c>
      <c r="J116" s="5">
        <v>0.706376893838246</v>
      </c>
      <c r="K116" s="5">
        <v>0.855887551674337</v>
      </c>
      <c r="L116" s="5">
        <v>0.639557104316546</v>
      </c>
      <c r="M116" s="5">
        <v>74.891304731369</v>
      </c>
      <c r="N116" s="5">
        <v>349.61794924736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0.796593974820143</v>
      </c>
      <c r="J117" s="5">
        <v>0.809817846931997</v>
      </c>
      <c r="K117" s="5">
        <v>0.887363638566349</v>
      </c>
      <c r="L117" s="5">
        <v>0.796593974820143</v>
      </c>
      <c r="M117" s="5">
        <v>74.8799319267273</v>
      </c>
      <c r="N117" s="5">
        <v>3752.57804918289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0.743255395683453</v>
      </c>
      <c r="J118" s="5">
        <v>0.778084427758631</v>
      </c>
      <c r="K118" s="5">
        <v>0.848733968142738</v>
      </c>
      <c r="L118" s="5">
        <v>0.743255395683453</v>
      </c>
      <c r="M118" s="5">
        <v>74.9060246944427</v>
      </c>
      <c r="N118" s="5">
        <v>590.637770891189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0.88607239208633</v>
      </c>
      <c r="J119" s="5">
        <v>0.890718834767055</v>
      </c>
      <c r="K119" s="5">
        <v>0.917219419199399</v>
      </c>
      <c r="L119" s="5">
        <v>0.88607239208633</v>
      </c>
      <c r="M119" s="5">
        <v>74.1795079708099</v>
      </c>
      <c r="N119" s="5">
        <v>3994.09833765029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0.911926708633093</v>
      </c>
      <c r="J120" s="5">
        <v>0.912084625720654</v>
      </c>
      <c r="K120" s="5">
        <v>0.921352148596249</v>
      </c>
      <c r="L120" s="5">
        <v>0.911926708633093</v>
      </c>
      <c r="M120" s="5">
        <v>74.5796208381652</v>
      </c>
      <c r="N120" s="5">
        <v>3422.97761535644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0.766468075539568</v>
      </c>
      <c r="J121" s="5">
        <v>0.771519148531456</v>
      </c>
      <c r="K121" s="5">
        <v>0.806525244490431</v>
      </c>
      <c r="L121" s="5">
        <v>0.766468075539568</v>
      </c>
      <c r="M121" s="5">
        <v>75.0073292255401</v>
      </c>
      <c r="N121" s="5">
        <v>286.743758201599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0.860836330935251</v>
      </c>
      <c r="J122" s="5">
        <v>0.866323469262169</v>
      </c>
      <c r="K122" s="5">
        <v>0.904684570473003</v>
      </c>
      <c r="L122" s="5">
        <v>0.860836330935251</v>
      </c>
      <c r="M122" s="5">
        <v>74.3689045906066</v>
      </c>
      <c r="N122" s="5">
        <v>3679.32240056991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0.837230215827338</v>
      </c>
      <c r="J123" s="5">
        <v>0.835329361493989</v>
      </c>
      <c r="K123" s="5">
        <v>0.887805805406562</v>
      </c>
      <c r="L123" s="5">
        <v>0.837230215827338</v>
      </c>
      <c r="M123" s="5">
        <v>74.533047914505</v>
      </c>
      <c r="N123" s="5">
        <v>3403.11496710777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0.723190197841726</v>
      </c>
      <c r="J124" s="5">
        <v>0.734826666006073</v>
      </c>
      <c r="K124" s="5">
        <v>0.776871417042067</v>
      </c>
      <c r="L124" s="5">
        <v>0.723190197841726</v>
      </c>
      <c r="M124" s="5">
        <v>74.5918662548065</v>
      </c>
      <c r="N124" s="5">
        <v>256.274991035461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0.864096223021582</v>
      </c>
      <c r="J125" s="5">
        <v>0.869330818305315</v>
      </c>
      <c r="K125" s="5">
        <v>0.904224697500352</v>
      </c>
      <c r="L125" s="5">
        <v>0.864096223021582</v>
      </c>
      <c r="M125" s="5">
        <v>74.6357545852661</v>
      </c>
      <c r="N125" s="5">
        <v>3649.20397996902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0.464921846601235</v>
      </c>
      <c r="J126" s="5">
        <v>0.519417400770606</v>
      </c>
      <c r="K126" s="5">
        <v>0.702671260016347</v>
      </c>
      <c r="L126" s="5">
        <v>0.464921846601235</v>
      </c>
      <c r="M126" s="5">
        <v>11.5410945415496</v>
      </c>
      <c r="N126" s="5">
        <v>316.75311422348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0.494365685205379</v>
      </c>
      <c r="J127" s="5">
        <v>0.538061943808443</v>
      </c>
      <c r="K127" s="5">
        <v>0.800846084831708</v>
      </c>
      <c r="L127" s="5">
        <v>0.494365685205379</v>
      </c>
      <c r="M127" s="5">
        <v>11.5847630500793</v>
      </c>
      <c r="N127" s="5">
        <v>3724.46026468277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0.902217375499818</v>
      </c>
      <c r="J128" s="5">
        <v>0.899978614790593</v>
      </c>
      <c r="K128" s="5">
        <v>0.901872068710589</v>
      </c>
      <c r="L128" s="5">
        <v>0.902217375499818</v>
      </c>
      <c r="M128" s="5">
        <v>11.6185536384582</v>
      </c>
      <c r="N128" s="5">
        <v>560.994570016861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0.683387858960378</v>
      </c>
      <c r="J129" s="5">
        <v>0.726539590920442</v>
      </c>
      <c r="K129" s="5">
        <v>0.893804605979807</v>
      </c>
      <c r="L129" s="5">
        <v>0.683387858960378</v>
      </c>
      <c r="M129" s="5">
        <v>11.6142432689666</v>
      </c>
      <c r="N129" s="5">
        <v>3962.90838813781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0.59614685568884</v>
      </c>
      <c r="J130" s="5">
        <v>0.524511423600606</v>
      </c>
      <c r="K130" s="5">
        <v>0.482727754819769</v>
      </c>
      <c r="L130" s="5">
        <v>0.59614685568884</v>
      </c>
      <c r="M130" s="5">
        <v>11.625774860382</v>
      </c>
      <c r="N130" s="5">
        <v>165.821544647216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0.714649218466012</v>
      </c>
      <c r="J131" s="5">
        <v>0.711712364531179</v>
      </c>
      <c r="K131" s="5">
        <v>0.727576591669203</v>
      </c>
      <c r="L131" s="5">
        <v>0.714649218466012</v>
      </c>
      <c r="M131" s="5">
        <v>11.5747289657592</v>
      </c>
      <c r="N131" s="5">
        <v>470.246435403823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0.70556161395856</v>
      </c>
      <c r="J132" s="5">
        <v>0.680783924078595</v>
      </c>
      <c r="K132" s="5">
        <v>0.787142145206538</v>
      </c>
      <c r="L132" s="5">
        <v>0.70556161395856</v>
      </c>
      <c r="M132" s="5">
        <v>11.6726729869842</v>
      </c>
      <c r="N132" s="5">
        <v>3861.0155980587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0.904398400581606</v>
      </c>
      <c r="J133" s="5">
        <v>0.902365085933829</v>
      </c>
      <c r="K133" s="5">
        <v>0.907891236504655</v>
      </c>
      <c r="L133" s="5">
        <v>0.904398400581606</v>
      </c>
      <c r="M133" s="5">
        <v>11.5218951702117</v>
      </c>
      <c r="N133" s="5">
        <v>711.884542942047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0.825881497637222</v>
      </c>
      <c r="J134" s="5">
        <v>0.835814612237159</v>
      </c>
      <c r="K134" s="5">
        <v>0.892689006282237</v>
      </c>
      <c r="L134" s="5">
        <v>0.825881497637222</v>
      </c>
      <c r="M134" s="5">
        <v>11.6328003406524</v>
      </c>
      <c r="N134" s="5">
        <v>4110.18284296989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0.727735368956743</v>
      </c>
      <c r="J135" s="5">
        <v>0.696655075093703</v>
      </c>
      <c r="K135" s="5">
        <v>0.71009531794868</v>
      </c>
      <c r="L135" s="5">
        <v>0.727735368956743</v>
      </c>
      <c r="M135" s="5">
        <v>11.5226194858551</v>
      </c>
      <c r="N135" s="5">
        <v>198.664958238601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0.755361686659396</v>
      </c>
      <c r="J136" s="5">
        <v>0.745670242337564</v>
      </c>
      <c r="K136" s="5">
        <v>0.759133153465578</v>
      </c>
      <c r="L136" s="5">
        <v>0.755361686659396</v>
      </c>
      <c r="M136" s="5">
        <v>11.5948145389556</v>
      </c>
      <c r="N136" s="5">
        <v>503.986671924591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0.718647764449291</v>
      </c>
      <c r="J137" s="5">
        <v>0.712314577716723</v>
      </c>
      <c r="K137" s="5">
        <v>0.764405688117587</v>
      </c>
      <c r="L137" s="5">
        <v>0.718647764449291</v>
      </c>
      <c r="M137" s="5">
        <v>11.5028910636901</v>
      </c>
      <c r="N137" s="5">
        <v>3909.82098960876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0.91494002181025</v>
      </c>
      <c r="J138" s="5">
        <v>0.914454749244346</v>
      </c>
      <c r="K138" s="5">
        <v>0.918341658157968</v>
      </c>
      <c r="L138" s="5">
        <v>0.91494002181025</v>
      </c>
      <c r="M138" s="5">
        <v>11.6410694122314</v>
      </c>
      <c r="N138" s="5">
        <v>751.458456516265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0.844420210832424</v>
      </c>
      <c r="J139" s="5">
        <v>0.847284138347141</v>
      </c>
      <c r="K139" s="5">
        <v>0.882035076651264</v>
      </c>
      <c r="L139" s="5">
        <v>0.844420210832424</v>
      </c>
      <c r="M139" s="5">
        <v>11.6164083480834</v>
      </c>
      <c r="N139" s="5">
        <v>4155.95607256889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0.689930934205743</v>
      </c>
      <c r="J140" s="5">
        <v>0.662775011781917</v>
      </c>
      <c r="K140" s="5">
        <v>0.743166147138057</v>
      </c>
      <c r="L140" s="5">
        <v>0.689930934205743</v>
      </c>
      <c r="M140" s="5">
        <v>11.4730875492095</v>
      </c>
      <c r="N140" s="5">
        <v>3614.09679698944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0.909850963286077</v>
      </c>
      <c r="J141" s="5">
        <v>0.91228784783854</v>
      </c>
      <c r="K141" s="5">
        <v>0.920874468653181</v>
      </c>
      <c r="L141" s="5">
        <v>0.909850963286077</v>
      </c>
      <c r="M141" s="5">
        <v>11.6789290904998</v>
      </c>
      <c r="N141" s="5">
        <v>441.033248662948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0.800072700836059</v>
      </c>
      <c r="J142" s="5">
        <v>0.81588317210444</v>
      </c>
      <c r="K142" s="5">
        <v>0.89776078092973</v>
      </c>
      <c r="L142" s="5">
        <v>0.800072700836059</v>
      </c>
      <c r="M142" s="5">
        <v>11.6513891220092</v>
      </c>
      <c r="N142" s="5">
        <v>3859.18945050239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0.701563067975281</v>
      </c>
      <c r="J143" s="5">
        <v>0.656468281155415</v>
      </c>
      <c r="K143" s="5">
        <v>0.671064235452354</v>
      </c>
      <c r="L143" s="5">
        <v>0.701563067975281</v>
      </c>
      <c r="M143" s="5">
        <v>11.5469605922698</v>
      </c>
      <c r="N143" s="5">
        <v>3579.38038182258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0.894583787713558</v>
      </c>
      <c r="J144" s="5">
        <v>0.897889803853278</v>
      </c>
      <c r="K144" s="5">
        <v>0.908636031161792</v>
      </c>
      <c r="L144" s="5">
        <v>0.894583787713558</v>
      </c>
      <c r="M144" s="5">
        <v>11.6193697452545</v>
      </c>
      <c r="N144" s="5">
        <v>410.01617860794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0.880043620501635</v>
      </c>
      <c r="J145" s="5">
        <v>0.880388957107364</v>
      </c>
      <c r="K145" s="5">
        <v>0.904574117405121</v>
      </c>
      <c r="L145" s="5">
        <v>0.880043620501635</v>
      </c>
      <c r="M145" s="5">
        <v>11.6109874248504</v>
      </c>
      <c r="N145" s="5">
        <v>3801.74012947082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0.297709923664122</v>
      </c>
      <c r="J146" s="5">
        <v>0.137697735998648</v>
      </c>
      <c r="K146" s="5">
        <v>0.286634157646524</v>
      </c>
      <c r="L146" s="5">
        <v>0.297709923664122</v>
      </c>
      <c r="M146" s="5">
        <v>11.5308442115783</v>
      </c>
      <c r="N146" s="5">
        <v>27.2342000007629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0.517629952744456</v>
      </c>
      <c r="J147" s="5">
        <v>0.577748757382639</v>
      </c>
      <c r="K147" s="5">
        <v>0.728868765870667</v>
      </c>
      <c r="L147" s="5">
        <v>0.517629952744456</v>
      </c>
      <c r="M147" s="5">
        <v>11.5788903236389</v>
      </c>
      <c r="N147" s="5">
        <v>349.61794924736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0.593965830607052</v>
      </c>
      <c r="J148" s="5">
        <v>0.638437904814022</v>
      </c>
      <c r="K148" s="5">
        <v>0.796560808036473</v>
      </c>
      <c r="L148" s="5">
        <v>0.593965830607052</v>
      </c>
      <c r="M148" s="5">
        <v>11.5846922397613</v>
      </c>
      <c r="N148" s="5">
        <v>3752.57804918289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0.916394038531443</v>
      </c>
      <c r="J149" s="5">
        <v>0.916569899301904</v>
      </c>
      <c r="K149" s="5">
        <v>0.919913884803242</v>
      </c>
      <c r="L149" s="5">
        <v>0.916394038531443</v>
      </c>
      <c r="M149" s="5">
        <v>11.5248272418975</v>
      </c>
      <c r="N149" s="5">
        <v>590.637770891189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0.895310796074154</v>
      </c>
      <c r="J150" s="5">
        <v>0.90089575682023</v>
      </c>
      <c r="K150" s="5">
        <v>0.914804362028462</v>
      </c>
      <c r="L150" s="5">
        <v>0.895310796074154</v>
      </c>
      <c r="M150" s="5">
        <v>11.6597719192504</v>
      </c>
      <c r="N150" s="5">
        <v>3994.09833765029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0.710650672482733</v>
      </c>
      <c r="J151" s="5">
        <v>0.680094233857278</v>
      </c>
      <c r="K151" s="5">
        <v>0.730037267002947</v>
      </c>
      <c r="L151" s="5">
        <v>0.710650672482733</v>
      </c>
      <c r="M151" s="5">
        <v>11.6058597564697</v>
      </c>
      <c r="N151" s="5">
        <v>3422.97761535644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0.912031988367866</v>
      </c>
      <c r="J152" s="5">
        <v>0.911151411164368</v>
      </c>
      <c r="K152" s="5">
        <v>0.918543169943752</v>
      </c>
      <c r="L152" s="5">
        <v>0.912031988367866</v>
      </c>
      <c r="M152" s="5">
        <v>11.5840897560119</v>
      </c>
      <c r="N152" s="5">
        <v>286.743758201599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0.912031988367866</v>
      </c>
      <c r="J153" s="5">
        <v>0.913087472154248</v>
      </c>
      <c r="K153" s="5">
        <v>0.917793485124339</v>
      </c>
      <c r="L153" s="5">
        <v>0.912031988367866</v>
      </c>
      <c r="M153" s="5">
        <v>11.5726296901702</v>
      </c>
      <c r="N153" s="5">
        <v>3679.32240056991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0.589603780443475</v>
      </c>
      <c r="J154" s="5">
        <v>0.54113779928835</v>
      </c>
      <c r="K154" s="5">
        <v>0.627644173870024</v>
      </c>
      <c r="L154" s="5">
        <v>0.589603780443475</v>
      </c>
      <c r="M154" s="5">
        <v>11.5510873794555</v>
      </c>
      <c r="N154" s="5">
        <v>3403.11496710777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0.906215921483097</v>
      </c>
      <c r="J155" s="5">
        <v>0.90682241750452</v>
      </c>
      <c r="K155" s="5">
        <v>0.913853797094835</v>
      </c>
      <c r="L155" s="5">
        <v>0.906215921483097</v>
      </c>
      <c r="M155" s="5">
        <v>11.576664686203</v>
      </c>
      <c r="N155" s="5">
        <v>256.274991035461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0.910941475826972</v>
      </c>
      <c r="J156" s="5">
        <v>0.911364207377803</v>
      </c>
      <c r="K156" s="5">
        <v>0.919182930467862</v>
      </c>
      <c r="L156" s="5">
        <v>0.910941475826972</v>
      </c>
      <c r="M156" s="5">
        <v>11.4705367088317</v>
      </c>
      <c r="N156" s="5">
        <v>3649.20397996902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0.868016194331983</v>
      </c>
      <c r="J2" s="5">
        <v>0.867600237447457</v>
      </c>
      <c r="K2" s="5">
        <v>0.878444913778214</v>
      </c>
      <c r="L2" s="5">
        <v>0.868016194331983</v>
      </c>
      <c r="M2" s="5">
        <v>5.20408725738525</v>
      </c>
      <c r="N2" s="5">
        <v>316.638808727264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0.872874493927125</v>
      </c>
      <c r="J3" s="5">
        <v>0.870660585231102</v>
      </c>
      <c r="K3" s="5">
        <v>0.880255718537152</v>
      </c>
      <c r="L3" s="5">
        <v>0.872874493927125</v>
      </c>
      <c r="M3" s="5">
        <v>5.21737003326416</v>
      </c>
      <c r="N3" s="5">
        <v>3700.21353912353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0.919028340080971</v>
      </c>
      <c r="J4" s="5">
        <v>0.916773331869171</v>
      </c>
      <c r="K4" s="5">
        <v>0.919211523421201</v>
      </c>
      <c r="L4" s="5">
        <v>0.919028340080971</v>
      </c>
      <c r="M4" s="5">
        <v>5.23003411293029</v>
      </c>
      <c r="N4" s="5">
        <v>564.237516164779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0.883400809716599</v>
      </c>
      <c r="J5" s="5">
        <v>0.880496750417862</v>
      </c>
      <c r="K5" s="5">
        <v>0.882448556655281</v>
      </c>
      <c r="L5" s="5">
        <v>0.883400809716599</v>
      </c>
      <c r="M5" s="5">
        <v>5.20328283309936</v>
      </c>
      <c r="N5" s="5">
        <v>3957.53265929222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0.40242914979757</v>
      </c>
      <c r="J6" s="5">
        <v>0.361141785432697</v>
      </c>
      <c r="K6" s="5">
        <v>0.408605785632523</v>
      </c>
      <c r="L6" s="5">
        <v>0.40242914979757</v>
      </c>
      <c r="M6" s="5">
        <v>5.16358423233032</v>
      </c>
      <c r="N6" s="5">
        <v>167.194093465805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0.902024291497975</v>
      </c>
      <c r="J7" s="5">
        <v>0.901608067071843</v>
      </c>
      <c r="K7" s="5">
        <v>0.907242928256381</v>
      </c>
      <c r="L7" s="5">
        <v>0.902024291497975</v>
      </c>
      <c r="M7" s="5">
        <v>5.25202322006225</v>
      </c>
      <c r="N7" s="5">
        <v>470.463541746139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0.876113360323886</v>
      </c>
      <c r="J8" s="5">
        <v>0.876493892288386</v>
      </c>
      <c r="K8" s="5">
        <v>0.893700750192897</v>
      </c>
      <c r="L8" s="5">
        <v>0.876113360323886</v>
      </c>
      <c r="M8" s="5">
        <v>5.211434841156</v>
      </c>
      <c r="N8" s="5">
        <v>3864.90688753128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0.891497975708502</v>
      </c>
      <c r="J9" s="5">
        <v>0.89192533604258</v>
      </c>
      <c r="K9" s="5">
        <v>0.895711109164912</v>
      </c>
      <c r="L9" s="5">
        <v>0.891497975708502</v>
      </c>
      <c r="M9" s="5">
        <v>5.17710828781127</v>
      </c>
      <c r="N9" s="5">
        <v>712.692134618759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0.825101214574898</v>
      </c>
      <c r="J10" s="5">
        <v>0.823099200820349</v>
      </c>
      <c r="K10" s="5">
        <v>0.849800335945984</v>
      </c>
      <c r="L10" s="5">
        <v>0.825101214574898</v>
      </c>
      <c r="M10" s="5">
        <v>5.19411635398864</v>
      </c>
      <c r="N10" s="5">
        <v>4119.6575243473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0.510931174089068</v>
      </c>
      <c r="J11" s="5">
        <v>0.485796317427902</v>
      </c>
      <c r="K11" s="5">
        <v>0.558250597219148</v>
      </c>
      <c r="L11" s="5">
        <v>0.510931174089068</v>
      </c>
      <c r="M11" s="5">
        <v>5.22516131401062</v>
      </c>
      <c r="N11" s="5">
        <v>200.057505846023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0.874493927125506</v>
      </c>
      <c r="J12" s="5">
        <v>0.876796579458653</v>
      </c>
      <c r="K12" s="5">
        <v>0.883268638371918</v>
      </c>
      <c r="L12" s="5">
        <v>0.874493927125506</v>
      </c>
      <c r="M12" s="5">
        <v>5.20479393005371</v>
      </c>
      <c r="N12" s="5">
        <v>502.576473236084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0.853441295546558</v>
      </c>
      <c r="J13" s="5">
        <v>0.853800172834777</v>
      </c>
      <c r="K13" s="5">
        <v>0.864062901005827</v>
      </c>
      <c r="L13" s="5">
        <v>0.853441295546558</v>
      </c>
      <c r="M13" s="5">
        <v>5.27768945693969</v>
      </c>
      <c r="N13" s="5">
        <v>3894.56012630462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0.869635627530364</v>
      </c>
      <c r="J14" s="5">
        <v>0.867830347122406</v>
      </c>
      <c r="K14" s="5">
        <v>0.874495940301677</v>
      </c>
      <c r="L14" s="5">
        <v>0.869635627530364</v>
      </c>
      <c r="M14" s="5">
        <v>5.25977706909179</v>
      </c>
      <c r="N14" s="5">
        <v>748.137266159057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0.868016194331983</v>
      </c>
      <c r="J15" s="5">
        <v>0.86820827048992</v>
      </c>
      <c r="K15" s="5">
        <v>0.877566607262712</v>
      </c>
      <c r="L15" s="5">
        <v>0.868016194331983</v>
      </c>
      <c r="M15" s="5">
        <v>5.16131210327148</v>
      </c>
      <c r="N15" s="5">
        <v>4139.23328828811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0.508502024291497</v>
      </c>
      <c r="J16" s="5">
        <v>0.489234974855614</v>
      </c>
      <c r="K16" s="5">
        <v>0.596860985930689</v>
      </c>
      <c r="L16" s="5">
        <v>0.508502024291497</v>
      </c>
      <c r="M16" s="5">
        <v>5.22605609893798</v>
      </c>
      <c r="N16" s="5">
        <v>3589.3243727684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0.528744939271255</v>
      </c>
      <c r="J17" s="5">
        <v>0.516075897566712</v>
      </c>
      <c r="K17" s="5">
        <v>0.560115918595405</v>
      </c>
      <c r="L17" s="5">
        <v>0.528744939271255</v>
      </c>
      <c r="M17" s="5">
        <v>5.23986864089965</v>
      </c>
      <c r="N17" s="5">
        <v>441.786842346191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0.569230769230769</v>
      </c>
      <c r="J18" s="5">
        <v>0.530178243864023</v>
      </c>
      <c r="K18" s="5">
        <v>0.600235213094534</v>
      </c>
      <c r="L18" s="5">
        <v>0.569230769230769</v>
      </c>
      <c r="M18" s="5">
        <v>5.26034045219421</v>
      </c>
      <c r="N18" s="5">
        <v>3826.34761691093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0.484210526315789</v>
      </c>
      <c r="J19" s="5">
        <v>0.435367914994719</v>
      </c>
      <c r="K19" s="5">
        <v>0.677862731604497</v>
      </c>
      <c r="L19" s="5">
        <v>0.484210526315789</v>
      </c>
      <c r="M19" s="5">
        <v>5.19847154617309</v>
      </c>
      <c r="N19" s="5">
        <v>3548.69462656974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0.506882591093117</v>
      </c>
      <c r="J20" s="5">
        <v>0.490012980996103</v>
      </c>
      <c r="K20" s="5">
        <v>0.590588909376029</v>
      </c>
      <c r="L20" s="5">
        <v>0.506882591093117</v>
      </c>
      <c r="M20" s="5">
        <v>5.22483301162719</v>
      </c>
      <c r="N20" s="5">
        <v>410.475075006485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0.527935222672064</v>
      </c>
      <c r="J21" s="5">
        <v>0.492486712607272</v>
      </c>
      <c r="K21" s="5">
        <v>0.582036333526032</v>
      </c>
      <c r="L21" s="5">
        <v>0.527935222672064</v>
      </c>
      <c r="M21" s="5">
        <v>5.20333456993103</v>
      </c>
      <c r="N21" s="5">
        <v>3796.29005813598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5.20119452476501</v>
      </c>
      <c r="N22" s="5">
        <v>31.6014363765716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0.874493927125506</v>
      </c>
      <c r="J23" s="5">
        <v>0.871603022874477</v>
      </c>
      <c r="K23" s="5">
        <v>0.874795976291944</v>
      </c>
      <c r="L23" s="5">
        <v>0.874493927125506</v>
      </c>
      <c r="M23" s="5">
        <v>5.21764969825744</v>
      </c>
      <c r="N23" s="5">
        <v>348.7645778656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0.91417004048583</v>
      </c>
      <c r="J24" s="5">
        <v>0.913392189179304</v>
      </c>
      <c r="K24" s="5">
        <v>0.91663648372933</v>
      </c>
      <c r="L24" s="5">
        <v>0.91417004048583</v>
      </c>
      <c r="M24" s="5">
        <v>5.18015885353088</v>
      </c>
      <c r="N24" s="5">
        <v>3739.37791132926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0.880971659919028</v>
      </c>
      <c r="J25" s="5">
        <v>0.879038569301291</v>
      </c>
      <c r="K25" s="5">
        <v>0.889656412233809</v>
      </c>
      <c r="L25" s="5">
        <v>0.880971659919028</v>
      </c>
      <c r="M25" s="5">
        <v>5.20147442817688</v>
      </c>
      <c r="N25" s="5">
        <v>595.778274297714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0.88582995951417</v>
      </c>
      <c r="J26" s="5">
        <v>0.88398921639953</v>
      </c>
      <c r="K26" s="5">
        <v>0.887429280354765</v>
      </c>
      <c r="L26" s="5">
        <v>0.88582995951417</v>
      </c>
      <c r="M26" s="5">
        <v>5.22819137573242</v>
      </c>
      <c r="N26" s="5">
        <v>3988.40641450881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0.485020242914979</v>
      </c>
      <c r="J27" s="5">
        <v>0.464263481044106</v>
      </c>
      <c r="K27" s="5">
        <v>0.582340348947853</v>
      </c>
      <c r="L27" s="5">
        <v>0.485020242914979</v>
      </c>
      <c r="M27" s="5">
        <v>5.21346306800842</v>
      </c>
      <c r="N27" s="5">
        <v>3440.98285889625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0.536032388663967</v>
      </c>
      <c r="J28" s="5">
        <v>0.533309681303693</v>
      </c>
      <c r="K28" s="5">
        <v>0.624640060097564</v>
      </c>
      <c r="L28" s="5">
        <v>0.536032388663967</v>
      </c>
      <c r="M28" s="5">
        <v>5.21438932418823</v>
      </c>
      <c r="N28" s="5">
        <v>287.762381076812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0.531983805668016</v>
      </c>
      <c r="J29" s="5">
        <v>0.506061755974426</v>
      </c>
      <c r="K29" s="5">
        <v>0.601606522051076</v>
      </c>
      <c r="L29" s="5">
        <v>0.531983805668016</v>
      </c>
      <c r="M29" s="5">
        <v>5.20899009704589</v>
      </c>
      <c r="N29" s="5">
        <v>3702.76244831085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0.177327935222672</v>
      </c>
      <c r="J30" s="5">
        <v>0.0845501669106101</v>
      </c>
      <c r="K30" s="5">
        <v>0.101119156568381</v>
      </c>
      <c r="L30" s="5">
        <v>0.177327935222672</v>
      </c>
      <c r="M30" s="5">
        <v>5.20670270919799</v>
      </c>
      <c r="N30" s="5">
        <v>3401.49445724487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0.421052631578947</v>
      </c>
      <c r="J31" s="5">
        <v>0.417721546259913</v>
      </c>
      <c r="K31" s="5">
        <v>0.532027720269862</v>
      </c>
      <c r="L31" s="5">
        <v>0.421052631578947</v>
      </c>
      <c r="M31" s="5">
        <v>5.17171454429626</v>
      </c>
      <c r="N31" s="5">
        <v>256.742825508117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0.497975708502024</v>
      </c>
      <c r="J32" s="5">
        <v>0.464918403400994</v>
      </c>
      <c r="K32" s="5">
        <v>0.614903111145397</v>
      </c>
      <c r="L32" s="5">
        <v>0.497975708502024</v>
      </c>
      <c r="M32" s="5">
        <v>5.2408537864685</v>
      </c>
      <c r="N32" s="5">
        <v>3654.02563691139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0.519480519480519</v>
      </c>
      <c r="J33" s="5">
        <v>0.445093441291511</v>
      </c>
      <c r="K33" s="5">
        <v>0.432077593945084</v>
      </c>
      <c r="L33" s="5">
        <v>0.519480519480519</v>
      </c>
      <c r="M33" s="5">
        <v>3.65134859085083</v>
      </c>
      <c r="N33" s="5">
        <v>316.638808727264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0.545454545454545</v>
      </c>
      <c r="J34" s="5">
        <v>0.507302473097618</v>
      </c>
      <c r="K34" s="5">
        <v>0.511108198098866</v>
      </c>
      <c r="L34" s="5">
        <v>0.545454545454545</v>
      </c>
      <c r="M34" s="5">
        <v>3.66447925567626</v>
      </c>
      <c r="N34" s="5">
        <v>3700.21353912353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0.56060606060606</v>
      </c>
      <c r="J35" s="5">
        <v>0.50651154221384</v>
      </c>
      <c r="K35" s="5">
        <v>0.47825517629665</v>
      </c>
      <c r="L35" s="5">
        <v>0.56060606060606</v>
      </c>
      <c r="M35" s="5">
        <v>3.69778394699096</v>
      </c>
      <c r="N35" s="5">
        <v>564.237516164779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0.495670995670995</v>
      </c>
      <c r="J36" s="5">
        <v>0.465939364670689</v>
      </c>
      <c r="K36" s="5">
        <v>0.495931017034913</v>
      </c>
      <c r="L36" s="5">
        <v>0.495670995670995</v>
      </c>
      <c r="M36" s="5">
        <v>3.64009928703308</v>
      </c>
      <c r="N36" s="5">
        <v>3957.53265929222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0.85064935064935</v>
      </c>
      <c r="J37" s="5">
        <v>0.835283091300339</v>
      </c>
      <c r="K37" s="5">
        <v>0.825702293693402</v>
      </c>
      <c r="L37" s="5">
        <v>0.85064935064935</v>
      </c>
      <c r="M37" s="5">
        <v>3.66621828079223</v>
      </c>
      <c r="N37" s="5">
        <v>167.194093465805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0.88095238095238</v>
      </c>
      <c r="J38" s="5">
        <v>0.8719219162399</v>
      </c>
      <c r="K38" s="5">
        <v>0.869422861089527</v>
      </c>
      <c r="L38" s="5">
        <v>0.88095238095238</v>
      </c>
      <c r="M38" s="5">
        <v>3.69583988189697</v>
      </c>
      <c r="N38" s="5">
        <v>470.463541746139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0.904761904761904</v>
      </c>
      <c r="J39" s="5">
        <v>0.895299005445628</v>
      </c>
      <c r="K39" s="5">
        <v>0.88834654672093</v>
      </c>
      <c r="L39" s="5">
        <v>0.904761904761904</v>
      </c>
      <c r="M39" s="5">
        <v>3.64806151390075</v>
      </c>
      <c r="N39" s="5">
        <v>3864.90688753128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0.872294372294372</v>
      </c>
      <c r="J40" s="5">
        <v>0.862414585721256</v>
      </c>
      <c r="K40" s="5">
        <v>0.858214527524034</v>
      </c>
      <c r="L40" s="5">
        <v>0.872294372294372</v>
      </c>
      <c r="M40" s="5">
        <v>3.65238332748413</v>
      </c>
      <c r="N40" s="5">
        <v>712.692134618759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0.883116883116883</v>
      </c>
      <c r="J41" s="5">
        <v>0.872397676657646</v>
      </c>
      <c r="K41" s="5">
        <v>0.864935577364994</v>
      </c>
      <c r="L41" s="5">
        <v>0.883116883116883</v>
      </c>
      <c r="M41" s="5">
        <v>3.65614366531372</v>
      </c>
      <c r="N41" s="5">
        <v>4119.6575243473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0.891774891774891</v>
      </c>
      <c r="J42" s="5">
        <v>0.879860621998075</v>
      </c>
      <c r="K42" s="5">
        <v>0.873395400042865</v>
      </c>
      <c r="L42" s="5">
        <v>0.891774891774891</v>
      </c>
      <c r="M42" s="5">
        <v>3.68759441375732</v>
      </c>
      <c r="N42" s="5">
        <v>200.057505846023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0.88095238095238</v>
      </c>
      <c r="J43" s="5">
        <v>0.872954584131387</v>
      </c>
      <c r="K43" s="5">
        <v>0.868540952184844</v>
      </c>
      <c r="L43" s="5">
        <v>0.88095238095238</v>
      </c>
      <c r="M43" s="5">
        <v>3.69591641426086</v>
      </c>
      <c r="N43" s="5">
        <v>502.576473236084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0.861471861471861</v>
      </c>
      <c r="J44" s="5">
        <v>0.84895254149366</v>
      </c>
      <c r="K44" s="5">
        <v>0.846718219599155</v>
      </c>
      <c r="L44" s="5">
        <v>0.861471861471861</v>
      </c>
      <c r="M44" s="5">
        <v>3.56548070907592</v>
      </c>
      <c r="N44" s="5">
        <v>3894.56012630462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0.874458874458874</v>
      </c>
      <c r="J45" s="5">
        <v>0.867635476395169</v>
      </c>
      <c r="K45" s="5">
        <v>0.86885783260429</v>
      </c>
      <c r="L45" s="5">
        <v>0.874458874458874</v>
      </c>
      <c r="M45" s="5">
        <v>3.69245624542236</v>
      </c>
      <c r="N45" s="5">
        <v>748.137266159057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0.889610389610389</v>
      </c>
      <c r="J46" s="5">
        <v>0.876659610406812</v>
      </c>
      <c r="K46" s="5">
        <v>0.869852812331167</v>
      </c>
      <c r="L46" s="5">
        <v>0.889610389610389</v>
      </c>
      <c r="M46" s="5">
        <v>3.63735818862915</v>
      </c>
      <c r="N46" s="5">
        <v>4139.23328828811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0.898268398268398</v>
      </c>
      <c r="J47" s="5">
        <v>0.887443812629341</v>
      </c>
      <c r="K47" s="5">
        <v>0.879692055911568</v>
      </c>
      <c r="L47" s="5">
        <v>0.898268398268398</v>
      </c>
      <c r="M47" s="5">
        <v>3.64495873451232</v>
      </c>
      <c r="N47" s="5">
        <v>3589.3243727684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0.865800865800865</v>
      </c>
      <c r="J48" s="5">
        <v>0.856659056703438</v>
      </c>
      <c r="K48" s="5">
        <v>0.85325635678498</v>
      </c>
      <c r="L48" s="5">
        <v>0.865800865800865</v>
      </c>
      <c r="M48" s="5">
        <v>3.66993165016174</v>
      </c>
      <c r="N48" s="5">
        <v>441.786842346191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0.896103896103896</v>
      </c>
      <c r="J49" s="5">
        <v>0.885697458857275</v>
      </c>
      <c r="K49" s="5">
        <v>0.880986399841312</v>
      </c>
      <c r="L49" s="5">
        <v>0.896103896103896</v>
      </c>
      <c r="M49" s="5">
        <v>3.63518333435058</v>
      </c>
      <c r="N49" s="5">
        <v>3826.34761691093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0.891774891774891</v>
      </c>
      <c r="J50" s="5">
        <v>0.880470749939403</v>
      </c>
      <c r="K50" s="5">
        <v>0.873900441059286</v>
      </c>
      <c r="L50" s="5">
        <v>0.891774891774891</v>
      </c>
      <c r="M50" s="5">
        <v>3.63437676429748</v>
      </c>
      <c r="N50" s="5">
        <v>3548.69462656974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0.872294372294372</v>
      </c>
      <c r="J51" s="5">
        <v>0.864142448185253</v>
      </c>
      <c r="K51" s="5">
        <v>0.860489305452439</v>
      </c>
      <c r="L51" s="5">
        <v>0.872294372294372</v>
      </c>
      <c r="M51" s="5">
        <v>3.66123676300048</v>
      </c>
      <c r="N51" s="5">
        <v>410.475075006485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0.887445887445887</v>
      </c>
      <c r="J52" s="5">
        <v>0.875240500544668</v>
      </c>
      <c r="K52" s="5">
        <v>0.870391292445375</v>
      </c>
      <c r="L52" s="5">
        <v>0.887445887445887</v>
      </c>
      <c r="M52" s="5">
        <v>3.67292857170105</v>
      </c>
      <c r="N52" s="5">
        <v>3796.29005813598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3.70218300819396</v>
      </c>
      <c r="N53" s="5">
        <v>31.6014363765716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0.731601731601731</v>
      </c>
      <c r="J54" s="5">
        <v>0.708205877689781</v>
      </c>
      <c r="K54" s="5">
        <v>0.721688675470188</v>
      </c>
      <c r="L54" s="5">
        <v>0.731601731601731</v>
      </c>
      <c r="M54" s="5">
        <v>3.67959141731262</v>
      </c>
      <c r="N54" s="5">
        <v>348.7645778656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0.742424242424242</v>
      </c>
      <c r="J55" s="5">
        <v>0.740492059924198</v>
      </c>
      <c r="K55" s="5">
        <v>0.746320747122512</v>
      </c>
      <c r="L55" s="5">
        <v>0.742424242424242</v>
      </c>
      <c r="M55" s="5">
        <v>3.63516163825988</v>
      </c>
      <c r="N55" s="5">
        <v>3739.37791132926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0.722943722943722</v>
      </c>
      <c r="J56" s="5">
        <v>0.733675356937088</v>
      </c>
      <c r="K56" s="5">
        <v>0.75936932348697</v>
      </c>
      <c r="L56" s="5">
        <v>0.722943722943722</v>
      </c>
      <c r="M56" s="5">
        <v>3.64139699935913</v>
      </c>
      <c r="N56" s="5">
        <v>595.778274297714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0.718614718614718</v>
      </c>
      <c r="J57" s="5">
        <v>0.72600761571268</v>
      </c>
      <c r="K57" s="5">
        <v>0.754184095695317</v>
      </c>
      <c r="L57" s="5">
        <v>0.718614718614718</v>
      </c>
      <c r="M57" s="5">
        <v>3.68293738365173</v>
      </c>
      <c r="N57" s="5">
        <v>3988.40641450881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0.705627705627705</v>
      </c>
      <c r="J58" s="5">
        <v>0.699263487591122</v>
      </c>
      <c r="K58" s="5">
        <v>0.776963382587515</v>
      </c>
      <c r="L58" s="5">
        <v>0.705627705627705</v>
      </c>
      <c r="M58" s="5">
        <v>3.65078735351562</v>
      </c>
      <c r="N58" s="5">
        <v>3440.98285889625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0.651515151515151</v>
      </c>
      <c r="J59" s="5">
        <v>0.657571282001825</v>
      </c>
      <c r="K59" s="5">
        <v>0.718217859631267</v>
      </c>
      <c r="L59" s="5">
        <v>0.651515151515151</v>
      </c>
      <c r="M59" s="5">
        <v>4.36351346969604</v>
      </c>
      <c r="N59" s="5">
        <v>287.762381076812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0.761904761904761</v>
      </c>
      <c r="J60" s="5">
        <v>0.762515805721236</v>
      </c>
      <c r="K60" s="5">
        <v>0.801743538240398</v>
      </c>
      <c r="L60" s="5">
        <v>0.761904761904761</v>
      </c>
      <c r="M60" s="5">
        <v>3.69792461395263</v>
      </c>
      <c r="N60" s="5">
        <v>3702.76244831085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0.244588744588744</v>
      </c>
      <c r="J61" s="5">
        <v>0.128631039192536</v>
      </c>
      <c r="K61" s="5">
        <v>0.259060909060909</v>
      </c>
      <c r="L61" s="5">
        <v>0.244588744588744</v>
      </c>
      <c r="M61" s="5">
        <v>4.32885956764221</v>
      </c>
      <c r="N61" s="5">
        <v>3401.49445724487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0.339826839826839</v>
      </c>
      <c r="J62" s="5">
        <v>0.304458190958526</v>
      </c>
      <c r="K62" s="5">
        <v>0.356084839811676</v>
      </c>
      <c r="L62" s="5">
        <v>0.339826839826839</v>
      </c>
      <c r="M62" s="5">
        <v>3.60925650596618</v>
      </c>
      <c r="N62" s="5">
        <v>256.742825508117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0.439393939393939</v>
      </c>
      <c r="J63" s="5">
        <v>0.376386306184932</v>
      </c>
      <c r="K63" s="5">
        <v>0.511921196070632</v>
      </c>
      <c r="L63" s="5">
        <v>0.439393939393939</v>
      </c>
      <c r="M63" s="5">
        <v>3.73563146591186</v>
      </c>
      <c r="N63" s="5">
        <v>3654.02563691139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0.687943262411347</v>
      </c>
      <c r="J64" s="5">
        <v>0.674723051249959</v>
      </c>
      <c r="K64" s="5">
        <v>0.809881466051678</v>
      </c>
      <c r="L64" s="5">
        <v>0.687943262411347</v>
      </c>
      <c r="M64" s="5">
        <v>0.605153560638427</v>
      </c>
      <c r="N64" s="5">
        <v>316.638808727264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0.673758865248226</v>
      </c>
      <c r="J65" s="5">
        <v>0.669703069018022</v>
      </c>
      <c r="K65" s="5">
        <v>0.706808532156706</v>
      </c>
      <c r="L65" s="5">
        <v>0.673758865248226</v>
      </c>
      <c r="M65" s="5">
        <v>0.612558364868164</v>
      </c>
      <c r="N65" s="5">
        <v>3700.21353912353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0.808510638297872</v>
      </c>
      <c r="J66" s="5">
        <v>0.804142478297862</v>
      </c>
      <c r="K66" s="5">
        <v>0.809709868197379</v>
      </c>
      <c r="L66" s="5">
        <v>0.808510638297872</v>
      </c>
      <c r="M66" s="5">
        <v>0.621259927749633</v>
      </c>
      <c r="N66" s="5">
        <v>564.237516164779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0.574468085106383</v>
      </c>
      <c r="J67" s="5">
        <v>0.584376631069757</v>
      </c>
      <c r="K67" s="5">
        <v>0.669534548746862</v>
      </c>
      <c r="L67" s="5">
        <v>0.574468085106383</v>
      </c>
      <c r="M67" s="5">
        <v>0.613666772842407</v>
      </c>
      <c r="N67" s="5">
        <v>3957.53265929222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0.617021276595744</v>
      </c>
      <c r="J68" s="5">
        <v>0.572273057232705</v>
      </c>
      <c r="K68" s="5">
        <v>0.642760084054626</v>
      </c>
      <c r="L68" s="5">
        <v>0.617021276595744</v>
      </c>
      <c r="M68" s="5">
        <v>0.624965906143188</v>
      </c>
      <c r="N68" s="5">
        <v>167.194093465805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0.836879432624113</v>
      </c>
      <c r="J69" s="5">
        <v>0.799801959798</v>
      </c>
      <c r="K69" s="5">
        <v>0.773092856709877</v>
      </c>
      <c r="L69" s="5">
        <v>0.836879432624113</v>
      </c>
      <c r="M69" s="5">
        <v>0.611626148223877</v>
      </c>
      <c r="N69" s="5">
        <v>470.463541746139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0.858156028368794</v>
      </c>
      <c r="J70" s="5">
        <v>0.82982530202575</v>
      </c>
      <c r="K70" s="5">
        <v>0.807982743924993</v>
      </c>
      <c r="L70" s="5">
        <v>0.858156028368794</v>
      </c>
      <c r="M70" s="5">
        <v>0.604989290237426</v>
      </c>
      <c r="N70" s="5">
        <v>3864.90688753128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0.872340425531914</v>
      </c>
      <c r="J71" s="5">
        <v>0.866559266885279</v>
      </c>
      <c r="K71" s="5">
        <v>0.903820154159674</v>
      </c>
      <c r="L71" s="5">
        <v>0.872340425531914</v>
      </c>
      <c r="M71" s="5">
        <v>0.611382007598877</v>
      </c>
      <c r="N71" s="5">
        <v>712.692134618759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0.801418439716312</v>
      </c>
      <c r="J72" s="5">
        <v>0.7687310522924</v>
      </c>
      <c r="K72" s="5">
        <v>0.758654911510454</v>
      </c>
      <c r="L72" s="5">
        <v>0.801418439716312</v>
      </c>
      <c r="M72" s="5">
        <v>0.598861694335937</v>
      </c>
      <c r="N72" s="5">
        <v>4119.6575243473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0.836879432624113</v>
      </c>
      <c r="J73" s="5">
        <v>0.827704246108501</v>
      </c>
      <c r="K73" s="5">
        <v>0.834581034935644</v>
      </c>
      <c r="L73" s="5">
        <v>0.836879432624113</v>
      </c>
      <c r="M73" s="5">
        <v>0.60672640800476</v>
      </c>
      <c r="N73" s="5">
        <v>200.057505846023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0.879432624113475</v>
      </c>
      <c r="J74" s="5">
        <v>0.862687420588812</v>
      </c>
      <c r="K74" s="5">
        <v>0.904122969804209</v>
      </c>
      <c r="L74" s="5">
        <v>0.879432624113475</v>
      </c>
      <c r="M74" s="5">
        <v>0.607388734817504</v>
      </c>
      <c r="N74" s="5">
        <v>502.576473236084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0.787234042553191</v>
      </c>
      <c r="J75" s="5">
        <v>0.766604662058218</v>
      </c>
      <c r="K75" s="5">
        <v>0.76733017145598</v>
      </c>
      <c r="L75" s="5">
        <v>0.787234042553191</v>
      </c>
      <c r="M75" s="5">
        <v>0.618132829666137</v>
      </c>
      <c r="N75" s="5">
        <v>3894.56012630462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0.872340425531914</v>
      </c>
      <c r="J76" s="5">
        <v>0.874390564339595</v>
      </c>
      <c r="K76" s="5">
        <v>0.893758719645045</v>
      </c>
      <c r="L76" s="5">
        <v>0.872340425531914</v>
      </c>
      <c r="M76" s="5">
        <v>0.617682695388794</v>
      </c>
      <c r="N76" s="5">
        <v>748.137266159057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0.858156028368794</v>
      </c>
      <c r="J77" s="5">
        <v>0.839750086404716</v>
      </c>
      <c r="K77" s="5">
        <v>0.910558008831794</v>
      </c>
      <c r="L77" s="5">
        <v>0.858156028368794</v>
      </c>
      <c r="M77" s="5">
        <v>0.58841586112976</v>
      </c>
      <c r="N77" s="5">
        <v>4139.23328828811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0.851063829787234</v>
      </c>
      <c r="J78" s="5">
        <v>0.819007916008048</v>
      </c>
      <c r="K78" s="5">
        <v>0.804673577014002</v>
      </c>
      <c r="L78" s="5">
        <v>0.851063829787234</v>
      </c>
      <c r="M78" s="5">
        <v>0.60971999168396</v>
      </c>
      <c r="N78" s="5">
        <v>3589.3243727684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0.829787234042553</v>
      </c>
      <c r="J79" s="5">
        <v>0.823110852898087</v>
      </c>
      <c r="K79" s="5">
        <v>0.833712646148449</v>
      </c>
      <c r="L79" s="5">
        <v>0.829787234042553</v>
      </c>
      <c r="M79" s="5">
        <v>0.617027997970581</v>
      </c>
      <c r="N79" s="5">
        <v>441.786842346191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0.872340425531914</v>
      </c>
      <c r="J80" s="5">
        <v>0.855078468155669</v>
      </c>
      <c r="K80" s="5">
        <v>0.908101301986515</v>
      </c>
      <c r="L80" s="5">
        <v>0.872340425531914</v>
      </c>
      <c r="M80" s="5">
        <v>0.61170744895935</v>
      </c>
      <c r="N80" s="5">
        <v>3826.34761691093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0.744680851063829</v>
      </c>
      <c r="J81" s="5">
        <v>0.683465482298135</v>
      </c>
      <c r="K81" s="5">
        <v>0.642030778129179</v>
      </c>
      <c r="L81" s="5">
        <v>0.744680851063829</v>
      </c>
      <c r="M81" s="5">
        <v>0.609598875045776</v>
      </c>
      <c r="N81" s="5">
        <v>3548.69462656974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0.744680851063829</v>
      </c>
      <c r="J82" s="5">
        <v>0.73099280546089</v>
      </c>
      <c r="K82" s="5">
        <v>0.75626389181048</v>
      </c>
      <c r="L82" s="5">
        <v>0.744680851063829</v>
      </c>
      <c r="M82" s="5">
        <v>0.618691205978393</v>
      </c>
      <c r="N82" s="5">
        <v>410.475075006485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0.709219858156028</v>
      </c>
      <c r="J83" s="5">
        <v>0.666218019706391</v>
      </c>
      <c r="K83" s="5">
        <v>0.703253153465919</v>
      </c>
      <c r="L83" s="5">
        <v>0.709219858156028</v>
      </c>
      <c r="M83" s="5">
        <v>0.614093780517578</v>
      </c>
      <c r="N83" s="5">
        <v>3796.29005813598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0.594743490219116</v>
      </c>
      <c r="N84" s="5">
        <v>31.6014363765716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0.879432624113475</v>
      </c>
      <c r="J85" s="5">
        <v>0.867700214036215</v>
      </c>
      <c r="K85" s="5">
        <v>0.880308660621201</v>
      </c>
      <c r="L85" s="5">
        <v>0.879432624113475</v>
      </c>
      <c r="M85" s="5">
        <v>0.605926036834716</v>
      </c>
      <c r="N85" s="5">
        <v>348.7645778656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0.900709219858156</v>
      </c>
      <c r="J86" s="5">
        <v>0.889698728055953</v>
      </c>
      <c r="K86" s="5">
        <v>0.925332633729245</v>
      </c>
      <c r="L86" s="5">
        <v>0.900709219858156</v>
      </c>
      <c r="M86" s="5">
        <v>0.60448670387268</v>
      </c>
      <c r="N86" s="5">
        <v>3739.37791132926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0.900709219858156</v>
      </c>
      <c r="J87" s="5">
        <v>0.891255020946057</v>
      </c>
      <c r="K87" s="5">
        <v>0.901837524177949</v>
      </c>
      <c r="L87" s="5">
        <v>0.900709219858156</v>
      </c>
      <c r="M87" s="5">
        <v>0.611747980117797</v>
      </c>
      <c r="N87" s="5">
        <v>595.778274297714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0.829787234042553</v>
      </c>
      <c r="J88" s="5">
        <v>0.835015103100209</v>
      </c>
      <c r="K88" s="5">
        <v>0.860404557493023</v>
      </c>
      <c r="L88" s="5">
        <v>0.829787234042553</v>
      </c>
      <c r="M88" s="5">
        <v>0.61192512512207</v>
      </c>
      <c r="N88" s="5">
        <v>3988.40641450881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0.829787234042553</v>
      </c>
      <c r="J89" s="5">
        <v>0.812411689654983</v>
      </c>
      <c r="K89" s="5">
        <v>0.876471293838933</v>
      </c>
      <c r="L89" s="5">
        <v>0.829787234042553</v>
      </c>
      <c r="M89" s="5">
        <v>0.612651348114013</v>
      </c>
      <c r="N89" s="5">
        <v>3440.98285889625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0.843971631205673</v>
      </c>
      <c r="J90" s="5">
        <v>0.823871137557539</v>
      </c>
      <c r="K90" s="5">
        <v>0.813758874782674</v>
      </c>
      <c r="L90" s="5">
        <v>0.843971631205673</v>
      </c>
      <c r="M90" s="5">
        <v>0.599904775619506</v>
      </c>
      <c r="N90" s="5">
        <v>287.762381076812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0.886524822695035</v>
      </c>
      <c r="J91" s="5">
        <v>0.874874512513666</v>
      </c>
      <c r="K91" s="5">
        <v>0.879417298834427</v>
      </c>
      <c r="L91" s="5">
        <v>0.886524822695035</v>
      </c>
      <c r="M91" s="5">
        <v>0.617630958557128</v>
      </c>
      <c r="N91" s="5">
        <v>3702.76244831085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0.26950354609929</v>
      </c>
      <c r="J92" s="5">
        <v>0.149921259492729</v>
      </c>
      <c r="K92" s="5">
        <v>0.119202664947345</v>
      </c>
      <c r="L92" s="5">
        <v>0.26950354609929</v>
      </c>
      <c r="M92" s="5">
        <v>0.590241432189941</v>
      </c>
      <c r="N92" s="5">
        <v>3401.49445724487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0.581560283687943</v>
      </c>
      <c r="J93" s="5">
        <v>0.594277117681373</v>
      </c>
      <c r="K93" s="5">
        <v>0.643074991050282</v>
      </c>
      <c r="L93" s="5">
        <v>0.581560283687943</v>
      </c>
      <c r="M93" s="5">
        <v>0.59531569480896</v>
      </c>
      <c r="N93" s="5">
        <v>256.742825508117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0.75177304964539</v>
      </c>
      <c r="J94" s="5">
        <v>0.745060171368056</v>
      </c>
      <c r="K94" s="5">
        <v>0.788115038115038</v>
      </c>
      <c r="L94" s="5">
        <v>0.75177304964539</v>
      </c>
      <c r="M94" s="5">
        <v>0.606873989105224</v>
      </c>
      <c r="N94" s="5">
        <v>3654.02563691139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0.586049910071942</v>
      </c>
      <c r="J95" s="5">
        <v>0.653055755228962</v>
      </c>
      <c r="K95" s="5">
        <v>0.818406730802153</v>
      </c>
      <c r="L95" s="5">
        <v>0.586049910071942</v>
      </c>
      <c r="M95" s="5">
        <v>74.5498087406158</v>
      </c>
      <c r="N95" s="5">
        <v>316.638808727264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0.706216276978417</v>
      </c>
      <c r="J96" s="5">
        <v>0.711312917523845</v>
      </c>
      <c r="K96" s="5">
        <v>0.847863330598583</v>
      </c>
      <c r="L96" s="5">
        <v>0.706216276978417</v>
      </c>
      <c r="M96" s="5">
        <v>74.5697536468505</v>
      </c>
      <c r="N96" s="5">
        <v>3700.21353912353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0.737522482014388</v>
      </c>
      <c r="J97" s="5">
        <v>0.757436831552498</v>
      </c>
      <c r="K97" s="5">
        <v>0.817958997364789</v>
      </c>
      <c r="L97" s="5">
        <v>0.737522482014388</v>
      </c>
      <c r="M97" s="5">
        <v>74.9085321426391</v>
      </c>
      <c r="N97" s="5">
        <v>564.237516164779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0.583464478417266</v>
      </c>
      <c r="J98" s="5">
        <v>0.599010571671999</v>
      </c>
      <c r="K98" s="5">
        <v>0.81854841955235</v>
      </c>
      <c r="L98" s="5">
        <v>0.583464478417266</v>
      </c>
      <c r="M98" s="5">
        <v>74.0698330402374</v>
      </c>
      <c r="N98" s="5">
        <v>3957.53265929222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0.676652428057554</v>
      </c>
      <c r="J99" s="5">
        <v>0.66429016838936</v>
      </c>
      <c r="K99" s="5">
        <v>0.713928805959109</v>
      </c>
      <c r="L99" s="5">
        <v>0.676652428057554</v>
      </c>
      <c r="M99" s="5">
        <v>74.2787916660308</v>
      </c>
      <c r="N99" s="5">
        <v>167.194093465805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0.709251348920863</v>
      </c>
      <c r="J100" s="5">
        <v>0.754002354515934</v>
      </c>
      <c r="K100" s="5">
        <v>0.835225693968684</v>
      </c>
      <c r="L100" s="5">
        <v>0.709251348920863</v>
      </c>
      <c r="M100" s="5">
        <v>74.7744259834289</v>
      </c>
      <c r="N100" s="5">
        <v>470.463541746139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0.92603417266187</v>
      </c>
      <c r="J101" s="5">
        <v>0.926638613203648</v>
      </c>
      <c r="K101" s="5">
        <v>0.935123216267722</v>
      </c>
      <c r="L101" s="5">
        <v>0.92603417266187</v>
      </c>
      <c r="M101" s="5">
        <v>74.3024280071258</v>
      </c>
      <c r="N101" s="5">
        <v>3864.90688753128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0.793783723021582</v>
      </c>
      <c r="J102" s="5">
        <v>0.790641445074172</v>
      </c>
      <c r="K102" s="5">
        <v>0.814820928877337</v>
      </c>
      <c r="L102" s="5">
        <v>0.793783723021582</v>
      </c>
      <c r="M102" s="5">
        <v>74.7231948375701</v>
      </c>
      <c r="N102" s="5">
        <v>712.692134618759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0.887533723021582</v>
      </c>
      <c r="J103" s="5">
        <v>0.891538365267105</v>
      </c>
      <c r="K103" s="5">
        <v>0.910897985037326</v>
      </c>
      <c r="L103" s="5">
        <v>0.887533723021582</v>
      </c>
      <c r="M103" s="5">
        <v>74.4651811122894</v>
      </c>
      <c r="N103" s="5">
        <v>4119.6575243473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0.766299460431654</v>
      </c>
      <c r="J104" s="5">
        <v>0.76355229037364</v>
      </c>
      <c r="K104" s="5">
        <v>0.843068184410778</v>
      </c>
      <c r="L104" s="5">
        <v>0.766299460431654</v>
      </c>
      <c r="M104" s="5">
        <v>74.8844423294067</v>
      </c>
      <c r="N104" s="5">
        <v>200.057505846023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0.71695143884892</v>
      </c>
      <c r="J105" s="5">
        <v>0.75264801609041</v>
      </c>
      <c r="K105" s="5">
        <v>0.833040463182891</v>
      </c>
      <c r="L105" s="5">
        <v>0.71695143884892</v>
      </c>
      <c r="M105" s="5">
        <v>74.281673669815</v>
      </c>
      <c r="N105" s="5">
        <v>502.576473236084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0.796593974820143</v>
      </c>
      <c r="J106" s="5">
        <v>0.808240485303951</v>
      </c>
      <c r="K106" s="5">
        <v>0.85703588085354</v>
      </c>
      <c r="L106" s="5">
        <v>0.796593974820143</v>
      </c>
      <c r="M106" s="5">
        <v>74.3318333625793</v>
      </c>
      <c r="N106" s="5">
        <v>3894.56012630462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0.779395233812949</v>
      </c>
      <c r="J107" s="5">
        <v>0.802773922913603</v>
      </c>
      <c r="K107" s="5">
        <v>0.856080293821777</v>
      </c>
      <c r="L107" s="5">
        <v>0.779395233812949</v>
      </c>
      <c r="M107" s="5">
        <v>74.6318922042846</v>
      </c>
      <c r="N107" s="5">
        <v>748.137266159057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0.892198741007194</v>
      </c>
      <c r="J108" s="5">
        <v>0.897923824046966</v>
      </c>
      <c r="K108" s="5">
        <v>0.91641765211084</v>
      </c>
      <c r="L108" s="5">
        <v>0.892198741007194</v>
      </c>
      <c r="M108" s="5">
        <v>74.3277785778045</v>
      </c>
      <c r="N108" s="5">
        <v>4139.23328828811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0.913725269784172</v>
      </c>
      <c r="J109" s="5">
        <v>0.91410968418989</v>
      </c>
      <c r="K109" s="5">
        <v>0.924502947025744</v>
      </c>
      <c r="L109" s="5">
        <v>0.913725269784172</v>
      </c>
      <c r="M109" s="5">
        <v>74.7895131111145</v>
      </c>
      <c r="N109" s="5">
        <v>3589.3243727684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0.77574190647482</v>
      </c>
      <c r="J110" s="5">
        <v>0.776878880899627</v>
      </c>
      <c r="K110" s="5">
        <v>0.806745050223852</v>
      </c>
      <c r="L110" s="5">
        <v>0.77574190647482</v>
      </c>
      <c r="M110" s="5">
        <v>74.6869027614593</v>
      </c>
      <c r="N110" s="5">
        <v>441.786842346191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0.893603866906474</v>
      </c>
      <c r="J111" s="5">
        <v>0.897161527351101</v>
      </c>
      <c r="K111" s="5">
        <v>0.915712872612687</v>
      </c>
      <c r="L111" s="5">
        <v>0.893603866906474</v>
      </c>
      <c r="M111" s="5">
        <v>74.7977662086486</v>
      </c>
      <c r="N111" s="5">
        <v>3826.34761691093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0.918165467625899</v>
      </c>
      <c r="J112" s="5">
        <v>0.918100459055104</v>
      </c>
      <c r="K112" s="5">
        <v>0.925964653985944</v>
      </c>
      <c r="L112" s="5">
        <v>0.918165467625899</v>
      </c>
      <c r="M112" s="5">
        <v>74.803397655487</v>
      </c>
      <c r="N112" s="5">
        <v>3548.69462656974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0.775179856115107</v>
      </c>
      <c r="J113" s="5">
        <v>0.777031545177085</v>
      </c>
      <c r="K113" s="5">
        <v>0.807052850288458</v>
      </c>
      <c r="L113" s="5">
        <v>0.775179856115107</v>
      </c>
      <c r="M113" s="5">
        <v>74.7359781265258</v>
      </c>
      <c r="N113" s="5">
        <v>410.475075006485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0.924460431654676</v>
      </c>
      <c r="J114" s="5">
        <v>0.924449156158627</v>
      </c>
      <c r="K114" s="5">
        <v>0.933107092282155</v>
      </c>
      <c r="L114" s="5">
        <v>0.924460431654676</v>
      </c>
      <c r="M114" s="5">
        <v>74.4604971408844</v>
      </c>
      <c r="N114" s="5">
        <v>3796.29005813598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74.6143536567688</v>
      </c>
      <c r="N115" s="5">
        <v>31.6014363765716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0.614883093525179</v>
      </c>
      <c r="J116" s="5">
        <v>0.681615059081752</v>
      </c>
      <c r="K116" s="5">
        <v>0.84828955686185</v>
      </c>
      <c r="L116" s="5">
        <v>0.614883093525179</v>
      </c>
      <c r="M116" s="5">
        <v>74.7066478729248</v>
      </c>
      <c r="N116" s="5">
        <v>348.7645778656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0.918558902877697</v>
      </c>
      <c r="J117" s="5">
        <v>0.921542491817683</v>
      </c>
      <c r="K117" s="5">
        <v>0.931377026236971</v>
      </c>
      <c r="L117" s="5">
        <v>0.918558902877697</v>
      </c>
      <c r="M117" s="5">
        <v>74.506689786911</v>
      </c>
      <c r="N117" s="5">
        <v>3739.37791132926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0.75185476618705</v>
      </c>
      <c r="J118" s="5">
        <v>0.776962011263531</v>
      </c>
      <c r="K118" s="5">
        <v>0.829579385165211</v>
      </c>
      <c r="L118" s="5">
        <v>0.75185476618705</v>
      </c>
      <c r="M118" s="5">
        <v>74.6050970554351</v>
      </c>
      <c r="N118" s="5">
        <v>595.778274297714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0.837061600719424</v>
      </c>
      <c r="J119" s="5">
        <v>0.851916569581842</v>
      </c>
      <c r="K119" s="5">
        <v>0.901546670122804</v>
      </c>
      <c r="L119" s="5">
        <v>0.837061600719424</v>
      </c>
      <c r="M119" s="5">
        <v>74.542320728302</v>
      </c>
      <c r="N119" s="5">
        <v>3988.40641450881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0.874156924460431</v>
      </c>
      <c r="J120" s="5">
        <v>0.870557157463488</v>
      </c>
      <c r="K120" s="5">
        <v>0.896517978131433</v>
      </c>
      <c r="L120" s="5">
        <v>0.874156924460431</v>
      </c>
      <c r="M120" s="5">
        <v>74.4847877025604</v>
      </c>
      <c r="N120" s="5">
        <v>3440.98285889625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0.739883093525179</v>
      </c>
      <c r="J121" s="5">
        <v>0.749372555499087</v>
      </c>
      <c r="K121" s="5">
        <v>0.77964703504783</v>
      </c>
      <c r="L121" s="5">
        <v>0.739883093525179</v>
      </c>
      <c r="M121" s="5">
        <v>74.6706609725952</v>
      </c>
      <c r="N121" s="5">
        <v>287.762381076812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0.919008543165467</v>
      </c>
      <c r="J122" s="5">
        <v>0.923318434445632</v>
      </c>
      <c r="K122" s="5">
        <v>0.934758223762298</v>
      </c>
      <c r="L122" s="5">
        <v>0.919008543165467</v>
      </c>
      <c r="M122" s="5">
        <v>74.3166353702545</v>
      </c>
      <c r="N122" s="5">
        <v>3702.76244831085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0.60572167266187</v>
      </c>
      <c r="J123" s="5">
        <v>0.516474521593613</v>
      </c>
      <c r="K123" s="5">
        <v>0.77831556458011</v>
      </c>
      <c r="L123" s="5">
        <v>0.60572167266187</v>
      </c>
      <c r="M123" s="5">
        <v>74.8847901821136</v>
      </c>
      <c r="N123" s="5">
        <v>3401.49445724487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0.708914118705036</v>
      </c>
      <c r="J124" s="5">
        <v>0.726660977477642</v>
      </c>
      <c r="K124" s="5">
        <v>0.780700001156307</v>
      </c>
      <c r="L124" s="5">
        <v>0.708914118705036</v>
      </c>
      <c r="M124" s="5">
        <v>74.5747547149658</v>
      </c>
      <c r="N124" s="5">
        <v>256.742825508117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0.914849370503597</v>
      </c>
      <c r="J125" s="5">
        <v>0.919503322336168</v>
      </c>
      <c r="K125" s="5">
        <v>0.931524325556085</v>
      </c>
      <c r="L125" s="5">
        <v>0.914849370503597</v>
      </c>
      <c r="M125" s="5">
        <v>74.4974889755249</v>
      </c>
      <c r="N125" s="5">
        <v>3654.02563691139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0.431115957833515</v>
      </c>
      <c r="J126" s="5">
        <v>0.509001481160096</v>
      </c>
      <c r="K126" s="5">
        <v>0.737590633285038</v>
      </c>
      <c r="L126" s="5">
        <v>0.431115957833515</v>
      </c>
      <c r="M126" s="5">
        <v>11.5265130996704</v>
      </c>
      <c r="N126" s="5">
        <v>316.638808727264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0.455834242093784</v>
      </c>
      <c r="J127" s="5">
        <v>0.503746737601179</v>
      </c>
      <c r="K127" s="5">
        <v>0.743727603854679</v>
      </c>
      <c r="L127" s="5">
        <v>0.455834242093784</v>
      </c>
      <c r="M127" s="5">
        <v>11.5434091091156</v>
      </c>
      <c r="N127" s="5">
        <v>3700.21353912353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0.909850963286077</v>
      </c>
      <c r="J128" s="5">
        <v>0.911988616272563</v>
      </c>
      <c r="K128" s="5">
        <v>0.925511620742773</v>
      </c>
      <c r="L128" s="5">
        <v>0.909850963286077</v>
      </c>
      <c r="M128" s="5">
        <v>11.6102166175842</v>
      </c>
      <c r="N128" s="5">
        <v>564.237516164779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0.469283896764812</v>
      </c>
      <c r="J129" s="5">
        <v>0.520210023447155</v>
      </c>
      <c r="K129" s="5">
        <v>0.81099960319802</v>
      </c>
      <c r="L129" s="5">
        <v>0.469283896764812</v>
      </c>
      <c r="M129" s="5">
        <v>11.5631477832794</v>
      </c>
      <c r="N129" s="5">
        <v>3957.53265929222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0.588876772082878</v>
      </c>
      <c r="J130" s="5">
        <v>0.555885967696795</v>
      </c>
      <c r="K130" s="5">
        <v>0.580792683778978</v>
      </c>
      <c r="L130" s="5">
        <v>0.588876772082878</v>
      </c>
      <c r="M130" s="5">
        <v>11.5664932727813</v>
      </c>
      <c r="N130" s="5">
        <v>167.194093465805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0.720101781170483</v>
      </c>
      <c r="J131" s="5">
        <v>0.72632633504984</v>
      </c>
      <c r="K131" s="5">
        <v>0.749891653894734</v>
      </c>
      <c r="L131" s="5">
        <v>0.720101781170483</v>
      </c>
      <c r="M131" s="5">
        <v>11.6016442775726</v>
      </c>
      <c r="N131" s="5">
        <v>470.463541746139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0.782260996001454</v>
      </c>
      <c r="J132" s="5">
        <v>0.762785929600778</v>
      </c>
      <c r="K132" s="5">
        <v>0.772651438881803</v>
      </c>
      <c r="L132" s="5">
        <v>0.782260996001454</v>
      </c>
      <c r="M132" s="5">
        <v>11.5538961887359</v>
      </c>
      <c r="N132" s="5">
        <v>3864.90688753128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0.906215921483097</v>
      </c>
      <c r="J133" s="5">
        <v>0.905943931856052</v>
      </c>
      <c r="K133" s="5">
        <v>0.910307259356412</v>
      </c>
      <c r="L133" s="5">
        <v>0.906215921483097</v>
      </c>
      <c r="M133" s="5">
        <v>11.585233926773</v>
      </c>
      <c r="N133" s="5">
        <v>712.692134618759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0.810614322064703</v>
      </c>
      <c r="J134" s="5">
        <v>0.824510761029159</v>
      </c>
      <c r="K134" s="5">
        <v>0.8900317244903</v>
      </c>
      <c r="L134" s="5">
        <v>0.810614322064703</v>
      </c>
      <c r="M134" s="5">
        <v>11.4926080703735</v>
      </c>
      <c r="N134" s="5">
        <v>4119.6575243473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0.728098873137041</v>
      </c>
      <c r="J135" s="5">
        <v>0.704417933997539</v>
      </c>
      <c r="K135" s="5">
        <v>0.719677711509482</v>
      </c>
      <c r="L135" s="5">
        <v>0.728098873137041</v>
      </c>
      <c r="M135" s="5">
        <v>11.526359796524</v>
      </c>
      <c r="N135" s="5">
        <v>200.057505846023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0.701926572155579</v>
      </c>
      <c r="J136" s="5">
        <v>0.719641093368493</v>
      </c>
      <c r="K136" s="5">
        <v>0.754437362860202</v>
      </c>
      <c r="L136" s="5">
        <v>0.701926572155579</v>
      </c>
      <c r="M136" s="5">
        <v>11.5374994277954</v>
      </c>
      <c r="N136" s="5">
        <v>502.576473236084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0.627044711014176</v>
      </c>
      <c r="J137" s="5">
        <v>0.667062940270561</v>
      </c>
      <c r="K137" s="5">
        <v>0.783810267345094</v>
      </c>
      <c r="L137" s="5">
        <v>0.627044711014176</v>
      </c>
      <c r="M137" s="5">
        <v>11.4482471942901</v>
      </c>
      <c r="N137" s="5">
        <v>3894.56012630462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0.907306434023991</v>
      </c>
      <c r="J138" s="5">
        <v>0.906788172955278</v>
      </c>
      <c r="K138" s="5">
        <v>0.910117545634503</v>
      </c>
      <c r="L138" s="5">
        <v>0.907306434023991</v>
      </c>
      <c r="M138" s="5">
        <v>11.4321398735046</v>
      </c>
      <c r="N138" s="5">
        <v>748.137266159057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0.807706288622319</v>
      </c>
      <c r="J139" s="5">
        <v>0.815311965011525</v>
      </c>
      <c r="K139" s="5">
        <v>0.86948991599986</v>
      </c>
      <c r="L139" s="5">
        <v>0.807706288622319</v>
      </c>
      <c r="M139" s="5">
        <v>11.5966281890869</v>
      </c>
      <c r="N139" s="5">
        <v>4139.23328828811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0.679389312977099</v>
      </c>
      <c r="J140" s="5">
        <v>0.66758807944282</v>
      </c>
      <c r="K140" s="5">
        <v>0.771087502049433</v>
      </c>
      <c r="L140" s="5">
        <v>0.679389312977099</v>
      </c>
      <c r="M140" s="5">
        <v>11.6174564361572</v>
      </c>
      <c r="N140" s="5">
        <v>3589.3243727684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0.900036350418029</v>
      </c>
      <c r="J141" s="5">
        <v>0.90235063477161</v>
      </c>
      <c r="K141" s="5">
        <v>0.912633715339832</v>
      </c>
      <c r="L141" s="5">
        <v>0.900036350418029</v>
      </c>
      <c r="M141" s="5">
        <v>11.5962109565734</v>
      </c>
      <c r="N141" s="5">
        <v>441.786842346191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0.849509269356597</v>
      </c>
      <c r="J142" s="5">
        <v>0.852963106779252</v>
      </c>
      <c r="K142" s="5">
        <v>0.879387665048189</v>
      </c>
      <c r="L142" s="5">
        <v>0.849509269356597</v>
      </c>
      <c r="M142" s="5">
        <v>11.516395330429</v>
      </c>
      <c r="N142" s="5">
        <v>3826.34761691093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0.697564521992002</v>
      </c>
      <c r="J143" s="5">
        <v>0.655339786360827</v>
      </c>
      <c r="K143" s="5">
        <v>0.667468516804534</v>
      </c>
      <c r="L143" s="5">
        <v>0.697564521992002</v>
      </c>
      <c r="M143" s="5">
        <v>11.4985580444335</v>
      </c>
      <c r="N143" s="5">
        <v>3548.69462656974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0.900763358778625</v>
      </c>
      <c r="J144" s="5">
        <v>0.902370386703233</v>
      </c>
      <c r="K144" s="5">
        <v>0.912272402307884</v>
      </c>
      <c r="L144" s="5">
        <v>0.900763358778625</v>
      </c>
      <c r="M144" s="5">
        <v>11.5996210575103</v>
      </c>
      <c r="N144" s="5">
        <v>410.475075006485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0.821155943293347</v>
      </c>
      <c r="J145" s="5">
        <v>0.816558034026584</v>
      </c>
      <c r="K145" s="5">
        <v>0.886481977878447</v>
      </c>
      <c r="L145" s="5">
        <v>0.821155943293347</v>
      </c>
      <c r="M145" s="5">
        <v>11.5614793300628</v>
      </c>
      <c r="N145" s="5">
        <v>3796.29005813598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11.5456662178039</v>
      </c>
      <c r="N146" s="5">
        <v>31.6014363765716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0.51690294438386</v>
      </c>
      <c r="J147" s="5">
        <v>0.573143213144136</v>
      </c>
      <c r="K147" s="5">
        <v>0.754603234972404</v>
      </c>
      <c r="L147" s="5">
        <v>0.51690294438386</v>
      </c>
      <c r="M147" s="5">
        <v>11.5237250328063</v>
      </c>
      <c r="N147" s="5">
        <v>348.7645778656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0.762268266085059</v>
      </c>
      <c r="J148" s="5">
        <v>0.755410992206001</v>
      </c>
      <c r="K148" s="5">
        <v>0.771315003091862</v>
      </c>
      <c r="L148" s="5">
        <v>0.762268266085059</v>
      </c>
      <c r="M148" s="5">
        <v>11.5662240982055</v>
      </c>
      <c r="N148" s="5">
        <v>3739.37791132926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0.903307888040712</v>
      </c>
      <c r="J149" s="5">
        <v>0.903635644464457</v>
      </c>
      <c r="K149" s="5">
        <v>0.907071669570893</v>
      </c>
      <c r="L149" s="5">
        <v>0.903307888040712</v>
      </c>
      <c r="M149" s="5">
        <v>11.5759108066558</v>
      </c>
      <c r="N149" s="5">
        <v>595.778274297714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0.731733914940021</v>
      </c>
      <c r="J150" s="5">
        <v>0.772329904078112</v>
      </c>
      <c r="K150" s="5">
        <v>0.873893883532923</v>
      </c>
      <c r="L150" s="5">
        <v>0.731733914940021</v>
      </c>
      <c r="M150" s="5">
        <v>11.5420362949371</v>
      </c>
      <c r="N150" s="5">
        <v>3988.40641450881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0.621592148309705</v>
      </c>
      <c r="J151" s="5">
        <v>0.615509655478115</v>
      </c>
      <c r="K151" s="5">
        <v>0.74758760278574</v>
      </c>
      <c r="L151" s="5">
        <v>0.621592148309705</v>
      </c>
      <c r="M151" s="5">
        <v>11.536116361618</v>
      </c>
      <c r="N151" s="5">
        <v>3440.98285889625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0.908760450745183</v>
      </c>
      <c r="J152" s="5">
        <v>0.909956192313614</v>
      </c>
      <c r="K152" s="5">
        <v>0.919058320701267</v>
      </c>
      <c r="L152" s="5">
        <v>0.908760450745183</v>
      </c>
      <c r="M152" s="5">
        <v>11.4995331764221</v>
      </c>
      <c r="N152" s="5">
        <v>287.762381076812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0.911668484187568</v>
      </c>
      <c r="J153" s="5">
        <v>0.911815070060225</v>
      </c>
      <c r="K153" s="5">
        <v>0.918134904378112</v>
      </c>
      <c r="L153" s="5">
        <v>0.911668484187568</v>
      </c>
      <c r="M153" s="5">
        <v>11.5288615226745</v>
      </c>
      <c r="N153" s="5">
        <v>3702.76244831085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0.396583060705198</v>
      </c>
      <c r="J154" s="5">
        <v>0.280012622322857</v>
      </c>
      <c r="K154" s="5">
        <v>0.556329997363602</v>
      </c>
      <c r="L154" s="5">
        <v>0.396583060705198</v>
      </c>
      <c r="M154" s="5">
        <v>11.5144515037536</v>
      </c>
      <c r="N154" s="5">
        <v>3401.49445724487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0.899309342057433</v>
      </c>
      <c r="J155" s="5">
        <v>0.900366221217864</v>
      </c>
      <c r="K155" s="5">
        <v>0.90911843962577</v>
      </c>
      <c r="L155" s="5">
        <v>0.899309342057433</v>
      </c>
      <c r="M155" s="5">
        <v>11.5167851448059</v>
      </c>
      <c r="N155" s="5">
        <v>256.742825508117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0.901126862958924</v>
      </c>
      <c r="J156" s="5">
        <v>0.899813217118849</v>
      </c>
      <c r="K156" s="5">
        <v>0.901822402094477</v>
      </c>
      <c r="L156" s="5">
        <v>0.901126862958924</v>
      </c>
      <c r="M156" s="5">
        <v>11.5088357925415</v>
      </c>
      <c r="N156" s="5">
        <v>3654.02563691139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16.0</v>
      </c>
      <c r="B2" s="3">
        <v>8.0</v>
      </c>
      <c r="C2" s="4" t="s">
        <v>14</v>
      </c>
      <c r="D2" s="3">
        <v>128.0</v>
      </c>
      <c r="E2" s="3" t="s">
        <v>15</v>
      </c>
      <c r="F2" s="4" t="s">
        <v>16</v>
      </c>
      <c r="G2" s="3" t="s">
        <v>17</v>
      </c>
      <c r="H2" s="3" t="s">
        <v>17</v>
      </c>
      <c r="I2" s="5">
        <v>0.902024291497975</v>
      </c>
      <c r="J2" s="5">
        <v>0.898549451575883</v>
      </c>
      <c r="K2" s="5">
        <v>0.899203808011139</v>
      </c>
      <c r="L2" s="5">
        <v>0.902024291497975</v>
      </c>
      <c r="M2" s="5">
        <v>5.15961503982543</v>
      </c>
      <c r="N2" s="5">
        <v>315.74929523468</v>
      </c>
    </row>
    <row r="3">
      <c r="A3" s="3">
        <v>16.0</v>
      </c>
      <c r="B3" s="3">
        <v>8.0</v>
      </c>
      <c r="C3" s="4" t="s">
        <v>18</v>
      </c>
      <c r="D3" s="3">
        <v>128.0</v>
      </c>
      <c r="E3" s="3" t="s">
        <v>15</v>
      </c>
      <c r="F3" s="4" t="s">
        <v>19</v>
      </c>
      <c r="G3" s="3" t="s">
        <v>17</v>
      </c>
      <c r="H3" s="3" t="s">
        <v>20</v>
      </c>
      <c r="I3" s="5">
        <v>0.868825910931174</v>
      </c>
      <c r="J3" s="5">
        <v>0.866064032877257</v>
      </c>
      <c r="K3" s="5">
        <v>0.87746783365952</v>
      </c>
      <c r="L3" s="5">
        <v>0.868825910931174</v>
      </c>
      <c r="M3" s="5">
        <v>5.23095726966857</v>
      </c>
      <c r="N3" s="5">
        <v>3727.02829813957</v>
      </c>
    </row>
    <row r="4">
      <c r="A4" s="3">
        <v>16.0</v>
      </c>
      <c r="B4" s="3">
        <v>8.0</v>
      </c>
      <c r="C4" s="4" t="s">
        <v>21</v>
      </c>
      <c r="D4" s="3">
        <v>128.0</v>
      </c>
      <c r="E4" s="3" t="s">
        <v>15</v>
      </c>
      <c r="F4" s="4" t="s">
        <v>22</v>
      </c>
      <c r="G4" s="3" t="s">
        <v>17</v>
      </c>
      <c r="H4" s="3" t="s">
        <v>23</v>
      </c>
      <c r="I4" s="5">
        <v>0.865587044534412</v>
      </c>
      <c r="J4" s="5">
        <v>0.866175569700565</v>
      </c>
      <c r="K4" s="5">
        <v>0.871646361576631</v>
      </c>
      <c r="L4" s="5">
        <v>0.865587044534412</v>
      </c>
      <c r="M4" s="5">
        <v>5.192232131958</v>
      </c>
      <c r="N4" s="5">
        <v>561.884832143783</v>
      </c>
    </row>
    <row r="5">
      <c r="A5" s="3">
        <v>16.0</v>
      </c>
      <c r="B5" s="3">
        <v>8.0</v>
      </c>
      <c r="C5" s="4" t="s">
        <v>24</v>
      </c>
      <c r="D5" s="3">
        <v>128.0</v>
      </c>
      <c r="E5" s="3" t="s">
        <v>15</v>
      </c>
      <c r="F5" s="4" t="s">
        <v>25</v>
      </c>
      <c r="G5" s="3" t="s">
        <v>17</v>
      </c>
      <c r="H5" s="3" t="s">
        <v>26</v>
      </c>
      <c r="I5" s="5">
        <v>0.932793522267206</v>
      </c>
      <c r="J5" s="5">
        <v>0.932425507550757</v>
      </c>
      <c r="K5" s="5">
        <v>0.934636838150319</v>
      </c>
      <c r="L5" s="5">
        <v>0.932793522267206</v>
      </c>
      <c r="M5" s="5">
        <v>5.0587203502655</v>
      </c>
      <c r="N5" s="5">
        <v>3927.98402571678</v>
      </c>
    </row>
    <row r="6">
      <c r="A6" s="3">
        <v>16.0</v>
      </c>
      <c r="B6" s="3">
        <v>8.0</v>
      </c>
      <c r="C6" s="4" t="s">
        <v>27</v>
      </c>
      <c r="D6" s="3">
        <v>128.0</v>
      </c>
      <c r="E6" s="3" t="s">
        <v>15</v>
      </c>
      <c r="F6" s="4" t="s">
        <v>28</v>
      </c>
      <c r="G6" s="3" t="s">
        <v>17</v>
      </c>
      <c r="H6" s="3" t="s">
        <v>29</v>
      </c>
      <c r="I6" s="5">
        <v>0.446153846153846</v>
      </c>
      <c r="J6" s="5">
        <v>0.40095853832693</v>
      </c>
      <c r="K6" s="5">
        <v>0.454280861529992</v>
      </c>
      <c r="L6" s="5">
        <v>0.446153846153846</v>
      </c>
      <c r="M6" s="5">
        <v>5.27206563949585</v>
      </c>
      <c r="N6" s="5">
        <v>165.845133781433</v>
      </c>
    </row>
    <row r="7">
      <c r="A7" s="3">
        <v>16.0</v>
      </c>
      <c r="B7" s="3">
        <v>8.0</v>
      </c>
      <c r="C7" s="4" t="s">
        <v>30</v>
      </c>
      <c r="D7" s="3">
        <v>128.0</v>
      </c>
      <c r="E7" s="3" t="s">
        <v>15</v>
      </c>
      <c r="F7" s="4" t="s">
        <v>31</v>
      </c>
      <c r="G7" s="3" t="s">
        <v>17</v>
      </c>
      <c r="H7" s="3" t="s">
        <v>32</v>
      </c>
      <c r="I7" s="5">
        <v>0.895546558704453</v>
      </c>
      <c r="J7" s="5">
        <v>0.894116669289723</v>
      </c>
      <c r="K7" s="5">
        <v>0.896011704247359</v>
      </c>
      <c r="L7" s="5">
        <v>0.895546558704453</v>
      </c>
      <c r="M7" s="5">
        <v>5.2545793056488</v>
      </c>
      <c r="N7" s="5">
        <v>469.553233623504</v>
      </c>
    </row>
    <row r="8">
      <c r="A8" s="3">
        <v>16.0</v>
      </c>
      <c r="B8" s="3">
        <v>8.0</v>
      </c>
      <c r="C8" s="4" t="s">
        <v>33</v>
      </c>
      <c r="D8" s="3">
        <v>128.0</v>
      </c>
      <c r="E8" s="3" t="s">
        <v>15</v>
      </c>
      <c r="F8" s="4" t="s">
        <v>34</v>
      </c>
      <c r="G8" s="3" t="s">
        <v>17</v>
      </c>
      <c r="H8" s="3" t="s">
        <v>35</v>
      </c>
      <c r="I8" s="5">
        <v>0.82995951417004</v>
      </c>
      <c r="J8" s="5">
        <v>0.831314283218265</v>
      </c>
      <c r="K8" s="5">
        <v>0.853542357978258</v>
      </c>
      <c r="L8" s="5">
        <v>0.82995951417004</v>
      </c>
      <c r="M8" s="5">
        <v>5.13431692123413</v>
      </c>
      <c r="N8" s="5">
        <v>3860.56878638267</v>
      </c>
    </row>
    <row r="9">
      <c r="A9" s="3">
        <v>16.0</v>
      </c>
      <c r="B9" s="3">
        <v>8.0</v>
      </c>
      <c r="C9" s="4" t="s">
        <v>36</v>
      </c>
      <c r="D9" s="3">
        <v>128.0</v>
      </c>
      <c r="E9" s="3" t="s">
        <v>15</v>
      </c>
      <c r="F9" s="4" t="s">
        <v>37</v>
      </c>
      <c r="G9" s="3" t="s">
        <v>17</v>
      </c>
      <c r="H9" s="3" t="s">
        <v>38</v>
      </c>
      <c r="I9" s="5">
        <v>0.927935222672064</v>
      </c>
      <c r="J9" s="5">
        <v>0.928480732049094</v>
      </c>
      <c r="K9" s="5">
        <v>0.930872930020431</v>
      </c>
      <c r="L9" s="5">
        <v>0.927935222672064</v>
      </c>
      <c r="M9" s="5">
        <v>5.19288754463195</v>
      </c>
      <c r="N9" s="5">
        <v>709.888043403625</v>
      </c>
    </row>
    <row r="10">
      <c r="A10" s="3">
        <v>16.0</v>
      </c>
      <c r="B10" s="3">
        <v>8.0</v>
      </c>
      <c r="C10" s="4" t="s">
        <v>39</v>
      </c>
      <c r="D10" s="3">
        <v>128.0</v>
      </c>
      <c r="E10" s="3" t="s">
        <v>15</v>
      </c>
      <c r="F10" s="4" t="s">
        <v>40</v>
      </c>
      <c r="G10" s="3" t="s">
        <v>17</v>
      </c>
      <c r="H10" s="3" t="s">
        <v>41</v>
      </c>
      <c r="I10" s="5">
        <v>0.791902834008097</v>
      </c>
      <c r="J10" s="5">
        <v>0.798766429184437</v>
      </c>
      <c r="K10" s="5">
        <v>0.851113405885735</v>
      </c>
      <c r="L10" s="5">
        <v>0.791902834008097</v>
      </c>
      <c r="M10" s="5">
        <v>5.08978486061096</v>
      </c>
      <c r="N10" s="5">
        <v>4077.30560064315</v>
      </c>
    </row>
    <row r="11">
      <c r="A11" s="3">
        <v>16.0</v>
      </c>
      <c r="B11" s="3">
        <v>8.0</v>
      </c>
      <c r="C11" s="4" t="s">
        <v>42</v>
      </c>
      <c r="D11" s="3">
        <v>128.0</v>
      </c>
      <c r="E11" s="3" t="s">
        <v>15</v>
      </c>
      <c r="F11" s="4" t="s">
        <v>43</v>
      </c>
      <c r="G11" s="3" t="s">
        <v>17</v>
      </c>
      <c r="H11" s="3" t="s">
        <v>44</v>
      </c>
      <c r="I11" s="5">
        <v>0.444534412955465</v>
      </c>
      <c r="J11" s="5">
        <v>0.430144020303101</v>
      </c>
      <c r="K11" s="5">
        <v>0.625031360851747</v>
      </c>
      <c r="L11" s="5">
        <v>0.444534412955465</v>
      </c>
      <c r="M11" s="5">
        <v>5.18542456626892</v>
      </c>
      <c r="N11" s="5">
        <v>198.733408927917</v>
      </c>
    </row>
    <row r="12">
      <c r="A12" s="3">
        <v>16.0</v>
      </c>
      <c r="B12" s="3">
        <v>8.0</v>
      </c>
      <c r="C12" s="4" t="s">
        <v>45</v>
      </c>
      <c r="D12" s="3">
        <v>128.0</v>
      </c>
      <c r="E12" s="3" t="s">
        <v>15</v>
      </c>
      <c r="F12" s="4" t="s">
        <v>46</v>
      </c>
      <c r="G12" s="3" t="s">
        <v>17</v>
      </c>
      <c r="H12" s="3" t="s">
        <v>47</v>
      </c>
      <c r="I12" s="5">
        <v>0.940080971659919</v>
      </c>
      <c r="J12" s="5">
        <v>0.939623562819239</v>
      </c>
      <c r="K12" s="5">
        <v>0.940111935478768</v>
      </c>
      <c r="L12" s="5">
        <v>0.940080971659919</v>
      </c>
      <c r="M12" s="5">
        <v>4.98549914360046</v>
      </c>
      <c r="N12" s="5">
        <v>498.247022628784</v>
      </c>
    </row>
    <row r="13">
      <c r="A13" s="3">
        <v>16.0</v>
      </c>
      <c r="B13" s="3">
        <v>8.0</v>
      </c>
      <c r="C13" s="4" t="s">
        <v>48</v>
      </c>
      <c r="D13" s="3">
        <v>128.0</v>
      </c>
      <c r="E13" s="3" t="s">
        <v>15</v>
      </c>
      <c r="F13" s="4" t="s">
        <v>49</v>
      </c>
      <c r="G13" s="3" t="s">
        <v>17</v>
      </c>
      <c r="H13" s="3" t="s">
        <v>50</v>
      </c>
      <c r="I13" s="5">
        <v>0.876113360323886</v>
      </c>
      <c r="J13" s="5">
        <v>0.879094084812093</v>
      </c>
      <c r="K13" s="5">
        <v>0.898527616520052</v>
      </c>
      <c r="L13" s="5">
        <v>0.876113360323886</v>
      </c>
      <c r="M13" s="5">
        <v>5.10546422004699</v>
      </c>
      <c r="N13" s="5">
        <v>3896.87790226936</v>
      </c>
    </row>
    <row r="14">
      <c r="A14" s="3">
        <v>16.0</v>
      </c>
      <c r="B14" s="3">
        <v>8.0</v>
      </c>
      <c r="C14" s="4" t="s">
        <v>51</v>
      </c>
      <c r="D14" s="3">
        <v>128.0</v>
      </c>
      <c r="E14" s="3" t="s">
        <v>15</v>
      </c>
      <c r="F14" s="4" t="s">
        <v>52</v>
      </c>
      <c r="G14" s="3" t="s">
        <v>17</v>
      </c>
      <c r="H14" s="3" t="s">
        <v>53</v>
      </c>
      <c r="I14" s="5">
        <v>0.890688259109311</v>
      </c>
      <c r="J14" s="5">
        <v>0.889474189297785</v>
      </c>
      <c r="K14" s="5">
        <v>0.890135412172695</v>
      </c>
      <c r="L14" s="5">
        <v>0.890688259109311</v>
      </c>
      <c r="M14" s="5">
        <v>5.05131697654724</v>
      </c>
      <c r="N14" s="5">
        <v>744.418256521225</v>
      </c>
    </row>
    <row r="15">
      <c r="A15" s="3">
        <v>16.0</v>
      </c>
      <c r="B15" s="3">
        <v>8.0</v>
      </c>
      <c r="C15" s="4" t="s">
        <v>54</v>
      </c>
      <c r="D15" s="3">
        <v>128.0</v>
      </c>
      <c r="E15" s="3" t="s">
        <v>15</v>
      </c>
      <c r="F15" s="4" t="s">
        <v>55</v>
      </c>
      <c r="G15" s="3" t="s">
        <v>17</v>
      </c>
      <c r="H15" s="3" t="s">
        <v>56</v>
      </c>
      <c r="I15" s="5">
        <v>0.798380566801619</v>
      </c>
      <c r="J15" s="5">
        <v>0.811112253749615</v>
      </c>
      <c r="K15" s="5">
        <v>0.851995462195868</v>
      </c>
      <c r="L15" s="5">
        <v>0.798380566801619</v>
      </c>
      <c r="M15" s="5">
        <v>5.1467854976654</v>
      </c>
      <c r="N15" s="5">
        <v>4131.83495569229</v>
      </c>
    </row>
    <row r="16">
      <c r="A16" s="3">
        <v>16.0</v>
      </c>
      <c r="B16" s="3">
        <v>8.0</v>
      </c>
      <c r="C16" s="4" t="s">
        <v>57</v>
      </c>
      <c r="D16" s="3">
        <v>128.0</v>
      </c>
      <c r="E16" s="3" t="s">
        <v>15</v>
      </c>
      <c r="F16" s="4" t="s">
        <v>58</v>
      </c>
      <c r="G16" s="3" t="s">
        <v>17</v>
      </c>
      <c r="H16" s="3" t="s">
        <v>59</v>
      </c>
      <c r="I16" s="5">
        <v>0.527125506072874</v>
      </c>
      <c r="J16" s="5">
        <v>0.492914699103051</v>
      </c>
      <c r="K16" s="5">
        <v>0.530135376989775</v>
      </c>
      <c r="L16" s="5">
        <v>0.527125506072874</v>
      </c>
      <c r="M16" s="5">
        <v>5.019296169281</v>
      </c>
      <c r="N16" s="5">
        <v>3555.4340903759</v>
      </c>
    </row>
    <row r="17">
      <c r="A17" s="3">
        <v>16.0</v>
      </c>
      <c r="B17" s="3">
        <v>8.0</v>
      </c>
      <c r="C17" s="4" t="s">
        <v>60</v>
      </c>
      <c r="D17" s="3">
        <v>128.0</v>
      </c>
      <c r="E17" s="3" t="s">
        <v>15</v>
      </c>
      <c r="F17" s="4" t="s">
        <v>61</v>
      </c>
      <c r="G17" s="3" t="s">
        <v>17</v>
      </c>
      <c r="H17" s="3" t="s">
        <v>62</v>
      </c>
      <c r="I17" s="5">
        <v>0.534412955465587</v>
      </c>
      <c r="J17" s="5">
        <v>0.520256612349373</v>
      </c>
      <c r="K17" s="5">
        <v>0.600004307260443</v>
      </c>
      <c r="L17" s="5">
        <v>0.534412955465587</v>
      </c>
      <c r="M17" s="5">
        <v>5.11796736717224</v>
      </c>
      <c r="N17" s="5">
        <v>440.360091209411</v>
      </c>
    </row>
    <row r="18">
      <c r="A18" s="3">
        <v>16.0</v>
      </c>
      <c r="B18" s="3">
        <v>8.0</v>
      </c>
      <c r="C18" s="4" t="s">
        <v>63</v>
      </c>
      <c r="D18" s="3">
        <v>128.0</v>
      </c>
      <c r="E18" s="3" t="s">
        <v>15</v>
      </c>
      <c r="F18" s="4" t="s">
        <v>64</v>
      </c>
      <c r="G18" s="3" t="s">
        <v>17</v>
      </c>
      <c r="H18" s="3" t="s">
        <v>65</v>
      </c>
      <c r="I18" s="5">
        <v>0.585425101214574</v>
      </c>
      <c r="J18" s="5">
        <v>0.542098781476552</v>
      </c>
      <c r="K18" s="5">
        <v>0.622000693923543</v>
      </c>
      <c r="L18" s="5">
        <v>0.585425101214574</v>
      </c>
      <c r="M18" s="5">
        <v>5.12169742584228</v>
      </c>
      <c r="N18" s="5">
        <v>3826.90324783325</v>
      </c>
    </row>
    <row r="19">
      <c r="A19" s="3">
        <v>16.0</v>
      </c>
      <c r="B19" s="3">
        <v>8.0</v>
      </c>
      <c r="C19" s="4" t="s">
        <v>66</v>
      </c>
      <c r="D19" s="3">
        <v>128.0</v>
      </c>
      <c r="E19" s="3" t="s">
        <v>15</v>
      </c>
      <c r="F19" s="4" t="s">
        <v>67</v>
      </c>
      <c r="G19" s="3" t="s">
        <v>17</v>
      </c>
      <c r="H19" s="3" t="s">
        <v>68</v>
      </c>
      <c r="I19" s="5">
        <v>0.472064777327935</v>
      </c>
      <c r="J19" s="5">
        <v>0.429252362120105</v>
      </c>
      <c r="K19" s="5">
        <v>0.531158308762759</v>
      </c>
      <c r="L19" s="5">
        <v>0.472064777327935</v>
      </c>
      <c r="M19" s="5">
        <v>5.26764297485351</v>
      </c>
      <c r="N19" s="5">
        <v>3571.22035956382</v>
      </c>
    </row>
    <row r="20">
      <c r="A20" s="3">
        <v>16.0</v>
      </c>
      <c r="B20" s="3">
        <v>8.0</v>
      </c>
      <c r="C20" s="4" t="s">
        <v>69</v>
      </c>
      <c r="D20" s="3">
        <v>128.0</v>
      </c>
      <c r="E20" s="3" t="s">
        <v>15</v>
      </c>
      <c r="F20" s="4" t="s">
        <v>70</v>
      </c>
      <c r="G20" s="3" t="s">
        <v>17</v>
      </c>
      <c r="H20" s="3" t="s">
        <v>71</v>
      </c>
      <c r="I20" s="5">
        <v>0.493927125506072</v>
      </c>
      <c r="J20" s="5">
        <v>0.45584723664318</v>
      </c>
      <c r="K20" s="5">
        <v>0.540569612957811</v>
      </c>
      <c r="L20" s="5">
        <v>0.493927125506072</v>
      </c>
      <c r="M20" s="5">
        <v>5.22356033325195</v>
      </c>
      <c r="N20" s="5">
        <v>411.595611333847</v>
      </c>
    </row>
    <row r="21">
      <c r="A21" s="3">
        <v>16.0</v>
      </c>
      <c r="B21" s="3">
        <v>8.0</v>
      </c>
      <c r="C21" s="4" t="s">
        <v>72</v>
      </c>
      <c r="D21" s="3">
        <v>128.0</v>
      </c>
      <c r="E21" s="3" t="s">
        <v>15</v>
      </c>
      <c r="F21" s="4" t="s">
        <v>73</v>
      </c>
      <c r="G21" s="3" t="s">
        <v>17</v>
      </c>
      <c r="H21" s="3" t="s">
        <v>74</v>
      </c>
      <c r="I21" s="5">
        <v>0.520647773279352</v>
      </c>
      <c r="J21" s="5">
        <v>0.503968034142477</v>
      </c>
      <c r="K21" s="5">
        <v>0.602035237344883</v>
      </c>
      <c r="L21" s="5">
        <v>0.520647773279352</v>
      </c>
      <c r="M21" s="5">
        <v>5.08174562454223</v>
      </c>
      <c r="N21" s="5">
        <v>3794.25966620445</v>
      </c>
    </row>
    <row r="22">
      <c r="A22" s="3">
        <v>16.0</v>
      </c>
      <c r="B22" s="3">
        <v>8.0</v>
      </c>
      <c r="C22" s="4" t="s">
        <v>75</v>
      </c>
      <c r="D22" s="3">
        <v>128.0</v>
      </c>
      <c r="E22" s="3" t="s">
        <v>15</v>
      </c>
      <c r="F22" s="4" t="s">
        <v>76</v>
      </c>
      <c r="G22" s="3" t="s">
        <v>17</v>
      </c>
      <c r="H22" s="3" t="s">
        <v>77</v>
      </c>
      <c r="I22" s="5">
        <v>0.218623481781376</v>
      </c>
      <c r="J22" s="5">
        <v>0.0784429768517895</v>
      </c>
      <c r="K22" s="5">
        <v>0.0477962267862118</v>
      </c>
      <c r="L22" s="5">
        <v>0.218623481781376</v>
      </c>
      <c r="M22" s="5">
        <v>5.26357388496398</v>
      </c>
      <c r="N22" s="5">
        <v>27.5114440917968</v>
      </c>
    </row>
    <row r="23">
      <c r="A23" s="3">
        <v>16.0</v>
      </c>
      <c r="B23" s="3">
        <v>8.0</v>
      </c>
      <c r="C23" s="4" t="s">
        <v>78</v>
      </c>
      <c r="D23" s="3">
        <v>128.0</v>
      </c>
      <c r="E23" s="3" t="s">
        <v>15</v>
      </c>
      <c r="F23" s="4" t="s">
        <v>79</v>
      </c>
      <c r="G23" s="3" t="s">
        <v>17</v>
      </c>
      <c r="H23" s="3" t="s">
        <v>80</v>
      </c>
      <c r="I23" s="5">
        <v>0.868016194331983</v>
      </c>
      <c r="J23" s="5">
        <v>0.866115995115559</v>
      </c>
      <c r="K23" s="5">
        <v>0.867738862901856</v>
      </c>
      <c r="L23" s="5">
        <v>0.868016194331983</v>
      </c>
      <c r="M23" s="5">
        <v>5.23006629943847</v>
      </c>
      <c r="N23" s="5">
        <v>348.311299562454</v>
      </c>
    </row>
    <row r="24">
      <c r="A24" s="3">
        <v>16.0</v>
      </c>
      <c r="B24" s="3">
        <v>8.0</v>
      </c>
      <c r="C24" s="4" t="s">
        <v>81</v>
      </c>
      <c r="D24" s="3">
        <v>128.0</v>
      </c>
      <c r="E24" s="3" t="s">
        <v>15</v>
      </c>
      <c r="F24" s="4" t="s">
        <v>82</v>
      </c>
      <c r="G24" s="3" t="s">
        <v>17</v>
      </c>
      <c r="H24" s="3" t="s">
        <v>83</v>
      </c>
      <c r="I24" s="5">
        <v>0.904453441295546</v>
      </c>
      <c r="J24" s="5">
        <v>0.90296672464125</v>
      </c>
      <c r="K24" s="5">
        <v>0.905498634582539</v>
      </c>
      <c r="L24" s="5">
        <v>0.904453441295546</v>
      </c>
      <c r="M24" s="5">
        <v>5.13549304008483</v>
      </c>
      <c r="N24" s="5">
        <v>3724.01739001274</v>
      </c>
    </row>
    <row r="25">
      <c r="A25" s="3">
        <v>16.0</v>
      </c>
      <c r="B25" s="3">
        <v>8.0</v>
      </c>
      <c r="C25" s="4" t="s">
        <v>84</v>
      </c>
      <c r="D25" s="3">
        <v>128.0</v>
      </c>
      <c r="E25" s="3" t="s">
        <v>15</v>
      </c>
      <c r="F25" s="4" t="s">
        <v>85</v>
      </c>
      <c r="G25" s="3" t="s">
        <v>17</v>
      </c>
      <c r="H25" s="3" t="s">
        <v>86</v>
      </c>
      <c r="I25" s="5">
        <v>0.936032388663967</v>
      </c>
      <c r="J25" s="5">
        <v>0.936542255091542</v>
      </c>
      <c r="K25" s="5">
        <v>0.938665066551537</v>
      </c>
      <c r="L25" s="5">
        <v>0.936032388663967</v>
      </c>
      <c r="M25" s="5">
        <v>5.11105275154113</v>
      </c>
      <c r="N25" s="5">
        <v>589.565615415573</v>
      </c>
    </row>
    <row r="26">
      <c r="A26" s="3">
        <v>16.0</v>
      </c>
      <c r="B26" s="3">
        <v>8.0</v>
      </c>
      <c r="C26" s="4" t="s">
        <v>87</v>
      </c>
      <c r="D26" s="3">
        <v>128.0</v>
      </c>
      <c r="E26" s="3" t="s">
        <v>15</v>
      </c>
      <c r="F26" s="4" t="s">
        <v>88</v>
      </c>
      <c r="G26" s="3" t="s">
        <v>17</v>
      </c>
      <c r="H26" s="3" t="s">
        <v>89</v>
      </c>
      <c r="I26" s="5">
        <v>0.878542510121457</v>
      </c>
      <c r="J26" s="5">
        <v>0.875806491527236</v>
      </c>
      <c r="K26" s="5">
        <v>0.880368623188644</v>
      </c>
      <c r="L26" s="5">
        <v>0.878542510121457</v>
      </c>
      <c r="M26" s="5">
        <v>5.03998041152954</v>
      </c>
      <c r="N26" s="5">
        <v>3943.51359462738</v>
      </c>
    </row>
    <row r="27">
      <c r="A27" s="3">
        <v>16.0</v>
      </c>
      <c r="B27" s="3">
        <v>8.0</v>
      </c>
      <c r="C27" s="4" t="s">
        <v>90</v>
      </c>
      <c r="D27" s="3">
        <v>128.0</v>
      </c>
      <c r="E27" s="3" t="s">
        <v>15</v>
      </c>
      <c r="F27" s="4" t="s">
        <v>91</v>
      </c>
      <c r="G27" s="3" t="s">
        <v>17</v>
      </c>
      <c r="H27" s="3" t="s">
        <v>92</v>
      </c>
      <c r="I27" s="5">
        <v>0.506882591093117</v>
      </c>
      <c r="J27" s="5">
        <v>0.486389369465937</v>
      </c>
      <c r="K27" s="5">
        <v>0.677584462537737</v>
      </c>
      <c r="L27" s="5">
        <v>0.506882591093117</v>
      </c>
      <c r="M27" s="5">
        <v>5.20341372489929</v>
      </c>
      <c r="N27" s="5">
        <v>3449.16410374641</v>
      </c>
    </row>
    <row r="28">
      <c r="A28" s="3">
        <v>16.0</v>
      </c>
      <c r="B28" s="3">
        <v>8.0</v>
      </c>
      <c r="C28" s="4" t="s">
        <v>93</v>
      </c>
      <c r="D28" s="3">
        <v>128.0</v>
      </c>
      <c r="E28" s="3" t="s">
        <v>15</v>
      </c>
      <c r="F28" s="4" t="s">
        <v>94</v>
      </c>
      <c r="G28" s="3" t="s">
        <v>17</v>
      </c>
      <c r="H28" s="3" t="s">
        <v>95</v>
      </c>
      <c r="I28" s="5">
        <v>0.604858299595141</v>
      </c>
      <c r="J28" s="5">
        <v>0.596211544472623</v>
      </c>
      <c r="K28" s="5">
        <v>0.644174673865955</v>
      </c>
      <c r="L28" s="5">
        <v>0.604858299595141</v>
      </c>
      <c r="M28" s="5">
        <v>5.24801397323608</v>
      </c>
      <c r="N28" s="5">
        <v>286.972374916076</v>
      </c>
    </row>
    <row r="29">
      <c r="A29" s="3">
        <v>16.0</v>
      </c>
      <c r="B29" s="3">
        <v>8.0</v>
      </c>
      <c r="C29" s="4" t="s">
        <v>96</v>
      </c>
      <c r="D29" s="3">
        <v>128.0</v>
      </c>
      <c r="E29" s="3" t="s">
        <v>15</v>
      </c>
      <c r="F29" s="4" t="s">
        <v>97</v>
      </c>
      <c r="G29" s="3" t="s">
        <v>17</v>
      </c>
      <c r="H29" s="3" t="s">
        <v>98</v>
      </c>
      <c r="I29" s="5">
        <v>0.542510121457489</v>
      </c>
      <c r="J29" s="5">
        <v>0.528305372339737</v>
      </c>
      <c r="K29" s="5">
        <v>0.647484371294284</v>
      </c>
      <c r="L29" s="5">
        <v>0.542510121457489</v>
      </c>
      <c r="M29" s="5">
        <v>5.08647727966308</v>
      </c>
      <c r="N29" s="5">
        <v>3663.26454830169</v>
      </c>
    </row>
    <row r="30">
      <c r="A30" s="3">
        <v>16.0</v>
      </c>
      <c r="B30" s="3">
        <v>8.0</v>
      </c>
      <c r="C30" s="4" t="s">
        <v>99</v>
      </c>
      <c r="D30" s="3">
        <v>128.0</v>
      </c>
      <c r="E30" s="3" t="s">
        <v>15</v>
      </c>
      <c r="F30" s="4" t="s">
        <v>100</v>
      </c>
      <c r="G30" s="3" t="s">
        <v>17</v>
      </c>
      <c r="H30" s="3" t="s">
        <v>101</v>
      </c>
      <c r="I30" s="5">
        <v>0.189473684210526</v>
      </c>
      <c r="J30" s="5">
        <v>0.0901581229516006</v>
      </c>
      <c r="K30" s="5">
        <v>0.0816059709907794</v>
      </c>
      <c r="L30" s="5">
        <v>0.189473684210526</v>
      </c>
      <c r="M30" s="5">
        <v>5.26727056503295</v>
      </c>
      <c r="N30" s="5">
        <v>3425.11950802803</v>
      </c>
    </row>
    <row r="31">
      <c r="A31" s="3">
        <v>16.0</v>
      </c>
      <c r="B31" s="3">
        <v>8.0</v>
      </c>
      <c r="C31" s="4" t="s">
        <v>102</v>
      </c>
      <c r="D31" s="3">
        <v>128.0</v>
      </c>
      <c r="E31" s="3" t="s">
        <v>15</v>
      </c>
      <c r="F31" s="4" t="s">
        <v>103</v>
      </c>
      <c r="G31" s="3" t="s">
        <v>17</v>
      </c>
      <c r="H31" s="3" t="s">
        <v>104</v>
      </c>
      <c r="I31" s="5">
        <v>0.446153846153846</v>
      </c>
      <c r="J31" s="5">
        <v>0.42570310639211</v>
      </c>
      <c r="K31" s="5">
        <v>0.589990853909593</v>
      </c>
      <c r="L31" s="5">
        <v>0.446153846153846</v>
      </c>
      <c r="M31" s="5">
        <v>5.20313358306884</v>
      </c>
      <c r="N31" s="5">
        <v>255.649412631988</v>
      </c>
    </row>
    <row r="32">
      <c r="A32" s="3">
        <v>16.0</v>
      </c>
      <c r="B32" s="3">
        <v>8.0</v>
      </c>
      <c r="C32" s="4" t="s">
        <v>105</v>
      </c>
      <c r="D32" s="3">
        <v>128.0</v>
      </c>
      <c r="E32" s="3" t="s">
        <v>15</v>
      </c>
      <c r="F32" s="4" t="s">
        <v>106</v>
      </c>
      <c r="G32" s="3" t="s">
        <v>17</v>
      </c>
      <c r="H32" s="3" t="s">
        <v>107</v>
      </c>
      <c r="I32" s="5">
        <v>0.469635627530364</v>
      </c>
      <c r="J32" s="5">
        <v>0.463942328742534</v>
      </c>
      <c r="K32" s="5">
        <v>0.624834766285295</v>
      </c>
      <c r="L32" s="5">
        <v>0.469635627530364</v>
      </c>
      <c r="M32" s="5">
        <v>5.13116717338562</v>
      </c>
      <c r="N32" s="5">
        <v>3650.10399460792</v>
      </c>
    </row>
    <row r="33">
      <c r="A33" s="3">
        <v>16.0</v>
      </c>
      <c r="B33" s="3">
        <v>8.0</v>
      </c>
      <c r="C33" s="4" t="s">
        <v>14</v>
      </c>
      <c r="D33" s="3">
        <v>128.0</v>
      </c>
      <c r="E33" s="3" t="s">
        <v>15</v>
      </c>
      <c r="F33" s="4" t="s">
        <v>108</v>
      </c>
      <c r="G33" s="3" t="s">
        <v>29</v>
      </c>
      <c r="H33" s="3" t="s">
        <v>17</v>
      </c>
      <c r="I33" s="5">
        <v>0.547619047619047</v>
      </c>
      <c r="J33" s="5">
        <v>0.474559279122542</v>
      </c>
      <c r="K33" s="5">
        <v>0.455998457130726</v>
      </c>
      <c r="L33" s="5">
        <v>0.547619047619047</v>
      </c>
      <c r="M33" s="5">
        <v>3.71239209175109</v>
      </c>
      <c r="N33" s="5">
        <v>315.74929523468</v>
      </c>
    </row>
    <row r="34">
      <c r="A34" s="3">
        <v>16.0</v>
      </c>
      <c r="B34" s="3">
        <v>8.0</v>
      </c>
      <c r="C34" s="4" t="s">
        <v>18</v>
      </c>
      <c r="D34" s="3">
        <v>128.0</v>
      </c>
      <c r="E34" s="3" t="s">
        <v>15</v>
      </c>
      <c r="F34" s="4" t="s">
        <v>109</v>
      </c>
      <c r="G34" s="3" t="s">
        <v>29</v>
      </c>
      <c r="H34" s="3" t="s">
        <v>20</v>
      </c>
      <c r="I34" s="5">
        <v>0.528138528138528</v>
      </c>
      <c r="J34" s="5">
        <v>0.503977480710094</v>
      </c>
      <c r="K34" s="5">
        <v>0.523645982647145</v>
      </c>
      <c r="L34" s="5">
        <v>0.528138528138528</v>
      </c>
      <c r="M34" s="5">
        <v>3.71912717819213</v>
      </c>
      <c r="N34" s="5">
        <v>3727.02829813957</v>
      </c>
    </row>
    <row r="35">
      <c r="A35" s="3">
        <v>16.0</v>
      </c>
      <c r="B35" s="3">
        <v>8.0</v>
      </c>
      <c r="C35" s="4" t="s">
        <v>21</v>
      </c>
      <c r="D35" s="3">
        <v>128.0</v>
      </c>
      <c r="E35" s="3" t="s">
        <v>15</v>
      </c>
      <c r="F35" s="4" t="s">
        <v>110</v>
      </c>
      <c r="G35" s="3" t="s">
        <v>29</v>
      </c>
      <c r="H35" s="3" t="s">
        <v>23</v>
      </c>
      <c r="I35" s="5">
        <v>0.551948051948052</v>
      </c>
      <c r="J35" s="5">
        <v>0.495207550421454</v>
      </c>
      <c r="K35" s="5">
        <v>0.457195626538867</v>
      </c>
      <c r="L35" s="5">
        <v>0.551948051948052</v>
      </c>
      <c r="M35" s="5">
        <v>3.6824722290039</v>
      </c>
      <c r="N35" s="5">
        <v>561.884832143783</v>
      </c>
    </row>
    <row r="36">
      <c r="A36" s="3">
        <v>16.0</v>
      </c>
      <c r="B36" s="3">
        <v>8.0</v>
      </c>
      <c r="C36" s="4" t="s">
        <v>24</v>
      </c>
      <c r="D36" s="3">
        <v>128.0</v>
      </c>
      <c r="E36" s="3" t="s">
        <v>15</v>
      </c>
      <c r="F36" s="4" t="s">
        <v>111</v>
      </c>
      <c r="G36" s="3" t="s">
        <v>29</v>
      </c>
      <c r="H36" s="3" t="s">
        <v>26</v>
      </c>
      <c r="I36" s="5">
        <v>0.571428571428571</v>
      </c>
      <c r="J36" s="5">
        <v>0.530519997011926</v>
      </c>
      <c r="K36" s="5">
        <v>0.526472087796165</v>
      </c>
      <c r="L36" s="5">
        <v>0.571428571428571</v>
      </c>
      <c r="M36" s="5">
        <v>3.69176030158996</v>
      </c>
      <c r="N36" s="5">
        <v>3927.98402571678</v>
      </c>
    </row>
    <row r="37">
      <c r="A37" s="3">
        <v>16.0</v>
      </c>
      <c r="B37" s="3">
        <v>8.0</v>
      </c>
      <c r="C37" s="4" t="s">
        <v>27</v>
      </c>
      <c r="D37" s="3">
        <v>128.0</v>
      </c>
      <c r="E37" s="3" t="s">
        <v>15</v>
      </c>
      <c r="F37" s="4" t="s">
        <v>112</v>
      </c>
      <c r="G37" s="3" t="s">
        <v>29</v>
      </c>
      <c r="H37" s="3" t="s">
        <v>29</v>
      </c>
      <c r="I37" s="5">
        <v>0.87012987012987</v>
      </c>
      <c r="J37" s="5">
        <v>0.851542781583448</v>
      </c>
      <c r="K37" s="5">
        <v>0.836729830163009</v>
      </c>
      <c r="L37" s="5">
        <v>0.87012987012987</v>
      </c>
      <c r="M37" s="5">
        <v>3.73542237281799</v>
      </c>
      <c r="N37" s="5">
        <v>165.845133781433</v>
      </c>
    </row>
    <row r="38">
      <c r="A38" s="3">
        <v>16.0</v>
      </c>
      <c r="B38" s="3">
        <v>8.0</v>
      </c>
      <c r="C38" s="4" t="s">
        <v>30</v>
      </c>
      <c r="D38" s="3">
        <v>128.0</v>
      </c>
      <c r="E38" s="3" t="s">
        <v>15</v>
      </c>
      <c r="F38" s="4" t="s">
        <v>113</v>
      </c>
      <c r="G38" s="3" t="s">
        <v>29</v>
      </c>
      <c r="H38" s="3" t="s">
        <v>32</v>
      </c>
      <c r="I38" s="5">
        <v>0.87012987012987</v>
      </c>
      <c r="J38" s="5">
        <v>0.858678540022413</v>
      </c>
      <c r="K38" s="5">
        <v>0.854301021107743</v>
      </c>
      <c r="L38" s="5">
        <v>0.87012987012987</v>
      </c>
      <c r="M38" s="5">
        <v>3.70859956741333</v>
      </c>
      <c r="N38" s="5">
        <v>469.553233623504</v>
      </c>
    </row>
    <row r="39">
      <c r="A39" s="3">
        <v>16.0</v>
      </c>
      <c r="B39" s="3">
        <v>8.0</v>
      </c>
      <c r="C39" s="4" t="s">
        <v>33</v>
      </c>
      <c r="D39" s="3">
        <v>128.0</v>
      </c>
      <c r="E39" s="3" t="s">
        <v>15</v>
      </c>
      <c r="F39" s="4" t="s">
        <v>114</v>
      </c>
      <c r="G39" s="3" t="s">
        <v>29</v>
      </c>
      <c r="H39" s="3" t="s">
        <v>35</v>
      </c>
      <c r="I39" s="5">
        <v>0.878787878787878</v>
      </c>
      <c r="J39" s="5">
        <v>0.871307665296483</v>
      </c>
      <c r="K39" s="5">
        <v>0.870758838521634</v>
      </c>
      <c r="L39" s="5">
        <v>0.878787878787878</v>
      </c>
      <c r="M39" s="5">
        <v>3.93886089324951</v>
      </c>
      <c r="N39" s="5">
        <v>3860.56878638267</v>
      </c>
    </row>
    <row r="40">
      <c r="A40" s="3">
        <v>16.0</v>
      </c>
      <c r="B40" s="3">
        <v>8.0</v>
      </c>
      <c r="C40" s="4" t="s">
        <v>36</v>
      </c>
      <c r="D40" s="3">
        <v>128.0</v>
      </c>
      <c r="E40" s="3" t="s">
        <v>15</v>
      </c>
      <c r="F40" s="4" t="s">
        <v>115</v>
      </c>
      <c r="G40" s="3" t="s">
        <v>29</v>
      </c>
      <c r="H40" s="3" t="s">
        <v>38</v>
      </c>
      <c r="I40" s="5">
        <v>0.893939393939393</v>
      </c>
      <c r="J40" s="5">
        <v>0.888155026923939</v>
      </c>
      <c r="K40" s="5">
        <v>0.885368916246892</v>
      </c>
      <c r="L40" s="5">
        <v>0.893939393939393</v>
      </c>
      <c r="M40" s="5">
        <v>3.65270829200744</v>
      </c>
      <c r="N40" s="5">
        <v>709.888043403625</v>
      </c>
    </row>
    <row r="41">
      <c r="A41" s="3">
        <v>16.0</v>
      </c>
      <c r="B41" s="3">
        <v>8.0</v>
      </c>
      <c r="C41" s="4" t="s">
        <v>39</v>
      </c>
      <c r="D41" s="3">
        <v>128.0</v>
      </c>
      <c r="E41" s="3" t="s">
        <v>15</v>
      </c>
      <c r="F41" s="4" t="s">
        <v>116</v>
      </c>
      <c r="G41" s="3" t="s">
        <v>29</v>
      </c>
      <c r="H41" s="3" t="s">
        <v>41</v>
      </c>
      <c r="I41" s="5">
        <v>0.88095238095238</v>
      </c>
      <c r="J41" s="5">
        <v>0.87316111617212</v>
      </c>
      <c r="K41" s="5">
        <v>0.871785610526622</v>
      </c>
      <c r="L41" s="5">
        <v>0.88095238095238</v>
      </c>
      <c r="M41" s="5">
        <v>3.64016056060791</v>
      </c>
      <c r="N41" s="5">
        <v>4077.30560064315</v>
      </c>
    </row>
    <row r="42">
      <c r="A42" s="3">
        <v>16.0</v>
      </c>
      <c r="B42" s="3">
        <v>8.0</v>
      </c>
      <c r="C42" s="4" t="s">
        <v>42</v>
      </c>
      <c r="D42" s="3">
        <v>128.0</v>
      </c>
      <c r="E42" s="3" t="s">
        <v>15</v>
      </c>
      <c r="F42" s="4" t="s">
        <v>117</v>
      </c>
      <c r="G42" s="3" t="s">
        <v>29</v>
      </c>
      <c r="H42" s="3" t="s">
        <v>44</v>
      </c>
      <c r="I42" s="5">
        <v>0.852813852813852</v>
      </c>
      <c r="J42" s="5">
        <v>0.834219897539232</v>
      </c>
      <c r="K42" s="5">
        <v>0.833696940530061</v>
      </c>
      <c r="L42" s="5">
        <v>0.852813852813852</v>
      </c>
      <c r="M42" s="5">
        <v>3.62954521179199</v>
      </c>
      <c r="N42" s="5">
        <v>198.733408927917</v>
      </c>
    </row>
    <row r="43">
      <c r="A43" s="3">
        <v>16.0</v>
      </c>
      <c r="B43" s="3">
        <v>8.0</v>
      </c>
      <c r="C43" s="4" t="s">
        <v>45</v>
      </c>
      <c r="D43" s="3">
        <v>128.0</v>
      </c>
      <c r="E43" s="3" t="s">
        <v>15</v>
      </c>
      <c r="F43" s="4" t="s">
        <v>118</v>
      </c>
      <c r="G43" s="3" t="s">
        <v>29</v>
      </c>
      <c r="H43" s="3" t="s">
        <v>47</v>
      </c>
      <c r="I43" s="5">
        <v>0.893939393939393</v>
      </c>
      <c r="J43" s="5">
        <v>0.882872376212812</v>
      </c>
      <c r="K43" s="5">
        <v>0.875115257810276</v>
      </c>
      <c r="L43" s="5">
        <v>0.893939393939393</v>
      </c>
      <c r="M43" s="5">
        <v>3.70448017120361</v>
      </c>
      <c r="N43" s="5">
        <v>498.247022628784</v>
      </c>
    </row>
    <row r="44">
      <c r="A44" s="3">
        <v>16.0</v>
      </c>
      <c r="B44" s="3">
        <v>8.0</v>
      </c>
      <c r="C44" s="4" t="s">
        <v>48</v>
      </c>
      <c r="D44" s="3">
        <v>128.0</v>
      </c>
      <c r="E44" s="3" t="s">
        <v>15</v>
      </c>
      <c r="F44" s="4" t="s">
        <v>119</v>
      </c>
      <c r="G44" s="3" t="s">
        <v>29</v>
      </c>
      <c r="H44" s="3" t="s">
        <v>50</v>
      </c>
      <c r="I44" s="5">
        <v>0.906926406926406</v>
      </c>
      <c r="J44" s="5">
        <v>0.897910894420066</v>
      </c>
      <c r="K44" s="5">
        <v>0.895355708276964</v>
      </c>
      <c r="L44" s="5">
        <v>0.906926406926406</v>
      </c>
      <c r="M44" s="5">
        <v>3.76106595993042</v>
      </c>
      <c r="N44" s="5">
        <v>3896.87790226936</v>
      </c>
    </row>
    <row r="45">
      <c r="A45" s="3">
        <v>16.0</v>
      </c>
      <c r="B45" s="3">
        <v>8.0</v>
      </c>
      <c r="C45" s="4" t="s">
        <v>51</v>
      </c>
      <c r="D45" s="3">
        <v>128.0</v>
      </c>
      <c r="E45" s="3" t="s">
        <v>15</v>
      </c>
      <c r="F45" s="4" t="s">
        <v>120</v>
      </c>
      <c r="G45" s="3" t="s">
        <v>29</v>
      </c>
      <c r="H45" s="3" t="s">
        <v>53</v>
      </c>
      <c r="I45" s="5">
        <v>0.88095238095238</v>
      </c>
      <c r="J45" s="5">
        <v>0.871116885228935</v>
      </c>
      <c r="K45" s="5">
        <v>0.868494589045967</v>
      </c>
      <c r="L45" s="5">
        <v>0.88095238095238</v>
      </c>
      <c r="M45" s="5">
        <v>3.71071624755859</v>
      </c>
      <c r="N45" s="5">
        <v>744.418256521225</v>
      </c>
    </row>
    <row r="46">
      <c r="A46" s="3">
        <v>16.0</v>
      </c>
      <c r="B46" s="3">
        <v>8.0</v>
      </c>
      <c r="C46" s="4" t="s">
        <v>54</v>
      </c>
      <c r="D46" s="3">
        <v>128.0</v>
      </c>
      <c r="E46" s="3" t="s">
        <v>15</v>
      </c>
      <c r="F46" s="4" t="s">
        <v>121</v>
      </c>
      <c r="G46" s="3" t="s">
        <v>29</v>
      </c>
      <c r="H46" s="3" t="s">
        <v>56</v>
      </c>
      <c r="I46" s="5">
        <v>0.883116883116883</v>
      </c>
      <c r="J46" s="5">
        <v>0.874675703550589</v>
      </c>
      <c r="K46" s="5">
        <v>0.871264491440118</v>
      </c>
      <c r="L46" s="5">
        <v>0.883116883116883</v>
      </c>
      <c r="M46" s="5">
        <v>3.70868873596191</v>
      </c>
      <c r="N46" s="5">
        <v>4131.83495569229</v>
      </c>
    </row>
    <row r="47">
      <c r="A47" s="3">
        <v>16.0</v>
      </c>
      <c r="B47" s="3">
        <v>8.0</v>
      </c>
      <c r="C47" s="4" t="s">
        <v>57</v>
      </c>
      <c r="D47" s="3">
        <v>128.0</v>
      </c>
      <c r="E47" s="3" t="s">
        <v>15</v>
      </c>
      <c r="F47" s="4" t="s">
        <v>122</v>
      </c>
      <c r="G47" s="3" t="s">
        <v>29</v>
      </c>
      <c r="H47" s="3" t="s">
        <v>59</v>
      </c>
      <c r="I47" s="5">
        <v>0.891774891774891</v>
      </c>
      <c r="J47" s="5">
        <v>0.879536515425569</v>
      </c>
      <c r="K47" s="5">
        <v>0.872811945863893</v>
      </c>
      <c r="L47" s="5">
        <v>0.891774891774891</v>
      </c>
      <c r="M47" s="5">
        <v>3.61748027801513</v>
      </c>
      <c r="N47" s="5">
        <v>3555.4340903759</v>
      </c>
    </row>
    <row r="48">
      <c r="A48" s="3">
        <v>16.0</v>
      </c>
      <c r="B48" s="3">
        <v>8.0</v>
      </c>
      <c r="C48" s="4" t="s">
        <v>60</v>
      </c>
      <c r="D48" s="3">
        <v>128.0</v>
      </c>
      <c r="E48" s="3" t="s">
        <v>15</v>
      </c>
      <c r="F48" s="4" t="s">
        <v>123</v>
      </c>
      <c r="G48" s="3" t="s">
        <v>29</v>
      </c>
      <c r="H48" s="3" t="s">
        <v>62</v>
      </c>
      <c r="I48" s="5">
        <v>0.876623376623376</v>
      </c>
      <c r="J48" s="5">
        <v>0.870768307356978</v>
      </c>
      <c r="K48" s="5">
        <v>0.869172248240891</v>
      </c>
      <c r="L48" s="5">
        <v>0.876623376623376</v>
      </c>
      <c r="M48" s="5">
        <v>3.67249751091003</v>
      </c>
      <c r="N48" s="5">
        <v>440.360091209411</v>
      </c>
    </row>
    <row r="49">
      <c r="A49" s="3">
        <v>16.0</v>
      </c>
      <c r="B49" s="3">
        <v>8.0</v>
      </c>
      <c r="C49" s="4" t="s">
        <v>63</v>
      </c>
      <c r="D49" s="3">
        <v>128.0</v>
      </c>
      <c r="E49" s="3" t="s">
        <v>15</v>
      </c>
      <c r="F49" s="4" t="s">
        <v>124</v>
      </c>
      <c r="G49" s="3" t="s">
        <v>29</v>
      </c>
      <c r="H49" s="3" t="s">
        <v>65</v>
      </c>
      <c r="I49" s="5">
        <v>0.889610389610389</v>
      </c>
      <c r="J49" s="5">
        <v>0.879405073056176</v>
      </c>
      <c r="K49" s="5">
        <v>0.875022067392863</v>
      </c>
      <c r="L49" s="5">
        <v>0.889610389610389</v>
      </c>
      <c r="M49" s="5">
        <v>3.64481782913208</v>
      </c>
      <c r="N49" s="5">
        <v>3826.90324783325</v>
      </c>
    </row>
    <row r="50">
      <c r="A50" s="3">
        <v>16.0</v>
      </c>
      <c r="B50" s="3">
        <v>8.0</v>
      </c>
      <c r="C50" s="4" t="s">
        <v>66</v>
      </c>
      <c r="D50" s="3">
        <v>128.0</v>
      </c>
      <c r="E50" s="3" t="s">
        <v>15</v>
      </c>
      <c r="F50" s="4" t="s">
        <v>125</v>
      </c>
      <c r="G50" s="3" t="s">
        <v>29</v>
      </c>
      <c r="H50" s="3" t="s">
        <v>68</v>
      </c>
      <c r="I50" s="5">
        <v>0.885281385281385</v>
      </c>
      <c r="J50" s="5">
        <v>0.872280994537463</v>
      </c>
      <c r="K50" s="5">
        <v>0.86496590460005</v>
      </c>
      <c r="L50" s="5">
        <v>0.885281385281385</v>
      </c>
      <c r="M50" s="5">
        <v>3.71512508392334</v>
      </c>
      <c r="N50" s="5">
        <v>3571.22035956382</v>
      </c>
    </row>
    <row r="51">
      <c r="A51" s="3">
        <v>16.0</v>
      </c>
      <c r="B51" s="3">
        <v>8.0</v>
      </c>
      <c r="C51" s="4" t="s">
        <v>69</v>
      </c>
      <c r="D51" s="3">
        <v>128.0</v>
      </c>
      <c r="E51" s="3" t="s">
        <v>15</v>
      </c>
      <c r="F51" s="4" t="s">
        <v>126</v>
      </c>
      <c r="G51" s="3" t="s">
        <v>29</v>
      </c>
      <c r="H51" s="3" t="s">
        <v>71</v>
      </c>
      <c r="I51" s="5">
        <v>0.883116883116883</v>
      </c>
      <c r="J51" s="5">
        <v>0.875269582907063</v>
      </c>
      <c r="K51" s="5">
        <v>0.876470501751716</v>
      </c>
      <c r="L51" s="5">
        <v>0.883116883116883</v>
      </c>
      <c r="M51" s="5">
        <v>3.69557118415832</v>
      </c>
      <c r="N51" s="5">
        <v>411.595611333847</v>
      </c>
    </row>
    <row r="52">
      <c r="A52" s="3">
        <v>16.0</v>
      </c>
      <c r="B52" s="3">
        <v>8.0</v>
      </c>
      <c r="C52" s="4" t="s">
        <v>72</v>
      </c>
      <c r="D52" s="3">
        <v>128.0</v>
      </c>
      <c r="E52" s="3" t="s">
        <v>15</v>
      </c>
      <c r="F52" s="4" t="s">
        <v>127</v>
      </c>
      <c r="G52" s="3" t="s">
        <v>29</v>
      </c>
      <c r="H52" s="3" t="s">
        <v>74</v>
      </c>
      <c r="I52" s="5">
        <v>0.887445887445887</v>
      </c>
      <c r="J52" s="5">
        <v>0.87943469096555</v>
      </c>
      <c r="K52" s="5">
        <v>0.878472346905526</v>
      </c>
      <c r="L52" s="5">
        <v>0.887445887445887</v>
      </c>
      <c r="M52" s="5">
        <v>3.84062910079956</v>
      </c>
      <c r="N52" s="5">
        <v>3794.25966620445</v>
      </c>
    </row>
    <row r="53">
      <c r="A53" s="3">
        <v>16.0</v>
      </c>
      <c r="B53" s="3">
        <v>8.0</v>
      </c>
      <c r="C53" s="4" t="s">
        <v>75</v>
      </c>
      <c r="D53" s="3">
        <v>128.0</v>
      </c>
      <c r="E53" s="3" t="s">
        <v>15</v>
      </c>
      <c r="F53" s="4" t="s">
        <v>128</v>
      </c>
      <c r="G53" s="3" t="s">
        <v>29</v>
      </c>
      <c r="H53" s="3" t="s">
        <v>77</v>
      </c>
      <c r="I53" s="5">
        <v>0.229437229437229</v>
      </c>
      <c r="J53" s="5">
        <v>0.0856350222547405</v>
      </c>
      <c r="K53" s="5">
        <v>0.0526414422518318</v>
      </c>
      <c r="L53" s="5">
        <v>0.229437229437229</v>
      </c>
      <c r="M53" s="5">
        <v>3.71400737762451</v>
      </c>
      <c r="N53" s="5">
        <v>27.5114440917968</v>
      </c>
    </row>
    <row r="54">
      <c r="A54" s="3">
        <v>16.0</v>
      </c>
      <c r="B54" s="3">
        <v>8.0</v>
      </c>
      <c r="C54" s="4" t="s">
        <v>78</v>
      </c>
      <c r="D54" s="3">
        <v>128.0</v>
      </c>
      <c r="E54" s="3" t="s">
        <v>15</v>
      </c>
      <c r="F54" s="4" t="s">
        <v>129</v>
      </c>
      <c r="G54" s="3" t="s">
        <v>29</v>
      </c>
      <c r="H54" s="3" t="s">
        <v>80</v>
      </c>
      <c r="I54" s="5">
        <v>0.729437229437229</v>
      </c>
      <c r="J54" s="5">
        <v>0.709635661984228</v>
      </c>
      <c r="K54" s="5">
        <v>0.714817115112603</v>
      </c>
      <c r="L54" s="5">
        <v>0.729437229437229</v>
      </c>
      <c r="M54" s="5">
        <v>3.70899724960327</v>
      </c>
      <c r="N54" s="5">
        <v>348.311299562454</v>
      </c>
    </row>
    <row r="55">
      <c r="A55" s="3">
        <v>16.0</v>
      </c>
      <c r="B55" s="3">
        <v>8.0</v>
      </c>
      <c r="C55" s="4" t="s">
        <v>81</v>
      </c>
      <c r="D55" s="3">
        <v>128.0</v>
      </c>
      <c r="E55" s="3" t="s">
        <v>15</v>
      </c>
      <c r="F55" s="4" t="s">
        <v>130</v>
      </c>
      <c r="G55" s="3" t="s">
        <v>29</v>
      </c>
      <c r="H55" s="3" t="s">
        <v>83</v>
      </c>
      <c r="I55" s="5">
        <v>0.759740259740259</v>
      </c>
      <c r="J55" s="5">
        <v>0.751012359153169</v>
      </c>
      <c r="K55" s="5">
        <v>0.752674402471763</v>
      </c>
      <c r="L55" s="5">
        <v>0.759740259740259</v>
      </c>
      <c r="M55" s="5">
        <v>3.70183491706848</v>
      </c>
      <c r="N55" s="5">
        <v>3724.01739001274</v>
      </c>
    </row>
    <row r="56">
      <c r="A56" s="3">
        <v>16.0</v>
      </c>
      <c r="B56" s="3">
        <v>8.0</v>
      </c>
      <c r="C56" s="4" t="s">
        <v>84</v>
      </c>
      <c r="D56" s="3">
        <v>128.0</v>
      </c>
      <c r="E56" s="3" t="s">
        <v>15</v>
      </c>
      <c r="F56" s="4" t="s">
        <v>131</v>
      </c>
      <c r="G56" s="3" t="s">
        <v>29</v>
      </c>
      <c r="H56" s="3" t="s">
        <v>86</v>
      </c>
      <c r="I56" s="5">
        <v>0.751082251082251</v>
      </c>
      <c r="J56" s="5">
        <v>0.743951914153934</v>
      </c>
      <c r="K56" s="5">
        <v>0.748159471629645</v>
      </c>
      <c r="L56" s="5">
        <v>0.751082251082251</v>
      </c>
      <c r="M56" s="5">
        <v>3.67793679237365</v>
      </c>
      <c r="N56" s="5">
        <v>589.565615415573</v>
      </c>
    </row>
    <row r="57">
      <c r="A57" s="3">
        <v>16.0</v>
      </c>
      <c r="B57" s="3">
        <v>8.0</v>
      </c>
      <c r="C57" s="4" t="s">
        <v>87</v>
      </c>
      <c r="D57" s="3">
        <v>128.0</v>
      </c>
      <c r="E57" s="3" t="s">
        <v>15</v>
      </c>
      <c r="F57" s="4" t="s">
        <v>132</v>
      </c>
      <c r="G57" s="3" t="s">
        <v>29</v>
      </c>
      <c r="H57" s="3" t="s">
        <v>89</v>
      </c>
      <c r="I57" s="5">
        <v>0.733766233766233</v>
      </c>
      <c r="J57" s="5">
        <v>0.728950866130888</v>
      </c>
      <c r="K57" s="5">
        <v>0.74710055850512</v>
      </c>
      <c r="L57" s="5">
        <v>0.733766233766233</v>
      </c>
      <c r="M57" s="5">
        <v>3.65387845039367</v>
      </c>
      <c r="N57" s="5">
        <v>3943.51359462738</v>
      </c>
    </row>
    <row r="58">
      <c r="A58" s="3">
        <v>16.0</v>
      </c>
      <c r="B58" s="3">
        <v>8.0</v>
      </c>
      <c r="C58" s="4" t="s">
        <v>90</v>
      </c>
      <c r="D58" s="3">
        <v>128.0</v>
      </c>
      <c r="E58" s="3" t="s">
        <v>15</v>
      </c>
      <c r="F58" s="4" t="s">
        <v>133</v>
      </c>
      <c r="G58" s="3" t="s">
        <v>29</v>
      </c>
      <c r="H58" s="3" t="s">
        <v>92</v>
      </c>
      <c r="I58" s="5">
        <v>0.727272727272727</v>
      </c>
      <c r="J58" s="5">
        <v>0.72799761645034</v>
      </c>
      <c r="K58" s="5">
        <v>0.768822448036785</v>
      </c>
      <c r="L58" s="5">
        <v>0.727272727272727</v>
      </c>
      <c r="M58" s="5">
        <v>3.70674967765808</v>
      </c>
      <c r="N58" s="5">
        <v>3449.16410374641</v>
      </c>
    </row>
    <row r="59">
      <c r="A59" s="3">
        <v>16.0</v>
      </c>
      <c r="B59" s="3">
        <v>8.0</v>
      </c>
      <c r="C59" s="4" t="s">
        <v>93</v>
      </c>
      <c r="D59" s="3">
        <v>128.0</v>
      </c>
      <c r="E59" s="3" t="s">
        <v>15</v>
      </c>
      <c r="F59" s="4" t="s">
        <v>134</v>
      </c>
      <c r="G59" s="3" t="s">
        <v>29</v>
      </c>
      <c r="H59" s="3" t="s">
        <v>95</v>
      </c>
      <c r="I59" s="5">
        <v>0.8008658008658</v>
      </c>
      <c r="J59" s="5">
        <v>0.799362081848565</v>
      </c>
      <c r="K59" s="5">
        <v>0.807951657557956</v>
      </c>
      <c r="L59" s="5">
        <v>0.8008658008658</v>
      </c>
      <c r="M59" s="5">
        <v>4.41264557838439</v>
      </c>
      <c r="N59" s="5">
        <v>286.972374916076</v>
      </c>
    </row>
    <row r="60">
      <c r="A60" s="3">
        <v>16.0</v>
      </c>
      <c r="B60" s="3">
        <v>8.0</v>
      </c>
      <c r="C60" s="4" t="s">
        <v>96</v>
      </c>
      <c r="D60" s="3">
        <v>128.0</v>
      </c>
      <c r="E60" s="3" t="s">
        <v>15</v>
      </c>
      <c r="F60" s="4" t="s">
        <v>135</v>
      </c>
      <c r="G60" s="3" t="s">
        <v>29</v>
      </c>
      <c r="H60" s="3" t="s">
        <v>98</v>
      </c>
      <c r="I60" s="5">
        <v>0.731601731601731</v>
      </c>
      <c r="J60" s="5">
        <v>0.727284235400835</v>
      </c>
      <c r="K60" s="5">
        <v>0.769419308440723</v>
      </c>
      <c r="L60" s="5">
        <v>0.731601731601731</v>
      </c>
      <c r="M60" s="5">
        <v>3.67673158645629</v>
      </c>
      <c r="N60" s="5">
        <v>3663.26454830169</v>
      </c>
    </row>
    <row r="61">
      <c r="A61" s="3">
        <v>16.0</v>
      </c>
      <c r="B61" s="3">
        <v>8.0</v>
      </c>
      <c r="C61" s="4" t="s">
        <v>99</v>
      </c>
      <c r="D61" s="3">
        <v>128.0</v>
      </c>
      <c r="E61" s="3" t="s">
        <v>15</v>
      </c>
      <c r="F61" s="4" t="s">
        <v>136</v>
      </c>
      <c r="G61" s="3" t="s">
        <v>29</v>
      </c>
      <c r="H61" s="3" t="s">
        <v>101</v>
      </c>
      <c r="I61" s="5">
        <v>0.238095238095238</v>
      </c>
      <c r="J61" s="5">
        <v>0.11332408172235</v>
      </c>
      <c r="K61" s="5">
        <v>0.0797978920775273</v>
      </c>
      <c r="L61" s="5">
        <v>0.238095238095238</v>
      </c>
      <c r="M61" s="5">
        <v>4.36862802505493</v>
      </c>
      <c r="N61" s="5">
        <v>3425.11950802803</v>
      </c>
    </row>
    <row r="62">
      <c r="A62" s="3">
        <v>16.0</v>
      </c>
      <c r="B62" s="3">
        <v>8.0</v>
      </c>
      <c r="C62" s="4" t="s">
        <v>102</v>
      </c>
      <c r="D62" s="3">
        <v>128.0</v>
      </c>
      <c r="E62" s="3" t="s">
        <v>15</v>
      </c>
      <c r="F62" s="4" t="s">
        <v>137</v>
      </c>
      <c r="G62" s="3" t="s">
        <v>29</v>
      </c>
      <c r="H62" s="3" t="s">
        <v>104</v>
      </c>
      <c r="I62" s="5">
        <v>0.363636363636363</v>
      </c>
      <c r="J62" s="5">
        <v>0.309564783069766</v>
      </c>
      <c r="K62" s="5">
        <v>0.406785327730845</v>
      </c>
      <c r="L62" s="5">
        <v>0.363636363636363</v>
      </c>
      <c r="M62" s="5">
        <v>3.69759464263916</v>
      </c>
      <c r="N62" s="5">
        <v>255.649412631988</v>
      </c>
    </row>
    <row r="63">
      <c r="A63" s="3">
        <v>16.0</v>
      </c>
      <c r="B63" s="3">
        <v>8.0</v>
      </c>
      <c r="C63" s="4" t="s">
        <v>105</v>
      </c>
      <c r="D63" s="3">
        <v>128.0</v>
      </c>
      <c r="E63" s="3" t="s">
        <v>15</v>
      </c>
      <c r="F63" s="4" t="s">
        <v>138</v>
      </c>
      <c r="G63" s="3" t="s">
        <v>29</v>
      </c>
      <c r="H63" s="3" t="s">
        <v>107</v>
      </c>
      <c r="I63" s="5">
        <v>0.404761904761904</v>
      </c>
      <c r="J63" s="5">
        <v>0.380990835398109</v>
      </c>
      <c r="K63" s="5">
        <v>0.540806344622711</v>
      </c>
      <c r="L63" s="5">
        <v>0.404761904761904</v>
      </c>
      <c r="M63" s="5">
        <v>3.71643924713134</v>
      </c>
      <c r="N63" s="5">
        <v>3650.10399460792</v>
      </c>
    </row>
    <row r="64">
      <c r="A64" s="3">
        <v>16.0</v>
      </c>
      <c r="B64" s="3">
        <v>8.0</v>
      </c>
      <c r="C64" s="4" t="s">
        <v>14</v>
      </c>
      <c r="D64" s="3">
        <v>128.0</v>
      </c>
      <c r="E64" s="3" t="s">
        <v>15</v>
      </c>
      <c r="F64" s="4" t="s">
        <v>139</v>
      </c>
      <c r="G64" s="3" t="s">
        <v>77</v>
      </c>
      <c r="H64" s="3" t="s">
        <v>17</v>
      </c>
      <c r="I64" s="5">
        <v>0.744680851063829</v>
      </c>
      <c r="J64" s="5">
        <v>0.713763806412862</v>
      </c>
      <c r="K64" s="5">
        <v>0.775329280648429</v>
      </c>
      <c r="L64" s="5">
        <v>0.744680851063829</v>
      </c>
      <c r="M64" s="5">
        <v>0.594627857208252</v>
      </c>
      <c r="N64" s="5">
        <v>315.74929523468</v>
      </c>
    </row>
    <row r="65">
      <c r="A65" s="3">
        <v>16.0</v>
      </c>
      <c r="B65" s="3">
        <v>8.0</v>
      </c>
      <c r="C65" s="4" t="s">
        <v>18</v>
      </c>
      <c r="D65" s="3">
        <v>128.0</v>
      </c>
      <c r="E65" s="3" t="s">
        <v>15</v>
      </c>
      <c r="F65" s="4" t="s">
        <v>140</v>
      </c>
      <c r="G65" s="3" t="s">
        <v>77</v>
      </c>
      <c r="H65" s="3" t="s">
        <v>20</v>
      </c>
      <c r="I65" s="5">
        <v>0.666666666666666</v>
      </c>
      <c r="J65" s="5">
        <v>0.692706099609173</v>
      </c>
      <c r="K65" s="5">
        <v>0.769748694607245</v>
      </c>
      <c r="L65" s="5">
        <v>0.666666666666666</v>
      </c>
      <c r="M65" s="5">
        <v>0.615003108978271</v>
      </c>
      <c r="N65" s="5">
        <v>3727.02829813957</v>
      </c>
    </row>
    <row r="66">
      <c r="A66" s="3">
        <v>16.0</v>
      </c>
      <c r="B66" s="3">
        <v>8.0</v>
      </c>
      <c r="C66" s="4" t="s">
        <v>21</v>
      </c>
      <c r="D66" s="3">
        <v>128.0</v>
      </c>
      <c r="E66" s="3" t="s">
        <v>15</v>
      </c>
      <c r="F66" s="4" t="s">
        <v>141</v>
      </c>
      <c r="G66" s="3" t="s">
        <v>77</v>
      </c>
      <c r="H66" s="3" t="s">
        <v>23</v>
      </c>
      <c r="I66" s="5">
        <v>0.75886524822695</v>
      </c>
      <c r="J66" s="5">
        <v>0.76087690960229</v>
      </c>
      <c r="K66" s="5">
        <v>0.812279918662897</v>
      </c>
      <c r="L66" s="5">
        <v>0.75886524822695</v>
      </c>
      <c r="M66" s="5">
        <v>0.592495441436767</v>
      </c>
      <c r="N66" s="5">
        <v>561.884832143783</v>
      </c>
    </row>
    <row r="67">
      <c r="A67" s="3">
        <v>16.0</v>
      </c>
      <c r="B67" s="3">
        <v>8.0</v>
      </c>
      <c r="C67" s="4" t="s">
        <v>24</v>
      </c>
      <c r="D67" s="3">
        <v>128.0</v>
      </c>
      <c r="E67" s="3" t="s">
        <v>15</v>
      </c>
      <c r="F67" s="4" t="s">
        <v>142</v>
      </c>
      <c r="G67" s="3" t="s">
        <v>77</v>
      </c>
      <c r="H67" s="3" t="s">
        <v>26</v>
      </c>
      <c r="I67" s="5">
        <v>0.737588652482269</v>
      </c>
      <c r="J67" s="5">
        <v>0.767196886916172</v>
      </c>
      <c r="K67" s="5">
        <v>0.867995057807981</v>
      </c>
      <c r="L67" s="5">
        <v>0.737588652482269</v>
      </c>
      <c r="M67" s="5">
        <v>0.599647760391235</v>
      </c>
      <c r="N67" s="5">
        <v>3927.98402571678</v>
      </c>
    </row>
    <row r="68">
      <c r="A68" s="3">
        <v>16.0</v>
      </c>
      <c r="B68" s="3">
        <v>8.0</v>
      </c>
      <c r="C68" s="4" t="s">
        <v>27</v>
      </c>
      <c r="D68" s="3">
        <v>128.0</v>
      </c>
      <c r="E68" s="3" t="s">
        <v>15</v>
      </c>
      <c r="F68" s="4" t="s">
        <v>143</v>
      </c>
      <c r="G68" s="3" t="s">
        <v>77</v>
      </c>
      <c r="H68" s="3" t="s">
        <v>29</v>
      </c>
      <c r="I68" s="5">
        <v>0.659574468085106</v>
      </c>
      <c r="J68" s="5">
        <v>0.595817199430732</v>
      </c>
      <c r="K68" s="5">
        <v>0.562662016979914</v>
      </c>
      <c r="L68" s="5">
        <v>0.659574468085106</v>
      </c>
      <c r="M68" s="5">
        <v>0.620005369186401</v>
      </c>
      <c r="N68" s="5">
        <v>165.845133781433</v>
      </c>
    </row>
    <row r="69">
      <c r="A69" s="3">
        <v>16.0</v>
      </c>
      <c r="B69" s="3">
        <v>8.0</v>
      </c>
      <c r="C69" s="4" t="s">
        <v>30</v>
      </c>
      <c r="D69" s="3">
        <v>128.0</v>
      </c>
      <c r="E69" s="3" t="s">
        <v>15</v>
      </c>
      <c r="F69" s="4" t="s">
        <v>144</v>
      </c>
      <c r="G69" s="3" t="s">
        <v>77</v>
      </c>
      <c r="H69" s="3" t="s">
        <v>32</v>
      </c>
      <c r="I69" s="5">
        <v>0.787234042553191</v>
      </c>
      <c r="J69" s="5">
        <v>0.752700711005944</v>
      </c>
      <c r="K69" s="5">
        <v>0.74430384661924</v>
      </c>
      <c r="L69" s="5">
        <v>0.787234042553191</v>
      </c>
      <c r="M69" s="5">
        <v>0.623226642608642</v>
      </c>
      <c r="N69" s="5">
        <v>469.553233623504</v>
      </c>
    </row>
    <row r="70">
      <c r="A70" s="3">
        <v>16.0</v>
      </c>
      <c r="B70" s="3">
        <v>8.0</v>
      </c>
      <c r="C70" s="4" t="s">
        <v>33</v>
      </c>
      <c r="D70" s="3">
        <v>128.0</v>
      </c>
      <c r="E70" s="3" t="s">
        <v>15</v>
      </c>
      <c r="F70" s="4" t="s">
        <v>145</v>
      </c>
      <c r="G70" s="3" t="s">
        <v>77</v>
      </c>
      <c r="H70" s="3" t="s">
        <v>35</v>
      </c>
      <c r="I70" s="5">
        <v>0.787234042553191</v>
      </c>
      <c r="J70" s="5">
        <v>0.766796657499114</v>
      </c>
      <c r="K70" s="5">
        <v>0.785398281610652</v>
      </c>
      <c r="L70" s="5">
        <v>0.787234042553191</v>
      </c>
      <c r="M70" s="5">
        <v>0.590305566787719</v>
      </c>
      <c r="N70" s="5">
        <v>3860.56878638267</v>
      </c>
    </row>
    <row r="71">
      <c r="A71" s="3">
        <v>16.0</v>
      </c>
      <c r="B71" s="3">
        <v>8.0</v>
      </c>
      <c r="C71" s="4" t="s">
        <v>36</v>
      </c>
      <c r="D71" s="3">
        <v>128.0</v>
      </c>
      <c r="E71" s="3" t="s">
        <v>15</v>
      </c>
      <c r="F71" s="4" t="s">
        <v>146</v>
      </c>
      <c r="G71" s="3" t="s">
        <v>77</v>
      </c>
      <c r="H71" s="3" t="s">
        <v>38</v>
      </c>
      <c r="I71" s="5">
        <v>0.829787234042553</v>
      </c>
      <c r="J71" s="5">
        <v>0.835204883956793</v>
      </c>
      <c r="K71" s="5">
        <v>0.861029189105224</v>
      </c>
      <c r="L71" s="5">
        <v>0.829787234042553</v>
      </c>
      <c r="M71" s="5">
        <v>0.605784654617309</v>
      </c>
      <c r="N71" s="5">
        <v>709.888043403625</v>
      </c>
    </row>
    <row r="72">
      <c r="A72" s="3">
        <v>16.0</v>
      </c>
      <c r="B72" s="3">
        <v>8.0</v>
      </c>
      <c r="C72" s="4" t="s">
        <v>39</v>
      </c>
      <c r="D72" s="3">
        <v>128.0</v>
      </c>
      <c r="E72" s="3" t="s">
        <v>15</v>
      </c>
      <c r="F72" s="4" t="s">
        <v>147</v>
      </c>
      <c r="G72" s="3" t="s">
        <v>77</v>
      </c>
      <c r="H72" s="3" t="s">
        <v>41</v>
      </c>
      <c r="I72" s="5">
        <v>0.836879432624113</v>
      </c>
      <c r="J72" s="5">
        <v>0.819792744376463</v>
      </c>
      <c r="K72" s="5">
        <v>0.880697957640065</v>
      </c>
      <c r="L72" s="5">
        <v>0.836879432624113</v>
      </c>
      <c r="M72" s="5">
        <v>0.604277849197387</v>
      </c>
      <c r="N72" s="5">
        <v>4077.30560064315</v>
      </c>
    </row>
    <row r="73">
      <c r="A73" s="3">
        <v>16.0</v>
      </c>
      <c r="B73" s="3">
        <v>8.0</v>
      </c>
      <c r="C73" s="4" t="s">
        <v>42</v>
      </c>
      <c r="D73" s="3">
        <v>128.0</v>
      </c>
      <c r="E73" s="3" t="s">
        <v>15</v>
      </c>
      <c r="F73" s="4" t="s">
        <v>148</v>
      </c>
      <c r="G73" s="3" t="s">
        <v>77</v>
      </c>
      <c r="H73" s="3" t="s">
        <v>44</v>
      </c>
      <c r="I73" s="5">
        <v>0.815602836879432</v>
      </c>
      <c r="J73" s="5">
        <v>0.773060748636382</v>
      </c>
      <c r="K73" s="5">
        <v>0.830127564571563</v>
      </c>
      <c r="L73" s="5">
        <v>0.815602836879432</v>
      </c>
      <c r="M73" s="5">
        <v>0.613816022872924</v>
      </c>
      <c r="N73" s="5">
        <v>198.733408927917</v>
      </c>
    </row>
    <row r="74">
      <c r="A74" s="3">
        <v>16.0</v>
      </c>
      <c r="B74" s="3">
        <v>8.0</v>
      </c>
      <c r="C74" s="4" t="s">
        <v>45</v>
      </c>
      <c r="D74" s="3">
        <v>128.0</v>
      </c>
      <c r="E74" s="3" t="s">
        <v>15</v>
      </c>
      <c r="F74" s="4" t="s">
        <v>149</v>
      </c>
      <c r="G74" s="3" t="s">
        <v>77</v>
      </c>
      <c r="H74" s="3" t="s">
        <v>47</v>
      </c>
      <c r="I74" s="5">
        <v>0.872340425531914</v>
      </c>
      <c r="J74" s="5">
        <v>0.850684362437863</v>
      </c>
      <c r="K74" s="5">
        <v>0.914973578083715</v>
      </c>
      <c r="L74" s="5">
        <v>0.872340425531914</v>
      </c>
      <c r="M74" s="5">
        <v>0.613594055175781</v>
      </c>
      <c r="N74" s="5">
        <v>498.247022628784</v>
      </c>
    </row>
    <row r="75">
      <c r="A75" s="3">
        <v>16.0</v>
      </c>
      <c r="B75" s="3">
        <v>8.0</v>
      </c>
      <c r="C75" s="4" t="s">
        <v>48</v>
      </c>
      <c r="D75" s="3">
        <v>128.0</v>
      </c>
      <c r="E75" s="3" t="s">
        <v>15</v>
      </c>
      <c r="F75" s="4" t="s">
        <v>150</v>
      </c>
      <c r="G75" s="3" t="s">
        <v>77</v>
      </c>
      <c r="H75" s="3" t="s">
        <v>50</v>
      </c>
      <c r="I75" s="5">
        <v>0.879432624113475</v>
      </c>
      <c r="J75" s="5">
        <v>0.869253109045036</v>
      </c>
      <c r="K75" s="5">
        <v>0.928315065549108</v>
      </c>
      <c r="L75" s="5">
        <v>0.879432624113475</v>
      </c>
      <c r="M75" s="5">
        <v>0.579221963882446</v>
      </c>
      <c r="N75" s="5">
        <v>3896.87790226936</v>
      </c>
    </row>
    <row r="76">
      <c r="A76" s="3">
        <v>16.0</v>
      </c>
      <c r="B76" s="3">
        <v>8.0</v>
      </c>
      <c r="C76" s="4" t="s">
        <v>51</v>
      </c>
      <c r="D76" s="3">
        <v>128.0</v>
      </c>
      <c r="E76" s="3" t="s">
        <v>15</v>
      </c>
      <c r="F76" s="4" t="s">
        <v>151</v>
      </c>
      <c r="G76" s="3" t="s">
        <v>77</v>
      </c>
      <c r="H76" s="3" t="s">
        <v>53</v>
      </c>
      <c r="I76" s="5">
        <v>0.872340425531914</v>
      </c>
      <c r="J76" s="5">
        <v>0.86232737434416</v>
      </c>
      <c r="K76" s="5">
        <v>0.911420836477115</v>
      </c>
      <c r="L76" s="5">
        <v>0.872340425531914</v>
      </c>
      <c r="M76" s="5">
        <v>0.575745820999145</v>
      </c>
      <c r="N76" s="5">
        <v>744.418256521225</v>
      </c>
    </row>
    <row r="77">
      <c r="A77" s="3">
        <v>16.0</v>
      </c>
      <c r="B77" s="3">
        <v>8.0</v>
      </c>
      <c r="C77" s="4" t="s">
        <v>54</v>
      </c>
      <c r="D77" s="3">
        <v>128.0</v>
      </c>
      <c r="E77" s="3" t="s">
        <v>15</v>
      </c>
      <c r="F77" s="4" t="s">
        <v>152</v>
      </c>
      <c r="G77" s="3" t="s">
        <v>77</v>
      </c>
      <c r="H77" s="3" t="s">
        <v>56</v>
      </c>
      <c r="I77" s="5">
        <v>0.843971631205673</v>
      </c>
      <c r="J77" s="5">
        <v>0.840207285504396</v>
      </c>
      <c r="K77" s="5">
        <v>0.878833647423263</v>
      </c>
      <c r="L77" s="5">
        <v>0.843971631205673</v>
      </c>
      <c r="M77" s="5">
        <v>0.604967832565307</v>
      </c>
      <c r="N77" s="5">
        <v>4131.83495569229</v>
      </c>
    </row>
    <row r="78">
      <c r="A78" s="3">
        <v>16.0</v>
      </c>
      <c r="B78" s="3">
        <v>8.0</v>
      </c>
      <c r="C78" s="4" t="s">
        <v>57</v>
      </c>
      <c r="D78" s="3">
        <v>128.0</v>
      </c>
      <c r="E78" s="3" t="s">
        <v>15</v>
      </c>
      <c r="F78" s="4" t="s">
        <v>153</v>
      </c>
      <c r="G78" s="3" t="s">
        <v>77</v>
      </c>
      <c r="H78" s="3" t="s">
        <v>59</v>
      </c>
      <c r="I78" s="5">
        <v>0.794326241134751</v>
      </c>
      <c r="J78" s="5">
        <v>0.754744810543194</v>
      </c>
      <c r="K78" s="5">
        <v>0.731288864465929</v>
      </c>
      <c r="L78" s="5">
        <v>0.794326241134751</v>
      </c>
      <c r="M78" s="5">
        <v>0.596760988235473</v>
      </c>
      <c r="N78" s="5">
        <v>3555.4340903759</v>
      </c>
    </row>
    <row r="79">
      <c r="A79" s="3">
        <v>16.0</v>
      </c>
      <c r="B79" s="3">
        <v>8.0</v>
      </c>
      <c r="C79" s="4" t="s">
        <v>60</v>
      </c>
      <c r="D79" s="3">
        <v>128.0</v>
      </c>
      <c r="E79" s="3" t="s">
        <v>15</v>
      </c>
      <c r="F79" s="4" t="s">
        <v>154</v>
      </c>
      <c r="G79" s="3" t="s">
        <v>77</v>
      </c>
      <c r="H79" s="3" t="s">
        <v>62</v>
      </c>
      <c r="I79" s="5">
        <v>0.851063829787234</v>
      </c>
      <c r="J79" s="5">
        <v>0.84194868417798</v>
      </c>
      <c r="K79" s="5">
        <v>0.843111760070458</v>
      </c>
      <c r="L79" s="5">
        <v>0.851063829787234</v>
      </c>
      <c r="M79" s="5">
        <v>0.595093011856079</v>
      </c>
      <c r="N79" s="5">
        <v>440.360091209411</v>
      </c>
    </row>
    <row r="80">
      <c r="A80" s="3">
        <v>16.0</v>
      </c>
      <c r="B80" s="3">
        <v>8.0</v>
      </c>
      <c r="C80" s="4" t="s">
        <v>63</v>
      </c>
      <c r="D80" s="3">
        <v>128.0</v>
      </c>
      <c r="E80" s="3" t="s">
        <v>15</v>
      </c>
      <c r="F80" s="4" t="s">
        <v>155</v>
      </c>
      <c r="G80" s="3" t="s">
        <v>77</v>
      </c>
      <c r="H80" s="3" t="s">
        <v>65</v>
      </c>
      <c r="I80" s="5">
        <v>0.843971631205673</v>
      </c>
      <c r="J80" s="5">
        <v>0.830509310394903</v>
      </c>
      <c r="K80" s="5">
        <v>0.872473902707346</v>
      </c>
      <c r="L80" s="5">
        <v>0.843971631205673</v>
      </c>
      <c r="M80" s="5">
        <v>0.603518724441528</v>
      </c>
      <c r="N80" s="5">
        <v>3826.90324783325</v>
      </c>
    </row>
    <row r="81">
      <c r="A81" s="3">
        <v>16.0</v>
      </c>
      <c r="B81" s="3">
        <v>8.0</v>
      </c>
      <c r="C81" s="4" t="s">
        <v>66</v>
      </c>
      <c r="D81" s="3">
        <v>128.0</v>
      </c>
      <c r="E81" s="3" t="s">
        <v>15</v>
      </c>
      <c r="F81" s="4" t="s">
        <v>156</v>
      </c>
      <c r="G81" s="3" t="s">
        <v>77</v>
      </c>
      <c r="H81" s="3" t="s">
        <v>68</v>
      </c>
      <c r="I81" s="5">
        <v>0.716312056737588</v>
      </c>
      <c r="J81" s="5">
        <v>0.653742318159593</v>
      </c>
      <c r="K81" s="5">
        <v>0.61812757157998</v>
      </c>
      <c r="L81" s="5">
        <v>0.716312056737588</v>
      </c>
      <c r="M81" s="5">
        <v>0.608618021011352</v>
      </c>
      <c r="N81" s="5">
        <v>3571.22035956382</v>
      </c>
    </row>
    <row r="82">
      <c r="A82" s="3">
        <v>16.0</v>
      </c>
      <c r="B82" s="3">
        <v>8.0</v>
      </c>
      <c r="C82" s="4" t="s">
        <v>69</v>
      </c>
      <c r="D82" s="3">
        <v>128.0</v>
      </c>
      <c r="E82" s="3" t="s">
        <v>15</v>
      </c>
      <c r="F82" s="4" t="s">
        <v>157</v>
      </c>
      <c r="G82" s="3" t="s">
        <v>77</v>
      </c>
      <c r="H82" s="3" t="s">
        <v>71</v>
      </c>
      <c r="I82" s="5">
        <v>0.75886524822695</v>
      </c>
      <c r="J82" s="5">
        <v>0.754931155066034</v>
      </c>
      <c r="K82" s="5">
        <v>0.780044856640601</v>
      </c>
      <c r="L82" s="5">
        <v>0.75886524822695</v>
      </c>
      <c r="M82" s="5">
        <v>0.601616621017456</v>
      </c>
      <c r="N82" s="5">
        <v>411.595611333847</v>
      </c>
    </row>
    <row r="83">
      <c r="A83" s="3">
        <v>16.0</v>
      </c>
      <c r="B83" s="3">
        <v>8.0</v>
      </c>
      <c r="C83" s="4" t="s">
        <v>72</v>
      </c>
      <c r="D83" s="3">
        <v>128.0</v>
      </c>
      <c r="E83" s="3" t="s">
        <v>15</v>
      </c>
      <c r="F83" s="4" t="s">
        <v>158</v>
      </c>
      <c r="G83" s="3" t="s">
        <v>77</v>
      </c>
      <c r="H83" s="3" t="s">
        <v>74</v>
      </c>
      <c r="I83" s="5">
        <v>0.77304964539007</v>
      </c>
      <c r="J83" s="5">
        <v>0.77218166726847</v>
      </c>
      <c r="K83" s="5">
        <v>0.819936414771337</v>
      </c>
      <c r="L83" s="5">
        <v>0.77304964539007</v>
      </c>
      <c r="M83" s="5">
        <v>0.589345932006835</v>
      </c>
      <c r="N83" s="5">
        <v>3794.25966620445</v>
      </c>
    </row>
    <row r="84">
      <c r="A84" s="3">
        <v>16.0</v>
      </c>
      <c r="B84" s="3">
        <v>8.0</v>
      </c>
      <c r="C84" s="4" t="s">
        <v>75</v>
      </c>
      <c r="D84" s="3">
        <v>128.0</v>
      </c>
      <c r="E84" s="3" t="s">
        <v>15</v>
      </c>
      <c r="F84" s="4" t="s">
        <v>159</v>
      </c>
      <c r="G84" s="3" t="s">
        <v>77</v>
      </c>
      <c r="H84" s="3" t="s">
        <v>77</v>
      </c>
      <c r="I84" s="5">
        <v>0.326241134751773</v>
      </c>
      <c r="J84" s="5">
        <v>0.160503659877877</v>
      </c>
      <c r="K84" s="5">
        <v>0.106433278004124</v>
      </c>
      <c r="L84" s="5">
        <v>0.326241134751773</v>
      </c>
      <c r="M84" s="5">
        <v>0.618008375167846</v>
      </c>
      <c r="N84" s="5">
        <v>27.5114440917968</v>
      </c>
    </row>
    <row r="85">
      <c r="A85" s="3">
        <v>16.0</v>
      </c>
      <c r="B85" s="3">
        <v>8.0</v>
      </c>
      <c r="C85" s="4" t="s">
        <v>78</v>
      </c>
      <c r="D85" s="3">
        <v>128.0</v>
      </c>
      <c r="E85" s="3" t="s">
        <v>15</v>
      </c>
      <c r="F85" s="4" t="s">
        <v>160</v>
      </c>
      <c r="G85" s="3" t="s">
        <v>77</v>
      </c>
      <c r="H85" s="3" t="s">
        <v>80</v>
      </c>
      <c r="I85" s="5">
        <v>0.865248226950354</v>
      </c>
      <c r="J85" s="5">
        <v>0.854933916743408</v>
      </c>
      <c r="K85" s="5">
        <v>0.879357832158619</v>
      </c>
      <c r="L85" s="5">
        <v>0.865248226950354</v>
      </c>
      <c r="M85" s="5">
        <v>0.60657787322998</v>
      </c>
      <c r="N85" s="5">
        <v>348.311299562454</v>
      </c>
    </row>
    <row r="86">
      <c r="A86" s="3">
        <v>16.0</v>
      </c>
      <c r="B86" s="3">
        <v>8.0</v>
      </c>
      <c r="C86" s="4" t="s">
        <v>81</v>
      </c>
      <c r="D86" s="3">
        <v>128.0</v>
      </c>
      <c r="E86" s="3" t="s">
        <v>15</v>
      </c>
      <c r="F86" s="4" t="s">
        <v>161</v>
      </c>
      <c r="G86" s="3" t="s">
        <v>77</v>
      </c>
      <c r="H86" s="3" t="s">
        <v>83</v>
      </c>
      <c r="I86" s="5">
        <v>0.900709219858156</v>
      </c>
      <c r="J86" s="5">
        <v>0.883859109422313</v>
      </c>
      <c r="K86" s="5">
        <v>0.923691562885291</v>
      </c>
      <c r="L86" s="5">
        <v>0.900709219858156</v>
      </c>
      <c r="M86" s="5">
        <v>0.600587129592895</v>
      </c>
      <c r="N86" s="5">
        <v>3724.01739001274</v>
      </c>
    </row>
    <row r="87">
      <c r="A87" s="3">
        <v>16.0</v>
      </c>
      <c r="B87" s="3">
        <v>8.0</v>
      </c>
      <c r="C87" s="4" t="s">
        <v>84</v>
      </c>
      <c r="D87" s="3">
        <v>128.0</v>
      </c>
      <c r="E87" s="3" t="s">
        <v>15</v>
      </c>
      <c r="F87" s="4" t="s">
        <v>162</v>
      </c>
      <c r="G87" s="3" t="s">
        <v>77</v>
      </c>
      <c r="H87" s="3" t="s">
        <v>86</v>
      </c>
      <c r="I87" s="5">
        <v>0.893617021276595</v>
      </c>
      <c r="J87" s="5">
        <v>0.8922182241691</v>
      </c>
      <c r="K87" s="5">
        <v>0.896625832796045</v>
      </c>
      <c r="L87" s="5">
        <v>0.893617021276595</v>
      </c>
      <c r="M87" s="5">
        <v>0.606678485870361</v>
      </c>
      <c r="N87" s="5">
        <v>589.565615415573</v>
      </c>
    </row>
    <row r="88">
      <c r="A88" s="3">
        <v>16.0</v>
      </c>
      <c r="B88" s="3">
        <v>8.0</v>
      </c>
      <c r="C88" s="4" t="s">
        <v>87</v>
      </c>
      <c r="D88" s="3">
        <v>128.0</v>
      </c>
      <c r="E88" s="3" t="s">
        <v>15</v>
      </c>
      <c r="F88" s="4" t="s">
        <v>163</v>
      </c>
      <c r="G88" s="3" t="s">
        <v>77</v>
      </c>
      <c r="H88" s="3" t="s">
        <v>89</v>
      </c>
      <c r="I88" s="5">
        <v>0.900709219858156</v>
      </c>
      <c r="J88" s="5">
        <v>0.901527406342636</v>
      </c>
      <c r="K88" s="5">
        <v>0.935400854381817</v>
      </c>
      <c r="L88" s="5">
        <v>0.900709219858156</v>
      </c>
      <c r="M88" s="5">
        <v>0.579134464263916</v>
      </c>
      <c r="N88" s="5">
        <v>3943.51359462738</v>
      </c>
    </row>
    <row r="89">
      <c r="A89" s="3">
        <v>16.0</v>
      </c>
      <c r="B89" s="3">
        <v>8.0</v>
      </c>
      <c r="C89" s="4" t="s">
        <v>90</v>
      </c>
      <c r="D89" s="3">
        <v>128.0</v>
      </c>
      <c r="E89" s="3" t="s">
        <v>15</v>
      </c>
      <c r="F89" s="4" t="s">
        <v>164</v>
      </c>
      <c r="G89" s="3" t="s">
        <v>77</v>
      </c>
      <c r="H89" s="3" t="s">
        <v>92</v>
      </c>
      <c r="I89" s="5">
        <v>0.865248226950354</v>
      </c>
      <c r="J89" s="5">
        <v>0.851823085990384</v>
      </c>
      <c r="K89" s="5">
        <v>0.914873916469661</v>
      </c>
      <c r="L89" s="5">
        <v>0.865248226950354</v>
      </c>
      <c r="M89" s="5">
        <v>0.615768909454345</v>
      </c>
      <c r="N89" s="5">
        <v>3449.16410374641</v>
      </c>
    </row>
    <row r="90">
      <c r="A90" s="3">
        <v>16.0</v>
      </c>
      <c r="B90" s="3">
        <v>8.0</v>
      </c>
      <c r="C90" s="4" t="s">
        <v>93</v>
      </c>
      <c r="D90" s="3">
        <v>128.0</v>
      </c>
      <c r="E90" s="3" t="s">
        <v>15</v>
      </c>
      <c r="F90" s="4" t="s">
        <v>165</v>
      </c>
      <c r="G90" s="3" t="s">
        <v>77</v>
      </c>
      <c r="H90" s="3" t="s">
        <v>95</v>
      </c>
      <c r="I90" s="5">
        <v>0.872340425531914</v>
      </c>
      <c r="J90" s="5">
        <v>0.862577547152015</v>
      </c>
      <c r="K90" s="5">
        <v>0.859797032474804</v>
      </c>
      <c r="L90" s="5">
        <v>0.872340425531914</v>
      </c>
      <c r="M90" s="5">
        <v>0.618844985961914</v>
      </c>
      <c r="N90" s="5">
        <v>286.972374916076</v>
      </c>
    </row>
    <row r="91">
      <c r="A91" s="3">
        <v>16.0</v>
      </c>
      <c r="B91" s="3">
        <v>8.0</v>
      </c>
      <c r="C91" s="4" t="s">
        <v>96</v>
      </c>
      <c r="D91" s="3">
        <v>128.0</v>
      </c>
      <c r="E91" s="3" t="s">
        <v>15</v>
      </c>
      <c r="F91" s="4" t="s">
        <v>166</v>
      </c>
      <c r="G91" s="3" t="s">
        <v>77</v>
      </c>
      <c r="H91" s="3" t="s">
        <v>98</v>
      </c>
      <c r="I91" s="5">
        <v>0.858156028368794</v>
      </c>
      <c r="J91" s="5">
        <v>0.855942770289651</v>
      </c>
      <c r="K91" s="5">
        <v>0.883727888318448</v>
      </c>
      <c r="L91" s="5">
        <v>0.858156028368794</v>
      </c>
      <c r="M91" s="5">
        <v>0.591847419738769</v>
      </c>
      <c r="N91" s="5">
        <v>3663.26454830169</v>
      </c>
    </row>
    <row r="92">
      <c r="A92" s="3">
        <v>16.0</v>
      </c>
      <c r="B92" s="3">
        <v>8.0</v>
      </c>
      <c r="C92" s="4" t="s">
        <v>99</v>
      </c>
      <c r="D92" s="3">
        <v>128.0</v>
      </c>
      <c r="E92" s="3" t="s">
        <v>15</v>
      </c>
      <c r="F92" s="4" t="s">
        <v>167</v>
      </c>
      <c r="G92" s="3" t="s">
        <v>77</v>
      </c>
      <c r="H92" s="3" t="s">
        <v>101</v>
      </c>
      <c r="I92" s="5">
        <v>0.283687943262411</v>
      </c>
      <c r="J92" s="5">
        <v>0.163055671441153</v>
      </c>
      <c r="K92" s="5">
        <v>0.123926181200679</v>
      </c>
      <c r="L92" s="5">
        <v>0.283687943262411</v>
      </c>
      <c r="M92" s="5">
        <v>0.612974643707275</v>
      </c>
      <c r="N92" s="5">
        <v>3425.11950802803</v>
      </c>
    </row>
    <row r="93">
      <c r="A93" s="3">
        <v>16.0</v>
      </c>
      <c r="B93" s="3">
        <v>8.0</v>
      </c>
      <c r="C93" s="4" t="s">
        <v>102</v>
      </c>
      <c r="D93" s="3">
        <v>128.0</v>
      </c>
      <c r="E93" s="3" t="s">
        <v>15</v>
      </c>
      <c r="F93" s="4" t="s">
        <v>168</v>
      </c>
      <c r="G93" s="3" t="s">
        <v>77</v>
      </c>
      <c r="H93" s="3" t="s">
        <v>104</v>
      </c>
      <c r="I93" s="5">
        <v>0.687943262411347</v>
      </c>
      <c r="J93" s="5">
        <v>0.683533087325871</v>
      </c>
      <c r="K93" s="5">
        <v>0.727081822826503</v>
      </c>
      <c r="L93" s="5">
        <v>0.687943262411347</v>
      </c>
      <c r="M93" s="5">
        <v>0.613385677337646</v>
      </c>
      <c r="N93" s="5">
        <v>255.649412631988</v>
      </c>
    </row>
    <row r="94">
      <c r="A94" s="3">
        <v>16.0</v>
      </c>
      <c r="B94" s="3">
        <v>8.0</v>
      </c>
      <c r="C94" s="4" t="s">
        <v>105</v>
      </c>
      <c r="D94" s="3">
        <v>128.0</v>
      </c>
      <c r="E94" s="3" t="s">
        <v>15</v>
      </c>
      <c r="F94" s="4" t="s">
        <v>169</v>
      </c>
      <c r="G94" s="3" t="s">
        <v>77</v>
      </c>
      <c r="H94" s="3" t="s">
        <v>107</v>
      </c>
      <c r="I94" s="5">
        <v>0.709219858156028</v>
      </c>
      <c r="J94" s="5">
        <v>0.751001907798911</v>
      </c>
      <c r="K94" s="5">
        <v>0.831972204312629</v>
      </c>
      <c r="L94" s="5">
        <v>0.709219858156028</v>
      </c>
      <c r="M94" s="5">
        <v>0.592198371887207</v>
      </c>
      <c r="N94" s="5">
        <v>3650.10399460792</v>
      </c>
    </row>
    <row r="95">
      <c r="A95" s="3">
        <v>16.0</v>
      </c>
      <c r="B95" s="3">
        <v>8.0</v>
      </c>
      <c r="C95" s="4" t="s">
        <v>14</v>
      </c>
      <c r="D95" s="3">
        <v>128.0</v>
      </c>
      <c r="E95" s="3" t="s">
        <v>15</v>
      </c>
      <c r="F95" s="4" t="s">
        <v>170</v>
      </c>
      <c r="G95" s="3" t="s">
        <v>101</v>
      </c>
      <c r="H95" s="3" t="s">
        <v>17</v>
      </c>
      <c r="I95" s="5">
        <v>0.605553057553956</v>
      </c>
      <c r="J95" s="5">
        <v>0.676762649181029</v>
      </c>
      <c r="K95" s="5">
        <v>0.853220674840941</v>
      </c>
      <c r="L95" s="5">
        <v>0.605553057553956</v>
      </c>
      <c r="M95" s="5">
        <v>74.0836253166198</v>
      </c>
      <c r="N95" s="5">
        <v>315.74929523468</v>
      </c>
    </row>
    <row r="96">
      <c r="A96" s="3">
        <v>16.0</v>
      </c>
      <c r="B96" s="3">
        <v>8.0</v>
      </c>
      <c r="C96" s="4" t="s">
        <v>18</v>
      </c>
      <c r="D96" s="3">
        <v>128.0</v>
      </c>
      <c r="E96" s="3" t="s">
        <v>15</v>
      </c>
      <c r="F96" s="4" t="s">
        <v>171</v>
      </c>
      <c r="G96" s="3" t="s">
        <v>101</v>
      </c>
      <c r="H96" s="3" t="s">
        <v>20</v>
      </c>
      <c r="I96" s="5">
        <v>0.763657823741007</v>
      </c>
      <c r="J96" s="5">
        <v>0.78247588942347</v>
      </c>
      <c r="K96" s="5">
        <v>0.87797002225415</v>
      </c>
      <c r="L96" s="5">
        <v>0.763657823741007</v>
      </c>
      <c r="M96" s="5">
        <v>74.7963144779205</v>
      </c>
      <c r="N96" s="5">
        <v>3727.02829813957</v>
      </c>
    </row>
    <row r="97">
      <c r="A97" s="3">
        <v>16.0</v>
      </c>
      <c r="B97" s="3">
        <v>8.0</v>
      </c>
      <c r="C97" s="4" t="s">
        <v>21</v>
      </c>
      <c r="D97" s="3">
        <v>128.0</v>
      </c>
      <c r="E97" s="3" t="s">
        <v>15</v>
      </c>
      <c r="F97" s="4" t="s">
        <v>172</v>
      </c>
      <c r="G97" s="3" t="s">
        <v>101</v>
      </c>
      <c r="H97" s="3" t="s">
        <v>23</v>
      </c>
      <c r="I97" s="5">
        <v>0.71419739208633</v>
      </c>
      <c r="J97" s="5">
        <v>0.740710900299294</v>
      </c>
      <c r="K97" s="5">
        <v>0.799525723819079</v>
      </c>
      <c r="L97" s="5">
        <v>0.71419739208633</v>
      </c>
      <c r="M97" s="5">
        <v>75.1670000553131</v>
      </c>
      <c r="N97" s="5">
        <v>561.884832143783</v>
      </c>
    </row>
    <row r="98">
      <c r="A98" s="3">
        <v>16.0</v>
      </c>
      <c r="B98" s="3">
        <v>8.0</v>
      </c>
      <c r="C98" s="4" t="s">
        <v>24</v>
      </c>
      <c r="D98" s="3">
        <v>128.0</v>
      </c>
      <c r="E98" s="3" t="s">
        <v>15</v>
      </c>
      <c r="F98" s="4" t="s">
        <v>173</v>
      </c>
      <c r="G98" s="3" t="s">
        <v>101</v>
      </c>
      <c r="H98" s="3" t="s">
        <v>26</v>
      </c>
      <c r="I98" s="5">
        <v>0.674797661870503</v>
      </c>
      <c r="J98" s="5">
        <v>0.701381277063298</v>
      </c>
      <c r="K98" s="5">
        <v>0.857508218572412</v>
      </c>
      <c r="L98" s="5">
        <v>0.674797661870503</v>
      </c>
      <c r="M98" s="5">
        <v>72.6186671257019</v>
      </c>
      <c r="N98" s="5">
        <v>3927.98402571678</v>
      </c>
    </row>
    <row r="99">
      <c r="A99" s="3">
        <v>16.0</v>
      </c>
      <c r="B99" s="3">
        <v>8.0</v>
      </c>
      <c r="C99" s="4" t="s">
        <v>27</v>
      </c>
      <c r="D99" s="3">
        <v>128.0</v>
      </c>
      <c r="E99" s="3" t="s">
        <v>15</v>
      </c>
      <c r="F99" s="4" t="s">
        <v>174</v>
      </c>
      <c r="G99" s="3" t="s">
        <v>101</v>
      </c>
      <c r="H99" s="3" t="s">
        <v>29</v>
      </c>
      <c r="I99" s="5">
        <v>0.705935251798561</v>
      </c>
      <c r="J99" s="5">
        <v>0.684540079077837</v>
      </c>
      <c r="K99" s="5">
        <v>0.727022768983284</v>
      </c>
      <c r="L99" s="5">
        <v>0.705935251798561</v>
      </c>
      <c r="M99" s="5">
        <v>75.2169866561889</v>
      </c>
      <c r="N99" s="5">
        <v>165.845133781433</v>
      </c>
    </row>
    <row r="100">
      <c r="A100" s="3">
        <v>16.0</v>
      </c>
      <c r="B100" s="3">
        <v>8.0</v>
      </c>
      <c r="C100" s="4" t="s">
        <v>30</v>
      </c>
      <c r="D100" s="3">
        <v>128.0</v>
      </c>
      <c r="E100" s="3" t="s">
        <v>15</v>
      </c>
      <c r="F100" s="4" t="s">
        <v>175</v>
      </c>
      <c r="G100" s="3" t="s">
        <v>101</v>
      </c>
      <c r="H100" s="3" t="s">
        <v>32</v>
      </c>
      <c r="I100" s="5">
        <v>0.733869154676259</v>
      </c>
      <c r="J100" s="5">
        <v>0.768345087422852</v>
      </c>
      <c r="K100" s="5">
        <v>0.828738198145807</v>
      </c>
      <c r="L100" s="5">
        <v>0.733869154676259</v>
      </c>
      <c r="M100" s="5">
        <v>74.9897234439849</v>
      </c>
      <c r="N100" s="5">
        <v>469.553233623504</v>
      </c>
    </row>
    <row r="101">
      <c r="A101" s="3">
        <v>16.0</v>
      </c>
      <c r="B101" s="3">
        <v>8.0</v>
      </c>
      <c r="C101" s="4" t="s">
        <v>33</v>
      </c>
      <c r="D101" s="3">
        <v>128.0</v>
      </c>
      <c r="E101" s="3" t="s">
        <v>15</v>
      </c>
      <c r="F101" s="4" t="s">
        <v>176</v>
      </c>
      <c r="G101" s="3" t="s">
        <v>101</v>
      </c>
      <c r="H101" s="3" t="s">
        <v>35</v>
      </c>
      <c r="I101" s="5">
        <v>0.866625449640287</v>
      </c>
      <c r="J101" s="5">
        <v>0.874696368266475</v>
      </c>
      <c r="K101" s="5">
        <v>0.905128455570565</v>
      </c>
      <c r="L101" s="5">
        <v>0.866625449640287</v>
      </c>
      <c r="M101" s="5">
        <v>73.7622153759002</v>
      </c>
      <c r="N101" s="5">
        <v>3860.56878638267</v>
      </c>
    </row>
    <row r="102">
      <c r="A102" s="3">
        <v>16.0</v>
      </c>
      <c r="B102" s="3">
        <v>8.0</v>
      </c>
      <c r="C102" s="4" t="s">
        <v>36</v>
      </c>
      <c r="D102" s="3">
        <v>128.0</v>
      </c>
      <c r="E102" s="3" t="s">
        <v>15</v>
      </c>
      <c r="F102" s="4" t="s">
        <v>177</v>
      </c>
      <c r="G102" s="3" t="s">
        <v>101</v>
      </c>
      <c r="H102" s="3" t="s">
        <v>38</v>
      </c>
      <c r="I102" s="5">
        <v>0.799348021582733</v>
      </c>
      <c r="J102" s="5">
        <v>0.816447368795773</v>
      </c>
      <c r="K102" s="5">
        <v>0.851761191182902</v>
      </c>
      <c r="L102" s="5">
        <v>0.799348021582733</v>
      </c>
      <c r="M102" s="5">
        <v>73.5316407680511</v>
      </c>
      <c r="N102" s="5">
        <v>709.888043403625</v>
      </c>
    </row>
    <row r="103">
      <c r="A103" s="3">
        <v>16.0</v>
      </c>
      <c r="B103" s="3">
        <v>8.0</v>
      </c>
      <c r="C103" s="4" t="s">
        <v>39</v>
      </c>
      <c r="D103" s="3">
        <v>128.0</v>
      </c>
      <c r="E103" s="3" t="s">
        <v>15</v>
      </c>
      <c r="F103" s="4" t="s">
        <v>178</v>
      </c>
      <c r="G103" s="3" t="s">
        <v>101</v>
      </c>
      <c r="H103" s="3" t="s">
        <v>41</v>
      </c>
      <c r="I103" s="5">
        <v>0.86353417266187</v>
      </c>
      <c r="J103" s="5">
        <v>0.869521008985982</v>
      </c>
      <c r="K103" s="5">
        <v>0.902656243262701</v>
      </c>
      <c r="L103" s="5">
        <v>0.86353417266187</v>
      </c>
      <c r="M103" s="5">
        <v>73.0192275047302</v>
      </c>
      <c r="N103" s="5">
        <v>4077.30560064315</v>
      </c>
    </row>
    <row r="104">
      <c r="A104" s="3">
        <v>16.0</v>
      </c>
      <c r="B104" s="3">
        <v>8.0</v>
      </c>
      <c r="C104" s="4" t="s">
        <v>42</v>
      </c>
      <c r="D104" s="3">
        <v>128.0</v>
      </c>
      <c r="E104" s="3" t="s">
        <v>15</v>
      </c>
      <c r="F104" s="4" t="s">
        <v>179</v>
      </c>
      <c r="G104" s="3" t="s">
        <v>101</v>
      </c>
      <c r="H104" s="3" t="s">
        <v>44</v>
      </c>
      <c r="I104" s="5">
        <v>0.739208633093525</v>
      </c>
      <c r="J104" s="5">
        <v>0.706312369688873</v>
      </c>
      <c r="K104" s="5">
        <v>0.689921857444934</v>
      </c>
      <c r="L104" s="5">
        <v>0.739208633093525</v>
      </c>
      <c r="M104" s="5">
        <v>74.9760117530822</v>
      </c>
      <c r="N104" s="5">
        <v>198.733408927917</v>
      </c>
    </row>
    <row r="105">
      <c r="A105" s="3">
        <v>16.0</v>
      </c>
      <c r="B105" s="3">
        <v>8.0</v>
      </c>
      <c r="C105" s="4" t="s">
        <v>45</v>
      </c>
      <c r="D105" s="3">
        <v>128.0</v>
      </c>
      <c r="E105" s="3" t="s">
        <v>15</v>
      </c>
      <c r="F105" s="4" t="s">
        <v>180</v>
      </c>
      <c r="G105" s="3" t="s">
        <v>101</v>
      </c>
      <c r="H105" s="3" t="s">
        <v>47</v>
      </c>
      <c r="I105" s="5">
        <v>0.763657823741007</v>
      </c>
      <c r="J105" s="5">
        <v>0.81345902390194</v>
      </c>
      <c r="K105" s="5">
        <v>0.903751031844186</v>
      </c>
      <c r="L105" s="5">
        <v>0.763657823741007</v>
      </c>
      <c r="M105" s="5">
        <v>73.3644526004791</v>
      </c>
      <c r="N105" s="5">
        <v>498.247022628784</v>
      </c>
    </row>
    <row r="106">
      <c r="A106" s="3">
        <v>16.0</v>
      </c>
      <c r="B106" s="3">
        <v>8.0</v>
      </c>
      <c r="C106" s="4" t="s">
        <v>48</v>
      </c>
      <c r="D106" s="3">
        <v>128.0</v>
      </c>
      <c r="E106" s="3" t="s">
        <v>15</v>
      </c>
      <c r="F106" s="4" t="s">
        <v>181</v>
      </c>
      <c r="G106" s="3" t="s">
        <v>101</v>
      </c>
      <c r="H106" s="3" t="s">
        <v>50</v>
      </c>
      <c r="I106" s="5">
        <v>0.940085431654676</v>
      </c>
      <c r="J106" s="5">
        <v>0.940363578989612</v>
      </c>
      <c r="K106" s="5">
        <v>0.944697586146063</v>
      </c>
      <c r="L106" s="5">
        <v>0.940085431654676</v>
      </c>
      <c r="M106" s="5">
        <v>73.7233021259307</v>
      </c>
      <c r="N106" s="5">
        <v>3896.87790226936</v>
      </c>
    </row>
    <row r="107">
      <c r="A107" s="3">
        <v>16.0</v>
      </c>
      <c r="B107" s="3">
        <v>8.0</v>
      </c>
      <c r="C107" s="4" t="s">
        <v>51</v>
      </c>
      <c r="D107" s="3">
        <v>128.0</v>
      </c>
      <c r="E107" s="3" t="s">
        <v>15</v>
      </c>
      <c r="F107" s="4" t="s">
        <v>182</v>
      </c>
      <c r="G107" s="3" t="s">
        <v>101</v>
      </c>
      <c r="H107" s="3" t="s">
        <v>53</v>
      </c>
      <c r="I107" s="5">
        <v>0.784566097122302</v>
      </c>
      <c r="J107" s="5">
        <v>0.787754146015463</v>
      </c>
      <c r="K107" s="5">
        <v>0.810092166469141</v>
      </c>
      <c r="L107" s="5">
        <v>0.784566097122302</v>
      </c>
      <c r="M107" s="5">
        <v>72.3543787002563</v>
      </c>
      <c r="N107" s="5">
        <v>744.418256521225</v>
      </c>
    </row>
    <row r="108">
      <c r="A108" s="3">
        <v>16.0</v>
      </c>
      <c r="B108" s="3">
        <v>8.0</v>
      </c>
      <c r="C108" s="4" t="s">
        <v>54</v>
      </c>
      <c r="D108" s="3">
        <v>128.0</v>
      </c>
      <c r="E108" s="3" t="s">
        <v>15</v>
      </c>
      <c r="F108" s="4" t="s">
        <v>183</v>
      </c>
      <c r="G108" s="3" t="s">
        <v>101</v>
      </c>
      <c r="H108" s="3" t="s">
        <v>56</v>
      </c>
      <c r="I108" s="5">
        <v>0.903889388489208</v>
      </c>
      <c r="J108" s="5">
        <v>0.907197009397703</v>
      </c>
      <c r="K108" s="5">
        <v>0.920769352314422</v>
      </c>
      <c r="L108" s="5">
        <v>0.903889388489208</v>
      </c>
      <c r="M108" s="5">
        <v>73.233647108078</v>
      </c>
      <c r="N108" s="5">
        <v>4131.83495569229</v>
      </c>
    </row>
    <row r="109">
      <c r="A109" s="3">
        <v>16.0</v>
      </c>
      <c r="B109" s="3">
        <v>8.0</v>
      </c>
      <c r="C109" s="4" t="s">
        <v>57</v>
      </c>
      <c r="D109" s="3">
        <v>128.0</v>
      </c>
      <c r="E109" s="3" t="s">
        <v>15</v>
      </c>
      <c r="F109" s="4" t="s">
        <v>184</v>
      </c>
      <c r="G109" s="3" t="s">
        <v>101</v>
      </c>
      <c r="H109" s="3" t="s">
        <v>59</v>
      </c>
      <c r="I109" s="5">
        <v>0.930361960431654</v>
      </c>
      <c r="J109" s="5">
        <v>0.929839168701448</v>
      </c>
      <c r="K109" s="5">
        <v>0.93619657602714</v>
      </c>
      <c r="L109" s="5">
        <v>0.930361960431654</v>
      </c>
      <c r="M109" s="5">
        <v>72.4838514328003</v>
      </c>
      <c r="N109" s="5">
        <v>3555.4340903759</v>
      </c>
    </row>
    <row r="110">
      <c r="A110" s="3">
        <v>16.0</v>
      </c>
      <c r="B110" s="3">
        <v>8.0</v>
      </c>
      <c r="C110" s="4" t="s">
        <v>60</v>
      </c>
      <c r="D110" s="3">
        <v>128.0</v>
      </c>
      <c r="E110" s="3" t="s">
        <v>15</v>
      </c>
      <c r="F110" s="4" t="s">
        <v>185</v>
      </c>
      <c r="G110" s="3" t="s">
        <v>101</v>
      </c>
      <c r="H110" s="3" t="s">
        <v>62</v>
      </c>
      <c r="I110" s="5">
        <v>0.774168165467625</v>
      </c>
      <c r="J110" s="5">
        <v>0.773508413451121</v>
      </c>
      <c r="K110" s="5">
        <v>0.797395888354405</v>
      </c>
      <c r="L110" s="5">
        <v>0.774168165467625</v>
      </c>
      <c r="M110" s="5">
        <v>73.129786491394</v>
      </c>
      <c r="N110" s="5">
        <v>440.360091209411</v>
      </c>
    </row>
    <row r="111">
      <c r="A111" s="3">
        <v>16.0</v>
      </c>
      <c r="B111" s="3">
        <v>8.0</v>
      </c>
      <c r="C111" s="4" t="s">
        <v>63</v>
      </c>
      <c r="D111" s="3">
        <v>128.0</v>
      </c>
      <c r="E111" s="3" t="s">
        <v>15</v>
      </c>
      <c r="F111" s="4" t="s">
        <v>186</v>
      </c>
      <c r="G111" s="3" t="s">
        <v>101</v>
      </c>
      <c r="H111" s="3" t="s">
        <v>65</v>
      </c>
      <c r="I111" s="5">
        <v>0.905968974820143</v>
      </c>
      <c r="J111" s="5">
        <v>0.907964375538179</v>
      </c>
      <c r="K111" s="5">
        <v>0.918794730411167</v>
      </c>
      <c r="L111" s="5">
        <v>0.905968974820143</v>
      </c>
      <c r="M111" s="5">
        <v>73.5962138175964</v>
      </c>
      <c r="N111" s="5">
        <v>3826.90324783325</v>
      </c>
    </row>
    <row r="112">
      <c r="A112" s="3">
        <v>16.0</v>
      </c>
      <c r="B112" s="3">
        <v>8.0</v>
      </c>
      <c r="C112" s="4" t="s">
        <v>66</v>
      </c>
      <c r="D112" s="3">
        <v>128.0</v>
      </c>
      <c r="E112" s="3" t="s">
        <v>15</v>
      </c>
      <c r="F112" s="4" t="s">
        <v>187</v>
      </c>
      <c r="G112" s="3" t="s">
        <v>101</v>
      </c>
      <c r="H112" s="3" t="s">
        <v>68</v>
      </c>
      <c r="I112" s="5">
        <v>0.92923785971223</v>
      </c>
      <c r="J112" s="5">
        <v>0.927412441861373</v>
      </c>
      <c r="K112" s="5">
        <v>0.930109639217831</v>
      </c>
      <c r="L112" s="5">
        <v>0.92923785971223</v>
      </c>
      <c r="M112" s="5">
        <v>75.0158259868621</v>
      </c>
      <c r="N112" s="5">
        <v>3571.22035956382</v>
      </c>
    </row>
    <row r="113">
      <c r="A113" s="3">
        <v>16.0</v>
      </c>
      <c r="B113" s="3">
        <v>8.0</v>
      </c>
      <c r="C113" s="4" t="s">
        <v>69</v>
      </c>
      <c r="D113" s="3">
        <v>128.0</v>
      </c>
      <c r="E113" s="3" t="s">
        <v>15</v>
      </c>
      <c r="F113" s="4" t="s">
        <v>188</v>
      </c>
      <c r="G113" s="3" t="s">
        <v>101</v>
      </c>
      <c r="H113" s="3" t="s">
        <v>71</v>
      </c>
      <c r="I113" s="5">
        <v>0.759611061151079</v>
      </c>
      <c r="J113" s="5">
        <v>0.760274009876646</v>
      </c>
      <c r="K113" s="5">
        <v>0.796049108388077</v>
      </c>
      <c r="L113" s="5">
        <v>0.759611061151079</v>
      </c>
      <c r="M113" s="5">
        <v>74.0462033748626</v>
      </c>
      <c r="N113" s="5">
        <v>411.595611333847</v>
      </c>
    </row>
    <row r="114">
      <c r="A114" s="3">
        <v>16.0</v>
      </c>
      <c r="B114" s="3">
        <v>8.0</v>
      </c>
      <c r="C114" s="4" t="s">
        <v>72</v>
      </c>
      <c r="D114" s="3">
        <v>128.0</v>
      </c>
      <c r="E114" s="3" t="s">
        <v>15</v>
      </c>
      <c r="F114" s="4" t="s">
        <v>189</v>
      </c>
      <c r="G114" s="3" t="s">
        <v>101</v>
      </c>
      <c r="H114" s="3" t="s">
        <v>74</v>
      </c>
      <c r="I114" s="5">
        <v>0.868030575539568</v>
      </c>
      <c r="J114" s="5">
        <v>0.873124448882563</v>
      </c>
      <c r="K114" s="5">
        <v>0.906473025480904</v>
      </c>
      <c r="L114" s="5">
        <v>0.868030575539568</v>
      </c>
      <c r="M114" s="5">
        <v>73.45543551445</v>
      </c>
      <c r="N114" s="5">
        <v>3794.25966620445</v>
      </c>
    </row>
    <row r="115">
      <c r="A115" s="3">
        <v>16.0</v>
      </c>
      <c r="B115" s="3">
        <v>8.0</v>
      </c>
      <c r="C115" s="4" t="s">
        <v>75</v>
      </c>
      <c r="D115" s="3">
        <v>128.0</v>
      </c>
      <c r="E115" s="3" t="s">
        <v>15</v>
      </c>
      <c r="F115" s="4" t="s">
        <v>190</v>
      </c>
      <c r="G115" s="3" t="s">
        <v>101</v>
      </c>
      <c r="H115" s="3" t="s">
        <v>77</v>
      </c>
      <c r="I115" s="5">
        <v>0.301371402877697</v>
      </c>
      <c r="J115" s="5">
        <v>0.139583092530898</v>
      </c>
      <c r="K115" s="5">
        <v>0.0908247224724716</v>
      </c>
      <c r="L115" s="5">
        <v>0.301371402877697</v>
      </c>
      <c r="M115" s="5">
        <v>74.9272203445434</v>
      </c>
      <c r="N115" s="5">
        <v>27.5114440917968</v>
      </c>
    </row>
    <row r="116">
      <c r="A116" s="3">
        <v>16.0</v>
      </c>
      <c r="B116" s="3">
        <v>8.0</v>
      </c>
      <c r="C116" s="4" t="s">
        <v>78</v>
      </c>
      <c r="D116" s="3">
        <v>128.0</v>
      </c>
      <c r="E116" s="3" t="s">
        <v>15</v>
      </c>
      <c r="F116" s="4" t="s">
        <v>191</v>
      </c>
      <c r="G116" s="3" t="s">
        <v>101</v>
      </c>
      <c r="H116" s="3" t="s">
        <v>80</v>
      </c>
      <c r="I116" s="5">
        <v>0.62775404676259</v>
      </c>
      <c r="J116" s="5">
        <v>0.696144673836564</v>
      </c>
      <c r="K116" s="5">
        <v>0.860692980818947</v>
      </c>
      <c r="L116" s="5">
        <v>0.62775404676259</v>
      </c>
      <c r="M116" s="5">
        <v>74.7977485656738</v>
      </c>
      <c r="N116" s="5">
        <v>348.311299562454</v>
      </c>
    </row>
    <row r="117">
      <c r="A117" s="3">
        <v>16.0</v>
      </c>
      <c r="B117" s="3">
        <v>8.0</v>
      </c>
      <c r="C117" s="4" t="s">
        <v>81</v>
      </c>
      <c r="D117" s="3">
        <v>128.0</v>
      </c>
      <c r="E117" s="3" t="s">
        <v>15</v>
      </c>
      <c r="F117" s="4" t="s">
        <v>192</v>
      </c>
      <c r="G117" s="3" t="s">
        <v>101</v>
      </c>
      <c r="H117" s="3" t="s">
        <v>83</v>
      </c>
      <c r="I117" s="5">
        <v>0.900854316546762</v>
      </c>
      <c r="J117" s="5">
        <v>0.906582892230534</v>
      </c>
      <c r="K117" s="5">
        <v>0.922700358939861</v>
      </c>
      <c r="L117" s="5">
        <v>0.900854316546762</v>
      </c>
      <c r="M117" s="5">
        <v>73.1524562835693</v>
      </c>
      <c r="N117" s="5">
        <v>3724.01739001274</v>
      </c>
    </row>
    <row r="118">
      <c r="A118" s="3">
        <v>16.0</v>
      </c>
      <c r="B118" s="3">
        <v>8.0</v>
      </c>
      <c r="C118" s="4" t="s">
        <v>84</v>
      </c>
      <c r="D118" s="3">
        <v>128.0</v>
      </c>
      <c r="E118" s="3" t="s">
        <v>15</v>
      </c>
      <c r="F118" s="4" t="s">
        <v>193</v>
      </c>
      <c r="G118" s="3" t="s">
        <v>101</v>
      </c>
      <c r="H118" s="3" t="s">
        <v>86</v>
      </c>
      <c r="I118" s="5">
        <v>0.776360161870503</v>
      </c>
      <c r="J118" s="5">
        <v>0.791940172559827</v>
      </c>
      <c r="K118" s="5">
        <v>0.834098245146098</v>
      </c>
      <c r="L118" s="5">
        <v>0.776360161870503</v>
      </c>
      <c r="M118" s="5">
        <v>73.1119155883789</v>
      </c>
      <c r="N118" s="5">
        <v>589.565615415573</v>
      </c>
    </row>
    <row r="119">
      <c r="A119" s="3">
        <v>16.0</v>
      </c>
      <c r="B119" s="3">
        <v>8.0</v>
      </c>
      <c r="C119" s="4" t="s">
        <v>87</v>
      </c>
      <c r="D119" s="3">
        <v>128.0</v>
      </c>
      <c r="E119" s="3" t="s">
        <v>15</v>
      </c>
      <c r="F119" s="4" t="s">
        <v>194</v>
      </c>
      <c r="G119" s="3" t="s">
        <v>101</v>
      </c>
      <c r="H119" s="3" t="s">
        <v>89</v>
      </c>
      <c r="I119" s="5">
        <v>0.872470773381295</v>
      </c>
      <c r="J119" s="5">
        <v>0.878461888820249</v>
      </c>
      <c r="K119" s="5">
        <v>0.910035958858733</v>
      </c>
      <c r="L119" s="5">
        <v>0.872470773381295</v>
      </c>
      <c r="M119" s="5">
        <v>72.2266728878021</v>
      </c>
      <c r="N119" s="5">
        <v>3943.51359462738</v>
      </c>
    </row>
    <row r="120">
      <c r="A120" s="3">
        <v>16.0</v>
      </c>
      <c r="B120" s="3">
        <v>8.0</v>
      </c>
      <c r="C120" s="4" t="s">
        <v>90</v>
      </c>
      <c r="D120" s="3">
        <v>128.0</v>
      </c>
      <c r="E120" s="3" t="s">
        <v>15</v>
      </c>
      <c r="F120" s="4" t="s">
        <v>195</v>
      </c>
      <c r="G120" s="3" t="s">
        <v>101</v>
      </c>
      <c r="H120" s="3" t="s">
        <v>92</v>
      </c>
      <c r="I120" s="5">
        <v>0.91867131294964</v>
      </c>
      <c r="J120" s="5">
        <v>0.92007916205499</v>
      </c>
      <c r="K120" s="5">
        <v>0.927710536217061</v>
      </c>
      <c r="L120" s="5">
        <v>0.91867131294964</v>
      </c>
      <c r="M120" s="5">
        <v>74.9873697757721</v>
      </c>
      <c r="N120" s="5">
        <v>3449.16410374641</v>
      </c>
    </row>
    <row r="121">
      <c r="A121" s="3">
        <v>16.0</v>
      </c>
      <c r="B121" s="3">
        <v>8.0</v>
      </c>
      <c r="C121" s="4" t="s">
        <v>93</v>
      </c>
      <c r="D121" s="3">
        <v>128.0</v>
      </c>
      <c r="E121" s="3" t="s">
        <v>15</v>
      </c>
      <c r="F121" s="4" t="s">
        <v>196</v>
      </c>
      <c r="G121" s="3" t="s">
        <v>101</v>
      </c>
      <c r="H121" s="3" t="s">
        <v>95</v>
      </c>
      <c r="I121" s="5">
        <v>0.791423111510791</v>
      </c>
      <c r="J121" s="5">
        <v>0.792736300318453</v>
      </c>
      <c r="K121" s="5">
        <v>0.821099093150672</v>
      </c>
      <c r="L121" s="5">
        <v>0.791423111510791</v>
      </c>
      <c r="M121" s="5">
        <v>74.804472208023</v>
      </c>
      <c r="N121" s="5">
        <v>286.972374916076</v>
      </c>
    </row>
    <row r="122">
      <c r="A122" s="3">
        <v>16.0</v>
      </c>
      <c r="B122" s="3">
        <v>8.0</v>
      </c>
      <c r="C122" s="4" t="s">
        <v>96</v>
      </c>
      <c r="D122" s="3">
        <v>128.0</v>
      </c>
      <c r="E122" s="3" t="s">
        <v>15</v>
      </c>
      <c r="F122" s="4" t="s">
        <v>197</v>
      </c>
      <c r="G122" s="3" t="s">
        <v>101</v>
      </c>
      <c r="H122" s="3" t="s">
        <v>98</v>
      </c>
      <c r="I122" s="5">
        <v>0.90074190647482</v>
      </c>
      <c r="J122" s="5">
        <v>0.90528858557265</v>
      </c>
      <c r="K122" s="5">
        <v>0.922068450416307</v>
      </c>
      <c r="L122" s="5">
        <v>0.90074190647482</v>
      </c>
      <c r="M122" s="5">
        <v>73.1314494609832</v>
      </c>
      <c r="N122" s="5">
        <v>3663.26454830169</v>
      </c>
    </row>
    <row r="123">
      <c r="A123" s="3">
        <v>16.0</v>
      </c>
      <c r="B123" s="3">
        <v>8.0</v>
      </c>
      <c r="C123" s="4" t="s">
        <v>99</v>
      </c>
      <c r="D123" s="3">
        <v>128.0</v>
      </c>
      <c r="E123" s="3" t="s">
        <v>15</v>
      </c>
      <c r="F123" s="4" t="s">
        <v>198</v>
      </c>
      <c r="G123" s="3" t="s">
        <v>101</v>
      </c>
      <c r="H123" s="3" t="s">
        <v>101</v>
      </c>
      <c r="I123" s="5">
        <v>0.655631744604316</v>
      </c>
      <c r="J123" s="5">
        <v>0.572185336439564</v>
      </c>
      <c r="K123" s="5">
        <v>0.839920619810485</v>
      </c>
      <c r="L123" s="5">
        <v>0.655631744604316</v>
      </c>
      <c r="M123" s="5">
        <v>75.0932619571685</v>
      </c>
      <c r="N123" s="5">
        <v>3425.11950802803</v>
      </c>
    </row>
    <row r="124">
      <c r="A124" s="3">
        <v>16.0</v>
      </c>
      <c r="B124" s="3">
        <v>8.0</v>
      </c>
      <c r="C124" s="4" t="s">
        <v>102</v>
      </c>
      <c r="D124" s="3">
        <v>128.0</v>
      </c>
      <c r="E124" s="3" t="s">
        <v>15</v>
      </c>
      <c r="F124" s="4" t="s">
        <v>199</v>
      </c>
      <c r="G124" s="3" t="s">
        <v>101</v>
      </c>
      <c r="H124" s="3" t="s">
        <v>104</v>
      </c>
      <c r="I124" s="5">
        <v>0.735274280575539</v>
      </c>
      <c r="J124" s="5">
        <v>0.747778667496979</v>
      </c>
      <c r="K124" s="5">
        <v>0.782398121782494</v>
      </c>
      <c r="L124" s="5">
        <v>0.735274280575539</v>
      </c>
      <c r="M124" s="5">
        <v>74.8757026195526</v>
      </c>
      <c r="N124" s="5">
        <v>255.649412631988</v>
      </c>
    </row>
    <row r="125">
      <c r="A125" s="3">
        <v>16.0</v>
      </c>
      <c r="B125" s="3">
        <v>8.0</v>
      </c>
      <c r="C125" s="4" t="s">
        <v>105</v>
      </c>
      <c r="D125" s="3">
        <v>128.0</v>
      </c>
      <c r="E125" s="3" t="s">
        <v>15</v>
      </c>
      <c r="F125" s="4" t="s">
        <v>200</v>
      </c>
      <c r="G125" s="3" t="s">
        <v>101</v>
      </c>
      <c r="H125" s="3" t="s">
        <v>107</v>
      </c>
      <c r="I125" s="5">
        <v>0.874718974820143</v>
      </c>
      <c r="J125" s="5">
        <v>0.883358183495881</v>
      </c>
      <c r="K125" s="5">
        <v>0.911523603790669</v>
      </c>
      <c r="L125" s="5">
        <v>0.874718974820143</v>
      </c>
      <c r="M125" s="5">
        <v>73.3764655590057</v>
      </c>
      <c r="N125" s="5">
        <v>3650.10399460792</v>
      </c>
    </row>
    <row r="126">
      <c r="A126" s="3">
        <v>16.0</v>
      </c>
      <c r="B126" s="3">
        <v>8.0</v>
      </c>
      <c r="C126" s="4" t="s">
        <v>14</v>
      </c>
      <c r="D126" s="3">
        <v>128.0</v>
      </c>
      <c r="E126" s="3" t="s">
        <v>15</v>
      </c>
      <c r="F126" s="4" t="s">
        <v>201</v>
      </c>
      <c r="G126" s="3" t="s">
        <v>104</v>
      </c>
      <c r="H126" s="3" t="s">
        <v>17</v>
      </c>
      <c r="I126" s="5">
        <v>0.470737913486005</v>
      </c>
      <c r="J126" s="5">
        <v>0.529762869966597</v>
      </c>
      <c r="K126" s="5">
        <v>0.746952593554089</v>
      </c>
      <c r="L126" s="5">
        <v>0.470737913486005</v>
      </c>
      <c r="M126" s="5">
        <v>11.4931194782257</v>
      </c>
      <c r="N126" s="5">
        <v>315.74929523468</v>
      </c>
    </row>
    <row r="127">
      <c r="A127" s="3">
        <v>16.0</v>
      </c>
      <c r="B127" s="3">
        <v>8.0</v>
      </c>
      <c r="C127" s="4" t="s">
        <v>18</v>
      </c>
      <c r="D127" s="3">
        <v>128.0</v>
      </c>
      <c r="E127" s="3" t="s">
        <v>15</v>
      </c>
      <c r="F127" s="4" t="s">
        <v>202</v>
      </c>
      <c r="G127" s="3" t="s">
        <v>104</v>
      </c>
      <c r="H127" s="3" t="s">
        <v>20</v>
      </c>
      <c r="I127" s="5">
        <v>0.545983278807706</v>
      </c>
      <c r="J127" s="5">
        <v>0.601759912390823</v>
      </c>
      <c r="K127" s="5">
        <v>0.79474602682559</v>
      </c>
      <c r="L127" s="5">
        <v>0.545983278807706</v>
      </c>
      <c r="M127" s="5">
        <v>11.5772728919982</v>
      </c>
      <c r="N127" s="5">
        <v>3727.02829813957</v>
      </c>
    </row>
    <row r="128">
      <c r="A128" s="3">
        <v>16.0</v>
      </c>
      <c r="B128" s="3">
        <v>8.0</v>
      </c>
      <c r="C128" s="4" t="s">
        <v>21</v>
      </c>
      <c r="D128" s="3">
        <v>128.0</v>
      </c>
      <c r="E128" s="3" t="s">
        <v>15</v>
      </c>
      <c r="F128" s="4" t="s">
        <v>203</v>
      </c>
      <c r="G128" s="3" t="s">
        <v>104</v>
      </c>
      <c r="H128" s="3" t="s">
        <v>23</v>
      </c>
      <c r="I128" s="5">
        <v>0.905852417302799</v>
      </c>
      <c r="J128" s="5">
        <v>0.906520433627756</v>
      </c>
      <c r="K128" s="5">
        <v>0.913829742476568</v>
      </c>
      <c r="L128" s="5">
        <v>0.905852417302799</v>
      </c>
      <c r="M128" s="5">
        <v>11.5690138339996</v>
      </c>
      <c r="N128" s="5">
        <v>561.884832143783</v>
      </c>
    </row>
    <row r="129">
      <c r="A129" s="3">
        <v>16.0</v>
      </c>
      <c r="B129" s="3">
        <v>8.0</v>
      </c>
      <c r="C129" s="4" t="s">
        <v>24</v>
      </c>
      <c r="D129" s="3">
        <v>128.0</v>
      </c>
      <c r="E129" s="3" t="s">
        <v>15</v>
      </c>
      <c r="F129" s="4" t="s">
        <v>204</v>
      </c>
      <c r="G129" s="3" t="s">
        <v>104</v>
      </c>
      <c r="H129" s="3" t="s">
        <v>26</v>
      </c>
      <c r="I129" s="5">
        <v>0.624136677571792</v>
      </c>
      <c r="J129" s="5">
        <v>0.66801956561364</v>
      </c>
      <c r="K129" s="5">
        <v>0.878563209359373</v>
      </c>
      <c r="L129" s="5">
        <v>0.624136677571792</v>
      </c>
      <c r="M129" s="5">
        <v>11.0934443473815</v>
      </c>
      <c r="N129" s="5">
        <v>3927.98402571678</v>
      </c>
    </row>
    <row r="130">
      <c r="A130" s="3">
        <v>16.0</v>
      </c>
      <c r="B130" s="3">
        <v>8.0</v>
      </c>
      <c r="C130" s="4" t="s">
        <v>27</v>
      </c>
      <c r="D130" s="3">
        <v>128.0</v>
      </c>
      <c r="E130" s="3" t="s">
        <v>15</v>
      </c>
      <c r="F130" s="4" t="s">
        <v>205</v>
      </c>
      <c r="G130" s="3" t="s">
        <v>104</v>
      </c>
      <c r="H130" s="3" t="s">
        <v>29</v>
      </c>
      <c r="I130" s="5">
        <v>0.599418393311523</v>
      </c>
      <c r="J130" s="5">
        <v>0.539128629741138</v>
      </c>
      <c r="K130" s="5">
        <v>0.541848685069404</v>
      </c>
      <c r="L130" s="5">
        <v>0.599418393311523</v>
      </c>
      <c r="M130" s="5">
        <v>11.6816680431365</v>
      </c>
      <c r="N130" s="5">
        <v>165.845133781433</v>
      </c>
    </row>
    <row r="131">
      <c r="A131" s="3">
        <v>16.0</v>
      </c>
      <c r="B131" s="3">
        <v>8.0</v>
      </c>
      <c r="C131" s="4" t="s">
        <v>30</v>
      </c>
      <c r="D131" s="3">
        <v>128.0</v>
      </c>
      <c r="E131" s="3" t="s">
        <v>15</v>
      </c>
      <c r="F131" s="4" t="s">
        <v>206</v>
      </c>
      <c r="G131" s="3" t="s">
        <v>104</v>
      </c>
      <c r="H131" s="3" t="s">
        <v>32</v>
      </c>
      <c r="I131" s="5">
        <v>0.717557251908396</v>
      </c>
      <c r="J131" s="5">
        <v>0.720620786465076</v>
      </c>
      <c r="K131" s="5">
        <v>0.739493897814024</v>
      </c>
      <c r="L131" s="5">
        <v>0.717557251908396</v>
      </c>
      <c r="M131" s="5">
        <v>11.5665860176086</v>
      </c>
      <c r="N131" s="5">
        <v>469.553233623504</v>
      </c>
    </row>
    <row r="132">
      <c r="A132" s="3">
        <v>16.0</v>
      </c>
      <c r="B132" s="3">
        <v>8.0</v>
      </c>
      <c r="C132" s="4" t="s">
        <v>33</v>
      </c>
      <c r="D132" s="3">
        <v>128.0</v>
      </c>
      <c r="E132" s="3" t="s">
        <v>15</v>
      </c>
      <c r="F132" s="4" t="s">
        <v>207</v>
      </c>
      <c r="G132" s="3" t="s">
        <v>104</v>
      </c>
      <c r="H132" s="3" t="s">
        <v>35</v>
      </c>
      <c r="I132" s="5">
        <v>0.629952744456561</v>
      </c>
      <c r="J132" s="5">
        <v>0.62940403483937</v>
      </c>
      <c r="K132" s="5">
        <v>0.772578945462569</v>
      </c>
      <c r="L132" s="5">
        <v>0.629952744456561</v>
      </c>
      <c r="M132" s="5">
        <v>11.483128786087</v>
      </c>
      <c r="N132" s="5">
        <v>3860.56878638267</v>
      </c>
    </row>
    <row r="133">
      <c r="A133" s="3">
        <v>16.0</v>
      </c>
      <c r="B133" s="3">
        <v>8.0</v>
      </c>
      <c r="C133" s="4" t="s">
        <v>36</v>
      </c>
      <c r="D133" s="3">
        <v>128.0</v>
      </c>
      <c r="E133" s="3" t="s">
        <v>15</v>
      </c>
      <c r="F133" s="4" t="s">
        <v>208</v>
      </c>
      <c r="G133" s="3" t="s">
        <v>104</v>
      </c>
      <c r="H133" s="3" t="s">
        <v>38</v>
      </c>
      <c r="I133" s="5">
        <v>0.916394038531443</v>
      </c>
      <c r="J133" s="5">
        <v>0.916999159359019</v>
      </c>
      <c r="K133" s="5">
        <v>0.920192569827451</v>
      </c>
      <c r="L133" s="5">
        <v>0.916394038531443</v>
      </c>
      <c r="M133" s="5">
        <v>11.2251341342926</v>
      </c>
      <c r="N133" s="5">
        <v>709.888043403625</v>
      </c>
    </row>
    <row r="134">
      <c r="A134" s="3">
        <v>16.0</v>
      </c>
      <c r="B134" s="3">
        <v>8.0</v>
      </c>
      <c r="C134" s="4" t="s">
        <v>39</v>
      </c>
      <c r="D134" s="3">
        <v>128.0</v>
      </c>
      <c r="E134" s="3" t="s">
        <v>15</v>
      </c>
      <c r="F134" s="4" t="s">
        <v>209</v>
      </c>
      <c r="G134" s="3" t="s">
        <v>104</v>
      </c>
      <c r="H134" s="3" t="s">
        <v>41</v>
      </c>
      <c r="I134" s="5">
        <v>0.830607051981097</v>
      </c>
      <c r="J134" s="5">
        <v>0.839564132559139</v>
      </c>
      <c r="K134" s="5">
        <v>0.896363107474339</v>
      </c>
      <c r="L134" s="5">
        <v>0.830607051981097</v>
      </c>
      <c r="M134" s="5">
        <v>11.3133206367492</v>
      </c>
      <c r="N134" s="5">
        <v>4077.30560064315</v>
      </c>
    </row>
    <row r="135">
      <c r="A135" s="3">
        <v>16.0</v>
      </c>
      <c r="B135" s="3">
        <v>8.0</v>
      </c>
      <c r="C135" s="4" t="s">
        <v>42</v>
      </c>
      <c r="D135" s="3">
        <v>128.0</v>
      </c>
      <c r="E135" s="3" t="s">
        <v>15</v>
      </c>
      <c r="F135" s="4" t="s">
        <v>210</v>
      </c>
      <c r="G135" s="3" t="s">
        <v>104</v>
      </c>
      <c r="H135" s="3" t="s">
        <v>44</v>
      </c>
      <c r="I135" s="5">
        <v>0.684114867320974</v>
      </c>
      <c r="J135" s="5">
        <v>0.644217179244928</v>
      </c>
      <c r="K135" s="5">
        <v>0.673513435986139</v>
      </c>
      <c r="L135" s="5">
        <v>0.684114867320974</v>
      </c>
      <c r="M135" s="5">
        <v>11.6129148006439</v>
      </c>
      <c r="N135" s="5">
        <v>198.733408927917</v>
      </c>
    </row>
    <row r="136">
      <c r="A136" s="3">
        <v>16.0</v>
      </c>
      <c r="B136" s="3">
        <v>8.0</v>
      </c>
      <c r="C136" s="4" t="s">
        <v>45</v>
      </c>
      <c r="D136" s="3">
        <v>128.0</v>
      </c>
      <c r="E136" s="3" t="s">
        <v>15</v>
      </c>
      <c r="F136" s="4" t="s">
        <v>211</v>
      </c>
      <c r="G136" s="3" t="s">
        <v>104</v>
      </c>
      <c r="H136" s="3" t="s">
        <v>47</v>
      </c>
      <c r="I136" s="5">
        <v>0.720465285350781</v>
      </c>
      <c r="J136" s="5">
        <v>0.738186455988738</v>
      </c>
      <c r="K136" s="5">
        <v>0.77451086068151</v>
      </c>
      <c r="L136" s="5">
        <v>0.720465285350781</v>
      </c>
      <c r="M136" s="5">
        <v>11.3558239936828</v>
      </c>
      <c r="N136" s="5">
        <v>498.247022628784</v>
      </c>
    </row>
    <row r="137">
      <c r="A137" s="3">
        <v>16.0</v>
      </c>
      <c r="B137" s="3">
        <v>8.0</v>
      </c>
      <c r="C137" s="4" t="s">
        <v>48</v>
      </c>
      <c r="D137" s="3">
        <v>128.0</v>
      </c>
      <c r="E137" s="3" t="s">
        <v>15</v>
      </c>
      <c r="F137" s="4" t="s">
        <v>212</v>
      </c>
      <c r="G137" s="3" t="s">
        <v>104</v>
      </c>
      <c r="H137" s="3" t="s">
        <v>50</v>
      </c>
      <c r="I137" s="5">
        <v>0.779352962559069</v>
      </c>
      <c r="J137" s="5">
        <v>0.757368275830951</v>
      </c>
      <c r="K137" s="5">
        <v>0.772942663522577</v>
      </c>
      <c r="L137" s="5">
        <v>0.779352962559069</v>
      </c>
      <c r="M137" s="5">
        <v>11.4213936328887</v>
      </c>
      <c r="N137" s="5">
        <v>3896.87790226936</v>
      </c>
    </row>
    <row r="138">
      <c r="A138" s="3">
        <v>16.0</v>
      </c>
      <c r="B138" s="3">
        <v>8.0</v>
      </c>
      <c r="C138" s="4" t="s">
        <v>51</v>
      </c>
      <c r="D138" s="3">
        <v>128.0</v>
      </c>
      <c r="E138" s="3" t="s">
        <v>15</v>
      </c>
      <c r="F138" s="4" t="s">
        <v>213</v>
      </c>
      <c r="G138" s="3" t="s">
        <v>104</v>
      </c>
      <c r="H138" s="3" t="s">
        <v>53</v>
      </c>
      <c r="I138" s="5">
        <v>0.908760450745183</v>
      </c>
      <c r="J138" s="5">
        <v>0.909708855055766</v>
      </c>
      <c r="K138" s="5">
        <v>0.91578667025498</v>
      </c>
      <c r="L138" s="5">
        <v>0.908760450745183</v>
      </c>
      <c r="M138" s="5">
        <v>11.1560552120208</v>
      </c>
      <c r="N138" s="5">
        <v>744.418256521225</v>
      </c>
    </row>
    <row r="139">
      <c r="A139" s="3">
        <v>16.0</v>
      </c>
      <c r="B139" s="3">
        <v>8.0</v>
      </c>
      <c r="C139" s="4" t="s">
        <v>54</v>
      </c>
      <c r="D139" s="3">
        <v>128.0</v>
      </c>
      <c r="E139" s="3" t="s">
        <v>15</v>
      </c>
      <c r="F139" s="4" t="s">
        <v>214</v>
      </c>
      <c r="G139" s="3" t="s">
        <v>104</v>
      </c>
      <c r="H139" s="3" t="s">
        <v>56</v>
      </c>
      <c r="I139" s="5">
        <v>0.811341330425299</v>
      </c>
      <c r="J139" s="5">
        <v>0.826252125844667</v>
      </c>
      <c r="K139" s="5">
        <v>0.881050958316857</v>
      </c>
      <c r="L139" s="5">
        <v>0.811341330425299</v>
      </c>
      <c r="M139" s="5">
        <v>11.4183211326599</v>
      </c>
      <c r="N139" s="5">
        <v>4131.83495569229</v>
      </c>
    </row>
    <row r="140">
      <c r="A140" s="3">
        <v>16.0</v>
      </c>
      <c r="B140" s="3">
        <v>8.0</v>
      </c>
      <c r="C140" s="4" t="s">
        <v>57</v>
      </c>
      <c r="D140" s="3">
        <v>128.0</v>
      </c>
      <c r="E140" s="3" t="s">
        <v>15</v>
      </c>
      <c r="F140" s="4" t="s">
        <v>215</v>
      </c>
      <c r="G140" s="3" t="s">
        <v>104</v>
      </c>
      <c r="H140" s="3" t="s">
        <v>59</v>
      </c>
      <c r="I140" s="5">
        <v>0.737913486005089</v>
      </c>
      <c r="J140" s="5">
        <v>0.724897701235659</v>
      </c>
      <c r="K140" s="5">
        <v>0.786968536393494</v>
      </c>
      <c r="L140" s="5">
        <v>0.737913486005089</v>
      </c>
      <c r="M140" s="5">
        <v>11.3476350307464</v>
      </c>
      <c r="N140" s="5">
        <v>3555.4340903759</v>
      </c>
    </row>
    <row r="141">
      <c r="A141" s="3">
        <v>16.0</v>
      </c>
      <c r="B141" s="3">
        <v>8.0</v>
      </c>
      <c r="C141" s="4" t="s">
        <v>60</v>
      </c>
      <c r="D141" s="3">
        <v>128.0</v>
      </c>
      <c r="E141" s="3" t="s">
        <v>15</v>
      </c>
      <c r="F141" s="4" t="s">
        <v>216</v>
      </c>
      <c r="G141" s="3" t="s">
        <v>104</v>
      </c>
      <c r="H141" s="3" t="s">
        <v>62</v>
      </c>
      <c r="I141" s="5">
        <v>0.907669938204289</v>
      </c>
      <c r="J141" s="5">
        <v>0.909819948903774</v>
      </c>
      <c r="K141" s="5">
        <v>0.920031708940128</v>
      </c>
      <c r="L141" s="5">
        <v>0.907669938204289</v>
      </c>
      <c r="M141" s="5">
        <v>11.2219674587249</v>
      </c>
      <c r="N141" s="5">
        <v>440.360091209411</v>
      </c>
    </row>
    <row r="142">
      <c r="A142" s="3">
        <v>16.0</v>
      </c>
      <c r="B142" s="3">
        <v>8.0</v>
      </c>
      <c r="C142" s="4" t="s">
        <v>63</v>
      </c>
      <c r="D142" s="3">
        <v>128.0</v>
      </c>
      <c r="E142" s="3" t="s">
        <v>15</v>
      </c>
      <c r="F142" s="4" t="s">
        <v>217</v>
      </c>
      <c r="G142" s="3" t="s">
        <v>104</v>
      </c>
      <c r="H142" s="3" t="s">
        <v>65</v>
      </c>
      <c r="I142" s="5">
        <v>0.842239185750636</v>
      </c>
      <c r="J142" s="5">
        <v>0.840882508161055</v>
      </c>
      <c r="K142" s="5">
        <v>0.873978368406413</v>
      </c>
      <c r="L142" s="5">
        <v>0.842239185750636</v>
      </c>
      <c r="M142" s="5">
        <v>11.3490796089172</v>
      </c>
      <c r="N142" s="5">
        <v>3826.90324783325</v>
      </c>
    </row>
    <row r="143">
      <c r="A143" s="3">
        <v>16.0</v>
      </c>
      <c r="B143" s="3">
        <v>8.0</v>
      </c>
      <c r="C143" s="4" t="s">
        <v>66</v>
      </c>
      <c r="D143" s="3">
        <v>128.0</v>
      </c>
      <c r="E143" s="3" t="s">
        <v>15</v>
      </c>
      <c r="F143" s="4" t="s">
        <v>218</v>
      </c>
      <c r="G143" s="3" t="s">
        <v>104</v>
      </c>
      <c r="H143" s="3" t="s">
        <v>68</v>
      </c>
      <c r="I143" s="5">
        <v>0.695747001090512</v>
      </c>
      <c r="J143" s="5">
        <v>0.650718106682377</v>
      </c>
      <c r="K143" s="5">
        <v>0.672095055236885</v>
      </c>
      <c r="L143" s="5">
        <v>0.695747001090512</v>
      </c>
      <c r="M143" s="5">
        <v>11.6048984527587</v>
      </c>
      <c r="N143" s="5">
        <v>3571.22035956382</v>
      </c>
    </row>
    <row r="144">
      <c r="A144" s="3">
        <v>16.0</v>
      </c>
      <c r="B144" s="3">
        <v>8.0</v>
      </c>
      <c r="C144" s="4" t="s">
        <v>69</v>
      </c>
      <c r="D144" s="3">
        <v>128.0</v>
      </c>
      <c r="E144" s="3" t="s">
        <v>15</v>
      </c>
      <c r="F144" s="4" t="s">
        <v>219</v>
      </c>
      <c r="G144" s="3" t="s">
        <v>104</v>
      </c>
      <c r="H144" s="3" t="s">
        <v>71</v>
      </c>
      <c r="I144" s="5">
        <v>0.907669938204289</v>
      </c>
      <c r="J144" s="5">
        <v>0.906909261587338</v>
      </c>
      <c r="K144" s="5">
        <v>0.912216328309462</v>
      </c>
      <c r="L144" s="5">
        <v>0.907669938204289</v>
      </c>
      <c r="M144" s="5">
        <v>11.5819547176361</v>
      </c>
      <c r="N144" s="5">
        <v>411.595611333847</v>
      </c>
    </row>
    <row r="145">
      <c r="A145" s="3">
        <v>16.0</v>
      </c>
      <c r="B145" s="3">
        <v>8.0</v>
      </c>
      <c r="C145" s="4" t="s">
        <v>72</v>
      </c>
      <c r="D145" s="3">
        <v>128.0</v>
      </c>
      <c r="E145" s="3" t="s">
        <v>15</v>
      </c>
      <c r="F145" s="4" t="s">
        <v>220</v>
      </c>
      <c r="G145" s="3" t="s">
        <v>104</v>
      </c>
      <c r="H145" s="3" t="s">
        <v>74</v>
      </c>
      <c r="I145" s="5">
        <v>0.844420210832424</v>
      </c>
      <c r="J145" s="5">
        <v>0.860231948160534</v>
      </c>
      <c r="K145" s="5">
        <v>0.904769425058507</v>
      </c>
      <c r="L145" s="5">
        <v>0.844420210832424</v>
      </c>
      <c r="M145" s="5">
        <v>11.3239564895629</v>
      </c>
      <c r="N145" s="5">
        <v>3794.25966620445</v>
      </c>
    </row>
    <row r="146">
      <c r="A146" s="3">
        <v>16.0</v>
      </c>
      <c r="B146" s="3">
        <v>8.0</v>
      </c>
      <c r="C146" s="4" t="s">
        <v>75</v>
      </c>
      <c r="D146" s="3">
        <v>128.0</v>
      </c>
      <c r="E146" s="3" t="s">
        <v>15</v>
      </c>
      <c r="F146" s="4" t="s">
        <v>221</v>
      </c>
      <c r="G146" s="3" t="s">
        <v>104</v>
      </c>
      <c r="H146" s="3" t="s">
        <v>77</v>
      </c>
      <c r="I146" s="5">
        <v>0.297346419483824</v>
      </c>
      <c r="J146" s="5">
        <v>0.136301132607323</v>
      </c>
      <c r="K146" s="5">
        <v>0.0884148931798502</v>
      </c>
      <c r="L146" s="5">
        <v>0.297346419483824</v>
      </c>
      <c r="M146" s="5">
        <v>11.7433187961578</v>
      </c>
      <c r="N146" s="5">
        <v>27.5114440917968</v>
      </c>
    </row>
    <row r="147">
      <c r="A147" s="3">
        <v>16.0</v>
      </c>
      <c r="B147" s="3">
        <v>8.0</v>
      </c>
      <c r="C147" s="4" t="s">
        <v>78</v>
      </c>
      <c r="D147" s="3">
        <v>128.0</v>
      </c>
      <c r="E147" s="3" t="s">
        <v>15</v>
      </c>
      <c r="F147" s="4" t="s">
        <v>222</v>
      </c>
      <c r="G147" s="3" t="s">
        <v>104</v>
      </c>
      <c r="H147" s="3" t="s">
        <v>80</v>
      </c>
      <c r="I147" s="5">
        <v>0.529262086513994</v>
      </c>
      <c r="J147" s="5">
        <v>0.582782086099259</v>
      </c>
      <c r="K147" s="5">
        <v>0.749055521335155</v>
      </c>
      <c r="L147" s="5">
        <v>0.529262086513994</v>
      </c>
      <c r="M147" s="5">
        <v>11.6110212802886</v>
      </c>
      <c r="N147" s="5">
        <v>348.311299562454</v>
      </c>
    </row>
    <row r="148">
      <c r="A148" s="3">
        <v>16.0</v>
      </c>
      <c r="B148" s="3">
        <v>8.0</v>
      </c>
      <c r="C148" s="4" t="s">
        <v>81</v>
      </c>
      <c r="D148" s="3">
        <v>128.0</v>
      </c>
      <c r="E148" s="3" t="s">
        <v>15</v>
      </c>
      <c r="F148" s="4" t="s">
        <v>223</v>
      </c>
      <c r="G148" s="3" t="s">
        <v>104</v>
      </c>
      <c r="H148" s="3" t="s">
        <v>83</v>
      </c>
      <c r="I148" s="5">
        <v>0.714649218466012</v>
      </c>
      <c r="J148" s="5">
        <v>0.713974576900019</v>
      </c>
      <c r="K148" s="5">
        <v>0.752493281489171</v>
      </c>
      <c r="L148" s="5">
        <v>0.714649218466012</v>
      </c>
      <c r="M148" s="5">
        <v>11.2934987545013</v>
      </c>
      <c r="N148" s="5">
        <v>3724.01739001274</v>
      </c>
    </row>
    <row r="149">
      <c r="A149" s="3">
        <v>16.0</v>
      </c>
      <c r="B149" s="3">
        <v>8.0</v>
      </c>
      <c r="C149" s="4" t="s">
        <v>84</v>
      </c>
      <c r="D149" s="3">
        <v>128.0</v>
      </c>
      <c r="E149" s="3" t="s">
        <v>15</v>
      </c>
      <c r="F149" s="4" t="s">
        <v>224</v>
      </c>
      <c r="G149" s="3" t="s">
        <v>104</v>
      </c>
      <c r="H149" s="3" t="s">
        <v>86</v>
      </c>
      <c r="I149" s="5">
        <v>0.930207197382769</v>
      </c>
      <c r="J149" s="5">
        <v>0.930398667588446</v>
      </c>
      <c r="K149" s="5">
        <v>0.933803637097018</v>
      </c>
      <c r="L149" s="5">
        <v>0.930207197382769</v>
      </c>
      <c r="M149" s="5">
        <v>11.3380625247955</v>
      </c>
      <c r="N149" s="5">
        <v>589.565615415573</v>
      </c>
    </row>
    <row r="150">
      <c r="A150" s="3">
        <v>16.0</v>
      </c>
      <c r="B150" s="3">
        <v>8.0</v>
      </c>
      <c r="C150" s="4" t="s">
        <v>87</v>
      </c>
      <c r="D150" s="3">
        <v>128.0</v>
      </c>
      <c r="E150" s="3" t="s">
        <v>15</v>
      </c>
      <c r="F150" s="4" t="s">
        <v>225</v>
      </c>
      <c r="G150" s="3" t="s">
        <v>104</v>
      </c>
      <c r="H150" s="3" t="s">
        <v>89</v>
      </c>
      <c r="I150" s="5">
        <v>0.798255179934569</v>
      </c>
      <c r="J150" s="5">
        <v>0.817059862565186</v>
      </c>
      <c r="K150" s="5">
        <v>0.882658938586819</v>
      </c>
      <c r="L150" s="5">
        <v>0.798255179934569</v>
      </c>
      <c r="M150" s="5">
        <v>11.2607374191284</v>
      </c>
      <c r="N150" s="5">
        <v>3943.51359462738</v>
      </c>
    </row>
    <row r="151">
      <c r="A151" s="3">
        <v>16.0</v>
      </c>
      <c r="B151" s="3">
        <v>8.0</v>
      </c>
      <c r="C151" s="4" t="s">
        <v>90</v>
      </c>
      <c r="D151" s="3">
        <v>128.0</v>
      </c>
      <c r="E151" s="3" t="s">
        <v>15</v>
      </c>
      <c r="F151" s="4" t="s">
        <v>226</v>
      </c>
      <c r="G151" s="3" t="s">
        <v>104</v>
      </c>
      <c r="H151" s="3" t="s">
        <v>92</v>
      </c>
      <c r="I151" s="5">
        <v>0.694656488549618</v>
      </c>
      <c r="J151" s="5">
        <v>0.676936772549639</v>
      </c>
      <c r="K151" s="5">
        <v>0.772721310264173</v>
      </c>
      <c r="L151" s="5">
        <v>0.694656488549618</v>
      </c>
      <c r="M151" s="5">
        <v>11.6296155452728</v>
      </c>
      <c r="N151" s="5">
        <v>3449.16410374641</v>
      </c>
    </row>
    <row r="152">
      <c r="A152" s="3">
        <v>16.0</v>
      </c>
      <c r="B152" s="3">
        <v>8.0</v>
      </c>
      <c r="C152" s="4" t="s">
        <v>93</v>
      </c>
      <c r="D152" s="3">
        <v>128.0</v>
      </c>
      <c r="E152" s="3" t="s">
        <v>15</v>
      </c>
      <c r="F152" s="4" t="s">
        <v>227</v>
      </c>
      <c r="G152" s="3" t="s">
        <v>104</v>
      </c>
      <c r="H152" s="3" t="s">
        <v>95</v>
      </c>
      <c r="I152" s="5">
        <v>0.923664122137404</v>
      </c>
      <c r="J152" s="5">
        <v>0.923466729727051</v>
      </c>
      <c r="K152" s="5">
        <v>0.928570814878715</v>
      </c>
      <c r="L152" s="5">
        <v>0.923664122137404</v>
      </c>
      <c r="M152" s="5">
        <v>11.5189146995544</v>
      </c>
      <c r="N152" s="5">
        <v>286.972374916076</v>
      </c>
    </row>
    <row r="153">
      <c r="A153" s="3">
        <v>16.0</v>
      </c>
      <c r="B153" s="3">
        <v>8.0</v>
      </c>
      <c r="C153" s="4" t="s">
        <v>96</v>
      </c>
      <c r="D153" s="3">
        <v>128.0</v>
      </c>
      <c r="E153" s="3" t="s">
        <v>15</v>
      </c>
      <c r="F153" s="4" t="s">
        <v>228</v>
      </c>
      <c r="G153" s="3" t="s">
        <v>104</v>
      </c>
      <c r="H153" s="3" t="s">
        <v>98</v>
      </c>
      <c r="I153" s="5">
        <v>0.900399854598327</v>
      </c>
      <c r="J153" s="5">
        <v>0.900269599972158</v>
      </c>
      <c r="K153" s="5">
        <v>0.91156856751333</v>
      </c>
      <c r="L153" s="5">
        <v>0.900399854598327</v>
      </c>
      <c r="M153" s="5">
        <v>11.3791570663452</v>
      </c>
      <c r="N153" s="5">
        <v>3663.26454830169</v>
      </c>
    </row>
    <row r="154">
      <c r="A154" s="3">
        <v>16.0</v>
      </c>
      <c r="B154" s="3">
        <v>8.0</v>
      </c>
      <c r="C154" s="4" t="s">
        <v>99</v>
      </c>
      <c r="D154" s="3">
        <v>128.0</v>
      </c>
      <c r="E154" s="3" t="s">
        <v>15</v>
      </c>
      <c r="F154" s="4" t="s">
        <v>229</v>
      </c>
      <c r="G154" s="3" t="s">
        <v>104</v>
      </c>
      <c r="H154" s="3" t="s">
        <v>101</v>
      </c>
      <c r="I154" s="5">
        <v>0.411123227917121</v>
      </c>
      <c r="J154" s="5">
        <v>0.298438943968519</v>
      </c>
      <c r="K154" s="5">
        <v>0.287188042939133</v>
      </c>
      <c r="L154" s="5">
        <v>0.411123227917121</v>
      </c>
      <c r="M154" s="5">
        <v>11.6221132278442</v>
      </c>
      <c r="N154" s="5">
        <v>3425.11950802803</v>
      </c>
    </row>
    <row r="155">
      <c r="A155" s="3">
        <v>16.0</v>
      </c>
      <c r="B155" s="3">
        <v>8.0</v>
      </c>
      <c r="C155" s="4" t="s">
        <v>102</v>
      </c>
      <c r="D155" s="3">
        <v>128.0</v>
      </c>
      <c r="E155" s="3" t="s">
        <v>15</v>
      </c>
      <c r="F155" s="4" t="s">
        <v>230</v>
      </c>
      <c r="G155" s="3" t="s">
        <v>104</v>
      </c>
      <c r="H155" s="3" t="s">
        <v>104</v>
      </c>
      <c r="I155" s="5">
        <v>0.903307888040712</v>
      </c>
      <c r="J155" s="5">
        <v>0.903345293640116</v>
      </c>
      <c r="K155" s="5">
        <v>0.909435959097179</v>
      </c>
      <c r="L155" s="5">
        <v>0.903307888040712</v>
      </c>
      <c r="M155" s="5">
        <v>11.5819482803344</v>
      </c>
      <c r="N155" s="5">
        <v>255.649412631988</v>
      </c>
    </row>
    <row r="156">
      <c r="A156" s="3">
        <v>16.0</v>
      </c>
      <c r="B156" s="3">
        <v>8.0</v>
      </c>
      <c r="C156" s="4" t="s">
        <v>105</v>
      </c>
      <c r="D156" s="3">
        <v>128.0</v>
      </c>
      <c r="E156" s="3" t="s">
        <v>15</v>
      </c>
      <c r="F156" s="4" t="s">
        <v>231</v>
      </c>
      <c r="G156" s="3" t="s">
        <v>104</v>
      </c>
      <c r="H156" s="3" t="s">
        <v>107</v>
      </c>
      <c r="I156" s="5">
        <v>0.899309342057433</v>
      </c>
      <c r="J156" s="5">
        <v>0.900637367580146</v>
      </c>
      <c r="K156" s="5">
        <v>0.910798986424118</v>
      </c>
      <c r="L156" s="5">
        <v>0.899309342057433</v>
      </c>
      <c r="M156" s="5">
        <v>11.4187092781066</v>
      </c>
      <c r="N156" s="5">
        <v>3650.10399460792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9.57"/>
  </cols>
  <sheetData>
    <row r="1">
      <c r="A1" s="1" t="s">
        <v>6</v>
      </c>
      <c r="B1" s="6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7" t="s">
        <v>232</v>
      </c>
      <c r="J1" s="8" t="s">
        <v>233</v>
      </c>
      <c r="K1" s="8" t="s">
        <v>234</v>
      </c>
      <c r="L1" s="8" t="s">
        <v>235</v>
      </c>
      <c r="M1" s="8" t="s">
        <v>236</v>
      </c>
      <c r="N1" s="9" t="s">
        <v>237</v>
      </c>
    </row>
    <row r="2">
      <c r="A2" s="10" t="s">
        <v>17</v>
      </c>
      <c r="B2" s="10" t="s">
        <v>17</v>
      </c>
      <c r="C2" s="11">
        <f>AVERAGE(experiment1!I2,experiment2!I2,experiment3!I2,experiment4!I2,experiment5!I2)</f>
        <v>0.8720647773</v>
      </c>
      <c r="D2" s="11">
        <f>AVERAGE(experiment1!J2,experiment2!J2,experiment3!J2,experiment4!J2,experiment5!J2)</f>
        <v>0.8705537475</v>
      </c>
      <c r="E2" s="11">
        <f>AVERAGE(experiment1!K2,experiment2!K2,experiment3!K2,experiment4!K2,experiment5!K2)</f>
        <v>0.8753678544</v>
      </c>
      <c r="F2" s="11">
        <f>AVERAGE(experiment1!L2,experiment2!L2,experiment3!L2,experiment4!L2,experiment5!L2)</f>
        <v>0.8720647773</v>
      </c>
      <c r="G2" s="11">
        <f>AVERAGE(experiment1!M2,experiment2!M2,experiment3!M2,experiment4!M2,experiment5!M2)</f>
        <v>4.98605485</v>
      </c>
      <c r="H2" s="11">
        <f>AVERAGE(experiment1!N2,experiment2!N2,experiment3!N2,experiment4!N2,experiment5!N2)</f>
        <v>313.4577065</v>
      </c>
      <c r="I2" s="12">
        <f t="shared" ref="I2:I156" si="1">IF(IFERROR(SEARCH(A2, B2) &gt; 0, 0), 1, 0)
</f>
        <v>1</v>
      </c>
      <c r="J2" s="11">
        <f>STDEV(experiment1!I2,experiment2!I2,experiment3!I2,experiment4!I2,experiment5!I2)/absoluteError!$C$3</f>
        <v>0.00835618115</v>
      </c>
      <c r="K2" s="11">
        <f>STDEV(experiment1!J2,experiment2!J2,experiment3!J2,experiment4!J2,experiment5!J2)/absoluteError!$C$3</f>
        <v>0.008358419778</v>
      </c>
      <c r="L2" s="11">
        <f>STDEV(experiment1!K2,experiment2!K2,experiment3!K2,experiment4!K2,experiment5!K2)/absoluteError!$C$3</f>
        <v>0.008460670419</v>
      </c>
      <c r="M2" s="11">
        <f>STDEV(experiment1!L2,experiment2!L2,experiment3!L2,experiment4!L2,experiment5!L2)/absoluteError!$C$3</f>
        <v>0.00835618115</v>
      </c>
      <c r="N2" s="3">
        <f t="shared" ref="N2:N156" si="2">LEN(B2) - LEN(SUBSTITUTE(B2,"+","")) + 1</f>
        <v>1</v>
      </c>
    </row>
    <row r="3">
      <c r="A3" s="10" t="s">
        <v>17</v>
      </c>
      <c r="B3" s="10" t="s">
        <v>20</v>
      </c>
      <c r="C3" s="11">
        <f>AVERAGE(experiment1!I3,experiment2!I3,experiment3!I3,experiment4!I3,experiment5!I3)</f>
        <v>0.864291498</v>
      </c>
      <c r="D3" s="11">
        <f>AVERAGE(experiment1!J3,experiment2!J3,experiment3!J3,experiment4!J3,experiment5!J3)</f>
        <v>0.8608918241</v>
      </c>
      <c r="E3" s="11">
        <f>AVERAGE(experiment1!K3,experiment2!K3,experiment3!K3,experiment4!K3,experiment5!K3)</f>
        <v>0.8699010734</v>
      </c>
      <c r="F3" s="11">
        <f>AVERAGE(experiment1!L3,experiment2!L3,experiment3!L3,experiment4!L3,experiment5!L3)</f>
        <v>0.864291498</v>
      </c>
      <c r="G3" s="11">
        <f>AVERAGE(experiment1!M3,experiment2!M3,experiment3!M3,experiment4!M3,experiment5!M3)</f>
        <v>5.096975422</v>
      </c>
      <c r="H3" s="11">
        <f>AVERAGE(experiment1!N3,experiment2!N3,experiment3!N3,experiment4!N3,experiment5!N3)</f>
        <v>3692.422583</v>
      </c>
      <c r="I3" s="12">
        <f t="shared" si="1"/>
        <v>1</v>
      </c>
      <c r="J3" s="11">
        <f>STDEV(experiment1!I3,experiment2!I3,experiment3!I3,experiment4!I3,experiment5!I3)/absoluteError!$C$3</f>
        <v>0.01069500462</v>
      </c>
      <c r="K3" s="11">
        <f>STDEV(experiment1!J3,experiment2!J3,experiment3!J3,experiment4!J3,experiment5!J3)/absoluteError!$C$3</f>
        <v>0.01129377192</v>
      </c>
      <c r="L3" s="11">
        <f>STDEV(experiment1!K3,experiment2!K3,experiment3!K3,experiment4!K3,experiment5!K3)/absoluteError!$C$3</f>
        <v>0.009943307073</v>
      </c>
      <c r="M3" s="11">
        <f>STDEV(experiment1!L3,experiment2!L3,experiment3!L3,experiment4!L3,experiment5!L3)/absoluteError!$C$3</f>
        <v>0.01069500462</v>
      </c>
      <c r="N3" s="3">
        <f t="shared" si="2"/>
        <v>2</v>
      </c>
    </row>
    <row r="4">
      <c r="A4" s="10" t="s">
        <v>17</v>
      </c>
      <c r="B4" s="10" t="s">
        <v>23</v>
      </c>
      <c r="C4" s="11">
        <f>AVERAGE(experiment1!I4,experiment2!I4,experiment3!I4,experiment4!I4,experiment5!I4)</f>
        <v>0.8827530364</v>
      </c>
      <c r="D4" s="11">
        <f>AVERAGE(experiment1!J4,experiment2!J4,experiment3!J4,experiment4!J4,experiment5!J4)</f>
        <v>0.8812338678</v>
      </c>
      <c r="E4" s="11">
        <f>AVERAGE(experiment1!K4,experiment2!K4,experiment3!K4,experiment4!K4,experiment5!K4)</f>
        <v>0.8852709728</v>
      </c>
      <c r="F4" s="11">
        <f>AVERAGE(experiment1!L4,experiment2!L4,experiment3!L4,experiment4!L4,experiment5!L4)</f>
        <v>0.8827530364</v>
      </c>
      <c r="G4" s="11">
        <f>AVERAGE(experiment1!M4,experiment2!M4,experiment3!M4,experiment4!M4,experiment5!M4)</f>
        <v>5.105341864</v>
      </c>
      <c r="H4" s="11">
        <f>AVERAGE(experiment1!N4,experiment2!N4,experiment3!N4,experiment4!N4,experiment5!N4)</f>
        <v>558.4678438</v>
      </c>
      <c r="I4" s="12">
        <f t="shared" si="1"/>
        <v>1</v>
      </c>
      <c r="J4" s="11">
        <f>STDEV(experiment1!I4,experiment2!I4,experiment3!I4,experiment4!I4,experiment5!I4)/absoluteError!$C$3</f>
        <v>0.01085563946</v>
      </c>
      <c r="K4" s="11">
        <f>STDEV(experiment1!J4,experiment2!J4,experiment3!J4,experiment4!J4,experiment5!J4)/absoluteError!$C$3</f>
        <v>0.01081222268</v>
      </c>
      <c r="L4" s="11">
        <f>STDEV(experiment1!K4,experiment2!K4,experiment3!K4,experiment4!K4,experiment5!K4)/absoluteError!$C$3</f>
        <v>0.009793605503</v>
      </c>
      <c r="M4" s="11">
        <f>STDEV(experiment1!L4,experiment2!L4,experiment3!L4,experiment4!L4,experiment5!L4)/absoluteError!$C$3</f>
        <v>0.01085563946</v>
      </c>
      <c r="N4" s="3">
        <f t="shared" si="2"/>
        <v>2</v>
      </c>
    </row>
    <row r="5">
      <c r="A5" s="10" t="s">
        <v>17</v>
      </c>
      <c r="B5" s="10" t="s">
        <v>26</v>
      </c>
      <c r="C5" s="11">
        <f>AVERAGE(experiment1!I5,experiment2!I5,experiment3!I5,experiment4!I5,experiment5!I5)</f>
        <v>0.9054251012</v>
      </c>
      <c r="D5" s="11">
        <f>AVERAGE(experiment1!J5,experiment2!J5,experiment3!J5,experiment4!J5,experiment5!J5)</f>
        <v>0.9046073937</v>
      </c>
      <c r="E5" s="11">
        <f>AVERAGE(experiment1!K5,experiment2!K5,experiment3!K5,experiment4!K5,experiment5!K5)</f>
        <v>0.9079473868</v>
      </c>
      <c r="F5" s="11">
        <f>AVERAGE(experiment1!L5,experiment2!L5,experiment3!L5,experiment4!L5,experiment5!L5)</f>
        <v>0.9054251012</v>
      </c>
      <c r="G5" s="11">
        <f>AVERAGE(experiment1!M5,experiment2!M5,experiment3!M5,experiment4!M5,experiment5!M5)</f>
        <v>5.091486263</v>
      </c>
      <c r="H5" s="11">
        <f>AVERAGE(experiment1!N5,experiment2!N5,experiment3!N5,experiment4!N5,experiment5!N5)</f>
        <v>3937.880979</v>
      </c>
      <c r="I5" s="12">
        <f t="shared" si="1"/>
        <v>1</v>
      </c>
      <c r="J5" s="11">
        <f>STDEV(experiment1!I5,experiment2!I5,experiment3!I5,experiment4!I5,experiment5!I5)/absoluteError!$C$3</f>
        <v>0.01015669978</v>
      </c>
      <c r="K5" s="11">
        <f>STDEV(experiment1!J5,experiment2!J5,experiment3!J5,experiment4!J5,experiment5!J5)/absoluteError!$C$3</f>
        <v>0.01053511586</v>
      </c>
      <c r="L5" s="11">
        <f>STDEV(experiment1!K5,experiment2!K5,experiment3!K5,experiment4!K5,experiment5!K5)/absoluteError!$C$3</f>
        <v>0.01049972763</v>
      </c>
      <c r="M5" s="11">
        <f>STDEV(experiment1!L5,experiment2!L5,experiment3!L5,experiment4!L5,experiment5!L5)/absoluteError!$C$3</f>
        <v>0.01015669978</v>
      </c>
      <c r="N5" s="3">
        <f t="shared" si="2"/>
        <v>3</v>
      </c>
    </row>
    <row r="6">
      <c r="A6" s="10" t="s">
        <v>17</v>
      </c>
      <c r="B6" s="10" t="s">
        <v>29</v>
      </c>
      <c r="C6" s="11">
        <f>AVERAGE(experiment1!I6,experiment2!I6,experiment3!I6,experiment4!I6,experiment5!I6)</f>
        <v>0.4372469636</v>
      </c>
      <c r="D6" s="11">
        <f>AVERAGE(experiment1!J6,experiment2!J6,experiment3!J6,experiment4!J6,experiment5!J6)</f>
        <v>0.3908247113</v>
      </c>
      <c r="E6" s="11">
        <f>AVERAGE(experiment1!K6,experiment2!K6,experiment3!K6,experiment4!K6,experiment5!K6)</f>
        <v>0.4628007428</v>
      </c>
      <c r="F6" s="11">
        <f>AVERAGE(experiment1!L6,experiment2!L6,experiment3!L6,experiment4!L6,experiment5!L6)</f>
        <v>0.4372469636</v>
      </c>
      <c r="G6" s="11">
        <f>AVERAGE(experiment1!M6,experiment2!M6,experiment3!M6,experiment4!M6,experiment5!M6)</f>
        <v>4.989905834</v>
      </c>
      <c r="H6" s="11">
        <f>AVERAGE(experiment1!N6,experiment2!N6,experiment3!N6,experiment4!N6,experiment5!N6)</f>
        <v>164.4753983</v>
      </c>
      <c r="I6" s="12">
        <f t="shared" si="1"/>
        <v>0</v>
      </c>
      <c r="J6" s="11">
        <f>STDEV(experiment1!I6,experiment2!I6,experiment3!I6,experiment4!I6,experiment5!I6)/absoluteError!$C$3</f>
        <v>0.01789088936</v>
      </c>
      <c r="K6" s="11">
        <f>STDEV(experiment1!J6,experiment2!J6,experiment3!J6,experiment4!J6,experiment5!J6)/absoluteError!$C$3</f>
        <v>0.01075410677</v>
      </c>
      <c r="L6" s="11">
        <f>STDEV(experiment1!K6,experiment2!K6,experiment3!K6,experiment4!K6,experiment5!K6)/absoluteError!$C$3</f>
        <v>0.01684339933</v>
      </c>
      <c r="M6" s="11">
        <f>STDEV(experiment1!L6,experiment2!L6,experiment3!L6,experiment4!L6,experiment5!L6)/absoluteError!$C$3</f>
        <v>0.01789088936</v>
      </c>
      <c r="N6" s="3">
        <f t="shared" si="2"/>
        <v>1</v>
      </c>
    </row>
    <row r="7">
      <c r="A7" s="10" t="s">
        <v>17</v>
      </c>
      <c r="B7" s="10" t="s">
        <v>32</v>
      </c>
      <c r="C7" s="11">
        <f>AVERAGE(experiment1!I7,experiment2!I7,experiment3!I7,experiment4!I7,experiment5!I7)</f>
        <v>0.8838866397</v>
      </c>
      <c r="D7" s="11">
        <f>AVERAGE(experiment1!J7,experiment2!J7,experiment3!J7,experiment4!J7,experiment5!J7)</f>
        <v>0.8833100754</v>
      </c>
      <c r="E7" s="11">
        <f>AVERAGE(experiment1!K7,experiment2!K7,experiment3!K7,experiment4!K7,experiment5!K7)</f>
        <v>0.8875088102</v>
      </c>
      <c r="F7" s="11">
        <f>AVERAGE(experiment1!L7,experiment2!L7,experiment3!L7,experiment4!L7,experiment5!L7)</f>
        <v>0.8838866397</v>
      </c>
      <c r="G7" s="11">
        <f>AVERAGE(experiment1!M7,experiment2!M7,experiment3!M7,experiment4!M7,experiment5!M7)</f>
        <v>5.032383585</v>
      </c>
      <c r="H7" s="11">
        <f>AVERAGE(experiment1!N7,experiment2!N7,experiment3!N7,experiment4!N7,experiment5!N7)</f>
        <v>465.1841181</v>
      </c>
      <c r="I7" s="12">
        <f t="shared" si="1"/>
        <v>1</v>
      </c>
      <c r="J7" s="11">
        <f>STDEV(experiment1!I7,experiment2!I7,experiment3!I7,experiment4!I7,experiment5!I7)/absoluteError!$C$3</f>
        <v>0.006787144806</v>
      </c>
      <c r="K7" s="11">
        <f>STDEV(experiment1!J7,experiment2!J7,experiment3!J7,experiment4!J7,experiment5!J7)/absoluteError!$C$3</f>
        <v>0.006660189662</v>
      </c>
      <c r="L7" s="11">
        <f>STDEV(experiment1!K7,experiment2!K7,experiment3!K7,experiment4!K7,experiment5!K7)/absoluteError!$C$3</f>
        <v>0.00638506604</v>
      </c>
      <c r="M7" s="11">
        <f>STDEV(experiment1!L7,experiment2!L7,experiment3!L7,experiment4!L7,experiment5!L7)/absoluteError!$C$3</f>
        <v>0.006787144806</v>
      </c>
      <c r="N7" s="3">
        <f t="shared" si="2"/>
        <v>2</v>
      </c>
    </row>
    <row r="8">
      <c r="A8" s="10" t="s">
        <v>17</v>
      </c>
      <c r="B8" s="10" t="s">
        <v>35</v>
      </c>
      <c r="C8" s="11">
        <f>AVERAGE(experiment1!I8,experiment2!I8,experiment3!I8,experiment4!I8,experiment5!I8)</f>
        <v>0.8182995951</v>
      </c>
      <c r="D8" s="11">
        <f>AVERAGE(experiment1!J8,experiment2!J8,experiment3!J8,experiment4!J8,experiment5!J8)</f>
        <v>0.819230757</v>
      </c>
      <c r="E8" s="11">
        <f>AVERAGE(experiment1!K8,experiment2!K8,experiment3!K8,experiment4!K8,experiment5!K8)</f>
        <v>0.8521323476</v>
      </c>
      <c r="F8" s="11">
        <f>AVERAGE(experiment1!L8,experiment2!L8,experiment3!L8,experiment4!L8,experiment5!L8)</f>
        <v>0.8182995951</v>
      </c>
      <c r="G8" s="11">
        <f>AVERAGE(experiment1!M8,experiment2!M8,experiment3!M8,experiment4!M8,experiment5!M8)</f>
        <v>5.0840415</v>
      </c>
      <c r="H8" s="11">
        <f>AVERAGE(experiment1!N8,experiment2!N8,experiment3!N8,experiment4!N8,experiment5!N8)</f>
        <v>3841.314909</v>
      </c>
      <c r="I8" s="12">
        <f t="shared" si="1"/>
        <v>1</v>
      </c>
      <c r="J8" s="11">
        <f>STDEV(experiment1!I8,experiment2!I8,experiment3!I8,experiment4!I8,experiment5!I8)/absoluteError!$C$3</f>
        <v>0.01846899487</v>
      </c>
      <c r="K8" s="11">
        <f>STDEV(experiment1!J8,experiment2!J8,experiment3!J8,experiment4!J8,experiment5!J8)/absoluteError!$C$3</f>
        <v>0.01851452817</v>
      </c>
      <c r="L8" s="11">
        <f>STDEV(experiment1!K8,experiment2!K8,experiment3!K8,experiment4!K8,experiment5!K8)/absoluteError!$C$3</f>
        <v>0.01311806146</v>
      </c>
      <c r="M8" s="11">
        <f>STDEV(experiment1!L8,experiment2!L8,experiment3!L8,experiment4!L8,experiment5!L8)/absoluteError!$C$3</f>
        <v>0.01846899487</v>
      </c>
      <c r="N8" s="3">
        <f t="shared" si="2"/>
        <v>3</v>
      </c>
    </row>
    <row r="9">
      <c r="A9" s="10" t="s">
        <v>17</v>
      </c>
      <c r="B9" s="10" t="s">
        <v>38</v>
      </c>
      <c r="C9" s="11">
        <f>AVERAGE(experiment1!I9,experiment2!I9,experiment3!I9,experiment4!I9,experiment5!I9)</f>
        <v>0.900242915</v>
      </c>
      <c r="D9" s="11">
        <f>AVERAGE(experiment1!J9,experiment2!J9,experiment3!J9,experiment4!J9,experiment5!J9)</f>
        <v>0.89929527</v>
      </c>
      <c r="E9" s="11">
        <f>AVERAGE(experiment1!K9,experiment2!K9,experiment3!K9,experiment4!K9,experiment5!K9)</f>
        <v>0.9017726727</v>
      </c>
      <c r="F9" s="11">
        <f>AVERAGE(experiment1!L9,experiment2!L9,experiment3!L9,experiment4!L9,experiment5!L9)</f>
        <v>0.900242915</v>
      </c>
      <c r="G9" s="11">
        <f>AVERAGE(experiment1!M9,experiment2!M9,experiment3!M9,experiment4!M9,experiment5!M9)</f>
        <v>5.093555355</v>
      </c>
      <c r="H9" s="11">
        <f>AVERAGE(experiment1!N9,experiment2!N9,experiment3!N9,experiment4!N9,experiment5!N9)</f>
        <v>709.5534914</v>
      </c>
      <c r="I9" s="12">
        <f t="shared" si="1"/>
        <v>1</v>
      </c>
      <c r="J9" s="11">
        <f>STDEV(experiment1!I9,experiment2!I9,experiment3!I9,experiment4!I9,experiment5!I9)/absoluteError!$C$3</f>
        <v>0.01223556535</v>
      </c>
      <c r="K9" s="11">
        <f>STDEV(experiment1!J9,experiment2!J9,experiment3!J9,experiment4!J9,experiment5!J9)/absoluteError!$C$3</f>
        <v>0.01284886599</v>
      </c>
      <c r="L9" s="11">
        <f>STDEV(experiment1!K9,experiment2!K9,experiment3!K9,experiment4!K9,experiment5!K9)/absoluteError!$C$3</f>
        <v>0.01274963418</v>
      </c>
      <c r="M9" s="11">
        <f>STDEV(experiment1!L9,experiment2!L9,experiment3!L9,experiment4!L9,experiment5!L9)/absoluteError!$C$3</f>
        <v>0.01223556535</v>
      </c>
      <c r="N9" s="3">
        <f t="shared" si="2"/>
        <v>3</v>
      </c>
    </row>
    <row r="10">
      <c r="A10" s="10" t="s">
        <v>17</v>
      </c>
      <c r="B10" s="10" t="s">
        <v>41</v>
      </c>
      <c r="C10" s="11">
        <f>AVERAGE(experiment1!I10,experiment2!I10,experiment3!I10,experiment4!I10,experiment5!I10)</f>
        <v>0.8259109312</v>
      </c>
      <c r="D10" s="11">
        <f>AVERAGE(experiment1!J10,experiment2!J10,experiment3!J10,experiment4!J10,experiment5!J10)</f>
        <v>0.8293336598</v>
      </c>
      <c r="E10" s="11">
        <f>AVERAGE(experiment1!K10,experiment2!K10,experiment3!K10,experiment4!K10,experiment5!K10)</f>
        <v>0.8602733034</v>
      </c>
      <c r="F10" s="11">
        <f>AVERAGE(experiment1!L10,experiment2!L10,experiment3!L10,experiment4!L10,experiment5!L10)</f>
        <v>0.8259109312</v>
      </c>
      <c r="G10" s="11">
        <f>AVERAGE(experiment1!M10,experiment2!M10,experiment3!M10,experiment4!M10,experiment5!M10)</f>
        <v>5.054026127</v>
      </c>
      <c r="H10" s="11">
        <f>AVERAGE(experiment1!N10,experiment2!N10,experiment3!N10,experiment4!N10,experiment5!N10)</f>
        <v>4083.16564</v>
      </c>
      <c r="I10" s="12">
        <f t="shared" si="1"/>
        <v>1</v>
      </c>
      <c r="J10" s="11">
        <f>STDEV(experiment1!I10,experiment2!I10,experiment3!I10,experiment4!I10,experiment5!I10)/absoluteError!$C$3</f>
        <v>0.0135394688</v>
      </c>
      <c r="K10" s="11">
        <f>STDEV(experiment1!J10,experiment2!J10,experiment3!J10,experiment4!J10,experiment5!J10)/absoluteError!$C$3</f>
        <v>0.01267265151</v>
      </c>
      <c r="L10" s="11">
        <f>STDEV(experiment1!K10,experiment2!K10,experiment3!K10,experiment4!K10,experiment5!K10)/absoluteError!$C$3</f>
        <v>0.006382027017</v>
      </c>
      <c r="M10" s="11">
        <f>STDEV(experiment1!L10,experiment2!L10,experiment3!L10,experiment4!L10,experiment5!L10)/absoluteError!$C$3</f>
        <v>0.0135394688</v>
      </c>
      <c r="N10" s="3">
        <f t="shared" si="2"/>
        <v>4</v>
      </c>
    </row>
    <row r="11">
      <c r="A11" s="10" t="s">
        <v>17</v>
      </c>
      <c r="B11" s="10" t="s">
        <v>44</v>
      </c>
      <c r="C11" s="11">
        <f>AVERAGE(experiment1!I11,experiment2!I11,experiment3!I11,experiment4!I11,experiment5!I11)</f>
        <v>0.4832388664</v>
      </c>
      <c r="D11" s="11">
        <f>AVERAGE(experiment1!J11,experiment2!J11,experiment3!J11,experiment4!J11,experiment5!J11)</f>
        <v>0.45003271</v>
      </c>
      <c r="E11" s="11">
        <f>AVERAGE(experiment1!K11,experiment2!K11,experiment3!K11,experiment4!K11,experiment5!K11)</f>
        <v>0.5368843117</v>
      </c>
      <c r="F11" s="11">
        <f>AVERAGE(experiment1!L11,experiment2!L11,experiment3!L11,experiment4!L11,experiment5!L11)</f>
        <v>0.4832388664</v>
      </c>
      <c r="G11" s="11">
        <f>AVERAGE(experiment1!M11,experiment2!M11,experiment3!M11,experiment4!M11,experiment5!M11)</f>
        <v>4.970415163</v>
      </c>
      <c r="H11" s="11">
        <f>AVERAGE(experiment1!N11,experiment2!N11,experiment3!N11,experiment4!N11,experiment5!N11)</f>
        <v>196.796268</v>
      </c>
      <c r="I11" s="12">
        <f t="shared" si="1"/>
        <v>0</v>
      </c>
      <c r="J11" s="11">
        <f>STDEV(experiment1!I11,experiment2!I11,experiment3!I11,experiment4!I11,experiment5!I11)/absoluteError!$C$3</f>
        <v>0.01203294445</v>
      </c>
      <c r="K11" s="11">
        <f>STDEV(experiment1!J11,experiment2!J11,experiment3!J11,experiment4!J11,experiment5!J11)/absoluteError!$C$3</f>
        <v>0.01057401946</v>
      </c>
      <c r="L11" s="11">
        <f>STDEV(experiment1!K11,experiment2!K11,experiment3!K11,experiment4!K11,experiment5!K11)/absoluteError!$C$3</f>
        <v>0.02570452252</v>
      </c>
      <c r="M11" s="11">
        <f>STDEV(experiment1!L11,experiment2!L11,experiment3!L11,experiment4!L11,experiment5!L11)/absoluteError!$C$3</f>
        <v>0.01203294445</v>
      </c>
      <c r="N11" s="3">
        <f t="shared" si="2"/>
        <v>2</v>
      </c>
    </row>
    <row r="12">
      <c r="A12" s="10" t="s">
        <v>17</v>
      </c>
      <c r="B12" s="10" t="s">
        <v>47</v>
      </c>
      <c r="C12" s="11">
        <f>AVERAGE(experiment1!I12,experiment2!I12,experiment3!I12,experiment4!I12,experiment5!I12)</f>
        <v>0.8995951417</v>
      </c>
      <c r="D12" s="11">
        <f>AVERAGE(experiment1!J12,experiment2!J12,experiment3!J12,experiment4!J12,experiment5!J12)</f>
        <v>0.8998988404</v>
      </c>
      <c r="E12" s="11">
        <f>AVERAGE(experiment1!K12,experiment2!K12,experiment3!K12,experiment4!K12,experiment5!K12)</f>
        <v>0.9033701743</v>
      </c>
      <c r="F12" s="11">
        <f>AVERAGE(experiment1!L12,experiment2!L12,experiment3!L12,experiment4!L12,experiment5!L12)</f>
        <v>0.8995951417</v>
      </c>
      <c r="G12" s="11">
        <f>AVERAGE(experiment1!M12,experiment2!M12,experiment3!M12,experiment4!M12,experiment5!M12)</f>
        <v>5.034205961</v>
      </c>
      <c r="H12" s="11">
        <f>AVERAGE(experiment1!N12,experiment2!N12,experiment3!N12,experiment4!N12,experiment5!N12)</f>
        <v>498.9568029</v>
      </c>
      <c r="I12" s="12">
        <f t="shared" si="1"/>
        <v>1</v>
      </c>
      <c r="J12" s="11">
        <f>STDEV(experiment1!I12,experiment2!I12,experiment3!I12,experiment4!I12,experiment5!I12)/absoluteError!$C$3</f>
        <v>0.01405972093</v>
      </c>
      <c r="K12" s="11">
        <f>STDEV(experiment1!J12,experiment2!J12,experiment3!J12,experiment4!J12,experiment5!J12)/absoluteError!$C$3</f>
        <v>0.01397512379</v>
      </c>
      <c r="L12" s="11">
        <f>STDEV(experiment1!K12,experiment2!K12,experiment3!K12,experiment4!K12,experiment5!K12)/absoluteError!$C$3</f>
        <v>0.01311818172</v>
      </c>
      <c r="M12" s="11">
        <f>STDEV(experiment1!L12,experiment2!L12,experiment3!L12,experiment4!L12,experiment5!L12)/absoluteError!$C$3</f>
        <v>0.01405972093</v>
      </c>
      <c r="N12" s="3">
        <f t="shared" si="2"/>
        <v>3</v>
      </c>
    </row>
    <row r="13">
      <c r="A13" s="10" t="s">
        <v>17</v>
      </c>
      <c r="B13" s="10" t="s">
        <v>50</v>
      </c>
      <c r="C13" s="11">
        <f>AVERAGE(experiment1!I13,experiment2!I13,experiment3!I13,experiment4!I13,experiment5!I13)</f>
        <v>0.8257489879</v>
      </c>
      <c r="D13" s="11">
        <f>AVERAGE(experiment1!J13,experiment2!J13,experiment3!J13,experiment4!J13,experiment5!J13)</f>
        <v>0.829800306</v>
      </c>
      <c r="E13" s="11">
        <f>AVERAGE(experiment1!K13,experiment2!K13,experiment3!K13,experiment4!K13,experiment5!K13)</f>
        <v>0.8671076874</v>
      </c>
      <c r="F13" s="11">
        <f>AVERAGE(experiment1!L13,experiment2!L13,experiment3!L13,experiment4!L13,experiment5!L13)</f>
        <v>0.8257489879</v>
      </c>
      <c r="G13" s="11">
        <f>AVERAGE(experiment1!M13,experiment2!M13,experiment3!M13,experiment4!M13,experiment5!M13)</f>
        <v>5.071793938</v>
      </c>
      <c r="H13" s="11">
        <f>AVERAGE(experiment1!N13,experiment2!N13,experiment3!N13,experiment4!N13,experiment5!N13)</f>
        <v>3878.079855</v>
      </c>
      <c r="I13" s="12">
        <f t="shared" si="1"/>
        <v>1</v>
      </c>
      <c r="J13" s="11">
        <f>STDEV(experiment1!I13,experiment2!I13,experiment3!I13,experiment4!I13,experiment5!I13)/absoluteError!$C$3</f>
        <v>0.0315980426</v>
      </c>
      <c r="K13" s="11">
        <f>STDEV(experiment1!J13,experiment2!J13,experiment3!J13,experiment4!J13,experiment5!J13)/absoluteError!$C$3</f>
        <v>0.0288713757</v>
      </c>
      <c r="L13" s="11">
        <f>STDEV(experiment1!K13,experiment2!K13,experiment3!K13,experiment4!K13,experiment5!K13)/absoluteError!$C$3</f>
        <v>0.01284995692</v>
      </c>
      <c r="M13" s="11">
        <f>STDEV(experiment1!L13,experiment2!L13,experiment3!L13,experiment4!L13,experiment5!L13)/absoluteError!$C$3</f>
        <v>0.0315980426</v>
      </c>
      <c r="N13" s="3">
        <f t="shared" si="2"/>
        <v>4</v>
      </c>
    </row>
    <row r="14">
      <c r="A14" s="10" t="s">
        <v>17</v>
      </c>
      <c r="B14" s="10" t="s">
        <v>53</v>
      </c>
      <c r="C14" s="11">
        <f>AVERAGE(experiment1!I14,experiment2!I14,experiment3!I14,experiment4!I14,experiment5!I14)</f>
        <v>0.8937651822</v>
      </c>
      <c r="D14" s="11">
        <f>AVERAGE(experiment1!J14,experiment2!J14,experiment3!J14,experiment4!J14,experiment5!J14)</f>
        <v>0.892900519</v>
      </c>
      <c r="E14" s="11">
        <f>AVERAGE(experiment1!K14,experiment2!K14,experiment3!K14,experiment4!K14,experiment5!K14)</f>
        <v>0.8972801115</v>
      </c>
      <c r="F14" s="11">
        <f>AVERAGE(experiment1!L14,experiment2!L14,experiment3!L14,experiment4!L14,experiment5!L14)</f>
        <v>0.8937651822</v>
      </c>
      <c r="G14" s="11">
        <f>AVERAGE(experiment1!M14,experiment2!M14,experiment3!M14,experiment4!M14,experiment5!M14)</f>
        <v>5.075273514</v>
      </c>
      <c r="H14" s="11">
        <f>AVERAGE(experiment1!N14,experiment2!N14,experiment3!N14,experiment4!N14,experiment5!N14)</f>
        <v>744.4419288</v>
      </c>
      <c r="I14" s="12">
        <f t="shared" si="1"/>
        <v>1</v>
      </c>
      <c r="J14" s="11">
        <f>STDEV(experiment1!I14,experiment2!I14,experiment3!I14,experiment4!I14,experiment5!I14)/absoluteError!$C$3</f>
        <v>0.01190971736</v>
      </c>
      <c r="K14" s="11">
        <f>STDEV(experiment1!J14,experiment2!J14,experiment3!J14,experiment4!J14,experiment5!J14)/absoluteError!$C$3</f>
        <v>0.01222908639</v>
      </c>
      <c r="L14" s="11">
        <f>STDEV(experiment1!K14,experiment2!K14,experiment3!K14,experiment4!K14,experiment5!K14)/absoluteError!$C$3</f>
        <v>0.01093377583</v>
      </c>
      <c r="M14" s="11">
        <f>STDEV(experiment1!L14,experiment2!L14,experiment3!L14,experiment4!L14,experiment5!L14)/absoluteError!$C$3</f>
        <v>0.01190971736</v>
      </c>
      <c r="N14" s="3">
        <f t="shared" si="2"/>
        <v>4</v>
      </c>
    </row>
    <row r="15">
      <c r="A15" s="10" t="s">
        <v>17</v>
      </c>
      <c r="B15" s="10" t="s">
        <v>56</v>
      </c>
      <c r="C15" s="11">
        <f>AVERAGE(experiment1!I15,experiment2!I15,experiment3!I15,experiment4!I15,experiment5!I15)</f>
        <v>0.8310931174</v>
      </c>
      <c r="D15" s="11">
        <f>AVERAGE(experiment1!J15,experiment2!J15,experiment3!J15,experiment4!J15,experiment5!J15)</f>
        <v>0.8342703271</v>
      </c>
      <c r="E15" s="11">
        <f>AVERAGE(experiment1!K15,experiment2!K15,experiment3!K15,experiment4!K15,experiment5!K15)</f>
        <v>0.8593384699</v>
      </c>
      <c r="F15" s="11">
        <f>AVERAGE(experiment1!L15,experiment2!L15,experiment3!L15,experiment4!L15,experiment5!L15)</f>
        <v>0.8310931174</v>
      </c>
      <c r="G15" s="11">
        <f>AVERAGE(experiment1!M15,experiment2!M15,experiment3!M15,experiment4!M15,experiment5!M15)</f>
        <v>5.076180601</v>
      </c>
      <c r="H15" s="11">
        <f>AVERAGE(experiment1!N15,experiment2!N15,experiment3!N15,experiment4!N15,experiment5!N15)</f>
        <v>4118.664326</v>
      </c>
      <c r="I15" s="12">
        <f t="shared" si="1"/>
        <v>1</v>
      </c>
      <c r="J15" s="11">
        <f>STDEV(experiment1!I15,experiment2!I15,experiment3!I15,experiment4!I15,experiment5!I15)/absoluteError!$C$3</f>
        <v>0.01884849109</v>
      </c>
      <c r="K15" s="11">
        <f>STDEV(experiment1!J15,experiment2!J15,experiment3!J15,experiment4!J15,experiment5!J15)/absoluteError!$C$3</f>
        <v>0.01756477235</v>
      </c>
      <c r="L15" s="11">
        <f>STDEV(experiment1!K15,experiment2!K15,experiment3!K15,experiment4!K15,experiment5!K15)/absoluteError!$C$3</f>
        <v>0.01192651277</v>
      </c>
      <c r="M15" s="11">
        <f>STDEV(experiment1!L15,experiment2!L15,experiment3!L15,experiment4!L15,experiment5!L15)/absoluteError!$C$3</f>
        <v>0.01884849109</v>
      </c>
      <c r="N15" s="3">
        <f t="shared" si="2"/>
        <v>5</v>
      </c>
    </row>
    <row r="16">
      <c r="A16" s="10" t="s">
        <v>17</v>
      </c>
      <c r="B16" s="10" t="s">
        <v>59</v>
      </c>
      <c r="C16" s="11">
        <f>AVERAGE(experiment1!I16,experiment2!I16,experiment3!I16,experiment4!I16,experiment5!I16)</f>
        <v>0.515465587</v>
      </c>
      <c r="D16" s="11">
        <f>AVERAGE(experiment1!J16,experiment2!J16,experiment3!J16,experiment4!J16,experiment5!J16)</f>
        <v>0.4850010203</v>
      </c>
      <c r="E16" s="11">
        <f>AVERAGE(experiment1!K16,experiment2!K16,experiment3!K16,experiment4!K16,experiment5!K16)</f>
        <v>0.5517347705</v>
      </c>
      <c r="F16" s="11">
        <f>AVERAGE(experiment1!L16,experiment2!L16,experiment3!L16,experiment4!L16,experiment5!L16)</f>
        <v>0.515465587</v>
      </c>
      <c r="G16" s="11">
        <f>AVERAGE(experiment1!M16,experiment2!M16,experiment3!M16,experiment4!M16,experiment5!M16)</f>
        <v>5.069563627</v>
      </c>
      <c r="H16" s="11">
        <f>AVERAGE(experiment1!N16,experiment2!N16,experiment3!N16,experiment4!N16,experiment5!N16)</f>
        <v>3572.183464</v>
      </c>
      <c r="I16" s="12">
        <f t="shared" si="1"/>
        <v>0</v>
      </c>
      <c r="J16" s="11">
        <f>STDEV(experiment1!I16,experiment2!I16,experiment3!I16,experiment4!I16,experiment5!I16)/absoluteError!$C$3</f>
        <v>0.005751838262</v>
      </c>
      <c r="K16" s="11">
        <f>STDEV(experiment1!J16,experiment2!J16,experiment3!J16,experiment4!J16,experiment5!J16)/absoluteError!$C$3</f>
        <v>0.004021515954</v>
      </c>
      <c r="L16" s="11">
        <f>STDEV(experiment1!K16,experiment2!K16,experiment3!K16,experiment4!K16,experiment5!K16)/absoluteError!$C$3</f>
        <v>0.01453348661</v>
      </c>
      <c r="M16" s="11">
        <f>STDEV(experiment1!L16,experiment2!L16,experiment3!L16,experiment4!L16,experiment5!L16)/absoluteError!$C$3</f>
        <v>0.005751838262</v>
      </c>
      <c r="N16" s="3">
        <f t="shared" si="2"/>
        <v>3</v>
      </c>
    </row>
    <row r="17">
      <c r="A17" s="10" t="s">
        <v>17</v>
      </c>
      <c r="B17" s="10" t="s">
        <v>62</v>
      </c>
      <c r="C17" s="11">
        <f>AVERAGE(experiment1!I17,experiment2!I17,experiment3!I17,experiment4!I17,experiment5!I17)</f>
        <v>0.5423481781</v>
      </c>
      <c r="D17" s="11">
        <f>AVERAGE(experiment1!J17,experiment2!J17,experiment3!J17,experiment4!J17,experiment5!J17)</f>
        <v>0.525340667</v>
      </c>
      <c r="E17" s="11">
        <f>AVERAGE(experiment1!K17,experiment2!K17,experiment3!K17,experiment4!K17,experiment5!K17)</f>
        <v>0.5771695033</v>
      </c>
      <c r="F17" s="11">
        <f>AVERAGE(experiment1!L17,experiment2!L17,experiment3!L17,experiment4!L17,experiment5!L17)</f>
        <v>0.5423481781</v>
      </c>
      <c r="G17" s="11">
        <f>AVERAGE(experiment1!M17,experiment2!M17,experiment3!M17,experiment4!M17,experiment5!M17)</f>
        <v>5.107012033</v>
      </c>
      <c r="H17" s="11">
        <f>AVERAGE(experiment1!N17,experiment2!N17,experiment3!N17,experiment4!N17,experiment5!N17)</f>
        <v>439.1809594</v>
      </c>
      <c r="I17" s="12">
        <f t="shared" si="1"/>
        <v>0</v>
      </c>
      <c r="J17" s="11">
        <f>STDEV(experiment1!I17,experiment2!I17,experiment3!I17,experiment4!I17,experiment5!I17)/absoluteError!$C$3</f>
        <v>0.006066933666</v>
      </c>
      <c r="K17" s="11">
        <f>STDEV(experiment1!J17,experiment2!J17,experiment3!J17,experiment4!J17,experiment5!J17)/absoluteError!$C$3</f>
        <v>0.007961591312</v>
      </c>
      <c r="L17" s="11">
        <f>STDEV(experiment1!K17,experiment2!K17,experiment3!K17,experiment4!K17,experiment5!K17)/absoluteError!$C$3</f>
        <v>0.01486128432</v>
      </c>
      <c r="M17" s="11">
        <f>STDEV(experiment1!L17,experiment2!L17,experiment3!L17,experiment4!L17,experiment5!L17)/absoluteError!$C$3</f>
        <v>0.006066933666</v>
      </c>
      <c r="N17" s="3">
        <f t="shared" si="2"/>
        <v>3</v>
      </c>
    </row>
    <row r="18">
      <c r="A18" s="10" t="s">
        <v>17</v>
      </c>
      <c r="B18" s="10" t="s">
        <v>65</v>
      </c>
      <c r="C18" s="11">
        <f>AVERAGE(experiment1!I18,experiment2!I18,experiment3!I18,experiment4!I18,experiment5!I18)</f>
        <v>0.5527125506</v>
      </c>
      <c r="D18" s="11">
        <f>AVERAGE(experiment1!J18,experiment2!J18,experiment3!J18,experiment4!J18,experiment5!J18)</f>
        <v>0.5151172342</v>
      </c>
      <c r="E18" s="11">
        <f>AVERAGE(experiment1!K18,experiment2!K18,experiment3!K18,experiment4!K18,experiment5!K18)</f>
        <v>0.5969685475</v>
      </c>
      <c r="F18" s="11">
        <f>AVERAGE(experiment1!L18,experiment2!L18,experiment3!L18,experiment4!L18,experiment5!L18)</f>
        <v>0.5527125506</v>
      </c>
      <c r="G18" s="11">
        <f>AVERAGE(experiment1!M18,experiment2!M18,experiment3!M18,experiment4!M18,experiment5!M18)</f>
        <v>5.082680321</v>
      </c>
      <c r="H18" s="11">
        <f>AVERAGE(experiment1!N18,experiment2!N18,experiment3!N18,experiment4!N18,experiment5!N18)</f>
        <v>3820.317659</v>
      </c>
      <c r="I18" s="12">
        <f t="shared" si="1"/>
        <v>0</v>
      </c>
      <c r="J18" s="11">
        <f>STDEV(experiment1!I18,experiment2!I18,experiment3!I18,experiment4!I18,experiment5!I18)/absoluteError!$C$3</f>
        <v>0.01037764838</v>
      </c>
      <c r="K18" s="11">
        <f>STDEV(experiment1!J18,experiment2!J18,experiment3!J18,experiment4!J18,experiment5!J18)/absoluteError!$C$3</f>
        <v>0.009629035588</v>
      </c>
      <c r="L18" s="11">
        <f>STDEV(experiment1!K18,experiment2!K18,experiment3!K18,experiment4!K18,experiment5!K18)/absoluteError!$C$3</f>
        <v>0.006892484914</v>
      </c>
      <c r="M18" s="11">
        <f>STDEV(experiment1!L18,experiment2!L18,experiment3!L18,experiment4!L18,experiment5!L18)/absoluteError!$C$3</f>
        <v>0.01037764838</v>
      </c>
      <c r="N18" s="3">
        <f t="shared" si="2"/>
        <v>4</v>
      </c>
    </row>
    <row r="19">
      <c r="A19" s="10" t="s">
        <v>17</v>
      </c>
      <c r="B19" s="10" t="s">
        <v>68</v>
      </c>
      <c r="C19" s="11">
        <f>AVERAGE(experiment1!I19,experiment2!I19,experiment3!I19,experiment4!I19,experiment5!I19)</f>
        <v>0.4866396761</v>
      </c>
      <c r="D19" s="11">
        <f>AVERAGE(experiment1!J19,experiment2!J19,experiment3!J19,experiment4!J19,experiment5!J19)</f>
        <v>0.441930842</v>
      </c>
      <c r="E19" s="11">
        <f>AVERAGE(experiment1!K19,experiment2!K19,experiment3!K19,experiment4!K19,experiment5!K19)</f>
        <v>0.5649936578</v>
      </c>
      <c r="F19" s="11">
        <f>AVERAGE(experiment1!L19,experiment2!L19,experiment3!L19,experiment4!L19,experiment5!L19)</f>
        <v>0.4866396761</v>
      </c>
      <c r="G19" s="11">
        <f>AVERAGE(experiment1!M19,experiment2!M19,experiment3!M19,experiment4!M19,experiment5!M19)</f>
        <v>5.092473745</v>
      </c>
      <c r="H19" s="11">
        <f>AVERAGE(experiment1!N19,experiment2!N19,experiment3!N19,experiment4!N19,experiment5!N19)</f>
        <v>3529.690235</v>
      </c>
      <c r="I19" s="12">
        <f t="shared" si="1"/>
        <v>0</v>
      </c>
      <c r="J19" s="11">
        <f>STDEV(experiment1!I19,experiment2!I19,experiment3!I19,experiment4!I19,experiment5!I19)/absoluteError!$C$3</f>
        <v>0.005095427602</v>
      </c>
      <c r="K19" s="11">
        <f>STDEV(experiment1!J19,experiment2!J19,experiment3!J19,experiment4!J19,experiment5!J19)/absoluteError!$C$3</f>
        <v>0.004566548563</v>
      </c>
      <c r="L19" s="11">
        <f>STDEV(experiment1!K19,experiment2!K19,experiment3!K19,experiment4!K19,experiment5!K19)/absoluteError!$C$3</f>
        <v>0.02850764901</v>
      </c>
      <c r="M19" s="11">
        <f>STDEV(experiment1!L19,experiment2!L19,experiment3!L19,experiment4!L19,experiment5!L19)/absoluteError!$C$3</f>
        <v>0.005095427602</v>
      </c>
      <c r="N19" s="3">
        <f t="shared" si="2"/>
        <v>2</v>
      </c>
    </row>
    <row r="20">
      <c r="A20" s="10" t="s">
        <v>17</v>
      </c>
      <c r="B20" s="10" t="s">
        <v>71</v>
      </c>
      <c r="C20" s="11">
        <f>AVERAGE(experiment1!I20,experiment2!I20,experiment3!I20,experiment4!I20,experiment5!I20)</f>
        <v>0.5110931174</v>
      </c>
      <c r="D20" s="11">
        <f>AVERAGE(experiment1!J20,experiment2!J20,experiment3!J20,experiment4!J20,experiment5!J20)</f>
        <v>0.486110836</v>
      </c>
      <c r="E20" s="11">
        <f>AVERAGE(experiment1!K20,experiment2!K20,experiment3!K20,experiment4!K20,experiment5!K20)</f>
        <v>0.5695652354</v>
      </c>
      <c r="F20" s="11">
        <f>AVERAGE(experiment1!L20,experiment2!L20,experiment3!L20,experiment4!L20,experiment5!L20)</f>
        <v>0.5110931174</v>
      </c>
      <c r="G20" s="11">
        <f>AVERAGE(experiment1!M20,experiment2!M20,experiment3!M20,experiment4!M20,experiment5!M20)</f>
        <v>5.00738945</v>
      </c>
      <c r="H20" s="11">
        <f>AVERAGE(experiment1!N20,experiment2!N20,experiment3!N20,experiment4!N20,experiment5!N20)</f>
        <v>406.0674643</v>
      </c>
      <c r="I20" s="12">
        <f t="shared" si="1"/>
        <v>0</v>
      </c>
      <c r="J20" s="11">
        <f>STDEV(experiment1!I20,experiment2!I20,experiment3!I20,experiment4!I20,experiment5!I20)/absoluteError!$C$3</f>
        <v>0.008062272996</v>
      </c>
      <c r="K20" s="11">
        <f>STDEV(experiment1!J20,experiment2!J20,experiment3!J20,experiment4!J20,experiment5!J20)/absoluteError!$C$3</f>
        <v>0.009292450581</v>
      </c>
      <c r="L20" s="11">
        <f>STDEV(experiment1!K20,experiment2!K20,experiment3!K20,experiment4!K20,experiment5!K20)/absoluteError!$C$3</f>
        <v>0.009817934085</v>
      </c>
      <c r="M20" s="11">
        <f>STDEV(experiment1!L20,experiment2!L20,experiment3!L20,experiment4!L20,experiment5!L20)/absoluteError!$C$3</f>
        <v>0.008062272996</v>
      </c>
      <c r="N20" s="3">
        <f t="shared" si="2"/>
        <v>2</v>
      </c>
    </row>
    <row r="21">
      <c r="A21" s="10" t="s">
        <v>17</v>
      </c>
      <c r="B21" s="10" t="s">
        <v>74</v>
      </c>
      <c r="C21" s="11">
        <f>AVERAGE(experiment1!I21,experiment2!I21,experiment3!I21,experiment4!I21,experiment5!I21)</f>
        <v>0.5389473684</v>
      </c>
      <c r="D21" s="11">
        <f>AVERAGE(experiment1!J21,experiment2!J21,experiment3!J21,experiment4!J21,experiment5!J21)</f>
        <v>0.5070194917</v>
      </c>
      <c r="E21" s="11">
        <f>AVERAGE(experiment1!K21,experiment2!K21,experiment3!K21,experiment4!K21,experiment5!K21)</f>
        <v>0.6146838675</v>
      </c>
      <c r="F21" s="11">
        <f>AVERAGE(experiment1!L21,experiment2!L21,experiment3!L21,experiment4!L21,experiment5!L21)</f>
        <v>0.5389473684</v>
      </c>
      <c r="G21" s="11">
        <f>AVERAGE(experiment1!M21,experiment2!M21,experiment3!M21,experiment4!M21,experiment5!M21)</f>
        <v>5.102008533</v>
      </c>
      <c r="H21" s="11">
        <f>AVERAGE(experiment1!N21,experiment2!N21,experiment3!N21,experiment4!N21,experiment5!N21)</f>
        <v>3777.83748</v>
      </c>
      <c r="I21" s="12">
        <f t="shared" si="1"/>
        <v>0</v>
      </c>
      <c r="J21" s="11">
        <f>STDEV(experiment1!I21,experiment2!I21,experiment3!I21,experiment4!I21,experiment5!I21)/absoluteError!$C$3</f>
        <v>0.01504330541</v>
      </c>
      <c r="K21" s="11">
        <f>STDEV(experiment1!J21,experiment2!J21,experiment3!J21,experiment4!J21,experiment5!J21)/absoluteError!$C$3</f>
        <v>0.0112880578</v>
      </c>
      <c r="L21" s="11">
        <f>STDEV(experiment1!K21,experiment2!K21,experiment3!K21,experiment4!K21,experiment5!K21)/absoluteError!$C$3</f>
        <v>0.0274762427</v>
      </c>
      <c r="M21" s="11">
        <f>STDEV(experiment1!L21,experiment2!L21,experiment3!L21,experiment4!L21,experiment5!L21)/absoluteError!$C$3</f>
        <v>0.01504330541</v>
      </c>
      <c r="N21" s="3">
        <f t="shared" si="2"/>
        <v>3</v>
      </c>
    </row>
    <row r="22">
      <c r="A22" s="10" t="s">
        <v>17</v>
      </c>
      <c r="B22" s="10" t="s">
        <v>77</v>
      </c>
      <c r="C22" s="11">
        <f>AVERAGE(experiment1!I22,experiment2!I22,experiment3!I22,experiment4!I22,experiment5!I22)</f>
        <v>0.2187854251</v>
      </c>
      <c r="D22" s="11">
        <f>AVERAGE(experiment1!J22,experiment2!J22,experiment3!J22,experiment4!J22,experiment5!J22)</f>
        <v>0.07955766268</v>
      </c>
      <c r="E22" s="11">
        <f>AVERAGE(experiment1!K22,experiment2!K22,experiment3!K22,experiment4!K22,experiment5!K22)</f>
        <v>0.05407603402</v>
      </c>
      <c r="F22" s="11">
        <f>AVERAGE(experiment1!L22,experiment2!L22,experiment3!L22,experiment4!L22,experiment5!L22)</f>
        <v>0.2187854251</v>
      </c>
      <c r="G22" s="11">
        <f>AVERAGE(experiment1!M22,experiment2!M22,experiment3!M22,experiment4!M22,experiment5!M22)</f>
        <v>5.014107656</v>
      </c>
      <c r="H22" s="11">
        <f>AVERAGE(experiment1!N22,experiment2!N22,experiment3!N22,experiment4!N22,experiment5!N22)</f>
        <v>29.97351561</v>
      </c>
      <c r="I22" s="12">
        <f t="shared" si="1"/>
        <v>0</v>
      </c>
      <c r="J22" s="11">
        <f>STDEV(experiment1!I22,experiment2!I22,experiment3!I22,experiment4!I22,experiment5!I22)/absoluteError!$C$3</f>
        <v>0.0001619433198</v>
      </c>
      <c r="K22" s="11">
        <f>STDEV(experiment1!J22,experiment2!J22,experiment3!J22,experiment4!J22,experiment5!J22)/absoluteError!$C$3</f>
        <v>0.001114685826</v>
      </c>
      <c r="L22" s="11">
        <f>STDEV(experiment1!K22,experiment2!K22,experiment3!K22,experiment4!K22,experiment5!K22)/absoluteError!$C$3</f>
        <v>0.006279807231</v>
      </c>
      <c r="M22" s="11">
        <f>STDEV(experiment1!L22,experiment2!L22,experiment3!L22,experiment4!L22,experiment5!L22)/absoluteError!$C$3</f>
        <v>0.0001619433198</v>
      </c>
      <c r="N22" s="3">
        <f t="shared" si="2"/>
        <v>1</v>
      </c>
    </row>
    <row r="23">
      <c r="A23" s="10" t="s">
        <v>17</v>
      </c>
      <c r="B23" s="10" t="s">
        <v>80</v>
      </c>
      <c r="C23" s="11">
        <f>AVERAGE(experiment1!I23,experiment2!I23,experiment3!I23,experiment4!I23,experiment5!I23)</f>
        <v>0.8785425101</v>
      </c>
      <c r="D23" s="11">
        <f>AVERAGE(experiment1!J23,experiment2!J23,experiment3!J23,experiment4!J23,experiment5!J23)</f>
        <v>0.876906256</v>
      </c>
      <c r="E23" s="11">
        <f>AVERAGE(experiment1!K23,experiment2!K23,experiment3!K23,experiment4!K23,experiment5!K23)</f>
        <v>0.8808445373</v>
      </c>
      <c r="F23" s="11">
        <f>AVERAGE(experiment1!L23,experiment2!L23,experiment3!L23,experiment4!L23,experiment5!L23)</f>
        <v>0.8785425101</v>
      </c>
      <c r="G23" s="11">
        <f>AVERAGE(experiment1!M23,experiment2!M23,experiment3!M23,experiment4!M23,experiment5!M23)</f>
        <v>5.108863401</v>
      </c>
      <c r="H23" s="11">
        <f>AVERAGE(experiment1!N23,experiment2!N23,experiment3!N23,experiment4!N23,experiment5!N23)</f>
        <v>347.6887478</v>
      </c>
      <c r="I23" s="12">
        <f t="shared" si="1"/>
        <v>1</v>
      </c>
      <c r="J23" s="11">
        <f>STDEV(experiment1!I23,experiment2!I23,experiment3!I23,experiment4!I23,experiment5!I23)/absoluteError!$C$3</f>
        <v>0.006691806805</v>
      </c>
      <c r="K23" s="11">
        <f>STDEV(experiment1!J23,experiment2!J23,experiment3!J23,experiment4!J23,experiment5!J23)/absoluteError!$C$3</f>
        <v>0.007568740983</v>
      </c>
      <c r="L23" s="11">
        <f>STDEV(experiment1!K23,experiment2!K23,experiment3!K23,experiment4!K23,experiment5!K23)/absoluteError!$C$3</f>
        <v>0.008720699999</v>
      </c>
      <c r="M23" s="11">
        <f>STDEV(experiment1!L23,experiment2!L23,experiment3!L23,experiment4!L23,experiment5!L23)/absoluteError!$C$3</f>
        <v>0.006691806805</v>
      </c>
      <c r="N23" s="3">
        <f t="shared" si="2"/>
        <v>2</v>
      </c>
    </row>
    <row r="24">
      <c r="A24" s="10" t="s">
        <v>17</v>
      </c>
      <c r="B24" s="10" t="s">
        <v>83</v>
      </c>
      <c r="C24" s="11">
        <f>AVERAGE(experiment1!I24,experiment2!I24,experiment3!I24,experiment4!I24,experiment5!I24)</f>
        <v>0.8960323887</v>
      </c>
      <c r="D24" s="11">
        <f>AVERAGE(experiment1!J24,experiment2!J24,experiment3!J24,experiment4!J24,experiment5!J24)</f>
        <v>0.8954044752</v>
      </c>
      <c r="E24" s="11">
        <f>AVERAGE(experiment1!K24,experiment2!K24,experiment3!K24,experiment4!K24,experiment5!K24)</f>
        <v>0.8990645548</v>
      </c>
      <c r="F24" s="11">
        <f>AVERAGE(experiment1!L24,experiment2!L24,experiment3!L24,experiment4!L24,experiment5!L24)</f>
        <v>0.8960323887</v>
      </c>
      <c r="G24" s="11">
        <f>AVERAGE(experiment1!M24,experiment2!M24,experiment3!M24,experiment4!M24,experiment5!M24)</f>
        <v>5.081117773</v>
      </c>
      <c r="H24" s="11">
        <f>AVERAGE(experiment1!N24,experiment2!N24,experiment3!N24,experiment4!N24,experiment5!N24)</f>
        <v>3720.402088</v>
      </c>
      <c r="I24" s="12">
        <f t="shared" si="1"/>
        <v>1</v>
      </c>
      <c r="J24" s="11">
        <f>STDEV(experiment1!I24,experiment2!I24,experiment3!I24,experiment4!I24,experiment5!I24)/absoluteError!$C$3</f>
        <v>0.007153973315</v>
      </c>
      <c r="K24" s="11">
        <f>STDEV(experiment1!J24,experiment2!J24,experiment3!J24,experiment4!J24,experiment5!J24)/absoluteError!$C$3</f>
        <v>0.006722146001</v>
      </c>
      <c r="L24" s="11">
        <f>STDEV(experiment1!K24,experiment2!K24,experiment3!K24,experiment4!K24,experiment5!K24)/absoluteError!$C$3</f>
        <v>0.00605817707</v>
      </c>
      <c r="M24" s="11">
        <f>STDEV(experiment1!L24,experiment2!L24,experiment3!L24,experiment4!L24,experiment5!L24)/absoluteError!$C$3</f>
        <v>0.007153973315</v>
      </c>
      <c r="N24" s="3">
        <f t="shared" si="2"/>
        <v>3</v>
      </c>
    </row>
    <row r="25">
      <c r="A25" s="10" t="s">
        <v>17</v>
      </c>
      <c r="B25" s="10" t="s">
        <v>86</v>
      </c>
      <c r="C25" s="11">
        <f>AVERAGE(experiment1!I25,experiment2!I25,experiment3!I25,experiment4!I25,experiment5!I25)</f>
        <v>0.92</v>
      </c>
      <c r="D25" s="11">
        <f>AVERAGE(experiment1!J25,experiment2!J25,experiment3!J25,experiment4!J25,experiment5!J25)</f>
        <v>0.9199210095</v>
      </c>
      <c r="E25" s="11">
        <f>AVERAGE(experiment1!K25,experiment2!K25,experiment3!K25,experiment4!K25,experiment5!K25)</f>
        <v>0.9236582141</v>
      </c>
      <c r="F25" s="11">
        <f>AVERAGE(experiment1!L25,experiment2!L25,experiment3!L25,experiment4!L25,experiment5!L25)</f>
        <v>0.92</v>
      </c>
      <c r="G25" s="11">
        <f>AVERAGE(experiment1!M25,experiment2!M25,experiment3!M25,experiment4!M25,experiment5!M25)</f>
        <v>5.084428787</v>
      </c>
      <c r="H25" s="11">
        <f>AVERAGE(experiment1!N25,experiment2!N25,experiment3!N25,experiment4!N25,experiment5!N25)</f>
        <v>588.5797606</v>
      </c>
      <c r="I25" s="12">
        <f t="shared" si="1"/>
        <v>1</v>
      </c>
      <c r="J25" s="11">
        <f>STDEV(experiment1!I25,experiment2!I25,experiment3!I25,experiment4!I25,experiment5!I25)/absoluteError!$C$3</f>
        <v>0.01038333286</v>
      </c>
      <c r="K25" s="11">
        <f>STDEV(experiment1!J25,experiment2!J25,experiment3!J25,experiment4!J25,experiment5!J25)/absoluteError!$C$3</f>
        <v>0.01088059946</v>
      </c>
      <c r="L25" s="11">
        <f>STDEV(experiment1!K25,experiment2!K25,experiment3!K25,experiment4!K25,experiment5!K25)/absoluteError!$C$3</f>
        <v>0.009386931656</v>
      </c>
      <c r="M25" s="11">
        <f>STDEV(experiment1!L25,experiment2!L25,experiment3!L25,experiment4!L25,experiment5!L25)/absoluteError!$C$3</f>
        <v>0.01038333286</v>
      </c>
      <c r="N25" s="3">
        <f t="shared" si="2"/>
        <v>3</v>
      </c>
    </row>
    <row r="26">
      <c r="A26" s="10" t="s">
        <v>17</v>
      </c>
      <c r="B26" s="10" t="s">
        <v>89</v>
      </c>
      <c r="C26" s="11">
        <f>AVERAGE(experiment1!I26,experiment2!I26,experiment3!I26,experiment4!I26,experiment5!I26)</f>
        <v>0.8889068826</v>
      </c>
      <c r="D26" s="11">
        <f>AVERAGE(experiment1!J26,experiment2!J26,experiment3!J26,experiment4!J26,experiment5!J26)</f>
        <v>0.887229</v>
      </c>
      <c r="E26" s="11">
        <f>AVERAGE(experiment1!K26,experiment2!K26,experiment3!K26,experiment4!K26,experiment5!K26)</f>
        <v>0.890769162</v>
      </c>
      <c r="F26" s="11">
        <f>AVERAGE(experiment1!L26,experiment2!L26,experiment3!L26,experiment4!L26,experiment5!L26)</f>
        <v>0.8889068826</v>
      </c>
      <c r="G26" s="11">
        <f>AVERAGE(experiment1!M26,experiment2!M26,experiment3!M26,experiment4!M26,experiment5!M26)</f>
        <v>5.046719837</v>
      </c>
      <c r="H26" s="11">
        <f>AVERAGE(experiment1!N26,experiment2!N26,experiment3!N26,experiment4!N26,experiment5!N26)</f>
        <v>3955.652795</v>
      </c>
      <c r="I26" s="12">
        <f t="shared" si="1"/>
        <v>1</v>
      </c>
      <c r="J26" s="11">
        <f>STDEV(experiment1!I26,experiment2!I26,experiment3!I26,experiment4!I26,experiment5!I26)/absoluteError!$C$3</f>
        <v>0.01009843536</v>
      </c>
      <c r="K26" s="11">
        <f>STDEV(experiment1!J26,experiment2!J26,experiment3!J26,experiment4!J26,experiment5!J26)/absoluteError!$C$3</f>
        <v>0.01010093845</v>
      </c>
      <c r="L26" s="11">
        <f>STDEV(experiment1!K26,experiment2!K26,experiment3!K26,experiment4!K26,experiment5!K26)/absoluteError!$C$3</f>
        <v>0.009628791203</v>
      </c>
      <c r="M26" s="11">
        <f>STDEV(experiment1!L26,experiment2!L26,experiment3!L26,experiment4!L26,experiment5!L26)/absoluteError!$C$3</f>
        <v>0.01009843536</v>
      </c>
      <c r="N26" s="3">
        <f t="shared" si="2"/>
        <v>4</v>
      </c>
    </row>
    <row r="27">
      <c r="A27" s="10" t="s">
        <v>17</v>
      </c>
      <c r="B27" s="10" t="s">
        <v>92</v>
      </c>
      <c r="C27" s="11">
        <f>AVERAGE(experiment1!I27,experiment2!I27,experiment3!I27,experiment4!I27,experiment5!I27)</f>
        <v>0.5007287449</v>
      </c>
      <c r="D27" s="11">
        <f>AVERAGE(experiment1!J27,experiment2!J27,experiment3!J27,experiment4!J27,experiment5!J27)</f>
        <v>0.4814064683</v>
      </c>
      <c r="E27" s="11">
        <f>AVERAGE(experiment1!K27,experiment2!K27,experiment3!K27,experiment4!K27,experiment5!K27)</f>
        <v>0.5973168086</v>
      </c>
      <c r="F27" s="11">
        <f>AVERAGE(experiment1!L27,experiment2!L27,experiment3!L27,experiment4!L27,experiment5!L27)</f>
        <v>0.5007287449</v>
      </c>
      <c r="G27" s="11">
        <f>AVERAGE(experiment1!M27,experiment2!M27,experiment3!M27,experiment4!M27,experiment5!M27)</f>
        <v>5.106641197</v>
      </c>
      <c r="H27" s="11">
        <f>AVERAGE(experiment1!N27,experiment2!N27,experiment3!N27,experiment4!N27,experiment5!N27)</f>
        <v>3416.886693</v>
      </c>
      <c r="I27" s="12">
        <f t="shared" si="1"/>
        <v>0</v>
      </c>
      <c r="J27" s="11">
        <f>STDEV(experiment1!I27,experiment2!I27,experiment3!I27,experiment4!I27,experiment5!I27)/absoluteError!$C$3</f>
        <v>0.007894633032</v>
      </c>
      <c r="K27" s="11">
        <f>STDEV(experiment1!J27,experiment2!J27,experiment3!J27,experiment4!J27,experiment5!J27)/absoluteError!$C$3</f>
        <v>0.006391211944</v>
      </c>
      <c r="L27" s="11">
        <f>STDEV(experiment1!K27,experiment2!K27,experiment3!K27,experiment4!K27,experiment5!K27)/absoluteError!$C$3</f>
        <v>0.02076164511</v>
      </c>
      <c r="M27" s="11">
        <f>STDEV(experiment1!L27,experiment2!L27,experiment3!L27,experiment4!L27,experiment5!L27)/absoluteError!$C$3</f>
        <v>0.007894633032</v>
      </c>
      <c r="N27" s="3">
        <f t="shared" si="2"/>
        <v>2</v>
      </c>
    </row>
    <row r="28">
      <c r="A28" s="10" t="s">
        <v>17</v>
      </c>
      <c r="B28" s="10" t="s">
        <v>95</v>
      </c>
      <c r="C28" s="11">
        <f>AVERAGE(experiment1!I28,experiment2!I28,experiment3!I28,experiment4!I28,experiment5!I28)</f>
        <v>0.5562753036</v>
      </c>
      <c r="D28" s="11">
        <f>AVERAGE(experiment1!J28,experiment2!J28,experiment3!J28,experiment4!J28,experiment5!J28)</f>
        <v>0.5510290755</v>
      </c>
      <c r="E28" s="11">
        <f>AVERAGE(experiment1!K28,experiment2!K28,experiment3!K28,experiment4!K28,experiment5!K28)</f>
        <v>0.6266465746</v>
      </c>
      <c r="F28" s="11">
        <f>AVERAGE(experiment1!L28,experiment2!L28,experiment3!L28,experiment4!L28,experiment5!L28)</f>
        <v>0.5562753036</v>
      </c>
      <c r="G28" s="11">
        <f>AVERAGE(experiment1!M28,experiment2!M28,experiment3!M28,experiment4!M28,experiment5!M28)</f>
        <v>5.108632898</v>
      </c>
      <c r="H28" s="11">
        <f>AVERAGE(experiment1!N28,experiment2!N28,experiment3!N28,experiment4!N28,experiment5!N28)</f>
        <v>285.5550382</v>
      </c>
      <c r="I28" s="12">
        <f t="shared" si="1"/>
        <v>0</v>
      </c>
      <c r="J28" s="11">
        <f>STDEV(experiment1!I28,experiment2!I28,experiment3!I28,experiment4!I28,experiment5!I28)/absoluteError!$C$3</f>
        <v>0.01465788341</v>
      </c>
      <c r="K28" s="11">
        <f>STDEV(experiment1!J28,experiment2!J28,experiment3!J28,experiment4!J28,experiment5!J28)/absoluteError!$C$3</f>
        <v>0.01404624998</v>
      </c>
      <c r="L28" s="11">
        <f>STDEV(experiment1!K28,experiment2!K28,experiment3!K28,experiment4!K28,experiment5!K28)/absoluteError!$C$3</f>
        <v>0.008999820937</v>
      </c>
      <c r="M28" s="11">
        <f>STDEV(experiment1!L28,experiment2!L28,experiment3!L28,experiment4!L28,experiment5!L28)/absoluteError!$C$3</f>
        <v>0.01465788341</v>
      </c>
      <c r="N28" s="3">
        <f t="shared" si="2"/>
        <v>2</v>
      </c>
    </row>
    <row r="29">
      <c r="A29" s="10" t="s">
        <v>17</v>
      </c>
      <c r="B29" s="10" t="s">
        <v>98</v>
      </c>
      <c r="C29" s="11">
        <f>AVERAGE(experiment1!I29,experiment2!I29,experiment3!I29,experiment4!I29,experiment5!I29)</f>
        <v>0.5439676113</v>
      </c>
      <c r="D29" s="11">
        <f>AVERAGE(experiment1!J29,experiment2!J29,experiment3!J29,experiment4!J29,experiment5!J29)</f>
        <v>0.5294421625</v>
      </c>
      <c r="E29" s="11">
        <f>AVERAGE(experiment1!K29,experiment2!K29,experiment3!K29,experiment4!K29,experiment5!K29)</f>
        <v>0.6235271693</v>
      </c>
      <c r="F29" s="11">
        <f>AVERAGE(experiment1!L29,experiment2!L29,experiment3!L29,experiment4!L29,experiment5!L29)</f>
        <v>0.5439676113</v>
      </c>
      <c r="G29" s="11">
        <f>AVERAGE(experiment1!M29,experiment2!M29,experiment3!M29,experiment4!M29,experiment5!M29)</f>
        <v>5.081380653</v>
      </c>
      <c r="H29" s="11">
        <f>AVERAGE(experiment1!N29,experiment2!N29,experiment3!N29,experiment4!N29,experiment5!N29)</f>
        <v>3669.19598</v>
      </c>
      <c r="I29" s="12">
        <f t="shared" si="1"/>
        <v>0</v>
      </c>
      <c r="J29" s="11">
        <f>STDEV(experiment1!I29,experiment2!I29,experiment3!I29,experiment4!I29,experiment5!I29)/absoluteError!$C$3</f>
        <v>0.005243813719</v>
      </c>
      <c r="K29" s="11">
        <f>STDEV(experiment1!J29,experiment2!J29,experiment3!J29,experiment4!J29,experiment5!J29)/absoluteError!$C$3</f>
        <v>0.008503346646</v>
      </c>
      <c r="L29" s="11">
        <f>STDEV(experiment1!K29,experiment2!K29,experiment3!K29,experiment4!K29,experiment5!K29)/absoluteError!$C$3</f>
        <v>0.01292790819</v>
      </c>
      <c r="M29" s="11">
        <f>STDEV(experiment1!L29,experiment2!L29,experiment3!L29,experiment4!L29,experiment5!L29)/absoluteError!$C$3</f>
        <v>0.005243813719</v>
      </c>
      <c r="N29" s="3">
        <f t="shared" si="2"/>
        <v>3</v>
      </c>
    </row>
    <row r="30">
      <c r="A30" s="10" t="s">
        <v>17</v>
      </c>
      <c r="B30" s="10" t="s">
        <v>101</v>
      </c>
      <c r="C30" s="11">
        <f>AVERAGE(experiment1!I30,experiment2!I30,experiment3!I30,experiment4!I30,experiment5!I30)</f>
        <v>0.224291498</v>
      </c>
      <c r="D30" s="11">
        <f>AVERAGE(experiment1!J30,experiment2!J30,experiment3!J30,experiment4!J30,experiment5!J30)</f>
        <v>0.1485140405</v>
      </c>
      <c r="E30" s="11">
        <f>AVERAGE(experiment1!K30,experiment2!K30,experiment3!K30,experiment4!K30,experiment5!K30)</f>
        <v>0.2137747138</v>
      </c>
      <c r="F30" s="11">
        <f>AVERAGE(experiment1!L30,experiment2!L30,experiment3!L30,experiment4!L30,experiment5!L30)</f>
        <v>0.224291498</v>
      </c>
      <c r="G30" s="11">
        <f>AVERAGE(experiment1!M30,experiment2!M30,experiment3!M30,experiment4!M30,experiment5!M30)</f>
        <v>4.998799324</v>
      </c>
      <c r="H30" s="11">
        <f>AVERAGE(experiment1!N30,experiment2!N30,experiment3!N30,experiment4!N30,experiment5!N30)</f>
        <v>3369.956704</v>
      </c>
      <c r="I30" s="12">
        <f t="shared" si="1"/>
        <v>0</v>
      </c>
      <c r="J30" s="11">
        <f>STDEV(experiment1!I30,experiment2!I30,experiment3!I30,experiment4!I30,experiment5!I30)/absoluteError!$C$3</f>
        <v>0.01916823414</v>
      </c>
      <c r="K30" s="11">
        <f>STDEV(experiment1!J30,experiment2!J30,experiment3!J30,experiment4!J30,experiment5!J30)/absoluteError!$C$3</f>
        <v>0.02699068143</v>
      </c>
      <c r="L30" s="11">
        <f>STDEV(experiment1!K30,experiment2!K30,experiment3!K30,experiment4!K30,experiment5!K30)/absoluteError!$C$3</f>
        <v>0.05011635089</v>
      </c>
      <c r="M30" s="11">
        <f>STDEV(experiment1!L30,experiment2!L30,experiment3!L30,experiment4!L30,experiment5!L30)/absoluteError!$C$3</f>
        <v>0.01916823414</v>
      </c>
      <c r="N30" s="3">
        <f t="shared" si="2"/>
        <v>1</v>
      </c>
    </row>
    <row r="31">
      <c r="A31" s="10" t="s">
        <v>17</v>
      </c>
      <c r="B31" s="10" t="s">
        <v>104</v>
      </c>
      <c r="C31" s="11">
        <f>AVERAGE(experiment1!I31,experiment2!I31,experiment3!I31,experiment4!I31,experiment5!I31)</f>
        <v>0.4489068826</v>
      </c>
      <c r="D31" s="11">
        <f>AVERAGE(experiment1!J31,experiment2!J31,experiment3!J31,experiment4!J31,experiment5!J31)</f>
        <v>0.4289323081</v>
      </c>
      <c r="E31" s="11">
        <f>AVERAGE(experiment1!K31,experiment2!K31,experiment3!K31,experiment4!K31,experiment5!K31)</f>
        <v>0.5757018179</v>
      </c>
      <c r="F31" s="11">
        <f>AVERAGE(experiment1!L31,experiment2!L31,experiment3!L31,experiment4!L31,experiment5!L31)</f>
        <v>0.4489068826</v>
      </c>
      <c r="G31" s="11">
        <f>AVERAGE(experiment1!M31,experiment2!M31,experiment3!M31,experiment4!M31,experiment5!M31)</f>
        <v>4.995655918</v>
      </c>
      <c r="H31" s="11">
        <f>AVERAGE(experiment1!N31,experiment2!N31,experiment3!N31,experiment4!N31,experiment5!N31)</f>
        <v>254.1093658</v>
      </c>
      <c r="I31" s="12">
        <f t="shared" si="1"/>
        <v>0</v>
      </c>
      <c r="J31" s="11">
        <f>STDEV(experiment1!I31,experiment2!I31,experiment3!I31,experiment4!I31,experiment5!I31)/absoluteError!$C$3</f>
        <v>0.008764410771</v>
      </c>
      <c r="K31" s="11">
        <f>STDEV(experiment1!J31,experiment2!J31,experiment3!J31,experiment4!J31,experiment5!J31)/absoluteError!$C$3</f>
        <v>0.007482490458</v>
      </c>
      <c r="L31" s="11">
        <f>STDEV(experiment1!K31,experiment2!K31,experiment3!K31,experiment4!K31,experiment5!K31)/absoluteError!$C$3</f>
        <v>0.01347976809</v>
      </c>
      <c r="M31" s="11">
        <f>STDEV(experiment1!L31,experiment2!L31,experiment3!L31,experiment4!L31,experiment5!L31)/absoluteError!$C$3</f>
        <v>0.008764410771</v>
      </c>
      <c r="N31" s="3">
        <f t="shared" si="2"/>
        <v>1</v>
      </c>
    </row>
    <row r="32">
      <c r="A32" s="10" t="s">
        <v>17</v>
      </c>
      <c r="B32" s="10" t="s">
        <v>107</v>
      </c>
      <c r="C32" s="11">
        <f>AVERAGE(experiment1!I32,experiment2!I32,experiment3!I32,experiment4!I32,experiment5!I32)</f>
        <v>0.4884210526</v>
      </c>
      <c r="D32" s="11">
        <f>AVERAGE(experiment1!J32,experiment2!J32,experiment3!J32,experiment4!J32,experiment5!J32)</f>
        <v>0.4633857822</v>
      </c>
      <c r="E32" s="11">
        <f>AVERAGE(experiment1!K32,experiment2!K32,experiment3!K32,experiment4!K32,experiment5!K32)</f>
        <v>0.6249090024</v>
      </c>
      <c r="F32" s="11">
        <f>AVERAGE(experiment1!L32,experiment2!L32,experiment3!L32,experiment4!L32,experiment5!L32)</f>
        <v>0.4884210526</v>
      </c>
      <c r="G32" s="11">
        <f>AVERAGE(experiment1!M32,experiment2!M32,experiment3!M32,experiment4!M32,experiment5!M32)</f>
        <v>5.086657476</v>
      </c>
      <c r="H32" s="11">
        <f>AVERAGE(experiment1!N32,experiment2!N32,experiment3!N32,experiment4!N32,experiment5!N32)</f>
        <v>3633.556073</v>
      </c>
      <c r="I32" s="12">
        <f t="shared" si="1"/>
        <v>0</v>
      </c>
      <c r="J32" s="11">
        <f>STDEV(experiment1!I32,experiment2!I32,experiment3!I32,experiment4!I32,experiment5!I32)/absoluteError!$C$3</f>
        <v>0.01980646911</v>
      </c>
      <c r="K32" s="11">
        <f>STDEV(experiment1!J32,experiment2!J32,experiment3!J32,experiment4!J32,experiment5!J32)/absoluteError!$C$3</f>
        <v>0.02503156101</v>
      </c>
      <c r="L32" s="11">
        <f>STDEV(experiment1!K32,experiment2!K32,experiment3!K32,experiment4!K32,experiment5!K32)/absoluteError!$C$3</f>
        <v>0.007205919609</v>
      </c>
      <c r="M32" s="11">
        <f>STDEV(experiment1!L32,experiment2!L32,experiment3!L32,experiment4!L32,experiment5!L32)/absoluteError!$C$3</f>
        <v>0.01980646911</v>
      </c>
      <c r="N32" s="3">
        <f t="shared" si="2"/>
        <v>2</v>
      </c>
    </row>
    <row r="33">
      <c r="A33" s="10" t="s">
        <v>29</v>
      </c>
      <c r="B33" s="10" t="s">
        <v>17</v>
      </c>
      <c r="C33" s="11">
        <f>AVERAGE(experiment1!I33,experiment2!I33,experiment3!I33,experiment4!I33,experiment5!I33)</f>
        <v>0.5316017316</v>
      </c>
      <c r="D33" s="11">
        <f>AVERAGE(experiment1!J33,experiment2!J33,experiment3!J33,experiment4!J33,experiment5!J33)</f>
        <v>0.4582650282</v>
      </c>
      <c r="E33" s="11">
        <f>AVERAGE(experiment1!K33,experiment2!K33,experiment3!K33,experiment4!K33,experiment5!K33)</f>
        <v>0.4411127189</v>
      </c>
      <c r="F33" s="11">
        <f>AVERAGE(experiment1!L33,experiment2!L33,experiment3!L33,experiment4!L33,experiment5!L33)</f>
        <v>0.5316017316</v>
      </c>
      <c r="G33" s="11">
        <f>AVERAGE(experiment1!M33,experiment2!M33,experiment3!M33,experiment4!M33,experiment5!M33)</f>
        <v>3.630583477</v>
      </c>
      <c r="H33" s="11">
        <f>AVERAGE(experiment1!N33,experiment2!N33,experiment3!N33,experiment4!N33,experiment5!N33)</f>
        <v>313.4577065</v>
      </c>
      <c r="I33" s="12">
        <f t="shared" si="1"/>
        <v>0</v>
      </c>
      <c r="J33" s="11">
        <f>STDEV(experiment1!I33,experiment2!I33,experiment3!I33,experiment4!I33,experiment5!I33)/absoluteError!$C$3</f>
        <v>0.005501413432</v>
      </c>
      <c r="K33" s="11">
        <f>STDEV(experiment1!J33,experiment2!J33,experiment3!J33,experiment4!J33,experiment5!J33)/absoluteError!$C$3</f>
        <v>0.00546173472</v>
      </c>
      <c r="L33" s="11">
        <f>STDEV(experiment1!K33,experiment2!K33,experiment3!K33,experiment4!K33,experiment5!K33)/absoluteError!$C$3</f>
        <v>0.005639537778</v>
      </c>
      <c r="M33" s="11">
        <f>STDEV(experiment1!L33,experiment2!L33,experiment3!L33,experiment4!L33,experiment5!L33)/absoluteError!$C$3</f>
        <v>0.005501413432</v>
      </c>
      <c r="N33" s="3">
        <f t="shared" si="2"/>
        <v>1</v>
      </c>
    </row>
    <row r="34">
      <c r="A34" s="10" t="s">
        <v>29</v>
      </c>
      <c r="B34" s="10" t="s">
        <v>20</v>
      </c>
      <c r="C34" s="11">
        <f>AVERAGE(experiment1!I34,experiment2!I34,experiment3!I34,experiment4!I34,experiment5!I34)</f>
        <v>0.5095238095</v>
      </c>
      <c r="D34" s="11">
        <f>AVERAGE(experiment1!J34,experiment2!J34,experiment3!J34,experiment4!J34,experiment5!J34)</f>
        <v>0.48245646</v>
      </c>
      <c r="E34" s="11">
        <f>AVERAGE(experiment1!K34,experiment2!K34,experiment3!K34,experiment4!K34,experiment5!K34)</f>
        <v>0.5089771265</v>
      </c>
      <c r="F34" s="11">
        <f>AVERAGE(experiment1!L34,experiment2!L34,experiment3!L34,experiment4!L34,experiment5!L34)</f>
        <v>0.5095238095</v>
      </c>
      <c r="G34" s="11">
        <f>AVERAGE(experiment1!M34,experiment2!M34,experiment3!M34,experiment4!M34,experiment5!M34)</f>
        <v>3.639686251</v>
      </c>
      <c r="H34" s="11">
        <f>AVERAGE(experiment1!N34,experiment2!N34,experiment3!N34,experiment4!N34,experiment5!N34)</f>
        <v>3692.422583</v>
      </c>
      <c r="I34" s="12">
        <f t="shared" si="1"/>
        <v>0</v>
      </c>
      <c r="J34" s="11">
        <f>STDEV(experiment1!I34,experiment2!I34,experiment3!I34,experiment4!I34,experiment5!I34)/absoluteError!$C$3</f>
        <v>0.01351037795</v>
      </c>
      <c r="K34" s="11">
        <f>STDEV(experiment1!J34,experiment2!J34,experiment3!J34,experiment4!J34,experiment5!J34)/absoluteError!$C$3</f>
        <v>0.01045055335</v>
      </c>
      <c r="L34" s="11">
        <f>STDEV(experiment1!K34,experiment2!K34,experiment3!K34,experiment4!K34,experiment5!K34)/absoluteError!$C$3</f>
        <v>0.01082341894</v>
      </c>
      <c r="M34" s="11">
        <f>STDEV(experiment1!L34,experiment2!L34,experiment3!L34,experiment4!L34,experiment5!L34)/absoluteError!$C$3</f>
        <v>0.01351037795</v>
      </c>
      <c r="N34" s="3">
        <f t="shared" si="2"/>
        <v>2</v>
      </c>
    </row>
    <row r="35">
      <c r="A35" s="10" t="s">
        <v>29</v>
      </c>
      <c r="B35" s="10" t="s">
        <v>23</v>
      </c>
      <c r="C35" s="11">
        <f>AVERAGE(experiment1!I35,experiment2!I35,experiment3!I35,experiment4!I35,experiment5!I35)</f>
        <v>0.5471861472</v>
      </c>
      <c r="D35" s="11">
        <f>AVERAGE(experiment1!J35,experiment2!J35,experiment3!J35,experiment4!J35,experiment5!J35)</f>
        <v>0.4889345375</v>
      </c>
      <c r="E35" s="11">
        <f>AVERAGE(experiment1!K35,experiment2!K35,experiment3!K35,experiment4!K35,experiment5!K35)</f>
        <v>0.460447018</v>
      </c>
      <c r="F35" s="11">
        <f>AVERAGE(experiment1!L35,experiment2!L35,experiment3!L35,experiment4!L35,experiment5!L35)</f>
        <v>0.5471861472</v>
      </c>
      <c r="G35" s="11">
        <f>AVERAGE(experiment1!M35,experiment2!M35,experiment3!M35,experiment4!M35,experiment5!M35)</f>
        <v>3.658078575</v>
      </c>
      <c r="H35" s="11">
        <f>AVERAGE(experiment1!N35,experiment2!N35,experiment3!N35,experiment4!N35,experiment5!N35)</f>
        <v>558.4678438</v>
      </c>
      <c r="I35" s="12">
        <f t="shared" si="1"/>
        <v>0</v>
      </c>
      <c r="J35" s="11">
        <f>STDEV(experiment1!I35,experiment2!I35,experiment3!I35,experiment4!I35,experiment5!I35)/absoluteError!$C$3</f>
        <v>0.009881136113</v>
      </c>
      <c r="K35" s="11">
        <f>STDEV(experiment1!J35,experiment2!J35,experiment3!J35,experiment4!J35,experiment5!J35)/absoluteError!$C$3</f>
        <v>0.01169187794</v>
      </c>
      <c r="L35" s="11">
        <f>STDEV(experiment1!K35,experiment2!K35,experiment3!K35,experiment4!K35,experiment5!K35)/absoluteError!$C$3</f>
        <v>0.01062567025</v>
      </c>
      <c r="M35" s="11">
        <f>STDEV(experiment1!L35,experiment2!L35,experiment3!L35,experiment4!L35,experiment5!L35)/absoluteError!$C$3</f>
        <v>0.009881136113</v>
      </c>
      <c r="N35" s="3">
        <f t="shared" si="2"/>
        <v>2</v>
      </c>
    </row>
    <row r="36">
      <c r="A36" s="10" t="s">
        <v>29</v>
      </c>
      <c r="B36" s="10" t="s">
        <v>26</v>
      </c>
      <c r="C36" s="11">
        <f>AVERAGE(experiment1!I36,experiment2!I36,experiment3!I36,experiment4!I36,experiment5!I36)</f>
        <v>0.5476190476</v>
      </c>
      <c r="D36" s="11">
        <f>AVERAGE(experiment1!J36,experiment2!J36,experiment3!J36,experiment4!J36,experiment5!J36)</f>
        <v>0.5132076949</v>
      </c>
      <c r="E36" s="11">
        <f>AVERAGE(experiment1!K36,experiment2!K36,experiment3!K36,experiment4!K36,experiment5!K36)</f>
        <v>0.5222461316</v>
      </c>
      <c r="F36" s="11">
        <f>AVERAGE(experiment1!L36,experiment2!L36,experiment3!L36,experiment4!L36,experiment5!L36)</f>
        <v>0.5476190476</v>
      </c>
      <c r="G36" s="11">
        <f>AVERAGE(experiment1!M36,experiment2!M36,experiment3!M36,experiment4!M36,experiment5!M36)</f>
        <v>3.640532446</v>
      </c>
      <c r="H36" s="11">
        <f>AVERAGE(experiment1!N36,experiment2!N36,experiment3!N36,experiment4!N36,experiment5!N36)</f>
        <v>3937.880979</v>
      </c>
      <c r="I36" s="12">
        <f t="shared" si="1"/>
        <v>0</v>
      </c>
      <c r="J36" s="11">
        <f>STDEV(experiment1!I36,experiment2!I36,experiment3!I36,experiment4!I36,experiment5!I36)/absoluteError!$C$3</f>
        <v>0.01732954017</v>
      </c>
      <c r="K36" s="11">
        <f>STDEV(experiment1!J36,experiment2!J36,experiment3!J36,experiment4!J36,experiment5!J36)/absoluteError!$C$3</f>
        <v>0.01337183052</v>
      </c>
      <c r="L36" s="11">
        <f>STDEV(experiment1!K36,experiment2!K36,experiment3!K36,experiment4!K36,experiment5!K36)/absoluteError!$C$3</f>
        <v>0.008306072217</v>
      </c>
      <c r="M36" s="11">
        <f>STDEV(experiment1!L36,experiment2!L36,experiment3!L36,experiment4!L36,experiment5!L36)/absoluteError!$C$3</f>
        <v>0.01732954017</v>
      </c>
      <c r="N36" s="3">
        <f t="shared" si="2"/>
        <v>3</v>
      </c>
    </row>
    <row r="37">
      <c r="A37" s="10" t="s">
        <v>29</v>
      </c>
      <c r="B37" s="10" t="s">
        <v>29</v>
      </c>
      <c r="C37" s="11">
        <f>AVERAGE(experiment1!I37,experiment2!I37,experiment3!I37,experiment4!I37,experiment5!I37)</f>
        <v>0.8640692641</v>
      </c>
      <c r="D37" s="11">
        <f>AVERAGE(experiment1!J37,experiment2!J37,experiment3!J37,experiment4!J37,experiment5!J37)</f>
        <v>0.8466496397</v>
      </c>
      <c r="E37" s="11">
        <f>AVERAGE(experiment1!K37,experiment2!K37,experiment3!K37,experiment4!K37,experiment5!K37)</f>
        <v>0.8396088421</v>
      </c>
      <c r="F37" s="11">
        <f>AVERAGE(experiment1!L37,experiment2!L37,experiment3!L37,experiment4!L37,experiment5!L37)</f>
        <v>0.8640692641</v>
      </c>
      <c r="G37" s="11">
        <f>AVERAGE(experiment1!M37,experiment2!M37,experiment3!M37,experiment4!M37,experiment5!M37)</f>
        <v>3.666534758</v>
      </c>
      <c r="H37" s="11">
        <f>AVERAGE(experiment1!N37,experiment2!N37,experiment3!N37,experiment4!N37,experiment5!N37)</f>
        <v>164.4753983</v>
      </c>
      <c r="I37" s="12">
        <f t="shared" si="1"/>
        <v>1</v>
      </c>
      <c r="J37" s="11">
        <f>STDEV(experiment1!I37,experiment2!I37,experiment3!I37,experiment4!I37,experiment5!I37)/absoluteError!$C$3</f>
        <v>0.0116441365</v>
      </c>
      <c r="K37" s="11">
        <f>STDEV(experiment1!J37,experiment2!J37,experiment3!J37,experiment4!J37,experiment5!J37)/absoluteError!$C$3</f>
        <v>0.01198582363</v>
      </c>
      <c r="L37" s="11">
        <f>STDEV(experiment1!K37,experiment2!K37,experiment3!K37,experiment4!K37,experiment5!K37)/absoluteError!$C$3</f>
        <v>0.01244157406</v>
      </c>
      <c r="M37" s="11">
        <f>STDEV(experiment1!L37,experiment2!L37,experiment3!L37,experiment4!L37,experiment5!L37)/absoluteError!$C$3</f>
        <v>0.0116441365</v>
      </c>
      <c r="N37" s="3">
        <f t="shared" si="2"/>
        <v>1</v>
      </c>
    </row>
    <row r="38">
      <c r="A38" s="10" t="s">
        <v>29</v>
      </c>
      <c r="B38" s="10" t="s">
        <v>32</v>
      </c>
      <c r="C38" s="11">
        <f>AVERAGE(experiment1!I38,experiment2!I38,experiment3!I38,experiment4!I38,experiment5!I38)</f>
        <v>0.8731601732</v>
      </c>
      <c r="D38" s="11">
        <f>AVERAGE(experiment1!J38,experiment2!J38,experiment3!J38,experiment4!J38,experiment5!J38)</f>
        <v>0.8629271575</v>
      </c>
      <c r="E38" s="11">
        <f>AVERAGE(experiment1!K38,experiment2!K38,experiment3!K38,experiment4!K38,experiment5!K38)</f>
        <v>0.8595131143</v>
      </c>
      <c r="F38" s="11">
        <f>AVERAGE(experiment1!L38,experiment2!L38,experiment3!L38,experiment4!L38,experiment5!L38)</f>
        <v>0.8731601732</v>
      </c>
      <c r="G38" s="11">
        <f>AVERAGE(experiment1!M38,experiment2!M38,experiment3!M38,experiment4!M38,experiment5!M38)</f>
        <v>3.631820583</v>
      </c>
      <c r="H38" s="11">
        <f>AVERAGE(experiment1!N38,experiment2!N38,experiment3!N38,experiment4!N38,experiment5!N38)</f>
        <v>465.1841181</v>
      </c>
      <c r="I38" s="12">
        <f t="shared" si="1"/>
        <v>1</v>
      </c>
      <c r="J38" s="11">
        <f>STDEV(experiment1!I38,experiment2!I38,experiment3!I38,experiment4!I38,experiment5!I38)/absoluteError!$C$3</f>
        <v>0.002228491373</v>
      </c>
      <c r="K38" s="11">
        <f>STDEV(experiment1!J38,experiment2!J38,experiment3!J38,experiment4!J38,experiment5!J38)/absoluteError!$C$3</f>
        <v>0.002778004533</v>
      </c>
      <c r="L38" s="11">
        <f>STDEV(experiment1!K38,experiment2!K38,experiment3!K38,experiment4!K38,experiment5!K38)/absoluteError!$C$3</f>
        <v>0.003214032356</v>
      </c>
      <c r="M38" s="11">
        <f>STDEV(experiment1!L38,experiment2!L38,experiment3!L38,experiment4!L38,experiment5!L38)/absoluteError!$C$3</f>
        <v>0.002228491373</v>
      </c>
      <c r="N38" s="3">
        <f t="shared" si="2"/>
        <v>2</v>
      </c>
    </row>
    <row r="39">
      <c r="A39" s="10" t="s">
        <v>29</v>
      </c>
      <c r="B39" s="10" t="s">
        <v>35</v>
      </c>
      <c r="C39" s="11">
        <f>AVERAGE(experiment1!I39,experiment2!I39,experiment3!I39,experiment4!I39,experiment5!I39)</f>
        <v>0.8922077922</v>
      </c>
      <c r="D39" s="11">
        <f>AVERAGE(experiment1!J39,experiment2!J39,experiment3!J39,experiment4!J39,experiment5!J39)</f>
        <v>0.8834264795</v>
      </c>
      <c r="E39" s="11">
        <f>AVERAGE(experiment1!K39,experiment2!K39,experiment3!K39,experiment4!K39,experiment5!K39)</f>
        <v>0.8824174062</v>
      </c>
      <c r="F39" s="11">
        <f>AVERAGE(experiment1!L39,experiment2!L39,experiment3!L39,experiment4!L39,experiment5!L39)</f>
        <v>0.8922077922</v>
      </c>
      <c r="G39" s="11">
        <f>AVERAGE(experiment1!M39,experiment2!M39,experiment3!M39,experiment4!M39,experiment5!M39)</f>
        <v>3.684233618</v>
      </c>
      <c r="H39" s="11">
        <f>AVERAGE(experiment1!N39,experiment2!N39,experiment3!N39,experiment4!N39,experiment5!N39)</f>
        <v>3841.314909</v>
      </c>
      <c r="I39" s="12">
        <f t="shared" si="1"/>
        <v>1</v>
      </c>
      <c r="J39" s="11">
        <f>STDEV(experiment1!I39,experiment2!I39,experiment3!I39,experiment4!I39,experiment5!I39)/absoluteError!$C$3</f>
        <v>0.004404110379</v>
      </c>
      <c r="K39" s="11">
        <f>STDEV(experiment1!J39,experiment2!J39,experiment3!J39,experiment4!J39,experiment5!J39)/absoluteError!$C$3</f>
        <v>0.003990243301</v>
      </c>
      <c r="L39" s="11">
        <f>STDEV(experiment1!K39,experiment2!K39,experiment3!K39,experiment4!K39,experiment5!K39)/absoluteError!$C$3</f>
        <v>0.003342715884</v>
      </c>
      <c r="M39" s="11">
        <f>STDEV(experiment1!L39,experiment2!L39,experiment3!L39,experiment4!L39,experiment5!L39)/absoluteError!$C$3</f>
        <v>0.004404110379</v>
      </c>
      <c r="N39" s="3">
        <f t="shared" si="2"/>
        <v>3</v>
      </c>
    </row>
    <row r="40">
      <c r="A40" s="10" t="s">
        <v>29</v>
      </c>
      <c r="B40" s="10" t="s">
        <v>38</v>
      </c>
      <c r="C40" s="11">
        <f>AVERAGE(experiment1!I40,experiment2!I40,experiment3!I40,experiment4!I40,experiment5!I40)</f>
        <v>0.880952381</v>
      </c>
      <c r="D40" s="11">
        <f>AVERAGE(experiment1!J40,experiment2!J40,experiment3!J40,experiment4!J40,experiment5!J40)</f>
        <v>0.8716558188</v>
      </c>
      <c r="E40" s="11">
        <f>AVERAGE(experiment1!K40,experiment2!K40,experiment3!K40,experiment4!K40,experiment5!K40)</f>
        <v>0.8672185758</v>
      </c>
      <c r="F40" s="11">
        <f>AVERAGE(experiment1!L40,experiment2!L40,experiment3!L40,experiment4!L40,experiment5!L40)</f>
        <v>0.880952381</v>
      </c>
      <c r="G40" s="11">
        <f>AVERAGE(experiment1!M40,experiment2!M40,experiment3!M40,experiment4!M40,experiment5!M40)</f>
        <v>3.625528002</v>
      </c>
      <c r="H40" s="11">
        <f>AVERAGE(experiment1!N40,experiment2!N40,experiment3!N40,experiment4!N40,experiment5!N40)</f>
        <v>709.5534914</v>
      </c>
      <c r="I40" s="12">
        <f t="shared" si="1"/>
        <v>1</v>
      </c>
      <c r="J40" s="11">
        <f>STDEV(experiment1!I40,experiment2!I40,experiment3!I40,experiment4!I40,experiment5!I40)/absoluteError!$C$3</f>
        <v>0.004791329788</v>
      </c>
      <c r="K40" s="11">
        <f>STDEV(experiment1!J40,experiment2!J40,experiment3!J40,experiment4!J40,experiment5!J40)/absoluteError!$C$3</f>
        <v>0.005913173113</v>
      </c>
      <c r="L40" s="11">
        <f>STDEV(experiment1!K40,experiment2!K40,experiment3!K40,experiment4!K40,experiment5!K40)/absoluteError!$C$3</f>
        <v>0.006196188985</v>
      </c>
      <c r="M40" s="11">
        <f>STDEV(experiment1!L40,experiment2!L40,experiment3!L40,experiment4!L40,experiment5!L40)/absoluteError!$C$3</f>
        <v>0.004791329788</v>
      </c>
      <c r="N40" s="3">
        <f t="shared" si="2"/>
        <v>3</v>
      </c>
    </row>
    <row r="41">
      <c r="A41" s="10" t="s">
        <v>29</v>
      </c>
      <c r="B41" s="10" t="s">
        <v>41</v>
      </c>
      <c r="C41" s="11">
        <f>AVERAGE(experiment1!I41,experiment2!I41,experiment3!I41,experiment4!I41,experiment5!I41)</f>
        <v>0.8831168831</v>
      </c>
      <c r="D41" s="11">
        <f>AVERAGE(experiment1!J41,experiment2!J41,experiment3!J41,experiment4!J41,experiment5!J41)</f>
        <v>0.8739243169</v>
      </c>
      <c r="E41" s="11">
        <f>AVERAGE(experiment1!K41,experiment2!K41,experiment3!K41,experiment4!K41,experiment5!K41)</f>
        <v>0.8694922803</v>
      </c>
      <c r="F41" s="11">
        <f>AVERAGE(experiment1!L41,experiment2!L41,experiment3!L41,experiment4!L41,experiment5!L41)</f>
        <v>0.8831168831</v>
      </c>
      <c r="G41" s="11">
        <f>AVERAGE(experiment1!M41,experiment2!M41,experiment3!M41,experiment4!M41,experiment5!M41)</f>
        <v>3.640280056</v>
      </c>
      <c r="H41" s="11">
        <f>AVERAGE(experiment1!N41,experiment2!N41,experiment3!N41,experiment4!N41,experiment5!N41)</f>
        <v>4083.16564</v>
      </c>
      <c r="I41" s="12">
        <f t="shared" si="1"/>
        <v>1</v>
      </c>
      <c r="J41" s="11">
        <f>STDEV(experiment1!I41,experiment2!I41,experiment3!I41,experiment4!I41,experiment5!I41)/absoluteError!$C$3</f>
        <v>0.001810952438</v>
      </c>
      <c r="K41" s="11">
        <f>STDEV(experiment1!J41,experiment2!J41,experiment3!J41,experiment4!J41,experiment5!J41)/absoluteError!$C$3</f>
        <v>0.001929870765</v>
      </c>
      <c r="L41" s="11">
        <f>STDEV(experiment1!K41,experiment2!K41,experiment3!K41,experiment4!K41,experiment5!K41)/absoluteError!$C$3</f>
        <v>0.002003925522</v>
      </c>
      <c r="M41" s="11">
        <f>STDEV(experiment1!L41,experiment2!L41,experiment3!L41,experiment4!L41,experiment5!L41)/absoluteError!$C$3</f>
        <v>0.001810952438</v>
      </c>
      <c r="N41" s="3">
        <f t="shared" si="2"/>
        <v>4</v>
      </c>
    </row>
    <row r="42">
      <c r="A42" s="10" t="s">
        <v>29</v>
      </c>
      <c r="B42" s="10" t="s">
        <v>44</v>
      </c>
      <c r="C42" s="11">
        <f>AVERAGE(experiment1!I42,experiment2!I42,experiment3!I42,experiment4!I42,experiment5!I42)</f>
        <v>0.8731601732</v>
      </c>
      <c r="D42" s="11">
        <f>AVERAGE(experiment1!J42,experiment2!J42,experiment3!J42,experiment4!J42,experiment5!J42)</f>
        <v>0.8572010282</v>
      </c>
      <c r="E42" s="11">
        <f>AVERAGE(experiment1!K42,experiment2!K42,experiment3!K42,experiment4!K42,experiment5!K42)</f>
        <v>0.8506717444</v>
      </c>
      <c r="F42" s="11">
        <f>AVERAGE(experiment1!L42,experiment2!L42,experiment3!L42,experiment4!L42,experiment5!L42)</f>
        <v>0.8731601732</v>
      </c>
      <c r="G42" s="11">
        <f>AVERAGE(experiment1!M42,experiment2!M42,experiment3!M42,experiment4!M42,experiment5!M42)</f>
        <v>3.596575832</v>
      </c>
      <c r="H42" s="11">
        <f>AVERAGE(experiment1!N42,experiment2!N42,experiment3!N42,experiment4!N42,experiment5!N42)</f>
        <v>196.796268</v>
      </c>
      <c r="I42" s="12">
        <f t="shared" si="1"/>
        <v>1</v>
      </c>
      <c r="J42" s="11">
        <f>STDEV(experiment1!I42,experiment2!I42,experiment3!I42,experiment4!I42,experiment5!I42)/absoluteError!$C$3</f>
        <v>0.006332787376</v>
      </c>
      <c r="K42" s="11">
        <f>STDEV(experiment1!J42,experiment2!J42,experiment3!J42,experiment4!J42,experiment5!J42)/absoluteError!$C$3</f>
        <v>0.007536667701</v>
      </c>
      <c r="L42" s="11">
        <f>STDEV(experiment1!K42,experiment2!K42,experiment3!K42,experiment4!K42,experiment5!K42)/absoluteError!$C$3</f>
        <v>0.007377092349</v>
      </c>
      <c r="M42" s="11">
        <f>STDEV(experiment1!L42,experiment2!L42,experiment3!L42,experiment4!L42,experiment5!L42)/absoluteError!$C$3</f>
        <v>0.006332787376</v>
      </c>
      <c r="N42" s="3">
        <f t="shared" si="2"/>
        <v>2</v>
      </c>
    </row>
    <row r="43">
      <c r="A43" s="10" t="s">
        <v>29</v>
      </c>
      <c r="B43" s="10" t="s">
        <v>47</v>
      </c>
      <c r="C43" s="11">
        <f>AVERAGE(experiment1!I43,experiment2!I43,experiment3!I43,experiment4!I43,experiment5!I43)</f>
        <v>0.8861471861</v>
      </c>
      <c r="D43" s="11">
        <f>AVERAGE(experiment1!J43,experiment2!J43,experiment3!J43,experiment4!J43,experiment5!J43)</f>
        <v>0.8758169257</v>
      </c>
      <c r="E43" s="11">
        <f>AVERAGE(experiment1!K43,experiment2!K43,experiment3!K43,experiment4!K43,experiment5!K43)</f>
        <v>0.8705790506</v>
      </c>
      <c r="F43" s="11">
        <f>AVERAGE(experiment1!L43,experiment2!L43,experiment3!L43,experiment4!L43,experiment5!L43)</f>
        <v>0.8861471861</v>
      </c>
      <c r="G43" s="11">
        <f>AVERAGE(experiment1!M43,experiment2!M43,experiment3!M43,experiment4!M43,experiment5!M43)</f>
        <v>3.658716774</v>
      </c>
      <c r="H43" s="11">
        <f>AVERAGE(experiment1!N43,experiment2!N43,experiment3!N43,experiment4!N43,experiment5!N43)</f>
        <v>498.9568029</v>
      </c>
      <c r="I43" s="12">
        <f t="shared" si="1"/>
        <v>1</v>
      </c>
      <c r="J43" s="11">
        <f>STDEV(experiment1!I43,experiment2!I43,experiment3!I43,experiment4!I43,experiment5!I43)/absoluteError!$C$3</f>
        <v>0.004026206761</v>
      </c>
      <c r="K43" s="11">
        <f>STDEV(experiment1!J43,experiment2!J43,experiment3!J43,experiment4!J43,experiment5!J43)/absoluteError!$C$3</f>
        <v>0.003457313984</v>
      </c>
      <c r="L43" s="11">
        <f>STDEV(experiment1!K43,experiment2!K43,experiment3!K43,experiment4!K43,experiment5!K43)/absoluteError!$C$3</f>
        <v>0.003074349913</v>
      </c>
      <c r="M43" s="11">
        <f>STDEV(experiment1!L43,experiment2!L43,experiment3!L43,experiment4!L43,experiment5!L43)/absoluteError!$C$3</f>
        <v>0.004026206761</v>
      </c>
      <c r="N43" s="3">
        <f t="shared" si="2"/>
        <v>3</v>
      </c>
    </row>
    <row r="44">
      <c r="A44" s="10" t="s">
        <v>29</v>
      </c>
      <c r="B44" s="10" t="s">
        <v>50</v>
      </c>
      <c r="C44" s="11">
        <f>AVERAGE(experiment1!I44,experiment2!I44,experiment3!I44,experiment4!I44,experiment5!I44)</f>
        <v>0.8904761905</v>
      </c>
      <c r="D44" s="11">
        <f>AVERAGE(experiment1!J44,experiment2!J44,experiment3!J44,experiment4!J44,experiment5!J44)</f>
        <v>0.8794087174</v>
      </c>
      <c r="E44" s="11">
        <f>AVERAGE(experiment1!K44,experiment2!K44,experiment3!K44,experiment4!K44,experiment5!K44)</f>
        <v>0.8739547079</v>
      </c>
      <c r="F44" s="11">
        <f>AVERAGE(experiment1!L44,experiment2!L44,experiment3!L44,experiment4!L44,experiment5!L44)</f>
        <v>0.8904761905</v>
      </c>
      <c r="G44" s="11">
        <f>AVERAGE(experiment1!M44,experiment2!M44,experiment3!M44,experiment4!M44,experiment5!M44)</f>
        <v>3.645118284</v>
      </c>
      <c r="H44" s="11">
        <f>AVERAGE(experiment1!N44,experiment2!N44,experiment3!N44,experiment4!N44,experiment5!N44)</f>
        <v>3878.079855</v>
      </c>
      <c r="I44" s="12">
        <f t="shared" si="1"/>
        <v>1</v>
      </c>
      <c r="J44" s="11">
        <f>STDEV(experiment1!I44,experiment2!I44,experiment3!I44,experiment4!I44,experiment5!I44)/absoluteError!$C$3</f>
        <v>0.008371895933</v>
      </c>
      <c r="K44" s="11">
        <f>STDEV(experiment1!J44,experiment2!J44,experiment3!J44,experiment4!J44,experiment5!J44)/absoluteError!$C$3</f>
        <v>0.008620628384</v>
      </c>
      <c r="L44" s="11">
        <f>STDEV(experiment1!K44,experiment2!K44,experiment3!K44,experiment4!K44,experiment5!K44)/absoluteError!$C$3</f>
        <v>0.008113872753</v>
      </c>
      <c r="M44" s="11">
        <f>STDEV(experiment1!L44,experiment2!L44,experiment3!L44,experiment4!L44,experiment5!L44)/absoluteError!$C$3</f>
        <v>0.008371895933</v>
      </c>
      <c r="N44" s="3">
        <f t="shared" si="2"/>
        <v>4</v>
      </c>
    </row>
    <row r="45">
      <c r="A45" s="10" t="s">
        <v>29</v>
      </c>
      <c r="B45" s="10" t="s">
        <v>53</v>
      </c>
      <c r="C45" s="11">
        <f>AVERAGE(experiment1!I45,experiment2!I45,experiment3!I45,experiment4!I45,experiment5!I45)</f>
        <v>0.8818181818</v>
      </c>
      <c r="D45" s="11">
        <f>AVERAGE(experiment1!J45,experiment2!J45,experiment3!J45,experiment4!J45,experiment5!J45)</f>
        <v>0.8736238285</v>
      </c>
      <c r="E45" s="11">
        <f>AVERAGE(experiment1!K45,experiment2!K45,experiment3!K45,experiment4!K45,experiment5!K45)</f>
        <v>0.8708083665</v>
      </c>
      <c r="F45" s="11">
        <f>AVERAGE(experiment1!L45,experiment2!L45,experiment3!L45,experiment4!L45,experiment5!L45)</f>
        <v>0.8818181818</v>
      </c>
      <c r="G45" s="11">
        <f>AVERAGE(experiment1!M45,experiment2!M45,experiment3!M45,experiment4!M45,experiment5!M45)</f>
        <v>3.658298302</v>
      </c>
      <c r="H45" s="11">
        <f>AVERAGE(experiment1!N45,experiment2!N45,experiment3!N45,experiment4!N45,experiment5!N45)</f>
        <v>744.4419288</v>
      </c>
      <c r="I45" s="12">
        <f t="shared" si="1"/>
        <v>1</v>
      </c>
      <c r="J45" s="11">
        <f>STDEV(experiment1!I45,experiment2!I45,experiment3!I45,experiment4!I45,experiment5!I45)/absoluteError!$C$3</f>
        <v>0.002615377916</v>
      </c>
      <c r="K45" s="11">
        <f>STDEV(experiment1!J45,experiment2!J45,experiment3!J45,experiment4!J45,experiment5!J45)/absoluteError!$C$3</f>
        <v>0.002428524188</v>
      </c>
      <c r="L45" s="11">
        <f>STDEV(experiment1!K45,experiment2!K45,experiment3!K45,experiment4!K45,experiment5!K45)/absoluteError!$C$3</f>
        <v>0.001382130909</v>
      </c>
      <c r="M45" s="11">
        <f>STDEV(experiment1!L45,experiment2!L45,experiment3!L45,experiment4!L45,experiment5!L45)/absoluteError!$C$3</f>
        <v>0.002615377916</v>
      </c>
      <c r="N45" s="3">
        <f t="shared" si="2"/>
        <v>4</v>
      </c>
    </row>
    <row r="46">
      <c r="A46" s="10" t="s">
        <v>29</v>
      </c>
      <c r="B46" s="10" t="s">
        <v>56</v>
      </c>
      <c r="C46" s="11">
        <f>AVERAGE(experiment1!I46,experiment2!I46,experiment3!I46,experiment4!I46,experiment5!I46)</f>
        <v>0.8896103896</v>
      </c>
      <c r="D46" s="11">
        <f>AVERAGE(experiment1!J46,experiment2!J46,experiment3!J46,experiment4!J46,experiment5!J46)</f>
        <v>0.8805975753</v>
      </c>
      <c r="E46" s="11">
        <f>AVERAGE(experiment1!K46,experiment2!K46,experiment3!K46,experiment4!K46,experiment5!K46)</f>
        <v>0.8767081012</v>
      </c>
      <c r="F46" s="11">
        <f>AVERAGE(experiment1!L46,experiment2!L46,experiment3!L46,experiment4!L46,experiment5!L46)</f>
        <v>0.8896103896</v>
      </c>
      <c r="G46" s="11">
        <f>AVERAGE(experiment1!M46,experiment2!M46,experiment3!M46,experiment4!M46,experiment5!M46)</f>
        <v>3.64882884</v>
      </c>
      <c r="H46" s="11">
        <f>AVERAGE(experiment1!N46,experiment2!N46,experiment3!N46,experiment4!N46,experiment5!N46)</f>
        <v>4118.664326</v>
      </c>
      <c r="I46" s="12">
        <f t="shared" si="1"/>
        <v>1</v>
      </c>
      <c r="J46" s="11">
        <f>STDEV(experiment1!I46,experiment2!I46,experiment3!I46,experiment4!I46,experiment5!I46)/absoluteError!$C$3</f>
        <v>0.003210475536</v>
      </c>
      <c r="K46" s="11">
        <f>STDEV(experiment1!J46,experiment2!J46,experiment3!J46,experiment4!J46,experiment5!J46)/absoluteError!$C$3</f>
        <v>0.003154289455</v>
      </c>
      <c r="L46" s="11">
        <f>STDEV(experiment1!K46,experiment2!K46,experiment3!K46,experiment4!K46,experiment5!K46)/absoluteError!$C$3</f>
        <v>0.00341179836</v>
      </c>
      <c r="M46" s="11">
        <f>STDEV(experiment1!L46,experiment2!L46,experiment3!L46,experiment4!L46,experiment5!L46)/absoluteError!$C$3</f>
        <v>0.003210475536</v>
      </c>
      <c r="N46" s="3">
        <f t="shared" si="2"/>
        <v>5</v>
      </c>
    </row>
    <row r="47">
      <c r="A47" s="10" t="s">
        <v>29</v>
      </c>
      <c r="B47" s="10" t="s">
        <v>59</v>
      </c>
      <c r="C47" s="11">
        <f>AVERAGE(experiment1!I47,experiment2!I47,experiment3!I47,experiment4!I47,experiment5!I47)</f>
        <v>0.8922077922</v>
      </c>
      <c r="D47" s="11">
        <f>AVERAGE(experiment1!J47,experiment2!J47,experiment3!J47,experiment4!J47,experiment5!J47)</f>
        <v>0.880399087</v>
      </c>
      <c r="E47" s="11">
        <f>AVERAGE(experiment1!K47,experiment2!K47,experiment3!K47,experiment4!K47,experiment5!K47)</f>
        <v>0.8736338745</v>
      </c>
      <c r="F47" s="11">
        <f>AVERAGE(experiment1!L47,experiment2!L47,experiment3!L47,experiment4!L47,experiment5!L47)</f>
        <v>0.8922077922</v>
      </c>
      <c r="G47" s="11">
        <f>AVERAGE(experiment1!M47,experiment2!M47,experiment3!M47,experiment4!M47,experiment5!M47)</f>
        <v>3.630869293</v>
      </c>
      <c r="H47" s="11">
        <f>AVERAGE(experiment1!N47,experiment2!N47,experiment3!N47,experiment4!N47,experiment5!N47)</f>
        <v>3572.183464</v>
      </c>
      <c r="I47" s="12">
        <f t="shared" si="1"/>
        <v>1</v>
      </c>
      <c r="J47" s="11">
        <f>STDEV(experiment1!I47,experiment2!I47,experiment3!I47,experiment4!I47,experiment5!I47)/absoluteError!$C$3</f>
        <v>0.002098562709</v>
      </c>
      <c r="K47" s="11">
        <f>STDEV(experiment1!J47,experiment2!J47,experiment3!J47,experiment4!J47,experiment5!J47)/absoluteError!$C$3</f>
        <v>0.002202711957</v>
      </c>
      <c r="L47" s="11">
        <f>STDEV(experiment1!K47,experiment2!K47,experiment3!K47,experiment4!K47,experiment5!K47)/absoluteError!$C$3</f>
        <v>0.001718712913</v>
      </c>
      <c r="M47" s="11">
        <f>STDEV(experiment1!L47,experiment2!L47,experiment3!L47,experiment4!L47,experiment5!L47)/absoluteError!$C$3</f>
        <v>0.002098562709</v>
      </c>
      <c r="N47" s="3">
        <f t="shared" si="2"/>
        <v>3</v>
      </c>
    </row>
    <row r="48">
      <c r="A48" s="10" t="s">
        <v>29</v>
      </c>
      <c r="B48" s="10" t="s">
        <v>62</v>
      </c>
      <c r="C48" s="11">
        <f>AVERAGE(experiment1!I48,experiment2!I48,experiment3!I48,experiment4!I48,experiment5!I48)</f>
        <v>0.8714285714</v>
      </c>
      <c r="D48" s="11">
        <f>AVERAGE(experiment1!J48,experiment2!J48,experiment3!J48,experiment4!J48,experiment5!J48)</f>
        <v>0.8649380588</v>
      </c>
      <c r="E48" s="11">
        <f>AVERAGE(experiment1!K48,experiment2!K48,experiment3!K48,experiment4!K48,experiment5!K48)</f>
        <v>0.8628749583</v>
      </c>
      <c r="F48" s="11">
        <f>AVERAGE(experiment1!L48,experiment2!L48,experiment3!L48,experiment4!L48,experiment5!L48)</f>
        <v>0.8714285714</v>
      </c>
      <c r="G48" s="11">
        <f>AVERAGE(experiment1!M48,experiment2!M48,experiment3!M48,experiment4!M48,experiment5!M48)</f>
        <v>3.661038017</v>
      </c>
      <c r="H48" s="11">
        <f>AVERAGE(experiment1!N48,experiment2!N48,experiment3!N48,experiment4!N48,experiment5!N48)</f>
        <v>439.1809594</v>
      </c>
      <c r="I48" s="12">
        <f t="shared" si="1"/>
        <v>1</v>
      </c>
      <c r="J48" s="11">
        <f>STDEV(experiment1!I48,experiment2!I48,experiment3!I48,experiment4!I48,experiment5!I48)/absoluteError!$C$3</f>
        <v>0.003908110408</v>
      </c>
      <c r="K48" s="11">
        <f>STDEV(experiment1!J48,experiment2!J48,experiment3!J48,experiment4!J48,experiment5!J48)/absoluteError!$C$3</f>
        <v>0.00446407111</v>
      </c>
      <c r="L48" s="11">
        <f>STDEV(experiment1!K48,experiment2!K48,experiment3!K48,experiment4!K48,experiment5!K48)/absoluteError!$C$3</f>
        <v>0.005093827592</v>
      </c>
      <c r="M48" s="11">
        <f>STDEV(experiment1!L48,experiment2!L48,experiment3!L48,experiment4!L48,experiment5!L48)/absoluteError!$C$3</f>
        <v>0.003908110408</v>
      </c>
      <c r="N48" s="3">
        <f t="shared" si="2"/>
        <v>3</v>
      </c>
    </row>
    <row r="49">
      <c r="A49" s="10" t="s">
        <v>29</v>
      </c>
      <c r="B49" s="10" t="s">
        <v>65</v>
      </c>
      <c r="C49" s="11">
        <f>AVERAGE(experiment1!I49,experiment2!I49,experiment3!I49,experiment4!I49,experiment5!I49)</f>
        <v>0.8913419913</v>
      </c>
      <c r="D49" s="11">
        <f>AVERAGE(experiment1!J49,experiment2!J49,experiment3!J49,experiment4!J49,experiment5!J49)</f>
        <v>0.8812921091</v>
      </c>
      <c r="E49" s="11">
        <f>AVERAGE(experiment1!K49,experiment2!K49,experiment3!K49,experiment4!K49,experiment5!K49)</f>
        <v>0.8753923463</v>
      </c>
      <c r="F49" s="11">
        <f>AVERAGE(experiment1!L49,experiment2!L49,experiment3!L49,experiment4!L49,experiment5!L49)</f>
        <v>0.8913419913</v>
      </c>
      <c r="G49" s="11">
        <f>AVERAGE(experiment1!M49,experiment2!M49,experiment3!M49,experiment4!M49,experiment5!M49)</f>
        <v>3.653493357</v>
      </c>
      <c r="H49" s="11">
        <f>AVERAGE(experiment1!N49,experiment2!N49,experiment3!N49,experiment4!N49,experiment5!N49)</f>
        <v>3820.317659</v>
      </c>
      <c r="I49" s="12">
        <f t="shared" si="1"/>
        <v>1</v>
      </c>
      <c r="J49" s="11">
        <f>STDEV(experiment1!I49,experiment2!I49,experiment3!I49,experiment4!I49,experiment5!I49)/absoluteError!$C$3</f>
        <v>0.002098562709</v>
      </c>
      <c r="K49" s="11">
        <f>STDEV(experiment1!J49,experiment2!J49,experiment3!J49,experiment4!J49,experiment5!J49)/absoluteError!$C$3</f>
        <v>0.002283571762</v>
      </c>
      <c r="L49" s="11">
        <f>STDEV(experiment1!K49,experiment2!K49,experiment3!K49,experiment4!K49,experiment5!K49)/absoluteError!$C$3</f>
        <v>0.002685303297</v>
      </c>
      <c r="M49" s="11">
        <f>STDEV(experiment1!L49,experiment2!L49,experiment3!L49,experiment4!L49,experiment5!L49)/absoluteError!$C$3</f>
        <v>0.002098562709</v>
      </c>
      <c r="N49" s="3">
        <f t="shared" si="2"/>
        <v>4</v>
      </c>
    </row>
    <row r="50">
      <c r="A50" s="10" t="s">
        <v>29</v>
      </c>
      <c r="B50" s="10" t="s">
        <v>68</v>
      </c>
      <c r="C50" s="11">
        <f>AVERAGE(experiment1!I50,experiment2!I50,experiment3!I50,experiment4!I50,experiment5!I50)</f>
        <v>0.8939393939</v>
      </c>
      <c r="D50" s="11">
        <f>AVERAGE(experiment1!J50,experiment2!J50,experiment3!J50,experiment4!J50,experiment5!J50)</f>
        <v>0.8824268756</v>
      </c>
      <c r="E50" s="11">
        <f>AVERAGE(experiment1!K50,experiment2!K50,experiment3!K50,experiment4!K50,experiment5!K50)</f>
        <v>0.8760859441</v>
      </c>
      <c r="F50" s="11">
        <f>AVERAGE(experiment1!L50,experiment2!L50,experiment3!L50,experiment4!L50,experiment5!L50)</f>
        <v>0.8939393939</v>
      </c>
      <c r="G50" s="11">
        <f>AVERAGE(experiment1!M50,experiment2!M50,experiment3!M50,experiment4!M50,experiment5!M50)</f>
        <v>3.626610136</v>
      </c>
      <c r="H50" s="11">
        <f>AVERAGE(experiment1!N50,experiment2!N50,experiment3!N50,experiment4!N50,experiment5!N50)</f>
        <v>3529.690235</v>
      </c>
      <c r="I50" s="12">
        <f t="shared" si="1"/>
        <v>1</v>
      </c>
      <c r="J50" s="11">
        <f>STDEV(experiment1!I50,experiment2!I50,experiment3!I50,experiment4!I50,experiment5!I50)/absoluteError!$C$3</f>
        <v>0.002903984386</v>
      </c>
      <c r="K50" s="11">
        <f>STDEV(experiment1!J50,experiment2!J50,experiment3!J50,experiment4!J50,experiment5!J50)/absoluteError!$C$3</f>
        <v>0.003195827043</v>
      </c>
      <c r="L50" s="11">
        <f>STDEV(experiment1!K50,experiment2!K50,experiment3!K50,experiment4!K50,experiment5!K50)/absoluteError!$C$3</f>
        <v>0.003215440712</v>
      </c>
      <c r="M50" s="11">
        <f>STDEV(experiment1!L50,experiment2!L50,experiment3!L50,experiment4!L50,experiment5!L50)/absoluteError!$C$3</f>
        <v>0.002903984386</v>
      </c>
      <c r="N50" s="3">
        <f t="shared" si="2"/>
        <v>2</v>
      </c>
    </row>
    <row r="51">
      <c r="A51" s="10" t="s">
        <v>29</v>
      </c>
      <c r="B51" s="10" t="s">
        <v>71</v>
      </c>
      <c r="C51" s="11">
        <f>AVERAGE(experiment1!I51,experiment2!I51,experiment3!I51,experiment4!I51,experiment5!I51)</f>
        <v>0.8779220779</v>
      </c>
      <c r="D51" s="11">
        <f>AVERAGE(experiment1!J51,experiment2!J51,experiment3!J51,experiment4!J51,experiment5!J51)</f>
        <v>0.8699738548</v>
      </c>
      <c r="E51" s="11">
        <f>AVERAGE(experiment1!K51,experiment2!K51,experiment3!K51,experiment4!K51,experiment5!K51)</f>
        <v>0.8677765388</v>
      </c>
      <c r="F51" s="11">
        <f>AVERAGE(experiment1!L51,experiment2!L51,experiment3!L51,experiment4!L51,experiment5!L51)</f>
        <v>0.8779220779</v>
      </c>
      <c r="G51" s="11">
        <f>AVERAGE(experiment1!M51,experiment2!M51,experiment3!M51,experiment4!M51,experiment5!M51)</f>
        <v>3.611001396</v>
      </c>
      <c r="H51" s="11">
        <f>AVERAGE(experiment1!N51,experiment2!N51,experiment3!N51,experiment4!N51,experiment5!N51)</f>
        <v>406.0674643</v>
      </c>
      <c r="I51" s="12">
        <f t="shared" si="1"/>
        <v>1</v>
      </c>
      <c r="J51" s="11">
        <f>STDEV(experiment1!I51,experiment2!I51,experiment3!I51,experiment4!I51,experiment5!I51)/absoluteError!$C$3</f>
        <v>0.004140936465</v>
      </c>
      <c r="K51" s="11">
        <f>STDEV(experiment1!J51,experiment2!J51,experiment3!J51,experiment4!J51,experiment5!J51)/absoluteError!$C$3</f>
        <v>0.004679798297</v>
      </c>
      <c r="L51" s="11">
        <f>STDEV(experiment1!K51,experiment2!K51,experiment3!K51,experiment4!K51,experiment5!K51)/absoluteError!$C$3</f>
        <v>0.005821253268</v>
      </c>
      <c r="M51" s="11">
        <f>STDEV(experiment1!L51,experiment2!L51,experiment3!L51,experiment4!L51,experiment5!L51)/absoluteError!$C$3</f>
        <v>0.004140936465</v>
      </c>
      <c r="N51" s="3">
        <f t="shared" si="2"/>
        <v>2</v>
      </c>
    </row>
    <row r="52">
      <c r="A52" s="10" t="s">
        <v>29</v>
      </c>
      <c r="B52" s="10" t="s">
        <v>74</v>
      </c>
      <c r="C52" s="11">
        <f>AVERAGE(experiment1!I52,experiment2!I52,experiment3!I52,experiment4!I52,experiment5!I52)</f>
        <v>0.8865800866</v>
      </c>
      <c r="D52" s="11">
        <f>AVERAGE(experiment1!J52,experiment2!J52,experiment3!J52,experiment4!J52,experiment5!J52)</f>
        <v>0.8771208311</v>
      </c>
      <c r="E52" s="11">
        <f>AVERAGE(experiment1!K52,experiment2!K52,experiment3!K52,experiment4!K52,experiment5!K52)</f>
        <v>0.874529325</v>
      </c>
      <c r="F52" s="11">
        <f>AVERAGE(experiment1!L52,experiment2!L52,experiment3!L52,experiment4!L52,experiment5!L52)</f>
        <v>0.8865800866</v>
      </c>
      <c r="G52" s="11">
        <f>AVERAGE(experiment1!M52,experiment2!M52,experiment3!M52,experiment4!M52,experiment5!M52)</f>
        <v>3.682642174</v>
      </c>
      <c r="H52" s="11">
        <f>AVERAGE(experiment1!N52,experiment2!N52,experiment3!N52,experiment4!N52,experiment5!N52)</f>
        <v>3777.83748</v>
      </c>
      <c r="I52" s="12">
        <f t="shared" si="1"/>
        <v>1</v>
      </c>
      <c r="J52" s="11">
        <f>STDEV(experiment1!I52,experiment2!I52,experiment3!I52,experiment4!I52,experiment5!I52)/absoluteError!$C$3</f>
        <v>0.002788765958</v>
      </c>
      <c r="K52" s="11">
        <f>STDEV(experiment1!J52,experiment2!J52,experiment3!J52,experiment4!J52,experiment5!J52)/absoluteError!$C$3</f>
        <v>0.003848967444</v>
      </c>
      <c r="L52" s="11">
        <f>STDEV(experiment1!K52,experiment2!K52,experiment3!K52,experiment4!K52,experiment5!K52)/absoluteError!$C$3</f>
        <v>0.004805368421</v>
      </c>
      <c r="M52" s="11">
        <f>STDEV(experiment1!L52,experiment2!L52,experiment3!L52,experiment4!L52,experiment5!L52)/absoluteError!$C$3</f>
        <v>0.002788765958</v>
      </c>
      <c r="N52" s="3">
        <f t="shared" si="2"/>
        <v>3</v>
      </c>
    </row>
    <row r="53">
      <c r="A53" s="10" t="s">
        <v>29</v>
      </c>
      <c r="B53" s="10" t="s">
        <v>77</v>
      </c>
      <c r="C53" s="11">
        <f>AVERAGE(experiment1!I53,experiment2!I53,experiment3!I53,experiment4!I53,experiment5!I53)</f>
        <v>0.2294372294</v>
      </c>
      <c r="D53" s="11">
        <f>AVERAGE(experiment1!J53,experiment2!J53,experiment3!J53,experiment4!J53,experiment5!J53)</f>
        <v>0.08584872819</v>
      </c>
      <c r="E53" s="11">
        <f>AVERAGE(experiment1!K53,experiment2!K53,experiment3!K53,experiment4!K53,experiment5!K53)</f>
        <v>0.05280341592</v>
      </c>
      <c r="F53" s="11">
        <f>AVERAGE(experiment1!L53,experiment2!L53,experiment3!L53,experiment4!L53,experiment5!L53)</f>
        <v>0.2294372294</v>
      </c>
      <c r="G53" s="11">
        <f>AVERAGE(experiment1!M53,experiment2!M53,experiment3!M53,experiment4!M53,experiment5!M53)</f>
        <v>3.647707748</v>
      </c>
      <c r="H53" s="11">
        <f>AVERAGE(experiment1!N53,experiment2!N53,experiment3!N53,experiment4!N53,experiment5!N53)</f>
        <v>29.97351561</v>
      </c>
      <c r="I53" s="12">
        <f t="shared" si="1"/>
        <v>0</v>
      </c>
      <c r="J53" s="11">
        <f>STDEV(experiment1!I53,experiment2!I53,experiment3!I53,experiment4!I53,experiment5!I53)/absoluteError!$C$3</f>
        <v>0</v>
      </c>
      <c r="K53" s="11">
        <f>STDEV(experiment1!J53,experiment2!J53,experiment3!J53,experiment4!J53,experiment5!J53)/absoluteError!$C$3</f>
        <v>0.0002137059379</v>
      </c>
      <c r="L53" s="11">
        <f>STDEV(experiment1!K53,experiment2!K53,experiment3!K53,experiment4!K53,experiment5!K53)/absoluteError!$C$3</f>
        <v>0.0001619736685</v>
      </c>
      <c r="M53" s="11">
        <f>STDEV(experiment1!L53,experiment2!L53,experiment3!L53,experiment4!L53,experiment5!L53)/absoluteError!$C$3</f>
        <v>0</v>
      </c>
      <c r="N53" s="3">
        <f t="shared" si="2"/>
        <v>1</v>
      </c>
    </row>
    <row r="54">
      <c r="A54" s="10" t="s">
        <v>29</v>
      </c>
      <c r="B54" s="10" t="s">
        <v>80</v>
      </c>
      <c r="C54" s="11">
        <f>AVERAGE(experiment1!I54,experiment2!I54,experiment3!I54,experiment4!I54,experiment5!I54)</f>
        <v>0.7294372294</v>
      </c>
      <c r="D54" s="11">
        <f>AVERAGE(experiment1!J54,experiment2!J54,experiment3!J54,experiment4!J54,experiment5!J54)</f>
        <v>0.7137913766</v>
      </c>
      <c r="E54" s="11">
        <f>AVERAGE(experiment1!K54,experiment2!K54,experiment3!K54,experiment4!K54,experiment5!K54)</f>
        <v>0.7199355184</v>
      </c>
      <c r="F54" s="11">
        <f>AVERAGE(experiment1!L54,experiment2!L54,experiment3!L54,experiment4!L54,experiment5!L54)</f>
        <v>0.7294372294</v>
      </c>
      <c r="G54" s="11">
        <f>AVERAGE(experiment1!M54,experiment2!M54,experiment3!M54,experiment4!M54,experiment5!M54)</f>
        <v>3.666441584</v>
      </c>
      <c r="H54" s="11">
        <f>AVERAGE(experiment1!N54,experiment2!N54,experiment3!N54,experiment4!N54,experiment5!N54)</f>
        <v>347.6887478</v>
      </c>
      <c r="I54" s="12">
        <f t="shared" si="1"/>
        <v>0</v>
      </c>
      <c r="J54" s="11">
        <f>STDEV(experiment1!I54,experiment2!I54,experiment3!I54,experiment4!I54,experiment5!I54)/absoluteError!$C$3</f>
        <v>0.004049412756</v>
      </c>
      <c r="K54" s="11">
        <f>STDEV(experiment1!J54,experiment2!J54,experiment3!J54,experiment4!J54,experiment5!J54)/absoluteError!$C$3</f>
        <v>0.003549102123</v>
      </c>
      <c r="L54" s="11">
        <f>STDEV(experiment1!K54,experiment2!K54,experiment3!K54,experiment4!K54,experiment5!K54)/absoluteError!$C$3</f>
        <v>0.002223374499</v>
      </c>
      <c r="M54" s="11">
        <f>STDEV(experiment1!L54,experiment2!L54,experiment3!L54,experiment4!L54,experiment5!L54)/absoluteError!$C$3</f>
        <v>0.004049412756</v>
      </c>
      <c r="N54" s="3">
        <f t="shared" si="2"/>
        <v>2</v>
      </c>
    </row>
    <row r="55">
      <c r="A55" s="10" t="s">
        <v>29</v>
      </c>
      <c r="B55" s="10" t="s">
        <v>83</v>
      </c>
      <c r="C55" s="11">
        <f>AVERAGE(experiment1!I55,experiment2!I55,experiment3!I55,experiment4!I55,experiment5!I55)</f>
        <v>0.7350649351</v>
      </c>
      <c r="D55" s="11">
        <f>AVERAGE(experiment1!J55,experiment2!J55,experiment3!J55,experiment4!J55,experiment5!J55)</f>
        <v>0.7318911173</v>
      </c>
      <c r="E55" s="11">
        <f>AVERAGE(experiment1!K55,experiment2!K55,experiment3!K55,experiment4!K55,experiment5!K55)</f>
        <v>0.7487599963</v>
      </c>
      <c r="F55" s="11">
        <f>AVERAGE(experiment1!L55,experiment2!L55,experiment3!L55,experiment4!L55,experiment5!L55)</f>
        <v>0.7350649351</v>
      </c>
      <c r="G55" s="11">
        <f>AVERAGE(experiment1!M55,experiment2!M55,experiment3!M55,experiment4!M55,experiment5!M55)</f>
        <v>3.640813923</v>
      </c>
      <c r="H55" s="11">
        <f>AVERAGE(experiment1!N55,experiment2!N55,experiment3!N55,experiment4!N55,experiment5!N55)</f>
        <v>3720.402088</v>
      </c>
      <c r="I55" s="12">
        <f t="shared" si="1"/>
        <v>0</v>
      </c>
      <c r="J55" s="11">
        <f>STDEV(experiment1!I55,experiment2!I55,experiment3!I55,experiment4!I55,experiment5!I55)/absoluteError!$C$3</f>
        <v>0.007100095007</v>
      </c>
      <c r="K55" s="11">
        <f>STDEV(experiment1!J55,experiment2!J55,experiment3!J55,experiment4!J55,experiment5!J55)/absoluteError!$C$3</f>
        <v>0.006170476643</v>
      </c>
      <c r="L55" s="11">
        <f>STDEV(experiment1!K55,experiment2!K55,experiment3!K55,experiment4!K55,experiment5!K55)/absoluteError!$C$3</f>
        <v>0.001621589091</v>
      </c>
      <c r="M55" s="11">
        <f>STDEV(experiment1!L55,experiment2!L55,experiment3!L55,experiment4!L55,experiment5!L55)/absoluteError!$C$3</f>
        <v>0.007100095007</v>
      </c>
      <c r="N55" s="3">
        <f t="shared" si="2"/>
        <v>3</v>
      </c>
    </row>
    <row r="56">
      <c r="A56" s="10" t="s">
        <v>29</v>
      </c>
      <c r="B56" s="10" t="s">
        <v>86</v>
      </c>
      <c r="C56" s="11">
        <f>AVERAGE(experiment1!I56,experiment2!I56,experiment3!I56,experiment4!I56,experiment5!I56)</f>
        <v>0.7662337662</v>
      </c>
      <c r="D56" s="11">
        <f>AVERAGE(experiment1!J56,experiment2!J56,experiment3!J56,experiment4!J56,experiment5!J56)</f>
        <v>0.7648057811</v>
      </c>
      <c r="E56" s="11">
        <f>AVERAGE(experiment1!K56,experiment2!K56,experiment3!K56,experiment4!K56,experiment5!K56)</f>
        <v>0.7787998383</v>
      </c>
      <c r="F56" s="11">
        <f>AVERAGE(experiment1!L56,experiment2!L56,experiment3!L56,experiment4!L56,experiment5!L56)</f>
        <v>0.7662337662</v>
      </c>
      <c r="G56" s="11">
        <f>AVERAGE(experiment1!M56,experiment2!M56,experiment3!M56,experiment4!M56,experiment5!M56)</f>
        <v>3.639659452</v>
      </c>
      <c r="H56" s="11">
        <f>AVERAGE(experiment1!N56,experiment2!N56,experiment3!N56,experiment4!N56,experiment5!N56)</f>
        <v>588.5797606</v>
      </c>
      <c r="I56" s="12">
        <f t="shared" si="1"/>
        <v>0</v>
      </c>
      <c r="J56" s="11">
        <f>STDEV(experiment1!I56,experiment2!I56,experiment3!I56,experiment4!I56,experiment5!I56)/absoluteError!$C$3</f>
        <v>0.01574294073</v>
      </c>
      <c r="K56" s="11">
        <f>STDEV(experiment1!J56,experiment2!J56,experiment3!J56,experiment4!J56,experiment5!J56)/absoluteError!$C$3</f>
        <v>0.01396731588</v>
      </c>
      <c r="L56" s="11">
        <f>STDEV(experiment1!K56,experiment2!K56,experiment3!K56,experiment4!K56,experiment5!K56)/absoluteError!$C$3</f>
        <v>0.01245660368</v>
      </c>
      <c r="M56" s="11">
        <f>STDEV(experiment1!L56,experiment2!L56,experiment3!L56,experiment4!L56,experiment5!L56)/absoluteError!$C$3</f>
        <v>0.01574294073</v>
      </c>
      <c r="N56" s="3">
        <f t="shared" si="2"/>
        <v>3</v>
      </c>
    </row>
    <row r="57">
      <c r="A57" s="10" t="s">
        <v>29</v>
      </c>
      <c r="B57" s="10" t="s">
        <v>89</v>
      </c>
      <c r="C57" s="11">
        <f>AVERAGE(experiment1!I57,experiment2!I57,experiment3!I57,experiment4!I57,experiment5!I57)</f>
        <v>0.7367965368</v>
      </c>
      <c r="D57" s="11">
        <f>AVERAGE(experiment1!J57,experiment2!J57,experiment3!J57,experiment4!J57,experiment5!J57)</f>
        <v>0.7357075914</v>
      </c>
      <c r="E57" s="11">
        <f>AVERAGE(experiment1!K57,experiment2!K57,experiment3!K57,experiment4!K57,experiment5!K57)</f>
        <v>0.7523063979</v>
      </c>
      <c r="F57" s="11">
        <f>AVERAGE(experiment1!L57,experiment2!L57,experiment3!L57,experiment4!L57,experiment5!L57)</f>
        <v>0.7367965368</v>
      </c>
      <c r="G57" s="11">
        <f>AVERAGE(experiment1!M57,experiment2!M57,experiment3!M57,experiment4!M57,experiment5!M57)</f>
        <v>3.612269688</v>
      </c>
      <c r="H57" s="11">
        <f>AVERAGE(experiment1!N57,experiment2!N57,experiment3!N57,experiment4!N57,experiment5!N57)</f>
        <v>3955.652795</v>
      </c>
      <c r="I57" s="12">
        <f t="shared" si="1"/>
        <v>0</v>
      </c>
      <c r="J57" s="11">
        <f>STDEV(experiment1!I57,experiment2!I57,experiment3!I57,experiment4!I57,experiment5!I57)/absoluteError!$C$3</f>
        <v>0.01002704314</v>
      </c>
      <c r="K57" s="11">
        <f>STDEV(experiment1!J57,experiment2!J57,experiment3!J57,experiment4!J57,experiment5!J57)/absoluteError!$C$3</f>
        <v>0.008210674423</v>
      </c>
      <c r="L57" s="11">
        <f>STDEV(experiment1!K57,experiment2!K57,experiment3!K57,experiment4!K57,experiment5!K57)/absoluteError!$C$3</f>
        <v>0.006077237601</v>
      </c>
      <c r="M57" s="11">
        <f>STDEV(experiment1!L57,experiment2!L57,experiment3!L57,experiment4!L57,experiment5!L57)/absoluteError!$C$3</f>
        <v>0.01002704314</v>
      </c>
      <c r="N57" s="3">
        <f t="shared" si="2"/>
        <v>4</v>
      </c>
    </row>
    <row r="58">
      <c r="A58" s="10" t="s">
        <v>29</v>
      </c>
      <c r="B58" s="10" t="s">
        <v>92</v>
      </c>
      <c r="C58" s="11">
        <f>AVERAGE(experiment1!I58,experiment2!I58,experiment3!I58,experiment4!I58,experiment5!I58)</f>
        <v>0.7181818182</v>
      </c>
      <c r="D58" s="11">
        <f>AVERAGE(experiment1!J58,experiment2!J58,experiment3!J58,experiment4!J58,experiment5!J58)</f>
        <v>0.7139929026</v>
      </c>
      <c r="E58" s="11">
        <f>AVERAGE(experiment1!K58,experiment2!K58,experiment3!K58,experiment4!K58,experiment5!K58)</f>
        <v>0.7690153196</v>
      </c>
      <c r="F58" s="11">
        <f>AVERAGE(experiment1!L58,experiment2!L58,experiment3!L58,experiment4!L58,experiment5!L58)</f>
        <v>0.7181818182</v>
      </c>
      <c r="G58" s="11">
        <f>AVERAGE(experiment1!M58,experiment2!M58,experiment3!M58,experiment4!M58,experiment5!M58)</f>
        <v>3.624388218</v>
      </c>
      <c r="H58" s="11">
        <f>AVERAGE(experiment1!N58,experiment2!N58,experiment3!N58,experiment4!N58,experiment5!N58)</f>
        <v>3416.886693</v>
      </c>
      <c r="I58" s="12">
        <f t="shared" si="1"/>
        <v>0</v>
      </c>
      <c r="J58" s="11">
        <f>STDEV(experiment1!I58,experiment2!I58,experiment3!I58,experiment4!I58,experiment5!I58)/absoluteError!$C$3</f>
        <v>0.01889946316</v>
      </c>
      <c r="K58" s="11">
        <f>STDEV(experiment1!J58,experiment2!J58,experiment3!J58,experiment4!J58,experiment5!J58)/absoluteError!$C$3</f>
        <v>0.01802960872</v>
      </c>
      <c r="L58" s="11">
        <f>STDEV(experiment1!K58,experiment2!K58,experiment3!K58,experiment4!K58,experiment5!K58)/absoluteError!$C$3</f>
        <v>0.007132453113</v>
      </c>
      <c r="M58" s="11">
        <f>STDEV(experiment1!L58,experiment2!L58,experiment3!L58,experiment4!L58,experiment5!L58)/absoluteError!$C$3</f>
        <v>0.01889946316</v>
      </c>
      <c r="N58" s="3">
        <f t="shared" si="2"/>
        <v>2</v>
      </c>
    </row>
    <row r="59">
      <c r="A59" s="10" t="s">
        <v>29</v>
      </c>
      <c r="B59" s="10" t="s">
        <v>95</v>
      </c>
      <c r="C59" s="11">
        <f>AVERAGE(experiment1!I59,experiment2!I59,experiment3!I59,experiment4!I59,experiment5!I59)</f>
        <v>0.7194805195</v>
      </c>
      <c r="D59" s="11">
        <f>AVERAGE(experiment1!J59,experiment2!J59,experiment3!J59,experiment4!J59,experiment5!J59)</f>
        <v>0.728725433</v>
      </c>
      <c r="E59" s="11">
        <f>AVERAGE(experiment1!K59,experiment2!K59,experiment3!K59,experiment4!K59,experiment5!K59)</f>
        <v>0.7625422023</v>
      </c>
      <c r="F59" s="11">
        <f>AVERAGE(experiment1!L59,experiment2!L59,experiment3!L59,experiment4!L59,experiment5!L59)</f>
        <v>0.7194805195</v>
      </c>
      <c r="G59" s="11">
        <f>AVERAGE(experiment1!M59,experiment2!M59,experiment3!M59,experiment4!M59,experiment5!M59)</f>
        <v>4.39379077</v>
      </c>
      <c r="H59" s="11">
        <f>AVERAGE(experiment1!N59,experiment2!N59,experiment3!N59,experiment4!N59,experiment5!N59)</f>
        <v>285.5550382</v>
      </c>
      <c r="I59" s="12">
        <f t="shared" si="1"/>
        <v>0</v>
      </c>
      <c r="J59" s="11">
        <f>STDEV(experiment1!I59,experiment2!I59,experiment3!I59,experiment4!I59,experiment5!I59)/absoluteError!$C$3</f>
        <v>0.03078314768</v>
      </c>
      <c r="K59" s="11">
        <f>STDEV(experiment1!J59,experiment2!J59,experiment3!J59,experiment4!J59,experiment5!J59)/absoluteError!$C$3</f>
        <v>0.02945358991</v>
      </c>
      <c r="L59" s="11">
        <f>STDEV(experiment1!K59,experiment2!K59,experiment3!K59,experiment4!K59,experiment5!K59)/absoluteError!$C$3</f>
        <v>0.02215570347</v>
      </c>
      <c r="M59" s="11">
        <f>STDEV(experiment1!L59,experiment2!L59,experiment3!L59,experiment4!L59,experiment5!L59)/absoluteError!$C$3</f>
        <v>0.03078314768</v>
      </c>
      <c r="N59" s="3">
        <f t="shared" si="2"/>
        <v>2</v>
      </c>
    </row>
    <row r="60">
      <c r="A60" s="10" t="s">
        <v>29</v>
      </c>
      <c r="B60" s="10" t="s">
        <v>98</v>
      </c>
      <c r="C60" s="11">
        <f>AVERAGE(experiment1!I60,experiment2!I60,experiment3!I60,experiment4!I60,experiment5!I60)</f>
        <v>0.7515151515</v>
      </c>
      <c r="D60" s="11">
        <f>AVERAGE(experiment1!J60,experiment2!J60,experiment3!J60,experiment4!J60,experiment5!J60)</f>
        <v>0.7547637141</v>
      </c>
      <c r="E60" s="11">
        <f>AVERAGE(experiment1!K60,experiment2!K60,experiment3!K60,experiment4!K60,experiment5!K60)</f>
        <v>0.791200404</v>
      </c>
      <c r="F60" s="11">
        <f>AVERAGE(experiment1!L60,experiment2!L60,experiment3!L60,experiment4!L60,experiment5!L60)</f>
        <v>0.7515151515</v>
      </c>
      <c r="G60" s="11">
        <f>AVERAGE(experiment1!M60,experiment2!M60,experiment3!M60,experiment4!M60,experiment5!M60)</f>
        <v>3.639895105</v>
      </c>
      <c r="H60" s="11">
        <f>AVERAGE(experiment1!N60,experiment2!N60,experiment3!N60,experiment4!N60,experiment5!N60)</f>
        <v>3669.19598</v>
      </c>
      <c r="I60" s="12">
        <f t="shared" si="1"/>
        <v>0</v>
      </c>
      <c r="J60" s="11">
        <f>STDEV(experiment1!I60,experiment2!I60,experiment3!I60,experiment4!I60,experiment5!I60)/absoluteError!$C$3</f>
        <v>0.01329716238</v>
      </c>
      <c r="K60" s="11">
        <f>STDEV(experiment1!J60,experiment2!J60,experiment3!J60,experiment4!J60,experiment5!J60)/absoluteError!$C$3</f>
        <v>0.012903371</v>
      </c>
      <c r="L60" s="11">
        <f>STDEV(experiment1!K60,experiment2!K60,experiment3!K60,experiment4!K60,experiment5!K60)/absoluteError!$C$3</f>
        <v>0.009803945438</v>
      </c>
      <c r="M60" s="11">
        <f>STDEV(experiment1!L60,experiment2!L60,experiment3!L60,experiment4!L60,experiment5!L60)/absoluteError!$C$3</f>
        <v>0.01329716238</v>
      </c>
      <c r="N60" s="3">
        <f t="shared" si="2"/>
        <v>3</v>
      </c>
    </row>
    <row r="61">
      <c r="A61" s="10" t="s">
        <v>29</v>
      </c>
      <c r="B61" s="10" t="s">
        <v>101</v>
      </c>
      <c r="C61" s="11">
        <f>AVERAGE(experiment1!I61,experiment2!I61,experiment3!I61,experiment4!I61,experiment5!I61)</f>
        <v>0.2874458874</v>
      </c>
      <c r="D61" s="11">
        <f>AVERAGE(experiment1!J61,experiment2!J61,experiment3!J61,experiment4!J61,experiment5!J61)</f>
        <v>0.1865601975</v>
      </c>
      <c r="E61" s="11">
        <f>AVERAGE(experiment1!K61,experiment2!K61,experiment3!K61,experiment4!K61,experiment5!K61)</f>
        <v>0.2362396545</v>
      </c>
      <c r="F61" s="11">
        <f>AVERAGE(experiment1!L61,experiment2!L61,experiment3!L61,experiment4!L61,experiment5!L61)</f>
        <v>0.2874458874</v>
      </c>
      <c r="G61" s="11">
        <f>AVERAGE(experiment1!M61,experiment2!M61,experiment3!M61,experiment4!M61,experiment5!M61)</f>
        <v>4.317383194</v>
      </c>
      <c r="H61" s="11">
        <f>AVERAGE(experiment1!N61,experiment2!N61,experiment3!N61,experiment4!N61,experiment5!N61)</f>
        <v>3369.956704</v>
      </c>
      <c r="I61" s="12">
        <f t="shared" si="1"/>
        <v>0</v>
      </c>
      <c r="J61" s="11">
        <f>STDEV(experiment1!I61,experiment2!I61,experiment3!I61,experiment4!I61,experiment5!I61)/absoluteError!$C$3</f>
        <v>0.02150822574</v>
      </c>
      <c r="K61" s="11">
        <f>STDEV(experiment1!J61,experiment2!J61,experiment3!J61,experiment4!J61,experiment5!J61)/absoluteError!$C$3</f>
        <v>0.02828415517</v>
      </c>
      <c r="L61" s="11">
        <f>STDEV(experiment1!K61,experiment2!K61,experiment3!K61,experiment4!K61,experiment5!K61)/absoluteError!$C$3</f>
        <v>0.03935926625</v>
      </c>
      <c r="M61" s="11">
        <f>STDEV(experiment1!L61,experiment2!L61,experiment3!L61,experiment4!L61,experiment5!L61)/absoluteError!$C$3</f>
        <v>0.02150822574</v>
      </c>
      <c r="N61" s="3">
        <f t="shared" si="2"/>
        <v>1</v>
      </c>
    </row>
    <row r="62">
      <c r="A62" s="10" t="s">
        <v>29</v>
      </c>
      <c r="B62" s="10" t="s">
        <v>104</v>
      </c>
      <c r="C62" s="11">
        <f>AVERAGE(experiment1!I62,experiment2!I62,experiment3!I62,experiment4!I62,experiment5!I62)</f>
        <v>0.3575757576</v>
      </c>
      <c r="D62" s="11">
        <f>AVERAGE(experiment1!J62,experiment2!J62,experiment3!J62,experiment4!J62,experiment5!J62)</f>
        <v>0.3022057075</v>
      </c>
      <c r="E62" s="11">
        <f>AVERAGE(experiment1!K62,experiment2!K62,experiment3!K62,experiment4!K62,experiment5!K62)</f>
        <v>0.4036090737</v>
      </c>
      <c r="F62" s="11">
        <f>AVERAGE(experiment1!L62,experiment2!L62,experiment3!L62,experiment4!L62,experiment5!L62)</f>
        <v>0.3575757576</v>
      </c>
      <c r="G62" s="11">
        <f>AVERAGE(experiment1!M62,experiment2!M62,experiment3!M62,experiment4!M62,experiment5!M62)</f>
        <v>3.609311438</v>
      </c>
      <c r="H62" s="11">
        <f>AVERAGE(experiment1!N62,experiment2!N62,experiment3!N62,experiment4!N62,experiment5!N62)</f>
        <v>254.1093658</v>
      </c>
      <c r="I62" s="12">
        <f t="shared" si="1"/>
        <v>0</v>
      </c>
      <c r="J62" s="11">
        <f>STDEV(experiment1!I62,experiment2!I62,experiment3!I62,experiment4!I62,experiment5!I62)/absoluteError!$C$3</f>
        <v>0.004907265822</v>
      </c>
      <c r="K62" s="11">
        <f>STDEV(experiment1!J62,experiment2!J62,experiment3!J62,experiment4!J62,experiment5!J62)/absoluteError!$C$3</f>
        <v>0.007450877714</v>
      </c>
      <c r="L62" s="11">
        <f>STDEV(experiment1!K62,experiment2!K62,experiment3!K62,experiment4!K62,experiment5!K62)/absoluteError!$C$3</f>
        <v>0.01320864133</v>
      </c>
      <c r="M62" s="11">
        <f>STDEV(experiment1!L62,experiment2!L62,experiment3!L62,experiment4!L62,experiment5!L62)/absoluteError!$C$3</f>
        <v>0.004907265822</v>
      </c>
      <c r="N62" s="3">
        <f t="shared" si="2"/>
        <v>1</v>
      </c>
    </row>
    <row r="63">
      <c r="A63" s="10" t="s">
        <v>29</v>
      </c>
      <c r="B63" s="10" t="s">
        <v>107</v>
      </c>
      <c r="C63" s="11">
        <f>AVERAGE(experiment1!I63,experiment2!I63,experiment3!I63,experiment4!I63,experiment5!I63)</f>
        <v>0.4415584416</v>
      </c>
      <c r="D63" s="11">
        <f>AVERAGE(experiment1!J63,experiment2!J63,experiment3!J63,experiment4!J63,experiment5!J63)</f>
        <v>0.3822622025</v>
      </c>
      <c r="E63" s="11">
        <f>AVERAGE(experiment1!K63,experiment2!K63,experiment3!K63,experiment4!K63,experiment5!K63)</f>
        <v>0.5230963816</v>
      </c>
      <c r="F63" s="11">
        <f>AVERAGE(experiment1!L63,experiment2!L63,experiment3!L63,experiment4!L63,experiment5!L63)</f>
        <v>0.4415584416</v>
      </c>
      <c r="G63" s="11">
        <f>AVERAGE(experiment1!M63,experiment2!M63,experiment3!M63,experiment4!M63,experiment5!M63)</f>
        <v>3.656126928</v>
      </c>
      <c r="H63" s="11">
        <f>AVERAGE(experiment1!N63,experiment2!N63,experiment3!N63,experiment4!N63,experiment5!N63)</f>
        <v>3633.556073</v>
      </c>
      <c r="I63" s="12">
        <f t="shared" si="1"/>
        <v>0</v>
      </c>
      <c r="J63" s="11">
        <f>STDEV(experiment1!I63,experiment2!I63,experiment3!I63,experiment4!I63,experiment5!I63)/absoluteError!$C$3</f>
        <v>0.02725898094</v>
      </c>
      <c r="K63" s="11">
        <f>STDEV(experiment1!J63,experiment2!J63,experiment3!J63,experiment4!J63,experiment5!J63)/absoluteError!$C$3</f>
        <v>0.03409781243</v>
      </c>
      <c r="L63" s="11">
        <f>STDEV(experiment1!K63,experiment2!K63,experiment3!K63,experiment4!K63,experiment5!K63)/absoluteError!$C$3</f>
        <v>0.008004152152</v>
      </c>
      <c r="M63" s="11">
        <f>STDEV(experiment1!L63,experiment2!L63,experiment3!L63,experiment4!L63,experiment5!L63)/absoluteError!$C$3</f>
        <v>0.02725898094</v>
      </c>
      <c r="N63" s="3">
        <f t="shared" si="2"/>
        <v>2</v>
      </c>
    </row>
    <row r="64">
      <c r="A64" s="10" t="s">
        <v>77</v>
      </c>
      <c r="B64" s="10" t="s">
        <v>17</v>
      </c>
      <c r="C64" s="11">
        <f>AVERAGE(experiment1!I64,experiment2!I64,experiment3!I64,experiment4!I64,experiment5!I64)</f>
        <v>0.7304964539</v>
      </c>
      <c r="D64" s="11">
        <f>AVERAGE(experiment1!J64,experiment2!J64,experiment3!J64,experiment4!J64,experiment5!J64)</f>
        <v>0.7051059065</v>
      </c>
      <c r="E64" s="11">
        <f>AVERAGE(experiment1!K64,experiment2!K64,experiment3!K64,experiment4!K64,experiment5!K64)</f>
        <v>0.7835390843</v>
      </c>
      <c r="F64" s="11">
        <f>AVERAGE(experiment1!L64,experiment2!L64,experiment3!L64,experiment4!L64,experiment5!L64)</f>
        <v>0.7304964539</v>
      </c>
      <c r="G64" s="11">
        <f>AVERAGE(experiment1!M64,experiment2!M64,experiment3!M64,experiment4!M64,experiment5!M64)</f>
        <v>0.5880709648</v>
      </c>
      <c r="H64" s="11">
        <f>AVERAGE(experiment1!N64,experiment2!N64,experiment3!N64,experiment4!N64,experiment5!N64)</f>
        <v>313.4577065</v>
      </c>
      <c r="I64" s="12">
        <f t="shared" si="1"/>
        <v>0</v>
      </c>
      <c r="J64" s="11">
        <f>STDEV(experiment1!I64,experiment2!I64,experiment3!I64,experiment4!I64,experiment5!I64)/absoluteError!$C$3</f>
        <v>0.01121375057</v>
      </c>
      <c r="K64" s="11">
        <f>STDEV(experiment1!J64,experiment2!J64,experiment3!J64,experiment4!J64,experiment5!J64)/absoluteError!$C$3</f>
        <v>0.007990562027</v>
      </c>
      <c r="L64" s="11">
        <f>STDEV(experiment1!K64,experiment2!K64,experiment3!K64,experiment4!K64,experiment5!K64)/absoluteError!$C$3</f>
        <v>0.01408638654</v>
      </c>
      <c r="M64" s="11">
        <f>STDEV(experiment1!L64,experiment2!L64,experiment3!L64,experiment4!L64,experiment5!L64)/absoluteError!$C$3</f>
        <v>0.01121375057</v>
      </c>
      <c r="N64" s="3">
        <f t="shared" si="2"/>
        <v>1</v>
      </c>
    </row>
    <row r="65">
      <c r="A65" s="10" t="s">
        <v>77</v>
      </c>
      <c r="B65" s="10" t="s">
        <v>20</v>
      </c>
      <c r="C65" s="11">
        <f>AVERAGE(experiment1!I65,experiment2!I65,experiment3!I65,experiment4!I65,experiment5!I65)</f>
        <v>0.6368794326</v>
      </c>
      <c r="D65" s="11">
        <f>AVERAGE(experiment1!J65,experiment2!J65,experiment3!J65,experiment4!J65,experiment5!J65)</f>
        <v>0.6548964178</v>
      </c>
      <c r="E65" s="11">
        <f>AVERAGE(experiment1!K65,experiment2!K65,experiment3!K65,experiment4!K65,experiment5!K65)</f>
        <v>0.740076094</v>
      </c>
      <c r="F65" s="11">
        <f>AVERAGE(experiment1!L65,experiment2!L65,experiment3!L65,experiment4!L65,experiment5!L65)</f>
        <v>0.6368794326</v>
      </c>
      <c r="G65" s="11">
        <f>AVERAGE(experiment1!M65,experiment2!M65,experiment3!M65,experiment4!M65,experiment5!M65)</f>
        <v>0.5988213062</v>
      </c>
      <c r="H65" s="11">
        <f>AVERAGE(experiment1!N65,experiment2!N65,experiment3!N65,experiment4!N65,experiment5!N65)</f>
        <v>3692.422583</v>
      </c>
      <c r="I65" s="12">
        <f t="shared" si="1"/>
        <v>0</v>
      </c>
      <c r="J65" s="11">
        <f>STDEV(experiment1!I65,experiment2!I65,experiment3!I65,experiment4!I65,experiment5!I65)/absoluteError!$C$3</f>
        <v>0.02084672122</v>
      </c>
      <c r="K65" s="11">
        <f>STDEV(experiment1!J65,experiment2!J65,experiment3!J65,experiment4!J65,experiment5!J65)/absoluteError!$C$3</f>
        <v>0.01264688453</v>
      </c>
      <c r="L65" s="11">
        <f>STDEV(experiment1!K65,experiment2!K65,experiment3!K65,experiment4!K65,experiment5!K65)/absoluteError!$C$3</f>
        <v>0.01542890738</v>
      </c>
      <c r="M65" s="11">
        <f>STDEV(experiment1!L65,experiment2!L65,experiment3!L65,experiment4!L65,experiment5!L65)/absoluteError!$C$3</f>
        <v>0.02084672122</v>
      </c>
      <c r="N65" s="3">
        <f t="shared" si="2"/>
        <v>2</v>
      </c>
    </row>
    <row r="66">
      <c r="A66" s="10" t="s">
        <v>77</v>
      </c>
      <c r="B66" s="10" t="s">
        <v>23</v>
      </c>
      <c r="C66" s="11">
        <f>AVERAGE(experiment1!I66,experiment2!I66,experiment3!I66,experiment4!I66,experiment5!I66)</f>
        <v>0.7758865248</v>
      </c>
      <c r="D66" s="11">
        <f>AVERAGE(experiment1!J66,experiment2!J66,experiment3!J66,experiment4!J66,experiment5!J66)</f>
        <v>0.7759063333</v>
      </c>
      <c r="E66" s="11">
        <f>AVERAGE(experiment1!K66,experiment2!K66,experiment3!K66,experiment4!K66,experiment5!K66)</f>
        <v>0.8263654782</v>
      </c>
      <c r="F66" s="11">
        <f>AVERAGE(experiment1!L66,experiment2!L66,experiment3!L66,experiment4!L66,experiment5!L66)</f>
        <v>0.7758865248</v>
      </c>
      <c r="G66" s="11">
        <f>AVERAGE(experiment1!M66,experiment2!M66,experiment3!M66,experiment4!M66,experiment5!M66)</f>
        <v>0.5955068111</v>
      </c>
      <c r="H66" s="11">
        <f>AVERAGE(experiment1!N66,experiment2!N66,experiment3!N66,experiment4!N66,experiment5!N66)</f>
        <v>558.4678438</v>
      </c>
      <c r="I66" s="12">
        <f t="shared" si="1"/>
        <v>0</v>
      </c>
      <c r="J66" s="11">
        <f>STDEV(experiment1!I66,experiment2!I66,experiment3!I66,experiment4!I66,experiment5!I66)/absoluteError!$C$3</f>
        <v>0.01156702584</v>
      </c>
      <c r="K66" s="11">
        <f>STDEV(experiment1!J66,experiment2!J66,experiment3!J66,experiment4!J66,experiment5!J66)/absoluteError!$C$3</f>
        <v>0.009524976366</v>
      </c>
      <c r="L66" s="11">
        <f>STDEV(experiment1!K66,experiment2!K66,experiment3!K66,experiment4!K66,experiment5!K66)/absoluteError!$C$3</f>
        <v>0.01429721975</v>
      </c>
      <c r="M66" s="11">
        <f>STDEV(experiment1!L66,experiment2!L66,experiment3!L66,experiment4!L66,experiment5!L66)/absoluteError!$C$3</f>
        <v>0.01156702584</v>
      </c>
      <c r="N66" s="3">
        <f t="shared" si="2"/>
        <v>2</v>
      </c>
    </row>
    <row r="67">
      <c r="A67" s="10" t="s">
        <v>77</v>
      </c>
      <c r="B67" s="10" t="s">
        <v>26</v>
      </c>
      <c r="C67" s="11">
        <f>AVERAGE(experiment1!I67,experiment2!I67,experiment3!I67,experiment4!I67,experiment5!I67)</f>
        <v>0.6992907801</v>
      </c>
      <c r="D67" s="11">
        <f>AVERAGE(experiment1!J67,experiment2!J67,experiment3!J67,experiment4!J67,experiment5!J67)</f>
        <v>0.7152811852</v>
      </c>
      <c r="E67" s="11">
        <f>AVERAGE(experiment1!K67,experiment2!K67,experiment3!K67,experiment4!K67,experiment5!K67)</f>
        <v>0.8104629896</v>
      </c>
      <c r="F67" s="11">
        <f>AVERAGE(experiment1!L67,experiment2!L67,experiment3!L67,experiment4!L67,experiment5!L67)</f>
        <v>0.6992907801</v>
      </c>
      <c r="G67" s="11">
        <f>AVERAGE(experiment1!M67,experiment2!M67,experiment3!M67,experiment4!M67,experiment5!M67)</f>
        <v>0.5900658607</v>
      </c>
      <c r="H67" s="11">
        <f>AVERAGE(experiment1!N67,experiment2!N67,experiment3!N67,experiment4!N67,experiment5!N67)</f>
        <v>3937.880979</v>
      </c>
      <c r="I67" s="12">
        <f t="shared" si="1"/>
        <v>0</v>
      </c>
      <c r="J67" s="11">
        <f>STDEV(experiment1!I67,experiment2!I67,experiment3!I67,experiment4!I67,experiment5!I67)/absoluteError!$C$3</f>
        <v>0.03796811011</v>
      </c>
      <c r="K67" s="11">
        <f>STDEV(experiment1!J67,experiment2!J67,experiment3!J67,experiment4!J67,experiment5!J67)/absoluteError!$C$3</f>
        <v>0.03549313597</v>
      </c>
      <c r="L67" s="11">
        <f>STDEV(experiment1!K67,experiment2!K67,experiment3!K67,experiment4!K67,experiment5!K67)/absoluteError!$C$3</f>
        <v>0.03648813127</v>
      </c>
      <c r="M67" s="11">
        <f>STDEV(experiment1!L67,experiment2!L67,experiment3!L67,experiment4!L67,experiment5!L67)/absoluteError!$C$3</f>
        <v>0.03796811011</v>
      </c>
      <c r="N67" s="3">
        <f t="shared" si="2"/>
        <v>3</v>
      </c>
    </row>
    <row r="68">
      <c r="A68" s="10" t="s">
        <v>77</v>
      </c>
      <c r="B68" s="10" t="s">
        <v>29</v>
      </c>
      <c r="C68" s="11">
        <f>AVERAGE(experiment1!I68,experiment2!I68,experiment3!I68,experiment4!I68,experiment5!I68)</f>
        <v>0.6439716312</v>
      </c>
      <c r="D68" s="11">
        <f>AVERAGE(experiment1!J68,experiment2!J68,experiment3!J68,experiment4!J68,experiment5!J68)</f>
        <v>0.5845998115</v>
      </c>
      <c r="E68" s="11">
        <f>AVERAGE(experiment1!K68,experiment2!K68,experiment3!K68,experiment4!K68,experiment5!K68)</f>
        <v>0.5710281159</v>
      </c>
      <c r="F68" s="11">
        <f>AVERAGE(experiment1!L68,experiment2!L68,experiment3!L68,experiment4!L68,experiment5!L68)</f>
        <v>0.6439716312</v>
      </c>
      <c r="G68" s="11">
        <f>AVERAGE(experiment1!M68,experiment2!M68,experiment3!M68,experiment4!M68,experiment5!M68)</f>
        <v>0.5895534039</v>
      </c>
      <c r="H68" s="11">
        <f>AVERAGE(experiment1!N68,experiment2!N68,experiment3!N68,experiment4!N68,experiment5!N68)</f>
        <v>164.4753983</v>
      </c>
      <c r="I68" s="12">
        <f t="shared" si="1"/>
        <v>0</v>
      </c>
      <c r="J68" s="11">
        <f>STDEV(experiment1!I68,experiment2!I68,experiment3!I68,experiment4!I68,experiment5!I68)/absoluteError!$C$3</f>
        <v>0.02367137485</v>
      </c>
      <c r="K68" s="11">
        <f>STDEV(experiment1!J68,experiment2!J68,experiment3!J68,experiment4!J68,experiment5!J68)/absoluteError!$C$3</f>
        <v>0.01963732031</v>
      </c>
      <c r="L68" s="11">
        <f>STDEV(experiment1!K68,experiment2!K68,experiment3!K68,experiment4!K68,experiment5!K68)/absoluteError!$C$3</f>
        <v>0.02534533607</v>
      </c>
      <c r="M68" s="11">
        <f>STDEV(experiment1!L68,experiment2!L68,experiment3!L68,experiment4!L68,experiment5!L68)/absoluteError!$C$3</f>
        <v>0.02367137485</v>
      </c>
      <c r="N68" s="3">
        <f t="shared" si="2"/>
        <v>1</v>
      </c>
    </row>
    <row r="69">
      <c r="A69" s="10" t="s">
        <v>77</v>
      </c>
      <c r="B69" s="10" t="s">
        <v>32</v>
      </c>
      <c r="C69" s="11">
        <f>AVERAGE(experiment1!I69,experiment2!I69,experiment3!I69,experiment4!I69,experiment5!I69)</f>
        <v>0.8042553191</v>
      </c>
      <c r="D69" s="11">
        <f>AVERAGE(experiment1!J69,experiment2!J69,experiment3!J69,experiment4!J69,experiment5!J69)</f>
        <v>0.7735421248</v>
      </c>
      <c r="E69" s="11">
        <f>AVERAGE(experiment1!K69,experiment2!K69,experiment3!K69,experiment4!K69,experiment5!K69)</f>
        <v>0.7794473789</v>
      </c>
      <c r="F69" s="11">
        <f>AVERAGE(experiment1!L69,experiment2!L69,experiment3!L69,experiment4!L69,experiment5!L69)</f>
        <v>0.8042553191</v>
      </c>
      <c r="G69" s="11">
        <f>AVERAGE(experiment1!M69,experiment2!M69,experiment3!M69,experiment4!M69,experiment5!M69)</f>
        <v>0.5899950504</v>
      </c>
      <c r="H69" s="11">
        <f>AVERAGE(experiment1!N69,experiment2!N69,experiment3!N69,experiment4!N69,experiment5!N69)</f>
        <v>465.1841181</v>
      </c>
      <c r="I69" s="12">
        <f t="shared" si="1"/>
        <v>0</v>
      </c>
      <c r="J69" s="11">
        <f>STDEV(experiment1!I69,experiment2!I69,experiment3!I69,experiment4!I69,experiment5!I69)/absoluteError!$C$3</f>
        <v>0.01017921993</v>
      </c>
      <c r="K69" s="11">
        <f>STDEV(experiment1!J69,experiment2!J69,experiment3!J69,experiment4!J69,experiment5!J69)/absoluteError!$C$3</f>
        <v>0.008221549373</v>
      </c>
      <c r="L69" s="11">
        <f>STDEV(experiment1!K69,experiment2!K69,experiment3!K69,experiment4!K69,experiment5!K69)/absoluteError!$C$3</f>
        <v>0.02173465423</v>
      </c>
      <c r="M69" s="11">
        <f>STDEV(experiment1!L69,experiment2!L69,experiment3!L69,experiment4!L69,experiment5!L69)/absoluteError!$C$3</f>
        <v>0.01017921993</v>
      </c>
      <c r="N69" s="3">
        <f t="shared" si="2"/>
        <v>2</v>
      </c>
    </row>
    <row r="70">
      <c r="A70" s="10" t="s">
        <v>77</v>
      </c>
      <c r="B70" s="10" t="s">
        <v>35</v>
      </c>
      <c r="C70" s="11">
        <f>AVERAGE(experiment1!I70,experiment2!I70,experiment3!I70,experiment4!I70,experiment5!I70)</f>
        <v>0.7815602837</v>
      </c>
      <c r="D70" s="11">
        <f>AVERAGE(experiment1!J70,experiment2!J70,experiment3!J70,experiment4!J70,experiment5!J70)</f>
        <v>0.7578239332</v>
      </c>
      <c r="E70" s="11">
        <f>AVERAGE(experiment1!K70,experiment2!K70,experiment3!K70,experiment4!K70,experiment5!K70)</f>
        <v>0.7798877839</v>
      </c>
      <c r="F70" s="11">
        <f>AVERAGE(experiment1!L70,experiment2!L70,experiment3!L70,experiment4!L70,experiment5!L70)</f>
        <v>0.7815602837</v>
      </c>
      <c r="G70" s="11">
        <f>AVERAGE(experiment1!M70,experiment2!M70,experiment3!M70,experiment4!M70,experiment5!M70)</f>
        <v>0.5886264801</v>
      </c>
      <c r="H70" s="11">
        <f>AVERAGE(experiment1!N70,experiment2!N70,experiment3!N70,experiment4!N70,experiment5!N70)</f>
        <v>3841.314909</v>
      </c>
      <c r="I70" s="12">
        <f t="shared" si="1"/>
        <v>0</v>
      </c>
      <c r="J70" s="11">
        <f>STDEV(experiment1!I70,experiment2!I70,experiment3!I70,experiment4!I70,experiment5!I70)/absoluteError!$C$3</f>
        <v>0.02035843985</v>
      </c>
      <c r="K70" s="11">
        <f>STDEV(experiment1!J70,experiment2!J70,experiment3!J70,experiment4!J70,experiment5!J70)/absoluteError!$C$3</f>
        <v>0.01939754604</v>
      </c>
      <c r="L70" s="11">
        <f>STDEV(experiment1!K70,experiment2!K70,experiment3!K70,experiment4!K70,experiment5!K70)/absoluteError!$C$3</f>
        <v>0.00858686795</v>
      </c>
      <c r="M70" s="11">
        <f>STDEV(experiment1!L70,experiment2!L70,experiment3!L70,experiment4!L70,experiment5!L70)/absoluteError!$C$3</f>
        <v>0.02035843985</v>
      </c>
      <c r="N70" s="3">
        <f t="shared" si="2"/>
        <v>3</v>
      </c>
    </row>
    <row r="71">
      <c r="A71" s="10" t="s">
        <v>77</v>
      </c>
      <c r="B71" s="10" t="s">
        <v>38</v>
      </c>
      <c r="C71" s="11">
        <f>AVERAGE(experiment1!I71,experiment2!I71,experiment3!I71,experiment4!I71,experiment5!I71)</f>
        <v>0.8368794326</v>
      </c>
      <c r="D71" s="11">
        <f>AVERAGE(experiment1!J71,experiment2!J71,experiment3!J71,experiment4!J71,experiment5!J71)</f>
        <v>0.8298310125</v>
      </c>
      <c r="E71" s="11">
        <f>AVERAGE(experiment1!K71,experiment2!K71,experiment3!K71,experiment4!K71,experiment5!K71)</f>
        <v>0.8494186154</v>
      </c>
      <c r="F71" s="11">
        <f>AVERAGE(experiment1!L71,experiment2!L71,experiment3!L71,experiment4!L71,experiment5!L71)</f>
        <v>0.8368794326</v>
      </c>
      <c r="G71" s="11">
        <f>AVERAGE(experiment1!M71,experiment2!M71,experiment3!M71,experiment4!M71,experiment5!M71)</f>
        <v>0.5951721668</v>
      </c>
      <c r="H71" s="11">
        <f>AVERAGE(experiment1!N71,experiment2!N71,experiment3!N71,experiment4!N71,experiment5!N71)</f>
        <v>709.5534914</v>
      </c>
      <c r="I71" s="12">
        <f t="shared" si="1"/>
        <v>0</v>
      </c>
      <c r="J71" s="11">
        <f>STDEV(experiment1!I71,experiment2!I71,experiment3!I71,experiment4!I71,experiment5!I71)/absoluteError!$C$3</f>
        <v>0.01186751811</v>
      </c>
      <c r="K71" s="11">
        <f>STDEV(experiment1!J71,experiment2!J71,experiment3!J71,experiment4!J71,experiment5!J71)/absoluteError!$C$3</f>
        <v>0.0133279111</v>
      </c>
      <c r="L71" s="11">
        <f>STDEV(experiment1!K71,experiment2!K71,experiment3!K71,experiment4!K71,experiment5!K71)/absoluteError!$C$3</f>
        <v>0.0204533229</v>
      </c>
      <c r="M71" s="11">
        <f>STDEV(experiment1!L71,experiment2!L71,experiment3!L71,experiment4!L71,experiment5!L71)/absoluteError!$C$3</f>
        <v>0.01186751811</v>
      </c>
      <c r="N71" s="3">
        <f t="shared" si="2"/>
        <v>3</v>
      </c>
    </row>
    <row r="72">
      <c r="A72" s="10" t="s">
        <v>77</v>
      </c>
      <c r="B72" s="10" t="s">
        <v>41</v>
      </c>
      <c r="C72" s="11">
        <f>AVERAGE(experiment1!I72,experiment2!I72,experiment3!I72,experiment4!I72,experiment5!I72)</f>
        <v>0.8156028369</v>
      </c>
      <c r="D72" s="11">
        <f>AVERAGE(experiment1!J72,experiment2!J72,experiment3!J72,experiment4!J72,experiment5!J72)</f>
        <v>0.7969090425</v>
      </c>
      <c r="E72" s="11">
        <f>AVERAGE(experiment1!K72,experiment2!K72,experiment3!K72,experiment4!K72,experiment5!K72)</f>
        <v>0.855487583</v>
      </c>
      <c r="F72" s="11">
        <f>AVERAGE(experiment1!L72,experiment2!L72,experiment3!L72,experiment4!L72,experiment5!L72)</f>
        <v>0.8156028369</v>
      </c>
      <c r="G72" s="11">
        <f>AVERAGE(experiment1!M72,experiment2!M72,experiment3!M72,experiment4!M72,experiment5!M72)</f>
        <v>0.5899964333</v>
      </c>
      <c r="H72" s="11">
        <f>AVERAGE(experiment1!N72,experiment2!N72,experiment3!N72,experiment4!N72,experiment5!N72)</f>
        <v>4083.16564</v>
      </c>
      <c r="I72" s="12">
        <f t="shared" si="1"/>
        <v>0</v>
      </c>
      <c r="J72" s="11">
        <f>STDEV(experiment1!I72,experiment2!I72,experiment3!I72,experiment4!I72,experiment5!I72)/absoluteError!$C$3</f>
        <v>0.01075585169</v>
      </c>
      <c r="K72" s="11">
        <f>STDEV(experiment1!J72,experiment2!J72,experiment3!J72,experiment4!J72,experiment5!J72)/absoluteError!$C$3</f>
        <v>0.01176692959</v>
      </c>
      <c r="L72" s="11">
        <f>STDEV(experiment1!K72,experiment2!K72,experiment3!K72,experiment4!K72,experiment5!K72)/absoluteError!$C$3</f>
        <v>0.02575459081</v>
      </c>
      <c r="M72" s="11">
        <f>STDEV(experiment1!L72,experiment2!L72,experiment3!L72,experiment4!L72,experiment5!L72)/absoluteError!$C$3</f>
        <v>0.01075585169</v>
      </c>
      <c r="N72" s="3">
        <f t="shared" si="2"/>
        <v>4</v>
      </c>
    </row>
    <row r="73">
      <c r="A73" s="10" t="s">
        <v>77</v>
      </c>
      <c r="B73" s="10" t="s">
        <v>44</v>
      </c>
      <c r="C73" s="11">
        <f>AVERAGE(experiment1!I73,experiment2!I73,experiment3!I73,experiment4!I73,experiment5!I73)</f>
        <v>0.819858156</v>
      </c>
      <c r="D73" s="11">
        <f>AVERAGE(experiment1!J73,experiment2!J73,experiment3!J73,experiment4!J73,experiment5!J73)</f>
        <v>0.7917079756</v>
      </c>
      <c r="E73" s="11">
        <f>AVERAGE(experiment1!K73,experiment2!K73,experiment3!K73,experiment4!K73,experiment5!K73)</f>
        <v>0.8072827045</v>
      </c>
      <c r="F73" s="11">
        <f>AVERAGE(experiment1!L73,experiment2!L73,experiment3!L73,experiment4!L73,experiment5!L73)</f>
        <v>0.819858156</v>
      </c>
      <c r="G73" s="11">
        <f>AVERAGE(experiment1!M73,experiment2!M73,experiment3!M73,experiment4!M73,experiment5!M73)</f>
        <v>0.578248024</v>
      </c>
      <c r="H73" s="11">
        <f>AVERAGE(experiment1!N73,experiment2!N73,experiment3!N73,experiment4!N73,experiment5!N73)</f>
        <v>196.796268</v>
      </c>
      <c r="I73" s="12">
        <f t="shared" si="1"/>
        <v>1</v>
      </c>
      <c r="J73" s="11">
        <f>STDEV(experiment1!I73,experiment2!I73,experiment3!I73,experiment4!I73,experiment5!I73)/absoluteError!$C$3</f>
        <v>0.007301865348</v>
      </c>
      <c r="K73" s="11">
        <f>STDEV(experiment1!J73,experiment2!J73,experiment3!J73,experiment4!J73,experiment5!J73)/absoluteError!$C$3</f>
        <v>0.01143550067</v>
      </c>
      <c r="L73" s="11">
        <f>STDEV(experiment1!K73,experiment2!K73,experiment3!K73,experiment4!K73,experiment5!K73)/absoluteError!$C$3</f>
        <v>0.0107387535</v>
      </c>
      <c r="M73" s="11">
        <f>STDEV(experiment1!L73,experiment2!L73,experiment3!L73,experiment4!L73,experiment5!L73)/absoluteError!$C$3</f>
        <v>0.007301865348</v>
      </c>
      <c r="N73" s="3">
        <f t="shared" si="2"/>
        <v>2</v>
      </c>
    </row>
    <row r="74">
      <c r="A74" s="10" t="s">
        <v>77</v>
      </c>
      <c r="B74" s="10" t="s">
        <v>47</v>
      </c>
      <c r="C74" s="11">
        <f>AVERAGE(experiment1!I74,experiment2!I74,experiment3!I74,experiment4!I74,experiment5!I74)</f>
        <v>0.8680851064</v>
      </c>
      <c r="D74" s="11">
        <f>AVERAGE(experiment1!J74,experiment2!J74,experiment3!J74,experiment4!J74,experiment5!J74)</f>
        <v>0.8452163041</v>
      </c>
      <c r="E74" s="11">
        <f>AVERAGE(experiment1!K74,experiment2!K74,experiment3!K74,experiment4!K74,experiment5!K74)</f>
        <v>0.9044857069</v>
      </c>
      <c r="F74" s="11">
        <f>AVERAGE(experiment1!L74,experiment2!L74,experiment3!L74,experiment4!L74,experiment5!L74)</f>
        <v>0.8680851064</v>
      </c>
      <c r="G74" s="11">
        <f>AVERAGE(experiment1!M74,experiment2!M74,experiment3!M74,experiment4!M74,experiment5!M74)</f>
        <v>0.5994476318</v>
      </c>
      <c r="H74" s="11">
        <f>AVERAGE(experiment1!N74,experiment2!N74,experiment3!N74,experiment4!N74,experiment5!N74)</f>
        <v>498.9568029</v>
      </c>
      <c r="I74" s="12">
        <f t="shared" si="1"/>
        <v>1</v>
      </c>
      <c r="J74" s="11">
        <f>STDEV(experiment1!I74,experiment2!I74,experiment3!I74,experiment4!I74,experiment5!I74)/absoluteError!$C$3</f>
        <v>0.006577034394</v>
      </c>
      <c r="K74" s="11">
        <f>STDEV(experiment1!J74,experiment2!J74,experiment3!J74,experiment4!J74,experiment5!J74)/absoluteError!$C$3</f>
        <v>0.006736406361</v>
      </c>
      <c r="L74" s="11">
        <f>STDEV(experiment1!K74,experiment2!K74,experiment3!K74,experiment4!K74,experiment5!K74)/absoluteError!$C$3</f>
        <v>0.003763786392</v>
      </c>
      <c r="M74" s="11">
        <f>STDEV(experiment1!L74,experiment2!L74,experiment3!L74,experiment4!L74,experiment5!L74)/absoluteError!$C$3</f>
        <v>0.006577034394</v>
      </c>
      <c r="N74" s="3">
        <f t="shared" si="2"/>
        <v>3</v>
      </c>
    </row>
    <row r="75">
      <c r="A75" s="10" t="s">
        <v>77</v>
      </c>
      <c r="B75" s="10" t="s">
        <v>50</v>
      </c>
      <c r="C75" s="11">
        <f>AVERAGE(experiment1!I75,experiment2!I75,experiment3!I75,experiment4!I75,experiment5!I75)</f>
        <v>0.8397163121</v>
      </c>
      <c r="D75" s="11">
        <f>AVERAGE(experiment1!J75,experiment2!J75,experiment3!J75,experiment4!J75,experiment5!J75)</f>
        <v>0.8192753408</v>
      </c>
      <c r="E75" s="11">
        <f>AVERAGE(experiment1!K75,experiment2!K75,experiment3!K75,experiment4!K75,experiment5!K75)</f>
        <v>0.8712121081</v>
      </c>
      <c r="F75" s="11">
        <f>AVERAGE(experiment1!L75,experiment2!L75,experiment3!L75,experiment4!L75,experiment5!L75)</f>
        <v>0.8397163121</v>
      </c>
      <c r="G75" s="11">
        <f>AVERAGE(experiment1!M75,experiment2!M75,experiment3!M75,experiment4!M75,experiment5!M75)</f>
        <v>0.5932909012</v>
      </c>
      <c r="H75" s="11">
        <f>AVERAGE(experiment1!N75,experiment2!N75,experiment3!N75,experiment4!N75,experiment5!N75)</f>
        <v>3878.079855</v>
      </c>
      <c r="I75" s="12">
        <f t="shared" si="1"/>
        <v>1</v>
      </c>
      <c r="J75" s="11">
        <f>STDEV(experiment1!I75,experiment2!I75,experiment3!I75,experiment4!I75,experiment5!I75)/absoluteError!$C$3</f>
        <v>0.02038313172</v>
      </c>
      <c r="K75" s="11">
        <f>STDEV(experiment1!J75,experiment2!J75,experiment3!J75,experiment4!J75,experiment5!J75)/absoluteError!$C$3</f>
        <v>0.02233028837</v>
      </c>
      <c r="L75" s="11">
        <f>STDEV(experiment1!K75,experiment2!K75,experiment3!K75,experiment4!K75,experiment5!K75)/absoluteError!$C$3</f>
        <v>0.03153294648</v>
      </c>
      <c r="M75" s="11">
        <f>STDEV(experiment1!L75,experiment2!L75,experiment3!L75,experiment4!L75,experiment5!L75)/absoluteError!$C$3</f>
        <v>0.02038313172</v>
      </c>
      <c r="N75" s="3">
        <f t="shared" si="2"/>
        <v>4</v>
      </c>
    </row>
    <row r="76">
      <c r="A76" s="10" t="s">
        <v>77</v>
      </c>
      <c r="B76" s="10" t="s">
        <v>53</v>
      </c>
      <c r="C76" s="11">
        <f>AVERAGE(experiment1!I76,experiment2!I76,experiment3!I76,experiment4!I76,experiment5!I76)</f>
        <v>0.8879432624</v>
      </c>
      <c r="D76" s="11">
        <f>AVERAGE(experiment1!J76,experiment2!J76,experiment3!J76,experiment4!J76,experiment5!J76)</f>
        <v>0.8838696194</v>
      </c>
      <c r="E76" s="11">
        <f>AVERAGE(experiment1!K76,experiment2!K76,experiment3!K76,experiment4!K76,experiment5!K76)</f>
        <v>0.9104624804</v>
      </c>
      <c r="F76" s="11">
        <f>AVERAGE(experiment1!L76,experiment2!L76,experiment3!L76,experiment4!L76,experiment5!L76)</f>
        <v>0.8879432624</v>
      </c>
      <c r="G76" s="11">
        <f>AVERAGE(experiment1!M76,experiment2!M76,experiment3!M76,experiment4!M76,experiment5!M76)</f>
        <v>0.5870515823</v>
      </c>
      <c r="H76" s="11">
        <f>AVERAGE(experiment1!N76,experiment2!N76,experiment3!N76,experiment4!N76,experiment5!N76)</f>
        <v>744.4419288</v>
      </c>
      <c r="I76" s="12">
        <f t="shared" si="1"/>
        <v>1</v>
      </c>
      <c r="J76" s="11">
        <f>STDEV(experiment1!I76,experiment2!I76,experiment3!I76,experiment4!I76,experiment5!I76)/absoluteError!$C$3</f>
        <v>0.006876141642</v>
      </c>
      <c r="K76" s="11">
        <f>STDEV(experiment1!J76,experiment2!J76,experiment3!J76,experiment4!J76,experiment5!J76)/absoluteError!$C$3</f>
        <v>0.006894179123</v>
      </c>
      <c r="L76" s="11">
        <f>STDEV(experiment1!K76,experiment2!K76,experiment3!K76,experiment4!K76,experiment5!K76)/absoluteError!$C$3</f>
        <v>0.00563679558</v>
      </c>
      <c r="M76" s="11">
        <f>STDEV(experiment1!L76,experiment2!L76,experiment3!L76,experiment4!L76,experiment5!L76)/absoluteError!$C$3</f>
        <v>0.006876141642</v>
      </c>
      <c r="N76" s="3">
        <f t="shared" si="2"/>
        <v>4</v>
      </c>
    </row>
    <row r="77">
      <c r="A77" s="10" t="s">
        <v>77</v>
      </c>
      <c r="B77" s="10" t="s">
        <v>56</v>
      </c>
      <c r="C77" s="11">
        <f>AVERAGE(experiment1!I77,experiment2!I77,experiment3!I77,experiment4!I77,experiment5!I77)</f>
        <v>0.8581560284</v>
      </c>
      <c r="D77" s="11">
        <f>AVERAGE(experiment1!J77,experiment2!J77,experiment3!J77,experiment4!J77,experiment5!J77)</f>
        <v>0.8493830344</v>
      </c>
      <c r="E77" s="11">
        <f>AVERAGE(experiment1!K77,experiment2!K77,experiment3!K77,experiment4!K77,experiment5!K77)</f>
        <v>0.9027876527</v>
      </c>
      <c r="F77" s="11">
        <f>AVERAGE(experiment1!L77,experiment2!L77,experiment3!L77,experiment4!L77,experiment5!L77)</f>
        <v>0.8581560284</v>
      </c>
      <c r="G77" s="11">
        <f>AVERAGE(experiment1!M77,experiment2!M77,experiment3!M77,experiment4!M77,experiment5!M77)</f>
        <v>0.5880225658</v>
      </c>
      <c r="H77" s="11">
        <f>AVERAGE(experiment1!N77,experiment2!N77,experiment3!N77,experiment4!N77,experiment5!N77)</f>
        <v>4118.664326</v>
      </c>
      <c r="I77" s="12">
        <f t="shared" si="1"/>
        <v>1</v>
      </c>
      <c r="J77" s="11">
        <f>STDEV(experiment1!I77,experiment2!I77,experiment3!I77,experiment4!I77,experiment5!I77)/absoluteError!$C$3</f>
        <v>0.006728250341</v>
      </c>
      <c r="K77" s="11">
        <f>STDEV(experiment1!J77,experiment2!J77,experiment3!J77,experiment4!J77,experiment5!J77)/absoluteError!$C$3</f>
        <v>0.006241565368</v>
      </c>
      <c r="L77" s="11">
        <f>STDEV(experiment1!K77,experiment2!K77,experiment3!K77,experiment4!K77,experiment5!K77)/absoluteError!$C$3</f>
        <v>0.007667706633</v>
      </c>
      <c r="M77" s="11">
        <f>STDEV(experiment1!L77,experiment2!L77,experiment3!L77,experiment4!L77,experiment5!L77)/absoluteError!$C$3</f>
        <v>0.006728250341</v>
      </c>
      <c r="N77" s="3">
        <f t="shared" si="2"/>
        <v>5</v>
      </c>
    </row>
    <row r="78">
      <c r="A78" s="10" t="s">
        <v>77</v>
      </c>
      <c r="B78" s="10" t="s">
        <v>59</v>
      </c>
      <c r="C78" s="11">
        <f>AVERAGE(experiment1!I78,experiment2!I78,experiment3!I78,experiment4!I78,experiment5!I78)</f>
        <v>0.8326241135</v>
      </c>
      <c r="D78" s="11">
        <f>AVERAGE(experiment1!J78,experiment2!J78,experiment3!J78,experiment4!J78,experiment5!J78)</f>
        <v>0.798344629</v>
      </c>
      <c r="E78" s="11">
        <f>AVERAGE(experiment1!K78,experiment2!K78,experiment3!K78,experiment4!K78,experiment5!K78)</f>
        <v>0.7861969325</v>
      </c>
      <c r="F78" s="11">
        <f>AVERAGE(experiment1!L78,experiment2!L78,experiment3!L78,experiment4!L78,experiment5!L78)</f>
        <v>0.8326241135</v>
      </c>
      <c r="G78" s="11">
        <f>AVERAGE(experiment1!M78,experiment2!M78,experiment3!M78,experiment4!M78,experiment5!M78)</f>
        <v>0.5947833538</v>
      </c>
      <c r="H78" s="11">
        <f>AVERAGE(experiment1!N78,experiment2!N78,experiment3!N78,experiment4!N78,experiment5!N78)</f>
        <v>3572.183464</v>
      </c>
      <c r="I78" s="12">
        <f t="shared" si="1"/>
        <v>1</v>
      </c>
      <c r="J78" s="11">
        <f>STDEV(experiment1!I78,experiment2!I78,experiment3!I78,experiment4!I78,experiment5!I78)/absoluteError!$C$3</f>
        <v>0.01300021474</v>
      </c>
      <c r="K78" s="11">
        <f>STDEV(experiment1!J78,experiment2!J78,experiment3!J78,experiment4!J78,experiment5!J78)/absoluteError!$C$3</f>
        <v>0.01541197437</v>
      </c>
      <c r="L78" s="11">
        <f>STDEV(experiment1!K78,experiment2!K78,experiment3!K78,experiment4!K78,experiment5!K78)/absoluteError!$C$3</f>
        <v>0.01499570882</v>
      </c>
      <c r="M78" s="11">
        <f>STDEV(experiment1!L78,experiment2!L78,experiment3!L78,experiment4!L78,experiment5!L78)/absoluteError!$C$3</f>
        <v>0.01300021474</v>
      </c>
      <c r="N78" s="3">
        <f t="shared" si="2"/>
        <v>3</v>
      </c>
    </row>
    <row r="79">
      <c r="A79" s="10" t="s">
        <v>77</v>
      </c>
      <c r="B79" s="10" t="s">
        <v>62</v>
      </c>
      <c r="C79" s="11">
        <f>AVERAGE(experiment1!I79,experiment2!I79,experiment3!I79,experiment4!I79,experiment5!I79)</f>
        <v>0.8425531915</v>
      </c>
      <c r="D79" s="11">
        <f>AVERAGE(experiment1!J79,experiment2!J79,experiment3!J79,experiment4!J79,experiment5!J79)</f>
        <v>0.8362423458</v>
      </c>
      <c r="E79" s="11">
        <f>AVERAGE(experiment1!K79,experiment2!K79,experiment3!K79,experiment4!K79,experiment5!K79)</f>
        <v>0.8417020198</v>
      </c>
      <c r="F79" s="11">
        <f>AVERAGE(experiment1!L79,experiment2!L79,experiment3!L79,experiment4!L79,experiment5!L79)</f>
        <v>0.8425531915</v>
      </c>
      <c r="G79" s="11">
        <f>AVERAGE(experiment1!M79,experiment2!M79,experiment3!M79,experiment4!M79,experiment5!M79)</f>
        <v>0.594790554</v>
      </c>
      <c r="H79" s="11">
        <f>AVERAGE(experiment1!N79,experiment2!N79,experiment3!N79,experiment4!N79,experiment5!N79)</f>
        <v>439.1809594</v>
      </c>
      <c r="I79" s="12">
        <f t="shared" si="1"/>
        <v>1</v>
      </c>
      <c r="J79" s="11">
        <f>STDEV(experiment1!I79,experiment2!I79,experiment3!I79,experiment4!I79,experiment5!I79)/absoluteError!$C$3</f>
        <v>0.005211680304</v>
      </c>
      <c r="K79" s="11">
        <f>STDEV(experiment1!J79,experiment2!J79,experiment3!J79,experiment4!J79,experiment5!J79)/absoluteError!$C$3</f>
        <v>0.005534830646</v>
      </c>
      <c r="L79" s="11">
        <f>STDEV(experiment1!K79,experiment2!K79,experiment3!K79,experiment4!K79,experiment5!K79)/absoluteError!$C$3</f>
        <v>0.00557441349</v>
      </c>
      <c r="M79" s="11">
        <f>STDEV(experiment1!L79,experiment2!L79,experiment3!L79,experiment4!L79,experiment5!L79)/absoluteError!$C$3</f>
        <v>0.005211680304</v>
      </c>
      <c r="N79" s="3">
        <f t="shared" si="2"/>
        <v>3</v>
      </c>
    </row>
    <row r="80">
      <c r="A80" s="10" t="s">
        <v>77</v>
      </c>
      <c r="B80" s="10" t="s">
        <v>65</v>
      </c>
      <c r="C80" s="11">
        <f>AVERAGE(experiment1!I80,experiment2!I80,experiment3!I80,experiment4!I80,experiment5!I80)</f>
        <v>0.8354609929</v>
      </c>
      <c r="D80" s="11">
        <f>AVERAGE(experiment1!J80,experiment2!J80,experiment3!J80,experiment4!J80,experiment5!J80)</f>
        <v>0.8141388</v>
      </c>
      <c r="E80" s="11">
        <f>AVERAGE(experiment1!K80,experiment2!K80,experiment3!K80,experiment4!K80,experiment5!K80)</f>
        <v>0.8441585366</v>
      </c>
      <c r="F80" s="11">
        <f>AVERAGE(experiment1!L80,experiment2!L80,experiment3!L80,experiment4!L80,experiment5!L80)</f>
        <v>0.8354609929</v>
      </c>
      <c r="G80" s="11">
        <f>AVERAGE(experiment1!M80,experiment2!M80,experiment3!M80,experiment4!M80,experiment5!M80)</f>
        <v>0.5965237141</v>
      </c>
      <c r="H80" s="11">
        <f>AVERAGE(experiment1!N80,experiment2!N80,experiment3!N80,experiment4!N80,experiment5!N80)</f>
        <v>3820.317659</v>
      </c>
      <c r="I80" s="12">
        <f t="shared" si="1"/>
        <v>1</v>
      </c>
      <c r="J80" s="11">
        <f>STDEV(experiment1!I80,experiment2!I80,experiment3!I80,experiment4!I80,experiment5!I80)/absoluteError!$C$3</f>
        <v>0.01527706328</v>
      </c>
      <c r="K80" s="11">
        <f>STDEV(experiment1!J80,experiment2!J80,experiment3!J80,experiment4!J80,experiment5!J80)/absoluteError!$C$3</f>
        <v>0.01876952875</v>
      </c>
      <c r="L80" s="11">
        <f>STDEV(experiment1!K80,experiment2!K80,experiment3!K80,experiment4!K80,experiment5!K80)/absoluteError!$C$3</f>
        <v>0.02623005111</v>
      </c>
      <c r="M80" s="11">
        <f>STDEV(experiment1!L80,experiment2!L80,experiment3!L80,experiment4!L80,experiment5!L80)/absoluteError!$C$3</f>
        <v>0.01527706328</v>
      </c>
      <c r="N80" s="3">
        <f t="shared" si="2"/>
        <v>4</v>
      </c>
    </row>
    <row r="81">
      <c r="A81" s="10" t="s">
        <v>77</v>
      </c>
      <c r="B81" s="10" t="s">
        <v>68</v>
      </c>
      <c r="C81" s="11">
        <f>AVERAGE(experiment1!I81,experiment2!I81,experiment3!I81,experiment4!I81,experiment5!I81)</f>
        <v>0.7333333333</v>
      </c>
      <c r="D81" s="11">
        <f>AVERAGE(experiment1!J81,experiment2!J81,experiment3!J81,experiment4!J81,experiment5!J81)</f>
        <v>0.6763125967</v>
      </c>
      <c r="E81" s="11">
        <f>AVERAGE(experiment1!K81,experiment2!K81,experiment3!K81,experiment4!K81,experiment5!K81)</f>
        <v>0.6422123527</v>
      </c>
      <c r="F81" s="11">
        <f>AVERAGE(experiment1!L81,experiment2!L81,experiment3!L81,experiment4!L81,experiment5!L81)</f>
        <v>0.7333333333</v>
      </c>
      <c r="G81" s="11">
        <f>AVERAGE(experiment1!M81,experiment2!M81,experiment3!M81,experiment4!M81,experiment5!M81)</f>
        <v>0.5936186314</v>
      </c>
      <c r="H81" s="11">
        <f>AVERAGE(experiment1!N81,experiment2!N81,experiment3!N81,experiment4!N81,experiment5!N81)</f>
        <v>3529.690235</v>
      </c>
      <c r="I81" s="12">
        <f t="shared" si="1"/>
        <v>0</v>
      </c>
      <c r="J81" s="11">
        <f>STDEV(experiment1!I81,experiment2!I81,experiment3!I81,experiment4!I81,experiment5!I81)/absoluteError!$C$3</f>
        <v>0.007301865348</v>
      </c>
      <c r="K81" s="11">
        <f>STDEV(experiment1!J81,experiment2!J81,experiment3!J81,experiment4!J81,experiment5!J81)/absoluteError!$C$3</f>
        <v>0.009912718835</v>
      </c>
      <c r="L81" s="11">
        <f>STDEV(experiment1!K81,experiment2!K81,experiment3!K81,experiment4!K81,experiment5!K81)/absoluteError!$C$3</f>
        <v>0.01333773118</v>
      </c>
      <c r="M81" s="11">
        <f>STDEV(experiment1!L81,experiment2!L81,experiment3!L81,experiment4!L81,experiment5!L81)/absoluteError!$C$3</f>
        <v>0.007301865348</v>
      </c>
      <c r="N81" s="3">
        <f t="shared" si="2"/>
        <v>2</v>
      </c>
    </row>
    <row r="82">
      <c r="A82" s="10" t="s">
        <v>77</v>
      </c>
      <c r="B82" s="10" t="s">
        <v>71</v>
      </c>
      <c r="C82" s="11">
        <f>AVERAGE(experiment1!I82,experiment2!I82,experiment3!I82,experiment4!I82,experiment5!I82)</f>
        <v>0.770212766</v>
      </c>
      <c r="D82" s="11">
        <f>AVERAGE(experiment1!J82,experiment2!J82,experiment3!J82,experiment4!J82,experiment5!J82)</f>
        <v>0.7600940432</v>
      </c>
      <c r="E82" s="11">
        <f>AVERAGE(experiment1!K82,experiment2!K82,experiment3!K82,experiment4!K82,experiment5!K82)</f>
        <v>0.7773749713</v>
      </c>
      <c r="F82" s="11">
        <f>AVERAGE(experiment1!L82,experiment2!L82,experiment3!L82,experiment4!L82,experiment5!L82)</f>
        <v>0.770212766</v>
      </c>
      <c r="G82" s="11">
        <f>AVERAGE(experiment1!M82,experiment2!M82,experiment3!M82,experiment4!M82,experiment5!M82)</f>
        <v>0.5824112892</v>
      </c>
      <c r="H82" s="11">
        <f>AVERAGE(experiment1!N82,experiment2!N82,experiment3!N82,experiment4!N82,experiment5!N82)</f>
        <v>406.0674643</v>
      </c>
      <c r="I82" s="12">
        <f t="shared" si="1"/>
        <v>0</v>
      </c>
      <c r="J82" s="11">
        <f>STDEV(experiment1!I82,experiment2!I82,experiment3!I82,experiment4!I82,experiment5!I82)/absoluteError!$C$3</f>
        <v>0.01280529793</v>
      </c>
      <c r="K82" s="11">
        <f>STDEV(experiment1!J82,experiment2!J82,experiment3!J82,experiment4!J82,experiment5!J82)/absoluteError!$C$3</f>
        <v>0.01513886775</v>
      </c>
      <c r="L82" s="11">
        <f>STDEV(experiment1!K82,experiment2!K82,experiment3!K82,experiment4!K82,experiment5!K82)/absoluteError!$C$3</f>
        <v>0.01692638723</v>
      </c>
      <c r="M82" s="11">
        <f>STDEV(experiment1!L82,experiment2!L82,experiment3!L82,experiment4!L82,experiment5!L82)/absoluteError!$C$3</f>
        <v>0.01280529793</v>
      </c>
      <c r="N82" s="3">
        <f t="shared" si="2"/>
        <v>2</v>
      </c>
    </row>
    <row r="83">
      <c r="A83" s="10" t="s">
        <v>77</v>
      </c>
      <c r="B83" s="10" t="s">
        <v>74</v>
      </c>
      <c r="C83" s="11">
        <f>AVERAGE(experiment1!I83,experiment2!I83,experiment3!I83,experiment4!I83,experiment5!I83)</f>
        <v>0.7872340426</v>
      </c>
      <c r="D83" s="11">
        <f>AVERAGE(experiment1!J83,experiment2!J83,experiment3!J83,experiment4!J83,experiment5!J83)</f>
        <v>0.7687662346</v>
      </c>
      <c r="E83" s="11">
        <f>AVERAGE(experiment1!K83,experiment2!K83,experiment3!K83,experiment4!K83,experiment5!K83)</f>
        <v>0.7913677681</v>
      </c>
      <c r="F83" s="11">
        <f>AVERAGE(experiment1!L83,experiment2!L83,experiment3!L83,experiment4!L83,experiment5!L83)</f>
        <v>0.7872340426</v>
      </c>
      <c r="G83" s="11">
        <f>AVERAGE(experiment1!M83,experiment2!M83,experiment3!M83,experiment4!M83,experiment5!M83)</f>
        <v>0.5917319298</v>
      </c>
      <c r="H83" s="11">
        <f>AVERAGE(experiment1!N83,experiment2!N83,experiment3!N83,experiment4!N83,experiment5!N83)</f>
        <v>3777.83748</v>
      </c>
      <c r="I83" s="12">
        <f t="shared" si="1"/>
        <v>0</v>
      </c>
      <c r="J83" s="11">
        <f>STDEV(experiment1!I83,experiment2!I83,experiment3!I83,experiment4!I83,experiment5!I83)/absoluteError!$C$3</f>
        <v>0.02330734287</v>
      </c>
      <c r="K83" s="11">
        <f>STDEV(experiment1!J83,experiment2!J83,experiment3!J83,experiment4!J83,experiment5!J83)/absoluteError!$C$3</f>
        <v>0.02709936041</v>
      </c>
      <c r="L83" s="11">
        <f>STDEV(experiment1!K83,experiment2!K83,experiment3!K83,experiment4!K83,experiment5!K83)/absoluteError!$C$3</f>
        <v>0.02299302942</v>
      </c>
      <c r="M83" s="11">
        <f>STDEV(experiment1!L83,experiment2!L83,experiment3!L83,experiment4!L83,experiment5!L83)/absoluteError!$C$3</f>
        <v>0.02330734287</v>
      </c>
      <c r="N83" s="3">
        <f t="shared" si="2"/>
        <v>3</v>
      </c>
    </row>
    <row r="84">
      <c r="A84" s="10" t="s">
        <v>77</v>
      </c>
      <c r="B84" s="10" t="s">
        <v>77</v>
      </c>
      <c r="C84" s="11">
        <f>AVERAGE(experiment1!I84,experiment2!I84,experiment3!I84,experiment4!I84,experiment5!I84)</f>
        <v>0.3262411348</v>
      </c>
      <c r="D84" s="11">
        <f>AVERAGE(experiment1!J84,experiment2!J84,experiment3!J84,experiment4!J84,experiment5!J84)</f>
        <v>0.1610270414</v>
      </c>
      <c r="E84" s="11">
        <f>AVERAGE(experiment1!K84,experiment2!K84,experiment3!K84,experiment4!K84,experiment5!K84)</f>
        <v>0.1068960314</v>
      </c>
      <c r="F84" s="11">
        <f>AVERAGE(experiment1!L84,experiment2!L84,experiment3!L84,experiment4!L84,experiment5!L84)</f>
        <v>0.3262411348</v>
      </c>
      <c r="G84" s="11">
        <f>AVERAGE(experiment1!M84,experiment2!M84,experiment3!M84,experiment4!M84,experiment5!M84)</f>
        <v>0.5888022423</v>
      </c>
      <c r="H84" s="11">
        <f>AVERAGE(experiment1!N84,experiment2!N84,experiment3!N84,experiment4!N84,experiment5!N84)</f>
        <v>29.97351561</v>
      </c>
      <c r="I84" s="12">
        <f t="shared" si="1"/>
        <v>1</v>
      </c>
      <c r="J84" s="11">
        <f>STDEV(experiment1!I84,experiment2!I84,experiment3!I84,experiment4!I84,experiment5!I84)/absoluteError!$C$3</f>
        <v>0</v>
      </c>
      <c r="K84" s="11">
        <f>STDEV(experiment1!J84,experiment2!J84,experiment3!J84,experiment4!J84,experiment5!J84)/absoluteError!$C$3</f>
        <v>0.0005233814996</v>
      </c>
      <c r="L84" s="11">
        <f>STDEV(experiment1!K84,experiment2!K84,experiment3!K84,experiment4!K84,experiment5!K84)/absoluteError!$C$3</f>
        <v>0.0004627533826</v>
      </c>
      <c r="M84" s="11">
        <f>STDEV(experiment1!L84,experiment2!L84,experiment3!L84,experiment4!L84,experiment5!L84)/absoluteError!$C$3</f>
        <v>0</v>
      </c>
      <c r="N84" s="3">
        <f t="shared" si="2"/>
        <v>1</v>
      </c>
    </row>
    <row r="85">
      <c r="A85" s="10" t="s">
        <v>77</v>
      </c>
      <c r="B85" s="10" t="s">
        <v>80</v>
      </c>
      <c r="C85" s="11">
        <f>AVERAGE(experiment1!I85,experiment2!I85,experiment3!I85,experiment4!I85,experiment5!I85)</f>
        <v>0.8709219858</v>
      </c>
      <c r="D85" s="11">
        <f>AVERAGE(experiment1!J85,experiment2!J85,experiment3!J85,experiment4!J85,experiment5!J85)</f>
        <v>0.8562878689</v>
      </c>
      <c r="E85" s="11">
        <f>AVERAGE(experiment1!K85,experiment2!K85,experiment3!K85,experiment4!K85,experiment5!K85)</f>
        <v>0.8844344963</v>
      </c>
      <c r="F85" s="11">
        <f>AVERAGE(experiment1!L85,experiment2!L85,experiment3!L85,experiment4!L85,experiment5!L85)</f>
        <v>0.8709219858</v>
      </c>
      <c r="G85" s="11">
        <f>AVERAGE(experiment1!M85,experiment2!M85,experiment3!M85,experiment4!M85,experiment5!M85)</f>
        <v>0.5911808014</v>
      </c>
      <c r="H85" s="11">
        <f>AVERAGE(experiment1!N85,experiment2!N85,experiment3!N85,experiment4!N85,experiment5!N85)</f>
        <v>347.6887478</v>
      </c>
      <c r="I85" s="12">
        <f t="shared" si="1"/>
        <v>1</v>
      </c>
      <c r="J85" s="11">
        <f>STDEV(experiment1!I85,experiment2!I85,experiment3!I85,experiment4!I85,experiment5!I85)/absoluteError!$C$3</f>
        <v>0.004135426876</v>
      </c>
      <c r="K85" s="11">
        <f>STDEV(experiment1!J85,experiment2!J85,experiment3!J85,experiment4!J85,experiment5!J85)/absoluteError!$C$3</f>
        <v>0.008031120258</v>
      </c>
      <c r="L85" s="11">
        <f>STDEV(experiment1!K85,experiment2!K85,experiment3!K85,experiment4!K85,experiment5!K85)/absoluteError!$C$3</f>
        <v>0.002346801852</v>
      </c>
      <c r="M85" s="11">
        <f>STDEV(experiment1!L85,experiment2!L85,experiment3!L85,experiment4!L85,experiment5!L85)/absoluteError!$C$3</f>
        <v>0.004135426876</v>
      </c>
      <c r="N85" s="3">
        <f t="shared" si="2"/>
        <v>2</v>
      </c>
    </row>
    <row r="86">
      <c r="A86" s="10" t="s">
        <v>77</v>
      </c>
      <c r="B86" s="10" t="s">
        <v>83</v>
      </c>
      <c r="C86" s="11">
        <f>AVERAGE(experiment1!I86,experiment2!I86,experiment3!I86,experiment4!I86,experiment5!I86)</f>
        <v>0.8765957447</v>
      </c>
      <c r="D86" s="11">
        <f>AVERAGE(experiment1!J86,experiment2!J86,experiment3!J86,experiment4!J86,experiment5!J86)</f>
        <v>0.8631694725</v>
      </c>
      <c r="E86" s="11">
        <f>AVERAGE(experiment1!K86,experiment2!K86,experiment3!K86,experiment4!K86,experiment5!K86)</f>
        <v>0.9028169808</v>
      </c>
      <c r="F86" s="11">
        <f>AVERAGE(experiment1!L86,experiment2!L86,experiment3!L86,experiment4!L86,experiment5!L86)</f>
        <v>0.8765957447</v>
      </c>
      <c r="G86" s="11">
        <f>AVERAGE(experiment1!M86,experiment2!M86,experiment3!M86,experiment4!M86,experiment5!M86)</f>
        <v>0.5949552059</v>
      </c>
      <c r="H86" s="11">
        <f>AVERAGE(experiment1!N86,experiment2!N86,experiment3!N86,experiment4!N86,experiment5!N86)</f>
        <v>3720.402088</v>
      </c>
      <c r="I86" s="12">
        <f t="shared" si="1"/>
        <v>1</v>
      </c>
      <c r="J86" s="11">
        <f>STDEV(experiment1!I86,experiment2!I86,experiment3!I86,experiment4!I86,experiment5!I86)/absoluteError!$C$3</f>
        <v>0.01112367882</v>
      </c>
      <c r="K86" s="11">
        <f>STDEV(experiment1!J86,experiment2!J86,experiment3!J86,experiment4!J86,experiment5!J86)/absoluteError!$C$3</f>
        <v>0.01025376514</v>
      </c>
      <c r="L86" s="11">
        <f>STDEV(experiment1!K86,experiment2!K86,experiment3!K86,experiment4!K86,experiment5!K86)/absoluteError!$C$3</f>
        <v>0.01118254044</v>
      </c>
      <c r="M86" s="11">
        <f>STDEV(experiment1!L86,experiment2!L86,experiment3!L86,experiment4!L86,experiment5!L86)/absoluteError!$C$3</f>
        <v>0.01112367882</v>
      </c>
      <c r="N86" s="3">
        <f t="shared" si="2"/>
        <v>3</v>
      </c>
    </row>
    <row r="87">
      <c r="A87" s="10" t="s">
        <v>77</v>
      </c>
      <c r="B87" s="10" t="s">
        <v>86</v>
      </c>
      <c r="C87" s="11">
        <f>AVERAGE(experiment1!I87,experiment2!I87,experiment3!I87,experiment4!I87,experiment5!I87)</f>
        <v>0.8978723404</v>
      </c>
      <c r="D87" s="11">
        <f>AVERAGE(experiment1!J87,experiment2!J87,experiment3!J87,experiment4!J87,experiment5!J87)</f>
        <v>0.8964130586</v>
      </c>
      <c r="E87" s="11">
        <f>AVERAGE(experiment1!K87,experiment2!K87,experiment3!K87,experiment4!K87,experiment5!K87)</f>
        <v>0.9056625805</v>
      </c>
      <c r="F87" s="11">
        <f>AVERAGE(experiment1!L87,experiment2!L87,experiment3!L87,experiment4!L87,experiment5!L87)</f>
        <v>0.8978723404</v>
      </c>
      <c r="G87" s="11">
        <f>AVERAGE(experiment1!M87,experiment2!M87,experiment3!M87,experiment4!M87,experiment5!M87)</f>
        <v>0.6004725456</v>
      </c>
      <c r="H87" s="11">
        <f>AVERAGE(experiment1!N87,experiment2!N87,experiment3!N87,experiment4!N87,experiment5!N87)</f>
        <v>588.5797606</v>
      </c>
      <c r="I87" s="12">
        <f t="shared" si="1"/>
        <v>1</v>
      </c>
      <c r="J87" s="11">
        <f>STDEV(experiment1!I87,experiment2!I87,experiment3!I87,experiment4!I87,experiment5!I87)/absoluteError!$C$3</f>
        <v>0.003616325896</v>
      </c>
      <c r="K87" s="11">
        <f>STDEV(experiment1!J87,experiment2!J87,experiment3!J87,experiment4!J87,experiment5!J87)/absoluteError!$C$3</f>
        <v>0.002841252864</v>
      </c>
      <c r="L87" s="11">
        <f>STDEV(experiment1!K87,experiment2!K87,experiment3!K87,experiment4!K87,experiment5!K87)/absoluteError!$C$3</f>
        <v>0.003906305243</v>
      </c>
      <c r="M87" s="11">
        <f>STDEV(experiment1!L87,experiment2!L87,experiment3!L87,experiment4!L87,experiment5!L87)/absoluteError!$C$3</f>
        <v>0.003616325896</v>
      </c>
      <c r="N87" s="3">
        <f t="shared" si="2"/>
        <v>3</v>
      </c>
    </row>
    <row r="88">
      <c r="A88" s="10" t="s">
        <v>77</v>
      </c>
      <c r="B88" s="10" t="s">
        <v>89</v>
      </c>
      <c r="C88" s="11">
        <f>AVERAGE(experiment1!I88,experiment2!I88,experiment3!I88,experiment4!I88,experiment5!I88)</f>
        <v>0.8794326241</v>
      </c>
      <c r="D88" s="11">
        <f>AVERAGE(experiment1!J88,experiment2!J88,experiment3!J88,experiment4!J88,experiment5!J88)</f>
        <v>0.881159392</v>
      </c>
      <c r="E88" s="11">
        <f>AVERAGE(experiment1!K88,experiment2!K88,experiment3!K88,experiment4!K88,experiment5!K88)</f>
        <v>0.9070605026</v>
      </c>
      <c r="F88" s="11">
        <f>AVERAGE(experiment1!L88,experiment2!L88,experiment3!L88,experiment4!L88,experiment5!L88)</f>
        <v>0.8794326241</v>
      </c>
      <c r="G88" s="11">
        <f>AVERAGE(experiment1!M88,experiment2!M88,experiment3!M88,experiment4!M88,experiment5!M88)</f>
        <v>0.5859662533</v>
      </c>
      <c r="H88" s="11">
        <f>AVERAGE(experiment1!N88,experiment2!N88,experiment3!N88,experiment4!N88,experiment5!N88)</f>
        <v>3955.652795</v>
      </c>
      <c r="I88" s="12">
        <f t="shared" si="1"/>
        <v>1</v>
      </c>
      <c r="J88" s="11">
        <f>STDEV(experiment1!I88,experiment2!I88,experiment3!I88,experiment4!I88,experiment5!I88)/absoluteError!$C$3</f>
        <v>0.01288361853</v>
      </c>
      <c r="K88" s="11">
        <f>STDEV(experiment1!J88,experiment2!J88,experiment3!J88,experiment4!J88,experiment5!J88)/absoluteError!$C$3</f>
        <v>0.0121812722</v>
      </c>
      <c r="L88" s="11">
        <f>STDEV(experiment1!K88,experiment2!K88,experiment3!K88,experiment4!K88,experiment5!K88)/absoluteError!$C$3</f>
        <v>0.01362615801</v>
      </c>
      <c r="M88" s="11">
        <f>STDEV(experiment1!L88,experiment2!L88,experiment3!L88,experiment4!L88,experiment5!L88)/absoluteError!$C$3</f>
        <v>0.01288361853</v>
      </c>
      <c r="N88" s="3">
        <f t="shared" si="2"/>
        <v>4</v>
      </c>
    </row>
    <row r="89">
      <c r="A89" s="10" t="s">
        <v>77</v>
      </c>
      <c r="B89" s="10" t="s">
        <v>92</v>
      </c>
      <c r="C89" s="11">
        <f>AVERAGE(experiment1!I89,experiment2!I89,experiment3!I89,experiment4!I89,experiment5!I89)</f>
        <v>0.8397163121</v>
      </c>
      <c r="D89" s="11">
        <f>AVERAGE(experiment1!J89,experiment2!J89,experiment3!J89,experiment4!J89,experiment5!J89)</f>
        <v>0.819173305</v>
      </c>
      <c r="E89" s="11">
        <f>AVERAGE(experiment1!K89,experiment2!K89,experiment3!K89,experiment4!K89,experiment5!K89)</f>
        <v>0.8550999411</v>
      </c>
      <c r="F89" s="11">
        <f>AVERAGE(experiment1!L89,experiment2!L89,experiment3!L89,experiment4!L89,experiment5!L89)</f>
        <v>0.8397163121</v>
      </c>
      <c r="G89" s="11">
        <f>AVERAGE(experiment1!M89,experiment2!M89,experiment3!M89,experiment4!M89,experiment5!M89)</f>
        <v>0.5936160088</v>
      </c>
      <c r="H89" s="11">
        <f>AVERAGE(experiment1!N89,experiment2!N89,experiment3!N89,experiment4!N89,experiment5!N89)</f>
        <v>3416.886693</v>
      </c>
      <c r="I89" s="12">
        <f t="shared" si="1"/>
        <v>1</v>
      </c>
      <c r="J89" s="11">
        <f>STDEV(experiment1!I89,experiment2!I89,experiment3!I89,experiment4!I89,experiment5!I89)/absoluteError!$C$3</f>
        <v>0.01816489145</v>
      </c>
      <c r="K89" s="11">
        <f>STDEV(experiment1!J89,experiment2!J89,experiment3!J89,experiment4!J89,experiment5!J89)/absoluteError!$C$3</f>
        <v>0.01993106349</v>
      </c>
      <c r="L89" s="11">
        <f>STDEV(experiment1!K89,experiment2!K89,experiment3!K89,experiment4!K89,experiment5!K89)/absoluteError!$C$3</f>
        <v>0.02988578192</v>
      </c>
      <c r="M89" s="11">
        <f>STDEV(experiment1!L89,experiment2!L89,experiment3!L89,experiment4!L89,experiment5!L89)/absoluteError!$C$3</f>
        <v>0.01816489145</v>
      </c>
      <c r="N89" s="3">
        <f t="shared" si="2"/>
        <v>2</v>
      </c>
    </row>
    <row r="90">
      <c r="A90" s="10" t="s">
        <v>77</v>
      </c>
      <c r="B90" s="10" t="s">
        <v>95</v>
      </c>
      <c r="C90" s="11">
        <f>AVERAGE(experiment1!I90,experiment2!I90,experiment3!I90,experiment4!I90,experiment5!I90)</f>
        <v>0.865248227</v>
      </c>
      <c r="D90" s="11">
        <f>AVERAGE(experiment1!J90,experiment2!J90,experiment3!J90,experiment4!J90,experiment5!J90)</f>
        <v>0.8546247114</v>
      </c>
      <c r="E90" s="11">
        <f>AVERAGE(experiment1!K90,experiment2!K90,experiment3!K90,experiment4!K90,experiment5!K90)</f>
        <v>0.8534098674</v>
      </c>
      <c r="F90" s="11">
        <f>AVERAGE(experiment1!L90,experiment2!L90,experiment3!L90,experiment4!L90,experiment5!L90)</f>
        <v>0.865248227</v>
      </c>
      <c r="G90" s="11">
        <f>AVERAGE(experiment1!M90,experiment2!M90,experiment3!M90,experiment4!M90,experiment5!M90)</f>
        <v>0.5958650112</v>
      </c>
      <c r="H90" s="11">
        <f>AVERAGE(experiment1!N90,experiment2!N90,experiment3!N90,experiment4!N90,experiment5!N90)</f>
        <v>285.5550382</v>
      </c>
      <c r="I90" s="12">
        <f t="shared" si="1"/>
        <v>1</v>
      </c>
      <c r="J90" s="11">
        <f>STDEV(experiment1!I90,experiment2!I90,experiment3!I90,experiment4!I90,experiment5!I90)/absoluteError!$C$3</f>
        <v>0.00868613384</v>
      </c>
      <c r="K90" s="11">
        <f>STDEV(experiment1!J90,experiment2!J90,experiment3!J90,experiment4!J90,experiment5!J90)/absoluteError!$C$3</f>
        <v>0.01115830002</v>
      </c>
      <c r="L90" s="11">
        <f>STDEV(experiment1!K90,experiment2!K90,experiment3!K90,experiment4!K90,experiment5!K90)/absoluteError!$C$3</f>
        <v>0.0130201708</v>
      </c>
      <c r="M90" s="11">
        <f>STDEV(experiment1!L90,experiment2!L90,experiment3!L90,experiment4!L90,experiment5!L90)/absoluteError!$C$3</f>
        <v>0.00868613384</v>
      </c>
      <c r="N90" s="3">
        <f t="shared" si="2"/>
        <v>2</v>
      </c>
    </row>
    <row r="91">
      <c r="A91" s="10" t="s">
        <v>77</v>
      </c>
      <c r="B91" s="10" t="s">
        <v>98</v>
      </c>
      <c r="C91" s="11">
        <f>AVERAGE(experiment1!I91,experiment2!I91,experiment3!I91,experiment4!I91,experiment5!I91)</f>
        <v>0.865248227</v>
      </c>
      <c r="D91" s="11">
        <f>AVERAGE(experiment1!J91,experiment2!J91,experiment3!J91,experiment4!J91,experiment5!J91)</f>
        <v>0.8644356055</v>
      </c>
      <c r="E91" s="11">
        <f>AVERAGE(experiment1!K91,experiment2!K91,experiment3!K91,experiment4!K91,experiment5!K91)</f>
        <v>0.8828835214</v>
      </c>
      <c r="F91" s="11">
        <f>AVERAGE(experiment1!L91,experiment2!L91,experiment3!L91,experiment4!L91,experiment5!L91)</f>
        <v>0.865248227</v>
      </c>
      <c r="G91" s="11">
        <f>AVERAGE(experiment1!M91,experiment2!M91,experiment3!M91,experiment4!M91,experiment5!M91)</f>
        <v>0.5933515549</v>
      </c>
      <c r="H91" s="11">
        <f>AVERAGE(experiment1!N91,experiment2!N91,experiment3!N91,experiment4!N91,experiment5!N91)</f>
        <v>3669.19598</v>
      </c>
      <c r="I91" s="12">
        <f t="shared" si="1"/>
        <v>1</v>
      </c>
      <c r="J91" s="11">
        <f>STDEV(experiment1!I91,experiment2!I91,experiment3!I91,experiment4!I91,experiment5!I91)/absoluteError!$C$3</f>
        <v>0.01051943048</v>
      </c>
      <c r="K91" s="11">
        <f>STDEV(experiment1!J91,experiment2!J91,experiment3!J91,experiment4!J91,experiment5!J91)/absoluteError!$C$3</f>
        <v>0.009190783244</v>
      </c>
      <c r="L91" s="11">
        <f>STDEV(experiment1!K91,experiment2!K91,experiment3!K91,experiment4!K91,experiment5!K91)/absoluteError!$C$3</f>
        <v>0.007242595936</v>
      </c>
      <c r="M91" s="11">
        <f>STDEV(experiment1!L91,experiment2!L91,experiment3!L91,experiment4!L91,experiment5!L91)/absoluteError!$C$3</f>
        <v>0.01051943048</v>
      </c>
      <c r="N91" s="3">
        <f t="shared" si="2"/>
        <v>3</v>
      </c>
    </row>
    <row r="92">
      <c r="A92" s="10" t="s">
        <v>77</v>
      </c>
      <c r="B92" s="10" t="s">
        <v>101</v>
      </c>
      <c r="C92" s="11">
        <f>AVERAGE(experiment1!I92,experiment2!I92,experiment3!I92,experiment4!I92,experiment5!I92)</f>
        <v>0.3815602837</v>
      </c>
      <c r="D92" s="11">
        <f>AVERAGE(experiment1!J92,experiment2!J92,experiment3!J92,experiment4!J92,experiment5!J92)</f>
        <v>0.2959584032</v>
      </c>
      <c r="E92" s="11">
        <f>AVERAGE(experiment1!K92,experiment2!K92,experiment3!K92,experiment4!K92,experiment5!K92)</f>
        <v>0.312211914</v>
      </c>
      <c r="F92" s="11">
        <f>AVERAGE(experiment1!L92,experiment2!L92,experiment3!L92,experiment4!L92,experiment5!L92)</f>
        <v>0.3815602837</v>
      </c>
      <c r="G92" s="11">
        <f>AVERAGE(experiment1!M92,experiment2!M92,experiment3!M92,experiment4!M92,experiment5!M92)</f>
        <v>0.579204464</v>
      </c>
      <c r="H92" s="11">
        <f>AVERAGE(experiment1!N92,experiment2!N92,experiment3!N92,experiment4!N92,experiment5!N92)</f>
        <v>3369.956704</v>
      </c>
      <c r="I92" s="12">
        <f t="shared" si="1"/>
        <v>0</v>
      </c>
      <c r="J92" s="11">
        <f>STDEV(experiment1!I92,experiment2!I92,experiment3!I92,experiment4!I92,experiment5!I92)/absoluteError!$C$3</f>
        <v>0.04414288318</v>
      </c>
      <c r="K92" s="11">
        <f>STDEV(experiment1!J92,experiment2!J92,experiment3!J92,experiment4!J92,experiment5!J92)/absoluteError!$C$3</f>
        <v>0.05769956922</v>
      </c>
      <c r="L92" s="11">
        <f>STDEV(experiment1!K92,experiment2!K92,experiment3!K92,experiment4!K92,experiment5!K92)/absoluteError!$C$3</f>
        <v>0.07796562949</v>
      </c>
      <c r="M92" s="11">
        <f>STDEV(experiment1!L92,experiment2!L92,experiment3!L92,experiment4!L92,experiment5!L92)/absoluteError!$C$3</f>
        <v>0.04414288318</v>
      </c>
      <c r="N92" s="3">
        <f t="shared" si="2"/>
        <v>1</v>
      </c>
    </row>
    <row r="93">
      <c r="A93" s="10" t="s">
        <v>77</v>
      </c>
      <c r="B93" s="10" t="s">
        <v>104</v>
      </c>
      <c r="C93" s="11">
        <f>AVERAGE(experiment1!I93,experiment2!I93,experiment3!I93,experiment4!I93,experiment5!I93)</f>
        <v>0.6368794326</v>
      </c>
      <c r="D93" s="11">
        <f>AVERAGE(experiment1!J93,experiment2!J93,experiment3!J93,experiment4!J93,experiment5!J93)</f>
        <v>0.6321524054</v>
      </c>
      <c r="E93" s="11">
        <f>AVERAGE(experiment1!K93,experiment2!K93,experiment3!K93,experiment4!K93,experiment5!K93)</f>
        <v>0.6664397249</v>
      </c>
      <c r="F93" s="11">
        <f>AVERAGE(experiment1!L93,experiment2!L93,experiment3!L93,experiment4!L93,experiment5!L93)</f>
        <v>0.6368794326</v>
      </c>
      <c r="G93" s="11">
        <f>AVERAGE(experiment1!M93,experiment2!M93,experiment3!M93,experiment4!M93,experiment5!M93)</f>
        <v>0.5797863483</v>
      </c>
      <c r="H93" s="11">
        <f>AVERAGE(experiment1!N93,experiment2!N93,experiment3!N93,experiment4!N93,experiment5!N93)</f>
        <v>254.1093658</v>
      </c>
      <c r="I93" s="12">
        <f t="shared" si="1"/>
        <v>0</v>
      </c>
      <c r="J93" s="11">
        <f>STDEV(experiment1!I93,experiment2!I93,experiment3!I93,experiment4!I93,experiment5!I93)/absoluteError!$C$3</f>
        <v>0.02388291949</v>
      </c>
      <c r="K93" s="11">
        <f>STDEV(experiment1!J93,experiment2!J93,experiment3!J93,experiment4!J93,experiment5!J93)/absoluteError!$C$3</f>
        <v>0.02384028405</v>
      </c>
      <c r="L93" s="11">
        <f>STDEV(experiment1!K93,experiment2!K93,experiment3!K93,experiment4!K93,experiment5!K93)/absoluteError!$C$3</f>
        <v>0.02562508524</v>
      </c>
      <c r="M93" s="11">
        <f>STDEV(experiment1!L93,experiment2!L93,experiment3!L93,experiment4!L93,experiment5!L93)/absoluteError!$C$3</f>
        <v>0.02388291949</v>
      </c>
      <c r="N93" s="3">
        <f t="shared" si="2"/>
        <v>1</v>
      </c>
    </row>
    <row r="94">
      <c r="A94" s="10" t="s">
        <v>77</v>
      </c>
      <c r="B94" s="10" t="s">
        <v>107</v>
      </c>
      <c r="C94" s="11">
        <f>AVERAGE(experiment1!I94,experiment2!I94,experiment3!I94,experiment4!I94,experiment5!I94)</f>
        <v>0.714893617</v>
      </c>
      <c r="D94" s="11">
        <f>AVERAGE(experiment1!J94,experiment2!J94,experiment3!J94,experiment4!J94,experiment5!J94)</f>
        <v>0.7214455685</v>
      </c>
      <c r="E94" s="11">
        <f>AVERAGE(experiment1!K94,experiment2!K94,experiment3!K94,experiment4!K94,experiment5!K94)</f>
        <v>0.8028499684</v>
      </c>
      <c r="F94" s="11">
        <f>AVERAGE(experiment1!L94,experiment2!L94,experiment3!L94,experiment4!L94,experiment5!L94)</f>
        <v>0.714893617</v>
      </c>
      <c r="G94" s="11">
        <f>AVERAGE(experiment1!M94,experiment2!M94,experiment3!M94,experiment4!M94,experiment5!M94)</f>
        <v>0.5901790142</v>
      </c>
      <c r="H94" s="11">
        <f>AVERAGE(experiment1!N94,experiment2!N94,experiment3!N94,experiment4!N94,experiment5!N94)</f>
        <v>3633.556073</v>
      </c>
      <c r="I94" s="12">
        <f t="shared" si="1"/>
        <v>0</v>
      </c>
      <c r="J94" s="11">
        <f>STDEV(experiment1!I94,experiment2!I94,experiment3!I94,experiment4!I94,experiment5!I94)/absoluteError!$C$3</f>
        <v>0.03198573698</v>
      </c>
      <c r="K94" s="11">
        <f>STDEV(experiment1!J94,experiment2!J94,experiment3!J94,experiment4!J94,experiment5!J94)/absoluteError!$C$3</f>
        <v>0.03234141856</v>
      </c>
      <c r="L94" s="11">
        <f>STDEV(experiment1!K94,experiment2!K94,experiment3!K94,experiment4!K94,experiment5!K94)/absoluteError!$C$3</f>
        <v>0.01254380987</v>
      </c>
      <c r="M94" s="11">
        <f>STDEV(experiment1!L94,experiment2!L94,experiment3!L94,experiment4!L94,experiment5!L94)/absoluteError!$C$3</f>
        <v>0.03198573698</v>
      </c>
      <c r="N94" s="3">
        <f t="shared" si="2"/>
        <v>2</v>
      </c>
    </row>
    <row r="95">
      <c r="A95" s="10" t="s">
        <v>101</v>
      </c>
      <c r="B95" s="10" t="s">
        <v>17</v>
      </c>
      <c r="C95" s="11">
        <f>AVERAGE(experiment1!I95,experiment2!I95,experiment3!I95,experiment4!I95,experiment5!I95)</f>
        <v>0.5898943345</v>
      </c>
      <c r="D95" s="11">
        <f>AVERAGE(experiment1!J95,experiment2!J95,experiment3!J95,experiment4!J95,experiment5!J95)</f>
        <v>0.6557026545</v>
      </c>
      <c r="E95" s="11">
        <f>AVERAGE(experiment1!K95,experiment2!K95,experiment3!K95,experiment4!K95,experiment5!K95)</f>
        <v>0.8170312772</v>
      </c>
      <c r="F95" s="11">
        <f>AVERAGE(experiment1!L95,experiment2!L95,experiment3!L95,experiment4!L95,experiment5!L95)</f>
        <v>0.5898943345</v>
      </c>
      <c r="G95" s="11">
        <f>AVERAGE(experiment1!M95,experiment2!M95,experiment3!M95,experiment4!M95,experiment5!M95)</f>
        <v>71.35132656</v>
      </c>
      <c r="H95" s="11">
        <f>AVERAGE(experiment1!N95,experiment2!N95,experiment3!N95,experiment4!N95,experiment5!N95)</f>
        <v>313.4577065</v>
      </c>
      <c r="I95" s="12">
        <f t="shared" si="1"/>
        <v>0</v>
      </c>
      <c r="J95" s="11">
        <f>STDEV(experiment1!I95,experiment2!I95,experiment3!I95,experiment4!I95,experiment5!I95)/absoluteError!$C$3</f>
        <v>0.004518430475</v>
      </c>
      <c r="K95" s="11">
        <f>STDEV(experiment1!J95,experiment2!J95,experiment3!J95,experiment4!J95,experiment5!J95)/absoluteError!$C$3</f>
        <v>0.005977474122</v>
      </c>
      <c r="L95" s="11">
        <f>STDEV(experiment1!K95,experiment2!K95,experiment3!K95,experiment4!K95,experiment5!K95)/absoluteError!$C$3</f>
        <v>0.01122242555</v>
      </c>
      <c r="M95" s="11">
        <f>STDEV(experiment1!L95,experiment2!L95,experiment3!L95,experiment4!L95,experiment5!L95)/absoluteError!$C$3</f>
        <v>0.004518430475</v>
      </c>
      <c r="N95" s="3">
        <f t="shared" si="2"/>
        <v>1</v>
      </c>
    </row>
    <row r="96">
      <c r="A96" s="10" t="s">
        <v>101</v>
      </c>
      <c r="B96" s="10" t="s">
        <v>20</v>
      </c>
      <c r="C96" s="11">
        <f>AVERAGE(experiment1!I96,experiment2!I96,experiment3!I96,experiment4!I96,experiment5!I96)</f>
        <v>0.7302607914</v>
      </c>
      <c r="D96" s="11">
        <f>AVERAGE(experiment1!J96,experiment2!J96,experiment3!J96,experiment4!J96,experiment5!J96)</f>
        <v>0.7493564562</v>
      </c>
      <c r="E96" s="11">
        <f>AVERAGE(experiment1!K96,experiment2!K96,experiment3!K96,experiment4!K96,experiment5!K96)</f>
        <v>0.8710047057</v>
      </c>
      <c r="F96" s="11">
        <f>AVERAGE(experiment1!L96,experiment2!L96,experiment3!L96,experiment4!L96,experiment5!L96)</f>
        <v>0.7302607914</v>
      </c>
      <c r="G96" s="11">
        <f>AVERAGE(experiment1!M96,experiment2!M96,experiment3!M96,experiment4!M96,experiment5!M96)</f>
        <v>73.16080408</v>
      </c>
      <c r="H96" s="11">
        <f>AVERAGE(experiment1!N96,experiment2!N96,experiment3!N96,experiment4!N96,experiment5!N96)</f>
        <v>3692.422583</v>
      </c>
      <c r="I96" s="12">
        <f t="shared" si="1"/>
        <v>1</v>
      </c>
      <c r="J96" s="11">
        <f>STDEV(experiment1!I96,experiment2!I96,experiment3!I96,experiment4!I96,experiment5!I96)/absoluteError!$C$3</f>
        <v>0.01528826984</v>
      </c>
      <c r="K96" s="11">
        <f>STDEV(experiment1!J96,experiment2!J96,experiment3!J96,experiment4!J96,experiment5!J96)/absoluteError!$C$3</f>
        <v>0.01696530515</v>
      </c>
      <c r="L96" s="11">
        <f>STDEV(experiment1!K96,experiment2!K96,experiment3!K96,experiment4!K96,experiment5!K96)/absoluteError!$C$3</f>
        <v>0.007793166632</v>
      </c>
      <c r="M96" s="11">
        <f>STDEV(experiment1!L96,experiment2!L96,experiment3!L96,experiment4!L96,experiment5!L96)/absoluteError!$C$3</f>
        <v>0.01528826984</v>
      </c>
      <c r="N96" s="3">
        <f t="shared" si="2"/>
        <v>2</v>
      </c>
    </row>
    <row r="97">
      <c r="A97" s="10" t="s">
        <v>101</v>
      </c>
      <c r="B97" s="10" t="s">
        <v>23</v>
      </c>
      <c r="C97" s="11">
        <f>AVERAGE(experiment1!I97,experiment2!I97,experiment3!I97,experiment4!I97,experiment5!I97)</f>
        <v>0.7201214029</v>
      </c>
      <c r="D97" s="11">
        <f>AVERAGE(experiment1!J97,experiment2!J97,experiment3!J97,experiment4!J97,experiment5!J97)</f>
        <v>0.7477204134</v>
      </c>
      <c r="E97" s="11">
        <f>AVERAGE(experiment1!K97,experiment2!K97,experiment3!K97,experiment4!K97,experiment5!K97)</f>
        <v>0.8075675703</v>
      </c>
      <c r="F97" s="11">
        <f>AVERAGE(experiment1!L97,experiment2!L97,experiment3!L97,experiment4!L97,experiment5!L97)</f>
        <v>0.7201214029</v>
      </c>
      <c r="G97" s="11">
        <f>AVERAGE(experiment1!M97,experiment2!M97,experiment3!M97,experiment4!M97,experiment5!M97)</f>
        <v>73.44909143</v>
      </c>
      <c r="H97" s="11">
        <f>AVERAGE(experiment1!N97,experiment2!N97,experiment3!N97,experiment4!N97,experiment5!N97)</f>
        <v>558.4678438</v>
      </c>
      <c r="I97" s="12">
        <f t="shared" si="1"/>
        <v>0</v>
      </c>
      <c r="J97" s="11">
        <f>STDEV(experiment1!I97,experiment2!I97,experiment3!I97,experiment4!I97,experiment5!I97)/absoluteError!$C$3</f>
        <v>0.004516052781</v>
      </c>
      <c r="K97" s="11">
        <f>STDEV(experiment1!J97,experiment2!J97,experiment3!J97,experiment4!J97,experiment5!J97)/absoluteError!$C$3</f>
        <v>0.002974057755</v>
      </c>
      <c r="L97" s="11">
        <f>STDEV(experiment1!K97,experiment2!K97,experiment3!K97,experiment4!K97,experiment5!K97)/absoluteError!$C$3</f>
        <v>0.004336769168</v>
      </c>
      <c r="M97" s="11">
        <f>STDEV(experiment1!L97,experiment2!L97,experiment3!L97,experiment4!L97,experiment5!L97)/absoluteError!$C$3</f>
        <v>0.004516052781</v>
      </c>
      <c r="N97" s="3">
        <f t="shared" si="2"/>
        <v>2</v>
      </c>
    </row>
    <row r="98">
      <c r="A98" s="10" t="s">
        <v>101</v>
      </c>
      <c r="B98" s="10" t="s">
        <v>26</v>
      </c>
      <c r="C98" s="11">
        <f>AVERAGE(experiment1!I98,experiment2!I98,experiment3!I98,experiment4!I98,experiment5!I98)</f>
        <v>0.6986061151</v>
      </c>
      <c r="D98" s="11">
        <f>AVERAGE(experiment1!J98,experiment2!J98,experiment3!J98,experiment4!J98,experiment5!J98)</f>
        <v>0.7188196376</v>
      </c>
      <c r="E98" s="11">
        <f>AVERAGE(experiment1!K98,experiment2!K98,experiment3!K98,experiment4!K98,experiment5!K98)</f>
        <v>0.8576176752</v>
      </c>
      <c r="F98" s="11">
        <f>AVERAGE(experiment1!L98,experiment2!L98,experiment3!L98,experiment4!L98,experiment5!L98)</f>
        <v>0.6986061151</v>
      </c>
      <c r="G98" s="11">
        <f>AVERAGE(experiment1!M98,experiment2!M98,experiment3!M98,experiment4!M98,experiment5!M98)</f>
        <v>72.35644059</v>
      </c>
      <c r="H98" s="11">
        <f>AVERAGE(experiment1!N98,experiment2!N98,experiment3!N98,experiment4!N98,experiment5!N98)</f>
        <v>3937.880979</v>
      </c>
      <c r="I98" s="12">
        <f t="shared" si="1"/>
        <v>1</v>
      </c>
      <c r="J98" s="11">
        <f>STDEV(experiment1!I98,experiment2!I98,experiment3!I98,experiment4!I98,experiment5!I98)/absoluteError!$C$3</f>
        <v>0.03912827164</v>
      </c>
      <c r="K98" s="11">
        <f>STDEV(experiment1!J98,experiment2!J98,experiment3!J98,experiment4!J98,experiment5!J98)/absoluteError!$C$3</f>
        <v>0.03870824485</v>
      </c>
      <c r="L98" s="11">
        <f>STDEV(experiment1!K98,experiment2!K98,experiment3!K98,experiment4!K98,experiment5!K98)/absoluteError!$C$3</f>
        <v>0.01132873445</v>
      </c>
      <c r="M98" s="11">
        <f>STDEV(experiment1!L98,experiment2!L98,experiment3!L98,experiment4!L98,experiment5!L98)/absoluteError!$C$3</f>
        <v>0.03912827164</v>
      </c>
      <c r="N98" s="3">
        <f t="shared" si="2"/>
        <v>3</v>
      </c>
    </row>
    <row r="99">
      <c r="A99" s="10" t="s">
        <v>101</v>
      </c>
      <c r="B99" s="10" t="s">
        <v>29</v>
      </c>
      <c r="C99" s="11">
        <f>AVERAGE(experiment1!I99,experiment2!I99,experiment3!I99,experiment4!I99,experiment5!I99)</f>
        <v>0.709375</v>
      </c>
      <c r="D99" s="11">
        <f>AVERAGE(experiment1!J99,experiment2!J99,experiment3!J99,experiment4!J99,experiment5!J99)</f>
        <v>0.6893922291</v>
      </c>
      <c r="E99" s="11">
        <f>AVERAGE(experiment1!K99,experiment2!K99,experiment3!K99,experiment4!K99,experiment5!K99)</f>
        <v>0.7164333881</v>
      </c>
      <c r="F99" s="11">
        <f>AVERAGE(experiment1!L99,experiment2!L99,experiment3!L99,experiment4!L99,experiment5!L99)</f>
        <v>0.709375</v>
      </c>
      <c r="G99" s="11">
        <f>AVERAGE(experiment1!M99,experiment2!M99,experiment3!M99,experiment4!M99,experiment5!M99)</f>
        <v>71.72887588</v>
      </c>
      <c r="H99" s="11">
        <f>AVERAGE(experiment1!N99,experiment2!N99,experiment3!N99,experiment4!N99,experiment5!N99)</f>
        <v>164.4753983</v>
      </c>
      <c r="I99" s="12">
        <f t="shared" si="1"/>
        <v>0</v>
      </c>
      <c r="J99" s="11">
        <f>STDEV(experiment1!I99,experiment2!I99,experiment3!I99,experiment4!I99,experiment5!I99)/absoluteError!$C$3</f>
        <v>0.01661835124</v>
      </c>
      <c r="K99" s="11">
        <f>STDEV(experiment1!J99,experiment2!J99,experiment3!J99,experiment4!J99,experiment5!J99)/absoluteError!$C$3</f>
        <v>0.01334790102</v>
      </c>
      <c r="L99" s="11">
        <f>STDEV(experiment1!K99,experiment2!K99,experiment3!K99,experiment4!K99,experiment5!K99)/absoluteError!$C$3</f>
        <v>0.01346923773</v>
      </c>
      <c r="M99" s="11">
        <f>STDEV(experiment1!L99,experiment2!L99,experiment3!L99,experiment4!L99,experiment5!L99)/absoluteError!$C$3</f>
        <v>0.01661835124</v>
      </c>
      <c r="N99" s="3">
        <f t="shared" si="2"/>
        <v>1</v>
      </c>
    </row>
    <row r="100">
      <c r="A100" s="10" t="s">
        <v>101</v>
      </c>
      <c r="B100" s="10" t="s">
        <v>32</v>
      </c>
      <c r="C100" s="11">
        <f>AVERAGE(experiment1!I100,experiment2!I100,experiment3!I100,experiment4!I100,experiment5!I100)</f>
        <v>0.7235611511</v>
      </c>
      <c r="D100" s="11">
        <f>AVERAGE(experiment1!J100,experiment2!J100,experiment3!J100,experiment4!J100,experiment5!J100)</f>
        <v>0.7590231693</v>
      </c>
      <c r="E100" s="11">
        <f>AVERAGE(experiment1!K100,experiment2!K100,experiment3!K100,experiment4!K100,experiment5!K100)</f>
        <v>0.8258065118</v>
      </c>
      <c r="F100" s="11">
        <f>AVERAGE(experiment1!L100,experiment2!L100,experiment3!L100,experiment4!L100,experiment5!L100)</f>
        <v>0.7235611511</v>
      </c>
      <c r="G100" s="11">
        <f>AVERAGE(experiment1!M100,experiment2!M100,experiment3!M100,experiment4!M100,experiment5!M100)</f>
        <v>71.58974042</v>
      </c>
      <c r="H100" s="11">
        <f>AVERAGE(experiment1!N100,experiment2!N100,experiment3!N100,experiment4!N100,experiment5!N100)</f>
        <v>465.1841181</v>
      </c>
      <c r="I100" s="12">
        <f t="shared" si="1"/>
        <v>0</v>
      </c>
      <c r="J100" s="11">
        <f>STDEV(experiment1!I100,experiment2!I100,experiment3!I100,experiment4!I100,experiment5!I100)/absoluteError!$C$3</f>
        <v>0.0152612726</v>
      </c>
      <c r="K100" s="11">
        <f>STDEV(experiment1!J100,experiment2!J100,experiment3!J100,experiment4!J100,experiment5!J100)/absoluteError!$C$3</f>
        <v>0.01086902615</v>
      </c>
      <c r="L100" s="11">
        <f>STDEV(experiment1!K100,experiment2!K100,experiment3!K100,experiment4!K100,experiment5!K100)/absoluteError!$C$3</f>
        <v>0.005277584273</v>
      </c>
      <c r="M100" s="11">
        <f>STDEV(experiment1!L100,experiment2!L100,experiment3!L100,experiment4!L100,experiment5!L100)/absoluteError!$C$3</f>
        <v>0.0152612726</v>
      </c>
      <c r="N100" s="3">
        <f t="shared" si="2"/>
        <v>2</v>
      </c>
    </row>
    <row r="101">
      <c r="A101" s="10" t="s">
        <v>101</v>
      </c>
      <c r="B101" s="10" t="s">
        <v>35</v>
      </c>
      <c r="C101" s="11">
        <f>AVERAGE(experiment1!I101,experiment2!I101,experiment3!I101,experiment4!I101,experiment5!I101)</f>
        <v>0.8902428058</v>
      </c>
      <c r="D101" s="11">
        <f>AVERAGE(experiment1!J101,experiment2!J101,experiment3!J101,experiment4!J101,experiment5!J101)</f>
        <v>0.8928667888</v>
      </c>
      <c r="E101" s="11">
        <f>AVERAGE(experiment1!K101,experiment2!K101,experiment3!K101,experiment4!K101,experiment5!K101)</f>
        <v>0.917605157</v>
      </c>
      <c r="F101" s="11">
        <f>AVERAGE(experiment1!L101,experiment2!L101,experiment3!L101,experiment4!L101,experiment5!L101)</f>
        <v>0.8902428058</v>
      </c>
      <c r="G101" s="11">
        <f>AVERAGE(experiment1!M101,experiment2!M101,experiment3!M101,experiment4!M101,experiment5!M101)</f>
        <v>72.78616977</v>
      </c>
      <c r="H101" s="11">
        <f>AVERAGE(experiment1!N101,experiment2!N101,experiment3!N101,experiment4!N101,experiment5!N101)</f>
        <v>3841.314909</v>
      </c>
      <c r="I101" s="12">
        <f t="shared" si="1"/>
        <v>1</v>
      </c>
      <c r="J101" s="11">
        <f>STDEV(experiment1!I101,experiment2!I101,experiment3!I101,experiment4!I101,experiment5!I101)/absoluteError!$C$3</f>
        <v>0.02026246036</v>
      </c>
      <c r="K101" s="11">
        <f>STDEV(experiment1!J101,experiment2!J101,experiment3!J101,experiment4!J101,experiment5!J101)/absoluteError!$C$3</f>
        <v>0.01977311255</v>
      </c>
      <c r="L101" s="11">
        <f>STDEV(experiment1!K101,experiment2!K101,experiment3!K101,experiment4!K101,experiment5!K101)/absoluteError!$C$3</f>
        <v>0.009134155122</v>
      </c>
      <c r="M101" s="11">
        <f>STDEV(experiment1!L101,experiment2!L101,experiment3!L101,experiment4!L101,experiment5!L101)/absoluteError!$C$3</f>
        <v>0.02026246036</v>
      </c>
      <c r="N101" s="3">
        <f t="shared" si="2"/>
        <v>3</v>
      </c>
    </row>
    <row r="102">
      <c r="A102" s="10" t="s">
        <v>101</v>
      </c>
      <c r="B102" s="10" t="s">
        <v>38</v>
      </c>
      <c r="C102" s="11">
        <f>AVERAGE(experiment1!I102,experiment2!I102,experiment3!I102,experiment4!I102,experiment5!I102)</f>
        <v>0.7940984712</v>
      </c>
      <c r="D102" s="11">
        <f>AVERAGE(experiment1!J102,experiment2!J102,experiment3!J102,experiment4!J102,experiment5!J102)</f>
        <v>0.7984650674</v>
      </c>
      <c r="E102" s="11">
        <f>AVERAGE(experiment1!K102,experiment2!K102,experiment3!K102,experiment4!K102,experiment5!K102)</f>
        <v>0.8275002305</v>
      </c>
      <c r="F102" s="11">
        <f>AVERAGE(experiment1!L102,experiment2!L102,experiment3!L102,experiment4!L102,experiment5!L102)</f>
        <v>0.7940984712</v>
      </c>
      <c r="G102" s="11">
        <f>AVERAGE(experiment1!M102,experiment2!M102,experiment3!M102,experiment4!M102,experiment5!M102)</f>
        <v>72.70565667</v>
      </c>
      <c r="H102" s="11">
        <f>AVERAGE(experiment1!N102,experiment2!N102,experiment3!N102,experiment4!N102,experiment5!N102)</f>
        <v>709.5534914</v>
      </c>
      <c r="I102" s="12">
        <f t="shared" si="1"/>
        <v>0</v>
      </c>
      <c r="J102" s="11">
        <f>STDEV(experiment1!I102,experiment2!I102,experiment3!I102,experiment4!I102,experiment5!I102)/absoluteError!$C$3</f>
        <v>0.008383346167</v>
      </c>
      <c r="K102" s="11">
        <f>STDEV(experiment1!J102,experiment2!J102,experiment3!J102,experiment4!J102,experiment5!J102)/absoluteError!$C$3</f>
        <v>0.008790761931</v>
      </c>
      <c r="L102" s="11">
        <f>STDEV(experiment1!K102,experiment2!K102,experiment3!K102,experiment4!K102,experiment5!K102)/absoluteError!$C$3</f>
        <v>0.01005563459</v>
      </c>
      <c r="M102" s="11">
        <f>STDEV(experiment1!L102,experiment2!L102,experiment3!L102,experiment4!L102,experiment5!L102)/absoluteError!$C$3</f>
        <v>0.008383346167</v>
      </c>
      <c r="N102" s="3">
        <f t="shared" si="2"/>
        <v>3</v>
      </c>
    </row>
    <row r="103">
      <c r="A103" s="10" t="s">
        <v>101</v>
      </c>
      <c r="B103" s="10" t="s">
        <v>41</v>
      </c>
      <c r="C103" s="11">
        <f>AVERAGE(experiment1!I103,experiment2!I103,experiment3!I103,experiment4!I103,experiment5!I103)</f>
        <v>0.8756857014</v>
      </c>
      <c r="D103" s="11">
        <f>AVERAGE(experiment1!J103,experiment2!J103,experiment3!J103,experiment4!J103,experiment5!J103)</f>
        <v>0.8813837785</v>
      </c>
      <c r="E103" s="11">
        <f>AVERAGE(experiment1!K103,experiment2!K103,experiment3!K103,experiment4!K103,experiment5!K103)</f>
        <v>0.9087961039</v>
      </c>
      <c r="F103" s="11">
        <f>AVERAGE(experiment1!L103,experiment2!L103,experiment3!L103,experiment4!L103,experiment5!L103)</f>
        <v>0.8756857014</v>
      </c>
      <c r="G103" s="11">
        <f>AVERAGE(experiment1!M103,experiment2!M103,experiment3!M103,experiment4!M103,experiment5!M103)</f>
        <v>72.52331333</v>
      </c>
      <c r="H103" s="11">
        <f>AVERAGE(experiment1!N103,experiment2!N103,experiment3!N103,experiment4!N103,experiment5!N103)</f>
        <v>4083.16564</v>
      </c>
      <c r="I103" s="12">
        <f t="shared" si="1"/>
        <v>1</v>
      </c>
      <c r="J103" s="11">
        <f>STDEV(experiment1!I103,experiment2!I103,experiment3!I103,experiment4!I103,experiment5!I103)/absoluteError!$C$3</f>
        <v>0.007821964209</v>
      </c>
      <c r="K103" s="11">
        <f>STDEV(experiment1!J103,experiment2!J103,experiment3!J103,experiment4!J103,experiment5!J103)/absoluteError!$C$3</f>
        <v>0.007137036923</v>
      </c>
      <c r="L103" s="11">
        <f>STDEV(experiment1!K103,experiment2!K103,experiment3!K103,experiment4!K103,experiment5!K103)/absoluteError!$C$3</f>
        <v>0.002908688498</v>
      </c>
      <c r="M103" s="11">
        <f>STDEV(experiment1!L103,experiment2!L103,experiment3!L103,experiment4!L103,experiment5!L103)/absoluteError!$C$3</f>
        <v>0.007821964209</v>
      </c>
      <c r="N103" s="3">
        <f t="shared" si="2"/>
        <v>4</v>
      </c>
    </row>
    <row r="104">
      <c r="A104" s="10" t="s">
        <v>101</v>
      </c>
      <c r="B104" s="10" t="s">
        <v>44</v>
      </c>
      <c r="C104" s="11">
        <f>AVERAGE(experiment1!I104,experiment2!I104,experiment3!I104,experiment4!I104,experiment5!I104)</f>
        <v>0.7623875899</v>
      </c>
      <c r="D104" s="11">
        <f>AVERAGE(experiment1!J104,experiment2!J104,experiment3!J104,experiment4!J104,experiment5!J104)</f>
        <v>0.7508530927</v>
      </c>
      <c r="E104" s="11">
        <f>AVERAGE(experiment1!K104,experiment2!K104,experiment3!K104,experiment4!K104,experiment5!K104)</f>
        <v>0.7715753616</v>
      </c>
      <c r="F104" s="11">
        <f>AVERAGE(experiment1!L104,experiment2!L104,experiment3!L104,experiment4!L104,experiment5!L104)</f>
        <v>0.7623875899</v>
      </c>
      <c r="G104" s="11">
        <f>AVERAGE(experiment1!M104,experiment2!M104,experiment3!M104,experiment4!M104,experiment5!M104)</f>
        <v>71.5509326</v>
      </c>
      <c r="H104" s="11">
        <f>AVERAGE(experiment1!N104,experiment2!N104,experiment3!N104,experiment4!N104,experiment5!N104)</f>
        <v>196.796268</v>
      </c>
      <c r="I104" s="12">
        <f t="shared" si="1"/>
        <v>0</v>
      </c>
      <c r="J104" s="11">
        <f>STDEV(experiment1!I104,experiment2!I104,experiment3!I104,experiment4!I104,experiment5!I104)/absoluteError!$C$3</f>
        <v>0.008672595501</v>
      </c>
      <c r="K104" s="11">
        <f>STDEV(experiment1!J104,experiment2!J104,experiment3!J104,experiment4!J104,experiment5!J104)/absoluteError!$C$3</f>
        <v>0.01372961947</v>
      </c>
      <c r="L104" s="11">
        <f>STDEV(experiment1!K104,experiment2!K104,experiment3!K104,experiment4!K104,experiment5!K104)/absoluteError!$C$3</f>
        <v>0.02894826505</v>
      </c>
      <c r="M104" s="11">
        <f>STDEV(experiment1!L104,experiment2!L104,experiment3!L104,experiment4!L104,experiment5!L104)/absoluteError!$C$3</f>
        <v>0.008672595501</v>
      </c>
      <c r="N104" s="3">
        <f t="shared" si="2"/>
        <v>2</v>
      </c>
    </row>
    <row r="105">
      <c r="A105" s="10" t="s">
        <v>101</v>
      </c>
      <c r="B105" s="10" t="s">
        <v>47</v>
      </c>
      <c r="C105" s="11">
        <f>AVERAGE(experiment1!I105,experiment2!I105,experiment3!I105,experiment4!I105,experiment5!I105)</f>
        <v>0.7471672662</v>
      </c>
      <c r="D105" s="11">
        <f>AVERAGE(experiment1!J105,experiment2!J105,experiment3!J105,experiment4!J105,experiment5!J105)</f>
        <v>0.7876970027</v>
      </c>
      <c r="E105" s="11">
        <f>AVERAGE(experiment1!K105,experiment2!K105,experiment3!K105,experiment4!K105,experiment5!K105)</f>
        <v>0.8730578613</v>
      </c>
      <c r="F105" s="11">
        <f>AVERAGE(experiment1!L105,experiment2!L105,experiment3!L105,experiment4!L105,experiment5!L105)</f>
        <v>0.7471672662</v>
      </c>
      <c r="G105" s="11">
        <f>AVERAGE(experiment1!M105,experiment2!M105,experiment3!M105,experiment4!M105,experiment5!M105)</f>
        <v>72.77637</v>
      </c>
      <c r="H105" s="11">
        <f>AVERAGE(experiment1!N105,experiment2!N105,experiment3!N105,experiment4!N105,experiment5!N105)</f>
        <v>498.9568029</v>
      </c>
      <c r="I105" s="12">
        <f t="shared" si="1"/>
        <v>0</v>
      </c>
      <c r="J105" s="11">
        <f>STDEV(experiment1!I105,experiment2!I105,experiment3!I105,experiment4!I105,experiment5!I105)/absoluteError!$C$3</f>
        <v>0.01794828953</v>
      </c>
      <c r="K105" s="11">
        <f>STDEV(experiment1!J105,experiment2!J105,experiment3!J105,experiment4!J105,experiment5!J105)/absoluteError!$C$3</f>
        <v>0.01421838882</v>
      </c>
      <c r="L105" s="11">
        <f>STDEV(experiment1!K105,experiment2!K105,experiment3!K105,experiment4!K105,experiment5!K105)/absoluteError!$C$3</f>
        <v>0.01386980128</v>
      </c>
      <c r="M105" s="11">
        <f>STDEV(experiment1!L105,experiment2!L105,experiment3!L105,experiment4!L105,experiment5!L105)/absoluteError!$C$3</f>
        <v>0.01794828953</v>
      </c>
      <c r="N105" s="3">
        <f t="shared" si="2"/>
        <v>3</v>
      </c>
    </row>
    <row r="106">
      <c r="A106" s="10" t="s">
        <v>101</v>
      </c>
      <c r="B106" s="10" t="s">
        <v>50</v>
      </c>
      <c r="C106" s="11">
        <f>AVERAGE(experiment1!I106,experiment2!I106,experiment3!I106,experiment4!I106,experiment5!I106)</f>
        <v>0.8807216727</v>
      </c>
      <c r="D106" s="11">
        <f>AVERAGE(experiment1!J106,experiment2!J106,experiment3!J106,experiment4!J106,experiment5!J106)</f>
        <v>0.8853649753</v>
      </c>
      <c r="E106" s="11">
        <f>AVERAGE(experiment1!K106,experiment2!K106,experiment3!K106,experiment4!K106,experiment5!K106)</f>
        <v>0.908707259</v>
      </c>
      <c r="F106" s="11">
        <f>AVERAGE(experiment1!L106,experiment2!L106,experiment3!L106,experiment4!L106,experiment5!L106)</f>
        <v>0.8807216727</v>
      </c>
      <c r="G106" s="11">
        <f>AVERAGE(experiment1!M106,experiment2!M106,experiment3!M106,experiment4!M106,experiment5!M106)</f>
        <v>72.85663552</v>
      </c>
      <c r="H106" s="11">
        <f>AVERAGE(experiment1!N106,experiment2!N106,experiment3!N106,experiment4!N106,experiment5!N106)</f>
        <v>3878.079855</v>
      </c>
      <c r="I106" s="12">
        <f t="shared" si="1"/>
        <v>1</v>
      </c>
      <c r="J106" s="11">
        <f>STDEV(experiment1!I106,experiment2!I106,experiment3!I106,experiment4!I106,experiment5!I106)/absoluteError!$C$3</f>
        <v>0.02447560179</v>
      </c>
      <c r="K106" s="11">
        <f>STDEV(experiment1!J106,experiment2!J106,experiment3!J106,experiment4!J106,experiment5!J106)/absoluteError!$C$3</f>
        <v>0.02275012258</v>
      </c>
      <c r="L106" s="11">
        <f>STDEV(experiment1!K106,experiment2!K106,experiment3!K106,experiment4!K106,experiment5!K106)/absoluteError!$C$3</f>
        <v>0.01530095245</v>
      </c>
      <c r="M106" s="11">
        <f>STDEV(experiment1!L106,experiment2!L106,experiment3!L106,experiment4!L106,experiment5!L106)/absoluteError!$C$3</f>
        <v>0.02447560179</v>
      </c>
      <c r="N106" s="3">
        <f t="shared" si="2"/>
        <v>4</v>
      </c>
    </row>
    <row r="107">
      <c r="A107" s="10" t="s">
        <v>101</v>
      </c>
      <c r="B107" s="10" t="s">
        <v>53</v>
      </c>
      <c r="C107" s="11">
        <f>AVERAGE(experiment1!I107,experiment2!I107,experiment3!I107,experiment4!I107,experiment5!I107)</f>
        <v>0.7911420863</v>
      </c>
      <c r="D107" s="11">
        <f>AVERAGE(experiment1!J107,experiment2!J107,experiment3!J107,experiment4!J107,experiment5!J107)</f>
        <v>0.8060086022</v>
      </c>
      <c r="E107" s="11">
        <f>AVERAGE(experiment1!K107,experiment2!K107,experiment3!K107,experiment4!K107,experiment5!K107)</f>
        <v>0.8427063747</v>
      </c>
      <c r="F107" s="11">
        <f>AVERAGE(experiment1!L107,experiment2!L107,experiment3!L107,experiment4!L107,experiment5!L107)</f>
        <v>0.7911420863</v>
      </c>
      <c r="G107" s="11">
        <f>AVERAGE(experiment1!M107,experiment2!M107,experiment3!M107,experiment4!M107,experiment5!M107)</f>
        <v>72.59974666</v>
      </c>
      <c r="H107" s="11">
        <f>AVERAGE(experiment1!N107,experiment2!N107,experiment3!N107,experiment4!N107,experiment5!N107)</f>
        <v>744.4419288</v>
      </c>
      <c r="I107" s="12">
        <f t="shared" si="1"/>
        <v>0</v>
      </c>
      <c r="J107" s="11">
        <f>STDEV(experiment1!I107,experiment2!I107,experiment3!I107,experiment4!I107,experiment5!I107)/absoluteError!$C$3</f>
        <v>0.01092299723</v>
      </c>
      <c r="K107" s="11">
        <f>STDEV(experiment1!J107,experiment2!J107,experiment3!J107,experiment4!J107,experiment5!J107)/absoluteError!$C$3</f>
        <v>0.01069054349</v>
      </c>
      <c r="L107" s="11">
        <f>STDEV(experiment1!K107,experiment2!K107,experiment3!K107,experiment4!K107,experiment5!K107)/absoluteError!$C$3</f>
        <v>0.01098677867</v>
      </c>
      <c r="M107" s="11">
        <f>STDEV(experiment1!L107,experiment2!L107,experiment3!L107,experiment4!L107,experiment5!L107)/absoluteError!$C$3</f>
        <v>0.01092299723</v>
      </c>
      <c r="N107" s="3">
        <f t="shared" si="2"/>
        <v>4</v>
      </c>
    </row>
    <row r="108">
      <c r="A108" s="10" t="s">
        <v>101</v>
      </c>
      <c r="B108" s="10" t="s">
        <v>56</v>
      </c>
      <c r="C108" s="11">
        <f>AVERAGE(experiment1!I108,experiment2!I108,experiment3!I108,experiment4!I108,experiment5!I108)</f>
        <v>0.8816321942</v>
      </c>
      <c r="D108" s="11">
        <f>AVERAGE(experiment1!J108,experiment2!J108,experiment3!J108,experiment4!J108,experiment5!J108)</f>
        <v>0.8871622856</v>
      </c>
      <c r="E108" s="11">
        <f>AVERAGE(experiment1!K108,experiment2!K108,experiment3!K108,experiment4!K108,experiment5!K108)</f>
        <v>0.91261246</v>
      </c>
      <c r="F108" s="11">
        <f>AVERAGE(experiment1!L108,experiment2!L108,experiment3!L108,experiment4!L108,experiment5!L108)</f>
        <v>0.8816321942</v>
      </c>
      <c r="G108" s="11">
        <f>AVERAGE(experiment1!M108,experiment2!M108,experiment3!M108,experiment4!M108,experiment5!M108)</f>
        <v>72.74054875</v>
      </c>
      <c r="H108" s="11">
        <f>AVERAGE(experiment1!N108,experiment2!N108,experiment3!N108,experiment4!N108,experiment5!N108)</f>
        <v>4118.664326</v>
      </c>
      <c r="I108" s="12">
        <f t="shared" si="1"/>
        <v>1</v>
      </c>
      <c r="J108" s="11">
        <f>STDEV(experiment1!I108,experiment2!I108,experiment3!I108,experiment4!I108,experiment5!I108)/absoluteError!$C$3</f>
        <v>0.01141324875</v>
      </c>
      <c r="K108" s="11">
        <f>STDEV(experiment1!J108,experiment2!J108,experiment3!J108,experiment4!J108,experiment5!J108)/absoluteError!$C$3</f>
        <v>0.01053738937</v>
      </c>
      <c r="L108" s="11">
        <f>STDEV(experiment1!K108,experiment2!K108,experiment3!K108,experiment4!K108,experiment5!K108)/absoluteError!$C$3</f>
        <v>0.00461714735</v>
      </c>
      <c r="M108" s="11">
        <f>STDEV(experiment1!L108,experiment2!L108,experiment3!L108,experiment4!L108,experiment5!L108)/absoluteError!$C$3</f>
        <v>0.01141324875</v>
      </c>
      <c r="N108" s="3">
        <f t="shared" si="2"/>
        <v>5</v>
      </c>
    </row>
    <row r="109">
      <c r="A109" s="10" t="s">
        <v>101</v>
      </c>
      <c r="B109" s="10" t="s">
        <v>59</v>
      </c>
      <c r="C109" s="11">
        <f>AVERAGE(experiment1!I109,experiment2!I109,experiment3!I109,experiment4!I109,experiment5!I109)</f>
        <v>0.9052158273</v>
      </c>
      <c r="D109" s="11">
        <f>AVERAGE(experiment1!J109,experiment2!J109,experiment3!J109,experiment4!J109,experiment5!J109)</f>
        <v>0.9066794464</v>
      </c>
      <c r="E109" s="11">
        <f>AVERAGE(experiment1!K109,experiment2!K109,experiment3!K109,experiment4!K109,experiment5!K109)</f>
        <v>0.9211475837</v>
      </c>
      <c r="F109" s="11">
        <f>AVERAGE(experiment1!L109,experiment2!L109,experiment3!L109,experiment4!L109,experiment5!L109)</f>
        <v>0.9052158273</v>
      </c>
      <c r="G109" s="11">
        <f>AVERAGE(experiment1!M109,experiment2!M109,experiment3!M109,experiment4!M109,experiment5!M109)</f>
        <v>72.71172414</v>
      </c>
      <c r="H109" s="11">
        <f>AVERAGE(experiment1!N109,experiment2!N109,experiment3!N109,experiment4!N109,experiment5!N109)</f>
        <v>3572.183464</v>
      </c>
      <c r="I109" s="12">
        <f t="shared" si="1"/>
        <v>1</v>
      </c>
      <c r="J109" s="11">
        <f>STDEV(experiment1!I109,experiment2!I109,experiment3!I109,experiment4!I109,experiment5!I109)/absoluteError!$C$3</f>
        <v>0.00762977101</v>
      </c>
      <c r="K109" s="11">
        <f>STDEV(experiment1!J109,experiment2!J109,experiment3!J109,experiment4!J109,experiment5!J109)/absoluteError!$C$3</f>
        <v>0.007035429292</v>
      </c>
      <c r="L109" s="11">
        <f>STDEV(experiment1!K109,experiment2!K109,experiment3!K109,experiment4!K109,experiment5!K109)/absoluteError!$C$3</f>
        <v>0.004573963881</v>
      </c>
      <c r="M109" s="11">
        <f>STDEV(experiment1!L109,experiment2!L109,experiment3!L109,experiment4!L109,experiment5!L109)/absoluteError!$C$3</f>
        <v>0.00762977101</v>
      </c>
      <c r="N109" s="3">
        <f t="shared" si="2"/>
        <v>3</v>
      </c>
    </row>
    <row r="110">
      <c r="A110" s="10" t="s">
        <v>101</v>
      </c>
      <c r="B110" s="10" t="s">
        <v>62</v>
      </c>
      <c r="C110" s="11">
        <f>AVERAGE(experiment1!I110,experiment2!I110,experiment3!I110,experiment4!I110,experiment5!I110)</f>
        <v>0.778102518</v>
      </c>
      <c r="D110" s="11">
        <f>AVERAGE(experiment1!J110,experiment2!J110,experiment3!J110,experiment4!J110,experiment5!J110)</f>
        <v>0.779288384</v>
      </c>
      <c r="E110" s="11">
        <f>AVERAGE(experiment1!K110,experiment2!K110,experiment3!K110,experiment4!K110,experiment5!K110)</f>
        <v>0.8107676591</v>
      </c>
      <c r="F110" s="11">
        <f>AVERAGE(experiment1!L110,experiment2!L110,experiment3!L110,experiment4!L110,experiment5!L110)</f>
        <v>0.778102518</v>
      </c>
      <c r="G110" s="11">
        <f>AVERAGE(experiment1!M110,experiment2!M110,experiment3!M110,experiment4!M110,experiment5!M110)</f>
        <v>72.96867852</v>
      </c>
      <c r="H110" s="11">
        <f>AVERAGE(experiment1!N110,experiment2!N110,experiment3!N110,experiment4!N110,experiment5!N110)</f>
        <v>439.1809594</v>
      </c>
      <c r="I110" s="12">
        <f t="shared" si="1"/>
        <v>0</v>
      </c>
      <c r="J110" s="11">
        <f>STDEV(experiment1!I110,experiment2!I110,experiment3!I110,experiment4!I110,experiment5!I110)/absoluteError!$C$3</f>
        <v>0.005176145107</v>
      </c>
      <c r="K110" s="11">
        <f>STDEV(experiment1!J110,experiment2!J110,experiment3!J110,experiment4!J110,experiment5!J110)/absoluteError!$C$3</f>
        <v>0.002435509377</v>
      </c>
      <c r="L110" s="11">
        <f>STDEV(experiment1!K110,experiment2!K110,experiment3!K110,experiment4!K110,experiment5!K110)/absoluteError!$C$3</f>
        <v>0.004252081706</v>
      </c>
      <c r="M110" s="11">
        <f>STDEV(experiment1!L110,experiment2!L110,experiment3!L110,experiment4!L110,experiment5!L110)/absoluteError!$C$3</f>
        <v>0.005176145107</v>
      </c>
      <c r="N110" s="3">
        <f t="shared" si="2"/>
        <v>3</v>
      </c>
    </row>
    <row r="111">
      <c r="A111" s="10" t="s">
        <v>101</v>
      </c>
      <c r="B111" s="10" t="s">
        <v>65</v>
      </c>
      <c r="C111" s="11">
        <f>AVERAGE(experiment1!I111,experiment2!I111,experiment3!I111,experiment4!I111,experiment5!I111)</f>
        <v>0.8973358813</v>
      </c>
      <c r="D111" s="11">
        <f>AVERAGE(experiment1!J111,experiment2!J111,experiment3!J111,experiment4!J111,experiment5!J111)</f>
        <v>0.8954190724</v>
      </c>
      <c r="E111" s="11">
        <f>AVERAGE(experiment1!K111,experiment2!K111,experiment3!K111,experiment4!K111,experiment5!K111)</f>
        <v>0.9158911396</v>
      </c>
      <c r="F111" s="11">
        <f>AVERAGE(experiment1!L111,experiment2!L111,experiment3!L111,experiment4!L111,experiment5!L111)</f>
        <v>0.8973358813</v>
      </c>
      <c r="G111" s="11">
        <f>AVERAGE(experiment1!M111,experiment2!M111,experiment3!M111,experiment4!M111,experiment5!M111)</f>
        <v>72.83252101</v>
      </c>
      <c r="H111" s="11">
        <f>AVERAGE(experiment1!N111,experiment2!N111,experiment3!N111,experiment4!N111,experiment5!N111)</f>
        <v>3820.317659</v>
      </c>
      <c r="I111" s="12">
        <f t="shared" si="1"/>
        <v>1</v>
      </c>
      <c r="J111" s="11">
        <f>STDEV(experiment1!I111,experiment2!I111,experiment3!I111,experiment4!I111,experiment5!I111)/absoluteError!$C$3</f>
        <v>0.01130183352</v>
      </c>
      <c r="K111" s="11">
        <f>STDEV(experiment1!J111,experiment2!J111,experiment3!J111,experiment4!J111,experiment5!J111)/absoluteError!$C$3</f>
        <v>0.014660905</v>
      </c>
      <c r="L111" s="11">
        <f>STDEV(experiment1!K111,experiment2!K111,experiment3!K111,experiment4!K111,experiment5!K111)/absoluteError!$C$3</f>
        <v>0.006620744953</v>
      </c>
      <c r="M111" s="11">
        <f>STDEV(experiment1!L111,experiment2!L111,experiment3!L111,experiment4!L111,experiment5!L111)/absoluteError!$C$3</f>
        <v>0.01130183352</v>
      </c>
      <c r="N111" s="3">
        <f t="shared" si="2"/>
        <v>4</v>
      </c>
    </row>
    <row r="112">
      <c r="A112" s="10" t="s">
        <v>101</v>
      </c>
      <c r="B112" s="10" t="s">
        <v>68</v>
      </c>
      <c r="C112" s="11">
        <f>AVERAGE(experiment1!I112,experiment2!I112,experiment3!I112,experiment4!I112,experiment5!I112)</f>
        <v>0.9180530576</v>
      </c>
      <c r="D112" s="11">
        <f>AVERAGE(experiment1!J112,experiment2!J112,experiment3!J112,experiment4!J112,experiment5!J112)</f>
        <v>0.9181574744</v>
      </c>
      <c r="E112" s="11">
        <f>AVERAGE(experiment1!K112,experiment2!K112,experiment3!K112,experiment4!K112,experiment5!K112)</f>
        <v>0.9270912772</v>
      </c>
      <c r="F112" s="11">
        <f>AVERAGE(experiment1!L112,experiment2!L112,experiment3!L112,experiment4!L112,experiment5!L112)</f>
        <v>0.9180530576</v>
      </c>
      <c r="G112" s="11">
        <f>AVERAGE(experiment1!M112,experiment2!M112,experiment3!M112,experiment4!M112,experiment5!M112)</f>
        <v>73.17211976</v>
      </c>
      <c r="H112" s="11">
        <f>AVERAGE(experiment1!N112,experiment2!N112,experiment3!N112,experiment4!N112,experiment5!N112)</f>
        <v>3529.690235</v>
      </c>
      <c r="I112" s="12">
        <f t="shared" si="1"/>
        <v>1</v>
      </c>
      <c r="J112" s="11">
        <f>STDEV(experiment1!I112,experiment2!I112,experiment3!I112,experiment4!I112,experiment5!I112)/absoluteError!$C$3</f>
        <v>0.008572180117</v>
      </c>
      <c r="K112" s="11">
        <f>STDEV(experiment1!J112,experiment2!J112,experiment3!J112,experiment4!J112,experiment5!J112)/absoluteError!$C$3</f>
        <v>0.007890667485</v>
      </c>
      <c r="L112" s="11">
        <f>STDEV(experiment1!K112,experiment2!K112,experiment3!K112,experiment4!K112,experiment5!K112)/absoluteError!$C$3</f>
        <v>0.004441761454</v>
      </c>
      <c r="M112" s="11">
        <f>STDEV(experiment1!L112,experiment2!L112,experiment3!L112,experiment4!L112,experiment5!L112)/absoluteError!$C$3</f>
        <v>0.008572180117</v>
      </c>
      <c r="N112" s="3">
        <f t="shared" si="2"/>
        <v>2</v>
      </c>
    </row>
    <row r="113">
      <c r="A113" s="10" t="s">
        <v>101</v>
      </c>
      <c r="B113" s="10" t="s">
        <v>71</v>
      </c>
      <c r="C113" s="11">
        <f>AVERAGE(experiment1!I113,experiment2!I113,experiment3!I113,experiment4!I113,experiment5!I113)</f>
        <v>0.7676371403</v>
      </c>
      <c r="D113" s="11">
        <f>AVERAGE(experiment1!J113,experiment2!J113,experiment3!J113,experiment4!J113,experiment5!J113)</f>
        <v>0.7698222141</v>
      </c>
      <c r="E113" s="11">
        <f>AVERAGE(experiment1!K113,experiment2!K113,experiment3!K113,experiment4!K113,experiment5!K113)</f>
        <v>0.7989961497</v>
      </c>
      <c r="F113" s="11">
        <f>AVERAGE(experiment1!L113,experiment2!L113,experiment3!L113,experiment4!L113,experiment5!L113)</f>
        <v>0.7676371403</v>
      </c>
      <c r="G113" s="11">
        <f>AVERAGE(experiment1!M113,experiment2!M113,experiment3!M113,experiment4!M113,experiment5!M113)</f>
        <v>71.38539424</v>
      </c>
      <c r="H113" s="11">
        <f>AVERAGE(experiment1!N113,experiment2!N113,experiment3!N113,experiment4!N113,experiment5!N113)</f>
        <v>406.0674643</v>
      </c>
      <c r="I113" s="12">
        <f t="shared" si="1"/>
        <v>0</v>
      </c>
      <c r="J113" s="11">
        <f>STDEV(experiment1!I113,experiment2!I113,experiment3!I113,experiment4!I113,experiment5!I113)/absoluteError!$C$3</f>
        <v>0.004609169358</v>
      </c>
      <c r="K113" s="11">
        <f>STDEV(experiment1!J113,experiment2!J113,experiment3!J113,experiment4!J113,experiment5!J113)/absoluteError!$C$3</f>
        <v>0.004201328105</v>
      </c>
      <c r="L113" s="11">
        <f>STDEV(experiment1!K113,experiment2!K113,experiment3!K113,experiment4!K113,experiment5!K113)/absoluteError!$C$3</f>
        <v>0.003575838072</v>
      </c>
      <c r="M113" s="11">
        <f>STDEV(experiment1!L113,experiment2!L113,experiment3!L113,experiment4!L113,experiment5!L113)/absoluteError!$C$3</f>
        <v>0.004609169358</v>
      </c>
      <c r="N113" s="3">
        <f t="shared" si="2"/>
        <v>2</v>
      </c>
    </row>
    <row r="114">
      <c r="A114" s="10" t="s">
        <v>101</v>
      </c>
      <c r="B114" s="10" t="s">
        <v>74</v>
      </c>
      <c r="C114" s="11">
        <f>AVERAGE(experiment1!I114,experiment2!I114,experiment3!I114,experiment4!I114,experiment5!I114)</f>
        <v>0.9110499101</v>
      </c>
      <c r="D114" s="11">
        <f>AVERAGE(experiment1!J114,experiment2!J114,experiment3!J114,experiment4!J114,experiment5!J114)</f>
        <v>0.9127974902</v>
      </c>
      <c r="E114" s="11">
        <f>AVERAGE(experiment1!K114,experiment2!K114,experiment3!K114,experiment4!K114,experiment5!K114)</f>
        <v>0.9264874481</v>
      </c>
      <c r="F114" s="11">
        <f>AVERAGE(experiment1!L114,experiment2!L114,experiment3!L114,experiment4!L114,experiment5!L114)</f>
        <v>0.9110499101</v>
      </c>
      <c r="G114" s="11">
        <f>AVERAGE(experiment1!M114,experiment2!M114,experiment3!M114,experiment4!M114,experiment5!M114)</f>
        <v>72.73485246</v>
      </c>
      <c r="H114" s="11">
        <f>AVERAGE(experiment1!N114,experiment2!N114,experiment3!N114,experiment4!N114,experiment5!N114)</f>
        <v>3777.83748</v>
      </c>
      <c r="I114" s="12">
        <f t="shared" si="1"/>
        <v>1</v>
      </c>
      <c r="J114" s="11">
        <f>STDEV(experiment1!I114,experiment2!I114,experiment3!I114,experiment4!I114,experiment5!I114)/absoluteError!$C$3</f>
        <v>0.01240751598</v>
      </c>
      <c r="K114" s="11">
        <f>STDEV(experiment1!J114,experiment2!J114,experiment3!J114,experiment4!J114,experiment5!J114)/absoluteError!$C$3</f>
        <v>0.01138193119</v>
      </c>
      <c r="L114" s="11">
        <f>STDEV(experiment1!K114,experiment2!K114,experiment3!K114,experiment4!K114,experiment5!K114)/absoluteError!$C$3</f>
        <v>0.005963407763</v>
      </c>
      <c r="M114" s="11">
        <f>STDEV(experiment1!L114,experiment2!L114,experiment3!L114,experiment4!L114,experiment5!L114)/absoluteError!$C$3</f>
        <v>0.01240751598</v>
      </c>
      <c r="N114" s="3">
        <f t="shared" si="2"/>
        <v>3</v>
      </c>
    </row>
    <row r="115">
      <c r="A115" s="10" t="s">
        <v>101</v>
      </c>
      <c r="B115" s="10" t="s">
        <v>77</v>
      </c>
      <c r="C115" s="11">
        <f>AVERAGE(experiment1!I115,experiment2!I115,experiment3!I115,experiment4!I115,experiment5!I115)</f>
        <v>0.3013376799</v>
      </c>
      <c r="D115" s="11">
        <f>AVERAGE(experiment1!J115,experiment2!J115,experiment3!J115,experiment4!J115,experiment5!J115)</f>
        <v>0.1398841232</v>
      </c>
      <c r="E115" s="11">
        <f>AVERAGE(experiment1!K115,experiment2!K115,experiment3!K115,experiment4!K115,experiment5!K115)</f>
        <v>0.1117297816</v>
      </c>
      <c r="F115" s="11">
        <f>AVERAGE(experiment1!L115,experiment2!L115,experiment3!L115,experiment4!L115,experiment5!L115)</f>
        <v>0.3013376799</v>
      </c>
      <c r="G115" s="11">
        <f>AVERAGE(experiment1!M115,experiment2!M115,experiment3!M115,experiment4!M115,experiment5!M115)</f>
        <v>71.76028056</v>
      </c>
      <c r="H115" s="11">
        <f>AVERAGE(experiment1!N115,experiment2!N115,experiment3!N115,experiment4!N115,experiment5!N115)</f>
        <v>29.97351561</v>
      </c>
      <c r="I115" s="12">
        <f t="shared" si="1"/>
        <v>0</v>
      </c>
      <c r="J115" s="11">
        <f>STDEV(experiment1!I115,experiment2!I115,experiment3!I115,experiment4!I115,experiment5!I115)/absoluteError!$C$3</f>
        <v>0.00003372302158</v>
      </c>
      <c r="K115" s="11">
        <f>STDEV(experiment1!J115,experiment2!J115,experiment3!J115,experiment4!J115,experiment5!J115)/absoluteError!$C$3</f>
        <v>0.0003010306759</v>
      </c>
      <c r="L115" s="11">
        <f>STDEV(experiment1!K115,experiment2!K115,experiment3!K115,experiment4!K115,experiment5!K115)/absoluteError!$C$3</f>
        <v>0.02090505914</v>
      </c>
      <c r="M115" s="11">
        <f>STDEV(experiment1!L115,experiment2!L115,experiment3!L115,experiment4!L115,experiment5!L115)/absoluteError!$C$3</f>
        <v>0.00003372302158</v>
      </c>
      <c r="N115" s="3">
        <f t="shared" si="2"/>
        <v>1</v>
      </c>
    </row>
    <row r="116">
      <c r="A116" s="10" t="s">
        <v>101</v>
      </c>
      <c r="B116" s="10" t="s">
        <v>80</v>
      </c>
      <c r="C116" s="11">
        <f>AVERAGE(experiment1!I116,experiment2!I116,experiment3!I116,experiment4!I116,experiment5!I116)</f>
        <v>0.6510791367</v>
      </c>
      <c r="D116" s="11">
        <f>AVERAGE(experiment1!J116,experiment2!J116,experiment3!J116,experiment4!J116,experiment5!J116)</f>
        <v>0.7208444507</v>
      </c>
      <c r="E116" s="11">
        <f>AVERAGE(experiment1!K116,experiment2!K116,experiment3!K116,experiment4!K116,experiment5!K116)</f>
        <v>0.8655252459</v>
      </c>
      <c r="F116" s="11">
        <f>AVERAGE(experiment1!L116,experiment2!L116,experiment3!L116,experiment4!L116,experiment5!L116)</f>
        <v>0.6510791367</v>
      </c>
      <c r="G116" s="11">
        <f>AVERAGE(experiment1!M116,experiment2!M116,experiment3!M116,experiment4!M116,experiment5!M116)</f>
        <v>73.1847785</v>
      </c>
      <c r="H116" s="11">
        <f>AVERAGE(experiment1!N116,experiment2!N116,experiment3!N116,experiment4!N116,experiment5!N116)</f>
        <v>347.6887478</v>
      </c>
      <c r="I116" s="12">
        <f t="shared" si="1"/>
        <v>0</v>
      </c>
      <c r="J116" s="11">
        <f>STDEV(experiment1!I116,experiment2!I116,experiment3!I116,experiment4!I116,experiment5!I116)/absoluteError!$C$3</f>
        <v>0.01645913402</v>
      </c>
      <c r="K116" s="11">
        <f>STDEV(experiment1!J116,experiment2!J116,experiment3!J116,experiment4!J116,experiment5!J116)/absoluteError!$C$3</f>
        <v>0.01680000526</v>
      </c>
      <c r="L116" s="11">
        <f>STDEV(experiment1!K116,experiment2!K116,experiment3!K116,experiment4!K116,experiment5!K116)/absoluteError!$C$3</f>
        <v>0.007520833836</v>
      </c>
      <c r="M116" s="11">
        <f>STDEV(experiment1!L116,experiment2!L116,experiment3!L116,experiment4!L116,experiment5!L116)/absoluteError!$C$3</f>
        <v>0.01645913402</v>
      </c>
      <c r="N116" s="3">
        <f t="shared" si="2"/>
        <v>2</v>
      </c>
    </row>
    <row r="117">
      <c r="A117" s="10" t="s">
        <v>101</v>
      </c>
      <c r="B117" s="10" t="s">
        <v>83</v>
      </c>
      <c r="C117" s="11">
        <f>AVERAGE(experiment1!I117,experiment2!I117,experiment3!I117,experiment4!I117,experiment5!I117)</f>
        <v>0.881294964</v>
      </c>
      <c r="D117" s="11">
        <f>AVERAGE(experiment1!J117,experiment2!J117,experiment3!J117,experiment4!J117,experiment5!J117)</f>
        <v>0.8875551408</v>
      </c>
      <c r="E117" s="11">
        <f>AVERAGE(experiment1!K117,experiment2!K117,experiment3!K117,experiment4!K117,experiment5!K117)</f>
        <v>0.915817985</v>
      </c>
      <c r="F117" s="11">
        <f>AVERAGE(experiment1!L117,experiment2!L117,experiment3!L117,experiment4!L117,experiment5!L117)</f>
        <v>0.881294964</v>
      </c>
      <c r="G117" s="11">
        <f>AVERAGE(experiment1!M117,experiment2!M117,experiment3!M117,experiment4!M117,experiment5!M117)</f>
        <v>72.71639929</v>
      </c>
      <c r="H117" s="11">
        <f>AVERAGE(experiment1!N117,experiment2!N117,experiment3!N117,experiment4!N117,experiment5!N117)</f>
        <v>3720.402088</v>
      </c>
      <c r="I117" s="12">
        <f t="shared" si="1"/>
        <v>1</v>
      </c>
      <c r="J117" s="11">
        <f>STDEV(experiment1!I117,experiment2!I117,experiment3!I117,experiment4!I117,experiment5!I117)/absoluteError!$C$3</f>
        <v>0.02246149721</v>
      </c>
      <c r="K117" s="11">
        <f>STDEV(experiment1!J117,experiment2!J117,experiment3!J117,experiment4!J117,experiment5!J117)/absoluteError!$C$3</f>
        <v>0.02057940758</v>
      </c>
      <c r="L117" s="11">
        <f>STDEV(experiment1!K117,experiment2!K117,experiment3!K117,experiment4!K117,experiment5!K117)/absoluteError!$C$3</f>
        <v>0.008033949873</v>
      </c>
      <c r="M117" s="11">
        <f>STDEV(experiment1!L117,experiment2!L117,experiment3!L117,experiment4!L117,experiment5!L117)/absoluteError!$C$3</f>
        <v>0.02246149721</v>
      </c>
      <c r="N117" s="3">
        <f t="shared" si="2"/>
        <v>3</v>
      </c>
    </row>
    <row r="118">
      <c r="A118" s="10" t="s">
        <v>101</v>
      </c>
      <c r="B118" s="10" t="s">
        <v>86</v>
      </c>
      <c r="C118" s="11">
        <f>AVERAGE(experiment1!I118,experiment2!I118,experiment3!I118,experiment4!I118,experiment5!I118)</f>
        <v>0.7710319245</v>
      </c>
      <c r="D118" s="11">
        <f>AVERAGE(experiment1!J118,experiment2!J118,experiment3!J118,experiment4!J118,experiment5!J118)</f>
        <v>0.7893180643</v>
      </c>
      <c r="E118" s="11">
        <f>AVERAGE(experiment1!K118,experiment2!K118,experiment3!K118,experiment4!K118,experiment5!K118)</f>
        <v>0.8336743894</v>
      </c>
      <c r="F118" s="11">
        <f>AVERAGE(experiment1!L118,experiment2!L118,experiment3!L118,experiment4!L118,experiment5!L118)</f>
        <v>0.7710319245</v>
      </c>
      <c r="G118" s="11">
        <f>AVERAGE(experiment1!M118,experiment2!M118,experiment3!M118,experiment4!M118,experiment5!M118)</f>
        <v>72.78444066</v>
      </c>
      <c r="H118" s="11">
        <f>AVERAGE(experiment1!N118,experiment2!N118,experiment3!N118,experiment4!N118,experiment5!N118)</f>
        <v>588.5797606</v>
      </c>
      <c r="I118" s="12">
        <f t="shared" si="1"/>
        <v>0</v>
      </c>
      <c r="J118" s="11">
        <f>STDEV(experiment1!I118,experiment2!I118,experiment3!I118,experiment4!I118,experiment5!I118)/absoluteError!$C$3</f>
        <v>0.01008584297</v>
      </c>
      <c r="K118" s="11">
        <f>STDEV(experiment1!J118,experiment2!J118,experiment3!J118,experiment4!J118,experiment5!J118)/absoluteError!$C$3</f>
        <v>0.005126006688</v>
      </c>
      <c r="L118" s="11">
        <f>STDEV(experiment1!K118,experiment2!K118,experiment3!K118,experiment4!K118,experiment5!K118)/absoluteError!$C$3</f>
        <v>0.004601229721</v>
      </c>
      <c r="M118" s="11">
        <f>STDEV(experiment1!L118,experiment2!L118,experiment3!L118,experiment4!L118,experiment5!L118)/absoluteError!$C$3</f>
        <v>0.01008584297</v>
      </c>
      <c r="N118" s="3">
        <f t="shared" si="2"/>
        <v>3</v>
      </c>
    </row>
    <row r="119">
      <c r="A119" s="10" t="s">
        <v>101</v>
      </c>
      <c r="B119" s="10" t="s">
        <v>89</v>
      </c>
      <c r="C119" s="11">
        <f>AVERAGE(experiment1!I119,experiment2!I119,experiment3!I119,experiment4!I119,experiment5!I119)</f>
        <v>0.8659509892</v>
      </c>
      <c r="D119" s="11">
        <f>AVERAGE(experiment1!J119,experiment2!J119,experiment3!J119,experiment4!J119,experiment5!J119)</f>
        <v>0.8742211208</v>
      </c>
      <c r="E119" s="11">
        <f>AVERAGE(experiment1!K119,experiment2!K119,experiment3!K119,experiment4!K119,experiment5!K119)</f>
        <v>0.9097360706</v>
      </c>
      <c r="F119" s="11">
        <f>AVERAGE(experiment1!L119,experiment2!L119,experiment3!L119,experiment4!L119,experiment5!L119)</f>
        <v>0.8659509892</v>
      </c>
      <c r="G119" s="11">
        <f>AVERAGE(experiment1!M119,experiment2!M119,experiment3!M119,experiment4!M119,experiment5!M119)</f>
        <v>72.27841005</v>
      </c>
      <c r="H119" s="11">
        <f>AVERAGE(experiment1!N119,experiment2!N119,experiment3!N119,experiment4!N119,experiment5!N119)</f>
        <v>3955.652795</v>
      </c>
      <c r="I119" s="12">
        <f t="shared" si="1"/>
        <v>1</v>
      </c>
      <c r="J119" s="11">
        <f>STDEV(experiment1!I119,experiment2!I119,experiment3!I119,experiment4!I119,experiment5!I119)/absoluteError!$C$3</f>
        <v>0.01531073048</v>
      </c>
      <c r="K119" s="11">
        <f>STDEV(experiment1!J119,experiment2!J119,experiment3!J119,experiment4!J119,experiment5!J119)/absoluteError!$C$3</f>
        <v>0.01301083025</v>
      </c>
      <c r="L119" s="11">
        <f>STDEV(experiment1!K119,experiment2!K119,experiment3!K119,experiment4!K119,experiment5!K119)/absoluteError!$C$3</f>
        <v>0.005389743715</v>
      </c>
      <c r="M119" s="11">
        <f>STDEV(experiment1!L119,experiment2!L119,experiment3!L119,experiment4!L119,experiment5!L119)/absoluteError!$C$3</f>
        <v>0.01531073048</v>
      </c>
      <c r="N119" s="3">
        <f t="shared" si="2"/>
        <v>4</v>
      </c>
    </row>
    <row r="120">
      <c r="A120" s="10" t="s">
        <v>101</v>
      </c>
      <c r="B120" s="10" t="s">
        <v>92</v>
      </c>
      <c r="C120" s="11">
        <f>AVERAGE(experiment1!I120,experiment2!I120,experiment3!I120,experiment4!I120,experiment5!I120)</f>
        <v>0.8934240108</v>
      </c>
      <c r="D120" s="11">
        <f>AVERAGE(experiment1!J120,experiment2!J120,experiment3!J120,experiment4!J120,experiment5!J120)</f>
        <v>0.8924367677</v>
      </c>
      <c r="E120" s="11">
        <f>AVERAGE(experiment1!K120,experiment2!K120,experiment3!K120,experiment4!K120,experiment5!K120)</f>
        <v>0.9098609975</v>
      </c>
      <c r="F120" s="11">
        <f>AVERAGE(experiment1!L120,experiment2!L120,experiment3!L120,experiment4!L120,experiment5!L120)</f>
        <v>0.8934240108</v>
      </c>
      <c r="G120" s="11">
        <f>AVERAGE(experiment1!M120,experiment2!M120,experiment3!M120,experiment4!M120,experiment5!M120)</f>
        <v>72.89163122</v>
      </c>
      <c r="H120" s="11">
        <f>AVERAGE(experiment1!N120,experiment2!N120,experiment3!N120,experiment4!N120,experiment5!N120)</f>
        <v>3416.886693</v>
      </c>
      <c r="I120" s="12">
        <f t="shared" si="1"/>
        <v>1</v>
      </c>
      <c r="J120" s="11">
        <f>STDEV(experiment1!I120,experiment2!I120,experiment3!I120,experiment4!I120,experiment5!I120)/absoluteError!$C$3</f>
        <v>0.01071836667</v>
      </c>
      <c r="K120" s="11">
        <f>STDEV(experiment1!J120,experiment2!J120,experiment3!J120,experiment4!J120,experiment5!J120)/absoluteError!$C$3</f>
        <v>0.01156791938</v>
      </c>
      <c r="L120" s="11">
        <f>STDEV(experiment1!K120,experiment2!K120,experiment3!K120,experiment4!K120,experiment5!K120)/absoluteError!$C$3</f>
        <v>0.007272155775</v>
      </c>
      <c r="M120" s="11">
        <f>STDEV(experiment1!L120,experiment2!L120,experiment3!L120,experiment4!L120,experiment5!L120)/absoluteError!$C$3</f>
        <v>0.01071836667</v>
      </c>
      <c r="N120" s="3">
        <f t="shared" si="2"/>
        <v>2</v>
      </c>
    </row>
    <row r="121">
      <c r="A121" s="10" t="s">
        <v>101</v>
      </c>
      <c r="B121" s="10" t="s">
        <v>95</v>
      </c>
      <c r="C121" s="11">
        <f>AVERAGE(experiment1!I121,experiment2!I121,experiment3!I121,experiment4!I121,experiment5!I121)</f>
        <v>0.7678732014</v>
      </c>
      <c r="D121" s="11">
        <f>AVERAGE(experiment1!J121,experiment2!J121,experiment3!J121,experiment4!J121,experiment5!J121)</f>
        <v>0.7744159893</v>
      </c>
      <c r="E121" s="11">
        <f>AVERAGE(experiment1!K121,experiment2!K121,experiment3!K121,experiment4!K121,experiment5!K121)</f>
        <v>0.8063087867</v>
      </c>
      <c r="F121" s="11">
        <f>AVERAGE(experiment1!L121,experiment2!L121,experiment3!L121,experiment4!L121,experiment5!L121)</f>
        <v>0.7678732014</v>
      </c>
      <c r="G121" s="11">
        <f>AVERAGE(experiment1!M121,experiment2!M121,experiment3!M121,experiment4!M121,experiment5!M121)</f>
        <v>73.24509583</v>
      </c>
      <c r="H121" s="11">
        <f>AVERAGE(experiment1!N121,experiment2!N121,experiment3!N121,experiment4!N121,experiment5!N121)</f>
        <v>285.5550382</v>
      </c>
      <c r="I121" s="12">
        <f t="shared" si="1"/>
        <v>0</v>
      </c>
      <c r="J121" s="11">
        <f>STDEV(experiment1!I121,experiment2!I121,experiment3!I121,experiment4!I121,experiment5!I121)/absoluteError!$C$3</f>
        <v>0.01077730649</v>
      </c>
      <c r="K121" s="11">
        <f>STDEV(experiment1!J121,experiment2!J121,experiment3!J121,experiment4!J121,experiment5!J121)/absoluteError!$C$3</f>
        <v>0.009398190144</v>
      </c>
      <c r="L121" s="11">
        <f>STDEV(experiment1!K121,experiment2!K121,experiment3!K121,experiment4!K121,experiment5!K121)/absoluteError!$C$3</f>
        <v>0.008344679006</v>
      </c>
      <c r="M121" s="11">
        <f>STDEV(experiment1!L121,experiment2!L121,experiment3!L121,experiment4!L121,experiment5!L121)/absoluteError!$C$3</f>
        <v>0.01077730649</v>
      </c>
      <c r="N121" s="3">
        <f t="shared" si="2"/>
        <v>2</v>
      </c>
    </row>
    <row r="122">
      <c r="A122" s="10" t="s">
        <v>101</v>
      </c>
      <c r="B122" s="10" t="s">
        <v>98</v>
      </c>
      <c r="C122" s="11">
        <f>AVERAGE(experiment1!I122,experiment2!I122,experiment3!I122,experiment4!I122,experiment5!I122)</f>
        <v>0.8914568345</v>
      </c>
      <c r="D122" s="11">
        <f>AVERAGE(experiment1!J122,experiment2!J122,experiment3!J122,experiment4!J122,experiment5!J122)</f>
        <v>0.8972577489</v>
      </c>
      <c r="E122" s="11">
        <f>AVERAGE(experiment1!K122,experiment2!K122,experiment3!K122,experiment4!K122,experiment5!K122)</f>
        <v>0.9204503858</v>
      </c>
      <c r="F122" s="11">
        <f>AVERAGE(experiment1!L122,experiment2!L122,experiment3!L122,experiment4!L122,experiment5!L122)</f>
        <v>0.8914568345</v>
      </c>
      <c r="G122" s="11">
        <f>AVERAGE(experiment1!M122,experiment2!M122,experiment3!M122,experiment4!M122,experiment5!M122)</f>
        <v>72.41344562</v>
      </c>
      <c r="H122" s="11">
        <f>AVERAGE(experiment1!N122,experiment2!N122,experiment3!N122,experiment4!N122,experiment5!N122)</f>
        <v>3669.19598</v>
      </c>
      <c r="I122" s="12">
        <f t="shared" si="1"/>
        <v>1</v>
      </c>
      <c r="J122" s="11">
        <f>STDEV(experiment1!I122,experiment2!I122,experiment3!I122,experiment4!I122,experiment5!I122)/absoluteError!$C$3</f>
        <v>0.01142306206</v>
      </c>
      <c r="K122" s="11">
        <f>STDEV(experiment1!J122,experiment2!J122,experiment3!J122,experiment4!J122,experiment5!J122)/absoluteError!$C$3</f>
        <v>0.01112764038</v>
      </c>
      <c r="L122" s="11">
        <f>STDEV(experiment1!K122,experiment2!K122,experiment3!K122,experiment4!K122,experiment5!K122)/absoluteError!$C$3</f>
        <v>0.005660740338</v>
      </c>
      <c r="M122" s="11">
        <f>STDEV(experiment1!L122,experiment2!L122,experiment3!L122,experiment4!L122,experiment5!L122)/absoluteError!$C$3</f>
        <v>0.01142306206</v>
      </c>
      <c r="N122" s="3">
        <f t="shared" si="2"/>
        <v>3</v>
      </c>
    </row>
    <row r="123">
      <c r="A123" s="10" t="s">
        <v>101</v>
      </c>
      <c r="B123" s="10" t="s">
        <v>101</v>
      </c>
      <c r="C123" s="11">
        <f>AVERAGE(experiment1!I123,experiment2!I123,experiment3!I123,experiment4!I123,experiment5!I123)</f>
        <v>0.7271919964</v>
      </c>
      <c r="D123" s="11">
        <f>AVERAGE(experiment1!J123,experiment2!J123,experiment3!J123,experiment4!J123,experiment5!J123)</f>
        <v>0.6890487647</v>
      </c>
      <c r="E123" s="11">
        <f>AVERAGE(experiment1!K123,experiment2!K123,experiment3!K123,experiment4!K123,experiment5!K123)</f>
        <v>0.8507495161</v>
      </c>
      <c r="F123" s="11">
        <f>AVERAGE(experiment1!L123,experiment2!L123,experiment3!L123,experiment4!L123,experiment5!L123)</f>
        <v>0.7271919964</v>
      </c>
      <c r="G123" s="11">
        <f>AVERAGE(experiment1!M123,experiment2!M123,experiment3!M123,experiment4!M123,experiment5!M123)</f>
        <v>71.46172318</v>
      </c>
      <c r="H123" s="11">
        <f>AVERAGE(experiment1!N123,experiment2!N123,experiment3!N123,experiment4!N123,experiment5!N123)</f>
        <v>3369.956704</v>
      </c>
      <c r="I123" s="12">
        <f t="shared" si="1"/>
        <v>1</v>
      </c>
      <c r="J123" s="11">
        <f>STDEV(experiment1!I123,experiment2!I123,experiment3!I123,experiment4!I123,experiment5!I123)/absoluteError!$C$3</f>
        <v>0.04209074799</v>
      </c>
      <c r="K123" s="11">
        <f>STDEV(experiment1!J123,experiment2!J123,experiment3!J123,experiment4!J123,experiment5!J123)/absoluteError!$C$3</f>
        <v>0.06127324149</v>
      </c>
      <c r="L123" s="11">
        <f>STDEV(experiment1!K123,experiment2!K123,experiment3!K123,experiment4!K123,experiment5!K123)/absoluteError!$C$3</f>
        <v>0.01984253828</v>
      </c>
      <c r="M123" s="11">
        <f>STDEV(experiment1!L123,experiment2!L123,experiment3!L123,experiment4!L123,experiment5!L123)/absoluteError!$C$3</f>
        <v>0.04209074799</v>
      </c>
      <c r="N123" s="3">
        <f t="shared" si="2"/>
        <v>1</v>
      </c>
    </row>
    <row r="124">
      <c r="A124" s="10" t="s">
        <v>101</v>
      </c>
      <c r="B124" s="10" t="s">
        <v>104</v>
      </c>
      <c r="C124" s="11">
        <f>AVERAGE(experiment1!I124,experiment2!I124,experiment3!I124,experiment4!I124,experiment5!I124)</f>
        <v>0.7174797662</v>
      </c>
      <c r="D124" s="11">
        <f>AVERAGE(experiment1!J124,experiment2!J124,experiment3!J124,experiment4!J124,experiment5!J124)</f>
        <v>0.7303334448</v>
      </c>
      <c r="E124" s="11">
        <f>AVERAGE(experiment1!K124,experiment2!K124,experiment3!K124,experiment4!K124,experiment5!K124)</f>
        <v>0.7720885076</v>
      </c>
      <c r="F124" s="11">
        <f>AVERAGE(experiment1!L124,experiment2!L124,experiment3!L124,experiment4!L124,experiment5!L124)</f>
        <v>0.7174797662</v>
      </c>
      <c r="G124" s="11">
        <f>AVERAGE(experiment1!M124,experiment2!M124,experiment3!M124,experiment4!M124,experiment5!M124)</f>
        <v>71.55947628</v>
      </c>
      <c r="H124" s="11">
        <f>AVERAGE(experiment1!N124,experiment2!N124,experiment3!N124,experiment4!N124,experiment5!N124)</f>
        <v>254.1093658</v>
      </c>
      <c r="I124" s="12">
        <f t="shared" si="1"/>
        <v>0</v>
      </c>
      <c r="J124" s="11">
        <f>STDEV(experiment1!I124,experiment2!I124,experiment3!I124,experiment4!I124,experiment5!I124)/absoluteError!$C$3</f>
        <v>0.007230480245</v>
      </c>
      <c r="K124" s="11">
        <f>STDEV(experiment1!J124,experiment2!J124,experiment3!J124,experiment4!J124,experiment5!J124)/absoluteError!$C$3</f>
        <v>0.005849350119</v>
      </c>
      <c r="L124" s="11">
        <f>STDEV(experiment1!K124,experiment2!K124,experiment3!K124,experiment4!K124,experiment5!K124)/absoluteError!$C$3</f>
        <v>0.005466685419</v>
      </c>
      <c r="M124" s="11">
        <f>STDEV(experiment1!L124,experiment2!L124,experiment3!L124,experiment4!L124,experiment5!L124)/absoluteError!$C$3</f>
        <v>0.007230480245</v>
      </c>
      <c r="N124" s="3">
        <f t="shared" si="2"/>
        <v>1</v>
      </c>
    </row>
    <row r="125">
      <c r="A125" s="10" t="s">
        <v>101</v>
      </c>
      <c r="B125" s="10" t="s">
        <v>107</v>
      </c>
      <c r="C125" s="11">
        <f>AVERAGE(experiment1!I125,experiment2!I125,experiment3!I125,experiment4!I125,experiment5!I125)</f>
        <v>0.8886915468</v>
      </c>
      <c r="D125" s="11">
        <f>AVERAGE(experiment1!J125,experiment2!J125,experiment3!J125,experiment4!J125,experiment5!J125)</f>
        <v>0.8943447592</v>
      </c>
      <c r="E125" s="11">
        <f>AVERAGE(experiment1!K125,experiment2!K125,experiment3!K125,experiment4!K125,experiment5!K125)</f>
        <v>0.9181562087</v>
      </c>
      <c r="F125" s="11">
        <f>AVERAGE(experiment1!L125,experiment2!L125,experiment3!L125,experiment4!L125,experiment5!L125)</f>
        <v>0.8886915468</v>
      </c>
      <c r="G125" s="11">
        <f>AVERAGE(experiment1!M125,experiment2!M125,experiment3!M125,experiment4!M125,experiment5!M125)</f>
        <v>72.75714855</v>
      </c>
      <c r="H125" s="11">
        <f>AVERAGE(experiment1!N125,experiment2!N125,experiment3!N125,experiment4!N125,experiment5!N125)</f>
        <v>3633.556073</v>
      </c>
      <c r="I125" s="12">
        <f t="shared" si="1"/>
        <v>1</v>
      </c>
      <c r="J125" s="11">
        <f>STDEV(experiment1!I125,experiment2!I125,experiment3!I125,experiment4!I125,experiment5!I125)/absoluteError!$C$3</f>
        <v>0.01008036341</v>
      </c>
      <c r="K125" s="11">
        <f>STDEV(experiment1!J125,experiment2!J125,experiment3!J125,experiment4!J125,experiment5!J125)/absoluteError!$C$3</f>
        <v>0.009504242202</v>
      </c>
      <c r="L125" s="11">
        <f>STDEV(experiment1!K125,experiment2!K125,experiment3!K125,experiment4!K125,experiment5!K125)/absoluteError!$C$3</f>
        <v>0.005035042681</v>
      </c>
      <c r="M125" s="11">
        <f>STDEV(experiment1!L125,experiment2!L125,experiment3!L125,experiment4!L125,experiment5!L125)/absoluteError!$C$3</f>
        <v>0.01008036341</v>
      </c>
      <c r="N125" s="3">
        <f t="shared" si="2"/>
        <v>2</v>
      </c>
    </row>
    <row r="126">
      <c r="A126" s="10" t="s">
        <v>104</v>
      </c>
      <c r="B126" s="10" t="s">
        <v>17</v>
      </c>
      <c r="C126" s="11">
        <f>AVERAGE(experiment1!I126,experiment2!I126,experiment3!I126,experiment4!I126,experiment5!I126)</f>
        <v>0.4723373319</v>
      </c>
      <c r="D126" s="11">
        <f>AVERAGE(experiment1!J126,experiment2!J126,experiment3!J126,experiment4!J126,experiment5!J126)</f>
        <v>0.5281834204</v>
      </c>
      <c r="E126" s="11">
        <f>AVERAGE(experiment1!K126,experiment2!K126,experiment3!K126,experiment4!K126,experiment5!K126)</f>
        <v>0.7296300651</v>
      </c>
      <c r="F126" s="11">
        <f>AVERAGE(experiment1!L126,experiment2!L126,experiment3!L126,experiment4!L126,experiment5!L126)</f>
        <v>0.4723373319</v>
      </c>
      <c r="G126" s="11">
        <f>AVERAGE(experiment1!M126,experiment2!M126,experiment3!M126,experiment4!M126,experiment5!M126)</f>
        <v>11.12135816</v>
      </c>
      <c r="H126" s="11">
        <f>AVERAGE(experiment1!N126,experiment2!N126,experiment3!N126,experiment4!N126,experiment5!N126)</f>
        <v>313.4577065</v>
      </c>
      <c r="I126" s="12">
        <f t="shared" si="1"/>
        <v>0</v>
      </c>
      <c r="J126" s="11">
        <f>STDEV(experiment1!I126,experiment2!I126,experiment3!I126,experiment4!I126,experiment5!I126)/absoluteError!$C$3</f>
        <v>0.0123978908</v>
      </c>
      <c r="K126" s="11">
        <f>STDEV(experiment1!J126,experiment2!J126,experiment3!J126,experiment4!J126,experiment5!J126)/absoluteError!$C$3</f>
        <v>0.006980261022</v>
      </c>
      <c r="L126" s="11">
        <f>STDEV(experiment1!K126,experiment2!K126,experiment3!K126,experiment4!K126,experiment5!K126)/absoluteError!$C$3</f>
        <v>0.01307081669</v>
      </c>
      <c r="M126" s="11">
        <f>STDEV(experiment1!L126,experiment2!L126,experiment3!L126,experiment4!L126,experiment5!L126)/absoluteError!$C$3</f>
        <v>0.0123978908</v>
      </c>
      <c r="N126" s="3">
        <f t="shared" si="2"/>
        <v>1</v>
      </c>
    </row>
    <row r="127">
      <c r="A127" s="10" t="s">
        <v>104</v>
      </c>
      <c r="B127" s="10" t="s">
        <v>20</v>
      </c>
      <c r="C127" s="11">
        <f>AVERAGE(experiment1!I127,experiment2!I127,experiment3!I127,experiment4!I127,experiment5!I127)</f>
        <v>0.4756088695</v>
      </c>
      <c r="D127" s="11">
        <f>AVERAGE(experiment1!J127,experiment2!J127,experiment3!J127,experiment4!J127,experiment5!J127)</f>
        <v>0.520950656</v>
      </c>
      <c r="E127" s="11">
        <f>AVERAGE(experiment1!K127,experiment2!K127,experiment3!K127,experiment4!K127,experiment5!K127)</f>
        <v>0.774267992</v>
      </c>
      <c r="F127" s="11">
        <f>AVERAGE(experiment1!L127,experiment2!L127,experiment3!L127,experiment4!L127,experiment5!L127)</f>
        <v>0.4756088695</v>
      </c>
      <c r="G127" s="11">
        <f>AVERAGE(experiment1!M127,experiment2!M127,experiment3!M127,experiment4!M127,experiment5!M127)</f>
        <v>11.3307724</v>
      </c>
      <c r="H127" s="11">
        <f>AVERAGE(experiment1!N127,experiment2!N127,experiment3!N127,experiment4!N127,experiment5!N127)</f>
        <v>3692.422583</v>
      </c>
      <c r="I127" s="12">
        <f t="shared" si="1"/>
        <v>0</v>
      </c>
      <c r="J127" s="11">
        <f>STDEV(experiment1!I127,experiment2!I127,experiment3!I127,experiment4!I127,experiment5!I127)/absoluteError!$C$3</f>
        <v>0.03259025307</v>
      </c>
      <c r="K127" s="11">
        <f>STDEV(experiment1!J127,experiment2!J127,experiment3!J127,experiment4!J127,experiment5!J127)/absoluteError!$C$3</f>
        <v>0.03139264016</v>
      </c>
      <c r="L127" s="11">
        <f>STDEV(experiment1!K127,experiment2!K127,experiment3!K127,experiment4!K127,experiment5!K127)/absoluteError!$C$3</f>
        <v>0.01054629041</v>
      </c>
      <c r="M127" s="11">
        <f>STDEV(experiment1!L127,experiment2!L127,experiment3!L127,experiment4!L127,experiment5!L127)/absoluteError!$C$3</f>
        <v>0.03259025307</v>
      </c>
      <c r="N127" s="3">
        <f t="shared" si="2"/>
        <v>2</v>
      </c>
    </row>
    <row r="128">
      <c r="A128" s="10" t="s">
        <v>104</v>
      </c>
      <c r="B128" s="10" t="s">
        <v>23</v>
      </c>
      <c r="C128" s="11">
        <f>AVERAGE(experiment1!I128,experiment2!I128,experiment3!I128,experiment4!I128,experiment5!I128)</f>
        <v>0.9063613232</v>
      </c>
      <c r="D128" s="11">
        <f>AVERAGE(experiment1!J128,experiment2!J128,experiment3!J128,experiment4!J128,experiment5!J128)</f>
        <v>0.9065823793</v>
      </c>
      <c r="E128" s="11">
        <f>AVERAGE(experiment1!K128,experiment2!K128,experiment3!K128,experiment4!K128,experiment5!K128)</f>
        <v>0.9135831308</v>
      </c>
      <c r="F128" s="11">
        <f>AVERAGE(experiment1!L128,experiment2!L128,experiment3!L128,experiment4!L128,experiment5!L128)</f>
        <v>0.9063613232</v>
      </c>
      <c r="G128" s="11">
        <f>AVERAGE(experiment1!M128,experiment2!M128,experiment3!M128,experiment4!M128,experiment5!M128)</f>
        <v>11.3611021</v>
      </c>
      <c r="H128" s="11">
        <f>AVERAGE(experiment1!N128,experiment2!N128,experiment3!N128,experiment4!N128,experiment5!N128)</f>
        <v>558.4678438</v>
      </c>
      <c r="I128" s="12">
        <f t="shared" si="1"/>
        <v>1</v>
      </c>
      <c r="J128" s="11">
        <f>STDEV(experiment1!I128,experiment2!I128,experiment3!I128,experiment4!I128,experiment5!I128)/absoluteError!$C$3</f>
        <v>0.0013581637</v>
      </c>
      <c r="K128" s="11">
        <f>STDEV(experiment1!J128,experiment2!J128,experiment3!J128,experiment4!J128,experiment5!J128)/absoluteError!$C$3</f>
        <v>0.001979360412</v>
      </c>
      <c r="L128" s="11">
        <f>STDEV(experiment1!K128,experiment2!K128,experiment3!K128,experiment4!K128,experiment5!K128)/absoluteError!$C$3</f>
        <v>0.003760686554</v>
      </c>
      <c r="M128" s="11">
        <f>STDEV(experiment1!L128,experiment2!L128,experiment3!L128,experiment4!L128,experiment5!L128)/absoluteError!$C$3</f>
        <v>0.0013581637</v>
      </c>
      <c r="N128" s="3">
        <f t="shared" si="2"/>
        <v>2</v>
      </c>
    </row>
    <row r="129">
      <c r="A129" s="10" t="s">
        <v>104</v>
      </c>
      <c r="B129" s="10" t="s">
        <v>26</v>
      </c>
      <c r="C129" s="11">
        <f>AVERAGE(experiment1!I129,experiment2!I129,experiment3!I129,experiment4!I129,experiment5!I129)</f>
        <v>0.6227553617</v>
      </c>
      <c r="D129" s="11">
        <f>AVERAGE(experiment1!J129,experiment2!J129,experiment3!J129,experiment4!J129,experiment5!J129)</f>
        <v>0.6683070638</v>
      </c>
      <c r="E129" s="11">
        <f>AVERAGE(experiment1!K129,experiment2!K129,experiment3!K129,experiment4!K129,experiment5!K129)</f>
        <v>0.869436617</v>
      </c>
      <c r="F129" s="11">
        <f>AVERAGE(experiment1!L129,experiment2!L129,experiment3!L129,experiment4!L129,experiment5!L129)</f>
        <v>0.6227553617</v>
      </c>
      <c r="G129" s="11">
        <f>AVERAGE(experiment1!M129,experiment2!M129,experiment3!M129,experiment4!M129,experiment5!M129)</f>
        <v>11.19260917</v>
      </c>
      <c r="H129" s="11">
        <f>AVERAGE(experiment1!N129,experiment2!N129,experiment3!N129,experiment4!N129,experiment5!N129)</f>
        <v>3937.880979</v>
      </c>
      <c r="I129" s="12">
        <f t="shared" si="1"/>
        <v>1</v>
      </c>
      <c r="J129" s="11">
        <f>STDEV(experiment1!I129,experiment2!I129,experiment3!I129,experiment4!I129,experiment5!I129)/absoluteError!$C$3</f>
        <v>0.05040944598</v>
      </c>
      <c r="K129" s="11">
        <f>STDEV(experiment1!J129,experiment2!J129,experiment3!J129,experiment4!J129,experiment5!J129)/absoluteError!$C$3</f>
        <v>0.04486435138</v>
      </c>
      <c r="L129" s="11">
        <f>STDEV(experiment1!K129,experiment2!K129,experiment3!K129,experiment4!K129,experiment5!K129)/absoluteError!$C$3</f>
        <v>0.014957514</v>
      </c>
      <c r="M129" s="11">
        <f>STDEV(experiment1!L129,experiment2!L129,experiment3!L129,experiment4!L129,experiment5!L129)/absoluteError!$C$3</f>
        <v>0.05040944598</v>
      </c>
      <c r="N129" s="3">
        <f t="shared" si="2"/>
        <v>3</v>
      </c>
    </row>
    <row r="130">
      <c r="A130" s="10" t="s">
        <v>104</v>
      </c>
      <c r="B130" s="10" t="s">
        <v>29</v>
      </c>
      <c r="C130" s="11">
        <f>AVERAGE(experiment1!I130,experiment2!I130,experiment3!I130,experiment4!I130,experiment5!I130)</f>
        <v>0.6027626318</v>
      </c>
      <c r="D130" s="11">
        <f>AVERAGE(experiment1!J130,experiment2!J130,experiment3!J130,experiment4!J130,experiment5!J130)</f>
        <v>0.5496056817</v>
      </c>
      <c r="E130" s="11">
        <f>AVERAGE(experiment1!K130,experiment2!K130,experiment3!K130,experiment4!K130,experiment5!K130)</f>
        <v>0.5508218292</v>
      </c>
      <c r="F130" s="11">
        <f>AVERAGE(experiment1!L130,experiment2!L130,experiment3!L130,experiment4!L130,experiment5!L130)</f>
        <v>0.6027626318</v>
      </c>
      <c r="G130" s="11">
        <f>AVERAGE(experiment1!M130,experiment2!M130,experiment3!M130,experiment4!M130,experiment5!M130)</f>
        <v>11.11238847</v>
      </c>
      <c r="H130" s="11">
        <f>AVERAGE(experiment1!N130,experiment2!N130,experiment3!N130,experiment4!N130,experiment5!N130)</f>
        <v>164.4753983</v>
      </c>
      <c r="I130" s="12">
        <f t="shared" si="1"/>
        <v>0</v>
      </c>
      <c r="J130" s="11">
        <f>STDEV(experiment1!I130,experiment2!I130,experiment3!I130,experiment4!I130,experiment5!I130)/absoluteError!$C$3</f>
        <v>0.01197325605</v>
      </c>
      <c r="K130" s="11">
        <f>STDEV(experiment1!J130,experiment2!J130,experiment3!J130,experiment4!J130,experiment5!J130)/absoluteError!$C$3</f>
        <v>0.01003088235</v>
      </c>
      <c r="L130" s="11">
        <f>STDEV(experiment1!K130,experiment2!K130,experiment3!K130,experiment4!K130,experiment5!K130)/absoluteError!$C$3</f>
        <v>0.01950208868</v>
      </c>
      <c r="M130" s="11">
        <f>STDEV(experiment1!L130,experiment2!L130,experiment3!L130,experiment4!L130,experiment5!L130)/absoluteError!$C$3</f>
        <v>0.01197325605</v>
      </c>
      <c r="N130" s="3">
        <f t="shared" si="2"/>
        <v>1</v>
      </c>
    </row>
    <row r="131">
      <c r="A131" s="10" t="s">
        <v>104</v>
      </c>
      <c r="B131" s="10" t="s">
        <v>32</v>
      </c>
      <c r="C131" s="11">
        <f>AVERAGE(experiment1!I131,experiment2!I131,experiment3!I131,experiment4!I131,experiment5!I131)</f>
        <v>0.71130498</v>
      </c>
      <c r="D131" s="11">
        <f>AVERAGE(experiment1!J131,experiment2!J131,experiment3!J131,experiment4!J131,experiment5!J131)</f>
        <v>0.7150401868</v>
      </c>
      <c r="E131" s="11">
        <f>AVERAGE(experiment1!K131,experiment2!K131,experiment3!K131,experiment4!K131,experiment5!K131)</f>
        <v>0.7389974959</v>
      </c>
      <c r="F131" s="11">
        <f>AVERAGE(experiment1!L131,experiment2!L131,experiment3!L131,experiment4!L131,experiment5!L131)</f>
        <v>0.71130498</v>
      </c>
      <c r="G131" s="11">
        <f>AVERAGE(experiment1!M131,experiment2!M131,experiment3!M131,experiment4!M131,experiment5!M131)</f>
        <v>11.12317562</v>
      </c>
      <c r="H131" s="11">
        <f>AVERAGE(experiment1!N131,experiment2!N131,experiment3!N131,experiment4!N131,experiment5!N131)</f>
        <v>465.1841181</v>
      </c>
      <c r="I131" s="12">
        <f t="shared" si="1"/>
        <v>0</v>
      </c>
      <c r="J131" s="11">
        <f>STDEV(experiment1!I131,experiment2!I131,experiment3!I131,experiment4!I131,experiment5!I131)/absoluteError!$C$3</f>
        <v>0.006871479041</v>
      </c>
      <c r="K131" s="11">
        <f>STDEV(experiment1!J131,experiment2!J131,experiment3!J131,experiment4!J131,experiment5!J131)/absoluteError!$C$3</f>
        <v>0.006229940473</v>
      </c>
      <c r="L131" s="11">
        <f>STDEV(experiment1!K131,experiment2!K131,experiment3!K131,experiment4!K131,experiment5!K131)/absoluteError!$C$3</f>
        <v>0.003809930756</v>
      </c>
      <c r="M131" s="11">
        <f>STDEV(experiment1!L131,experiment2!L131,experiment3!L131,experiment4!L131,experiment5!L131)/absoluteError!$C$3</f>
        <v>0.006871479041</v>
      </c>
      <c r="N131" s="3">
        <f t="shared" si="2"/>
        <v>2</v>
      </c>
    </row>
    <row r="132">
      <c r="A132" s="10" t="s">
        <v>104</v>
      </c>
      <c r="B132" s="10" t="s">
        <v>35</v>
      </c>
      <c r="C132" s="11">
        <f>AVERAGE(experiment1!I132,experiment2!I132,experiment3!I132,experiment4!I132,experiment5!I132)</f>
        <v>0.7009087605</v>
      </c>
      <c r="D132" s="11">
        <f>AVERAGE(experiment1!J132,experiment2!J132,experiment3!J132,experiment4!J132,experiment5!J132)</f>
        <v>0.6841372276</v>
      </c>
      <c r="E132" s="11">
        <f>AVERAGE(experiment1!K132,experiment2!K132,experiment3!K132,experiment4!K132,experiment5!K132)</f>
        <v>0.7733156708</v>
      </c>
      <c r="F132" s="11">
        <f>AVERAGE(experiment1!L132,experiment2!L132,experiment3!L132,experiment4!L132,experiment5!L132)</f>
        <v>0.7009087605</v>
      </c>
      <c r="G132" s="11">
        <f>AVERAGE(experiment1!M132,experiment2!M132,experiment3!M132,experiment4!M132,experiment5!M132)</f>
        <v>11.29678435</v>
      </c>
      <c r="H132" s="11">
        <f>AVERAGE(experiment1!N132,experiment2!N132,experiment3!N132,experiment4!N132,experiment5!N132)</f>
        <v>3841.314909</v>
      </c>
      <c r="I132" s="12">
        <f t="shared" si="1"/>
        <v>0</v>
      </c>
      <c r="J132" s="11">
        <f>STDEV(experiment1!I132,experiment2!I132,experiment3!I132,experiment4!I132,experiment5!I132)/absoluteError!$C$3</f>
        <v>0.02563088571</v>
      </c>
      <c r="K132" s="11">
        <f>STDEV(experiment1!J132,experiment2!J132,experiment3!J132,experiment4!J132,experiment5!J132)/absoluteError!$C$3</f>
        <v>0.02328427659</v>
      </c>
      <c r="L132" s="11">
        <f>STDEV(experiment1!K132,experiment2!K132,experiment3!K132,experiment4!K132,experiment5!K132)/absoluteError!$C$3</f>
        <v>0.008035011896</v>
      </c>
      <c r="M132" s="11">
        <f>STDEV(experiment1!L132,experiment2!L132,experiment3!L132,experiment4!L132,experiment5!L132)/absoluteError!$C$3</f>
        <v>0.02563088571</v>
      </c>
      <c r="N132" s="3">
        <f t="shared" si="2"/>
        <v>3</v>
      </c>
    </row>
    <row r="133">
      <c r="A133" s="10" t="s">
        <v>104</v>
      </c>
      <c r="B133" s="10" t="s">
        <v>38</v>
      </c>
      <c r="C133" s="11">
        <f>AVERAGE(experiment1!I133,experiment2!I133,experiment3!I133,experiment4!I133,experiment5!I133)</f>
        <v>0.9132679026</v>
      </c>
      <c r="D133" s="11">
        <f>AVERAGE(experiment1!J133,experiment2!J133,experiment3!J133,experiment4!J133,experiment5!J133)</f>
        <v>0.9133143105</v>
      </c>
      <c r="E133" s="11">
        <f>AVERAGE(experiment1!K133,experiment2!K133,experiment3!K133,experiment4!K133,experiment5!K133)</f>
        <v>0.91840479</v>
      </c>
      <c r="F133" s="11">
        <f>AVERAGE(experiment1!L133,experiment2!L133,experiment3!L133,experiment4!L133,experiment5!L133)</f>
        <v>0.9132679026</v>
      </c>
      <c r="G133" s="11">
        <f>AVERAGE(experiment1!M133,experiment2!M133,experiment3!M133,experiment4!M133,experiment5!M133)</f>
        <v>11.23926563</v>
      </c>
      <c r="H133" s="11">
        <f>AVERAGE(experiment1!N133,experiment2!N133,experiment3!N133,experiment4!N133,experiment5!N133)</f>
        <v>709.5534914</v>
      </c>
      <c r="I133" s="12">
        <f t="shared" si="1"/>
        <v>1</v>
      </c>
      <c r="J133" s="11">
        <f>STDEV(experiment1!I133,experiment2!I133,experiment3!I133,experiment4!I133,experiment5!I133)/absoluteError!$C$3</f>
        <v>0.003637948674</v>
      </c>
      <c r="K133" s="11">
        <f>STDEV(experiment1!J133,experiment2!J133,experiment3!J133,experiment4!J133,experiment5!J133)/absoluteError!$C$3</f>
        <v>0.004110134878</v>
      </c>
      <c r="L133" s="11">
        <f>STDEV(experiment1!K133,experiment2!K133,experiment3!K133,experiment4!K133,experiment5!K133)/absoluteError!$C$3</f>
        <v>0.004109669785</v>
      </c>
      <c r="M133" s="11">
        <f>STDEV(experiment1!L133,experiment2!L133,experiment3!L133,experiment4!L133,experiment5!L133)/absoluteError!$C$3</f>
        <v>0.003637948674</v>
      </c>
      <c r="N133" s="3">
        <f t="shared" si="2"/>
        <v>3</v>
      </c>
    </row>
    <row r="134">
      <c r="A134" s="10" t="s">
        <v>104</v>
      </c>
      <c r="B134" s="10" t="s">
        <v>41</v>
      </c>
      <c r="C134" s="11">
        <f>AVERAGE(experiment1!I134,experiment2!I134,experiment3!I134,experiment4!I134,experiment5!I134)</f>
        <v>0.8115594329</v>
      </c>
      <c r="D134" s="11">
        <f>AVERAGE(experiment1!J134,experiment2!J134,experiment3!J134,experiment4!J134,experiment5!J134)</f>
        <v>0.8232937341</v>
      </c>
      <c r="E134" s="11">
        <f>AVERAGE(experiment1!K134,experiment2!K134,experiment3!K134,experiment4!K134,experiment5!K134)</f>
        <v>0.8852993678</v>
      </c>
      <c r="F134" s="11">
        <f>AVERAGE(experiment1!L134,experiment2!L134,experiment3!L134,experiment4!L134,experiment5!L134)</f>
        <v>0.8115594329</v>
      </c>
      <c r="G134" s="11">
        <f>AVERAGE(experiment1!M134,experiment2!M134,experiment3!M134,experiment4!M134,experiment5!M134)</f>
        <v>11.27286239</v>
      </c>
      <c r="H134" s="11">
        <f>AVERAGE(experiment1!N134,experiment2!N134,experiment3!N134,experiment4!N134,experiment5!N134)</f>
        <v>4083.16564</v>
      </c>
      <c r="I134" s="12">
        <f t="shared" si="1"/>
        <v>1</v>
      </c>
      <c r="J134" s="11">
        <f>STDEV(experiment1!I134,experiment2!I134,experiment3!I134,experiment4!I134,experiment5!I134)/absoluteError!$C$3</f>
        <v>0.009806262182</v>
      </c>
      <c r="K134" s="11">
        <f>STDEV(experiment1!J134,experiment2!J134,experiment3!J134,experiment4!J134,experiment5!J134)/absoluteError!$C$3</f>
        <v>0.007456361726</v>
      </c>
      <c r="L134" s="11">
        <f>STDEV(experiment1!K134,experiment2!K134,experiment3!K134,experiment4!K134,experiment5!K134)/absoluteError!$C$3</f>
        <v>0.005145019129</v>
      </c>
      <c r="M134" s="11">
        <f>STDEV(experiment1!L134,experiment2!L134,experiment3!L134,experiment4!L134,experiment5!L134)/absoluteError!$C$3</f>
        <v>0.009806262182</v>
      </c>
      <c r="N134" s="3">
        <f t="shared" si="2"/>
        <v>4</v>
      </c>
    </row>
    <row r="135">
      <c r="A135" s="10" t="s">
        <v>104</v>
      </c>
      <c r="B135" s="10" t="s">
        <v>44</v>
      </c>
      <c r="C135" s="11">
        <f>AVERAGE(experiment1!I135,experiment2!I135,experiment3!I135,experiment4!I135,experiment5!I135)</f>
        <v>0.7105779716</v>
      </c>
      <c r="D135" s="11">
        <f>AVERAGE(experiment1!J135,experiment2!J135,experiment3!J135,experiment4!J135,experiment5!J135)</f>
        <v>0.6779704544</v>
      </c>
      <c r="E135" s="11">
        <f>AVERAGE(experiment1!K135,experiment2!K135,experiment3!K135,experiment4!K135,experiment5!K135)</f>
        <v>0.7034163831</v>
      </c>
      <c r="F135" s="11">
        <f>AVERAGE(experiment1!L135,experiment2!L135,experiment3!L135,experiment4!L135,experiment5!L135)</f>
        <v>0.7105779716</v>
      </c>
      <c r="G135" s="11">
        <f>AVERAGE(experiment1!M135,experiment2!M135,experiment3!M135,experiment4!M135,experiment5!M135)</f>
        <v>11.05682678</v>
      </c>
      <c r="H135" s="11">
        <f>AVERAGE(experiment1!N135,experiment2!N135,experiment3!N135,experiment4!N135,experiment5!N135)</f>
        <v>196.796268</v>
      </c>
      <c r="I135" s="12">
        <f t="shared" si="1"/>
        <v>0</v>
      </c>
      <c r="J135" s="11">
        <f>STDEV(experiment1!I135,experiment2!I135,experiment3!I135,experiment4!I135,experiment5!I135)/absoluteError!$C$3</f>
        <v>0.008277525766</v>
      </c>
      <c r="K135" s="11">
        <f>STDEV(experiment1!J135,experiment2!J135,experiment3!J135,experiment4!J135,experiment5!J135)/absoluteError!$C$3</f>
        <v>0.01061276041</v>
      </c>
      <c r="L135" s="11">
        <f>STDEV(experiment1!K135,experiment2!K135,experiment3!K135,experiment4!K135,experiment5!K135)/absoluteError!$C$3</f>
        <v>0.01006276854</v>
      </c>
      <c r="M135" s="11">
        <f>STDEV(experiment1!L135,experiment2!L135,experiment3!L135,experiment4!L135,experiment5!L135)/absoluteError!$C$3</f>
        <v>0.008277525766</v>
      </c>
      <c r="N135" s="3">
        <f t="shared" si="2"/>
        <v>2</v>
      </c>
    </row>
    <row r="136">
      <c r="A136" s="10" t="s">
        <v>104</v>
      </c>
      <c r="B136" s="10" t="s">
        <v>47</v>
      </c>
      <c r="C136" s="11">
        <f>AVERAGE(experiment1!I136,experiment2!I136,experiment3!I136,experiment4!I136,experiment5!I136)</f>
        <v>0.7292620865</v>
      </c>
      <c r="D136" s="11">
        <f>AVERAGE(experiment1!J136,experiment2!J136,experiment3!J136,experiment4!J136,experiment5!J136)</f>
        <v>0.734469768</v>
      </c>
      <c r="E136" s="11">
        <f>AVERAGE(experiment1!K136,experiment2!K136,experiment3!K136,experiment4!K136,experiment5!K136)</f>
        <v>0.7598914337</v>
      </c>
      <c r="F136" s="11">
        <f>AVERAGE(experiment1!L136,experiment2!L136,experiment3!L136,experiment4!L136,experiment5!L136)</f>
        <v>0.7292620865</v>
      </c>
      <c r="G136" s="11">
        <f>AVERAGE(experiment1!M136,experiment2!M136,experiment3!M136,experiment4!M136,experiment5!M136)</f>
        <v>11.26087346</v>
      </c>
      <c r="H136" s="11">
        <f>AVERAGE(experiment1!N136,experiment2!N136,experiment3!N136,experiment4!N136,experiment5!N136)</f>
        <v>498.9568029</v>
      </c>
      <c r="I136" s="12">
        <f t="shared" si="1"/>
        <v>0</v>
      </c>
      <c r="J136" s="11">
        <f>STDEV(experiment1!I136,experiment2!I136,experiment3!I136,experiment4!I136,experiment5!I136)/absoluteError!$C$3</f>
        <v>0.008881263394</v>
      </c>
      <c r="K136" s="11">
        <f>STDEV(experiment1!J136,experiment2!J136,experiment3!J136,experiment4!J136,experiment5!J136)/absoluteError!$C$3</f>
        <v>0.00448564754</v>
      </c>
      <c r="L136" s="11">
        <f>STDEV(experiment1!K136,experiment2!K136,experiment3!K136,experiment4!K136,experiment5!K136)/absoluteError!$C$3</f>
        <v>0.004584189443</v>
      </c>
      <c r="M136" s="11">
        <f>STDEV(experiment1!L136,experiment2!L136,experiment3!L136,experiment4!L136,experiment5!L136)/absoluteError!$C$3</f>
        <v>0.008881263394</v>
      </c>
      <c r="N136" s="3">
        <f t="shared" si="2"/>
        <v>3</v>
      </c>
    </row>
    <row r="137">
      <c r="A137" s="10" t="s">
        <v>104</v>
      </c>
      <c r="B137" s="10" t="s">
        <v>50</v>
      </c>
      <c r="C137" s="11">
        <f>AVERAGE(experiment1!I137,experiment2!I137,experiment3!I137,experiment4!I137,experiment5!I137)</f>
        <v>0.7100690658</v>
      </c>
      <c r="D137" s="11">
        <f>AVERAGE(experiment1!J137,experiment2!J137,experiment3!J137,experiment4!J137,experiment5!J137)</f>
        <v>0.706486638</v>
      </c>
      <c r="E137" s="11">
        <f>AVERAGE(experiment1!K137,experiment2!K137,experiment3!K137,experiment4!K137,experiment5!K137)</f>
        <v>0.7707706058</v>
      </c>
      <c r="F137" s="11">
        <f>AVERAGE(experiment1!L137,experiment2!L137,experiment3!L137,experiment4!L137,experiment5!L137)</f>
        <v>0.7100690658</v>
      </c>
      <c r="G137" s="11">
        <f>AVERAGE(experiment1!M137,experiment2!M137,experiment3!M137,experiment4!M137,experiment5!M137)</f>
        <v>11.24228525</v>
      </c>
      <c r="H137" s="11">
        <f>AVERAGE(experiment1!N137,experiment2!N137,experiment3!N137,experiment4!N137,experiment5!N137)</f>
        <v>3878.079855</v>
      </c>
      <c r="I137" s="12">
        <f t="shared" si="1"/>
        <v>0</v>
      </c>
      <c r="J137" s="11">
        <f>STDEV(experiment1!I137,experiment2!I137,experiment3!I137,experiment4!I137,experiment5!I137)/absoluteError!$C$3</f>
        <v>0.02973779689</v>
      </c>
      <c r="K137" s="11">
        <f>STDEV(experiment1!J137,experiment2!J137,experiment3!J137,experiment4!J137,experiment5!J137)/absoluteError!$C$3</f>
        <v>0.02135517636</v>
      </c>
      <c r="L137" s="11">
        <f>STDEV(experiment1!K137,experiment2!K137,experiment3!K137,experiment4!K137,experiment5!K137)/absoluteError!$C$3</f>
        <v>0.004018319123</v>
      </c>
      <c r="M137" s="11">
        <f>STDEV(experiment1!L137,experiment2!L137,experiment3!L137,experiment4!L137,experiment5!L137)/absoluteError!$C$3</f>
        <v>0.02973779689</v>
      </c>
      <c r="N137" s="3">
        <f t="shared" si="2"/>
        <v>4</v>
      </c>
    </row>
    <row r="138">
      <c r="A138" s="10" t="s">
        <v>104</v>
      </c>
      <c r="B138" s="10" t="s">
        <v>53</v>
      </c>
      <c r="C138" s="11">
        <f>AVERAGE(experiment1!I138,experiment2!I138,experiment3!I138,experiment4!I138,experiment5!I138)</f>
        <v>0.9134860051</v>
      </c>
      <c r="D138" s="11">
        <f>AVERAGE(experiment1!J138,experiment2!J138,experiment3!J138,experiment4!J138,experiment5!J138)</f>
        <v>0.9134058983</v>
      </c>
      <c r="E138" s="11">
        <f>AVERAGE(experiment1!K138,experiment2!K138,experiment3!K138,experiment4!K138,experiment5!K138)</f>
        <v>0.9172707827</v>
      </c>
      <c r="F138" s="11">
        <f>AVERAGE(experiment1!L138,experiment2!L138,experiment3!L138,experiment4!L138,experiment5!L138)</f>
        <v>0.9134860051</v>
      </c>
      <c r="G138" s="11">
        <f>AVERAGE(experiment1!M138,experiment2!M138,experiment3!M138,experiment4!M138,experiment5!M138)</f>
        <v>11.19667473</v>
      </c>
      <c r="H138" s="11">
        <f>AVERAGE(experiment1!N138,experiment2!N138,experiment3!N138,experiment4!N138,experiment5!N138)</f>
        <v>744.4419288</v>
      </c>
      <c r="I138" s="12">
        <f t="shared" si="1"/>
        <v>1</v>
      </c>
      <c r="J138" s="11">
        <f>STDEV(experiment1!I138,experiment2!I138,experiment3!I138,experiment4!I138,experiment5!I138)/absoluteError!$C$3</f>
        <v>0.002887513938</v>
      </c>
      <c r="K138" s="11">
        <f>STDEV(experiment1!J138,experiment2!J138,experiment3!J138,experiment4!J138,experiment5!J138)/absoluteError!$C$3</f>
        <v>0.002747499653</v>
      </c>
      <c r="L138" s="11">
        <f>STDEV(experiment1!K138,experiment2!K138,experiment3!K138,experiment4!K138,experiment5!K138)/absoluteError!$C$3</f>
        <v>0.002351134508</v>
      </c>
      <c r="M138" s="11">
        <f>STDEV(experiment1!L138,experiment2!L138,experiment3!L138,experiment4!L138,experiment5!L138)/absoluteError!$C$3</f>
        <v>0.002887513938</v>
      </c>
      <c r="N138" s="3">
        <f t="shared" si="2"/>
        <v>4</v>
      </c>
    </row>
    <row r="139">
      <c r="A139" s="10" t="s">
        <v>104</v>
      </c>
      <c r="B139" s="10" t="s">
        <v>56</v>
      </c>
      <c r="C139" s="11">
        <f>AVERAGE(experiment1!I139,experiment2!I139,experiment3!I139,experiment4!I139,experiment5!I139)</f>
        <v>0.8279898219</v>
      </c>
      <c r="D139" s="11">
        <f>AVERAGE(experiment1!J139,experiment2!J139,experiment3!J139,experiment4!J139,experiment5!J139)</f>
        <v>0.8359915277</v>
      </c>
      <c r="E139" s="11">
        <f>AVERAGE(experiment1!K139,experiment2!K139,experiment3!K139,experiment4!K139,experiment5!K139)</f>
        <v>0.8832278188</v>
      </c>
      <c r="F139" s="11">
        <f>AVERAGE(experiment1!L139,experiment2!L139,experiment3!L139,experiment4!L139,experiment5!L139)</f>
        <v>0.8279898219</v>
      </c>
      <c r="G139" s="11">
        <f>AVERAGE(experiment1!M139,experiment2!M139,experiment3!M139,experiment4!M139,experiment5!M139)</f>
        <v>11.29589152</v>
      </c>
      <c r="H139" s="11">
        <f>AVERAGE(experiment1!N139,experiment2!N139,experiment3!N139,experiment4!N139,experiment5!N139)</f>
        <v>4118.664326</v>
      </c>
      <c r="I139" s="12">
        <f t="shared" si="1"/>
        <v>1</v>
      </c>
      <c r="J139" s="11">
        <f>STDEV(experiment1!I139,experiment2!I139,experiment3!I139,experiment4!I139,experiment5!I139)/absoluteError!$C$3</f>
        <v>0.01249651032</v>
      </c>
      <c r="K139" s="11">
        <f>STDEV(experiment1!J139,experiment2!J139,experiment3!J139,experiment4!J139,experiment5!J139)/absoluteError!$C$3</f>
        <v>0.01239816429</v>
      </c>
      <c r="L139" s="11">
        <f>STDEV(experiment1!K139,experiment2!K139,experiment3!K139,experiment4!K139,experiment5!K139)/absoluteError!$C$3</f>
        <v>0.008925548742</v>
      </c>
      <c r="M139" s="11">
        <f>STDEV(experiment1!L139,experiment2!L139,experiment3!L139,experiment4!L139,experiment5!L139)/absoluteError!$C$3</f>
        <v>0.01249651032</v>
      </c>
      <c r="N139" s="3">
        <f t="shared" si="2"/>
        <v>5</v>
      </c>
    </row>
    <row r="140">
      <c r="A140" s="10" t="s">
        <v>104</v>
      </c>
      <c r="B140" s="10" t="s">
        <v>59</v>
      </c>
      <c r="C140" s="11">
        <f>AVERAGE(experiment1!I140,experiment2!I140,experiment3!I140,experiment4!I140,experiment5!I140)</f>
        <v>0.6956743003</v>
      </c>
      <c r="D140" s="11">
        <f>AVERAGE(experiment1!J140,experiment2!J140,experiment3!J140,experiment4!J140,experiment5!J140)</f>
        <v>0.6815158409</v>
      </c>
      <c r="E140" s="11">
        <f>AVERAGE(experiment1!K140,experiment2!K140,experiment3!K140,experiment4!K140,experiment5!K140)</f>
        <v>0.7592308049</v>
      </c>
      <c r="F140" s="11">
        <f>AVERAGE(experiment1!L140,experiment2!L140,experiment3!L140,experiment4!L140,experiment5!L140)</f>
        <v>0.6956743003</v>
      </c>
      <c r="G140" s="11">
        <f>AVERAGE(experiment1!M140,experiment2!M140,experiment3!M140,experiment4!M140,experiment5!M140)</f>
        <v>11.28364077</v>
      </c>
      <c r="H140" s="11">
        <f>AVERAGE(experiment1!N140,experiment2!N140,experiment3!N140,experiment4!N140,experiment5!N140)</f>
        <v>3572.183464</v>
      </c>
      <c r="I140" s="12">
        <f t="shared" si="1"/>
        <v>0</v>
      </c>
      <c r="J140" s="11">
        <f>STDEV(experiment1!I140,experiment2!I140,experiment3!I140,experiment4!I140,experiment5!I140)/absoluteError!$C$3</f>
        <v>0.013880625</v>
      </c>
      <c r="K140" s="11">
        <f>STDEV(experiment1!J140,experiment2!J140,experiment3!J140,experiment4!J140,experiment5!J140)/absoluteError!$C$3</f>
        <v>0.01403448863</v>
      </c>
      <c r="L140" s="11">
        <f>STDEV(experiment1!K140,experiment2!K140,experiment3!K140,experiment4!K140,experiment5!K140)/absoluteError!$C$3</f>
        <v>0.01411643422</v>
      </c>
      <c r="M140" s="11">
        <f>STDEV(experiment1!L140,experiment2!L140,experiment3!L140,experiment4!L140,experiment5!L140)/absoluteError!$C$3</f>
        <v>0.013880625</v>
      </c>
      <c r="N140" s="3">
        <f t="shared" si="2"/>
        <v>3</v>
      </c>
    </row>
    <row r="141">
      <c r="A141" s="10" t="s">
        <v>104</v>
      </c>
      <c r="B141" s="10" t="s">
        <v>62</v>
      </c>
      <c r="C141" s="11">
        <f>AVERAGE(experiment1!I141,experiment2!I141,experiment3!I141,experiment4!I141,experiment5!I141)</f>
        <v>0.9086150491</v>
      </c>
      <c r="D141" s="11">
        <f>AVERAGE(experiment1!J141,experiment2!J141,experiment3!J141,experiment4!J141,experiment5!J141)</f>
        <v>0.9102795868</v>
      </c>
      <c r="E141" s="11">
        <f>AVERAGE(experiment1!K141,experiment2!K141,experiment3!K141,experiment4!K141,experiment5!K141)</f>
        <v>0.9182260848</v>
      </c>
      <c r="F141" s="11">
        <f>AVERAGE(experiment1!L141,experiment2!L141,experiment3!L141,experiment4!L141,experiment5!L141)</f>
        <v>0.9086150491</v>
      </c>
      <c r="G141" s="11">
        <f>AVERAGE(experiment1!M141,experiment2!M141,experiment3!M141,experiment4!M141,experiment5!M141)</f>
        <v>11.27772641</v>
      </c>
      <c r="H141" s="11">
        <f>AVERAGE(experiment1!N141,experiment2!N141,experiment3!N141,experiment4!N141,experiment5!N141)</f>
        <v>439.1809594</v>
      </c>
      <c r="I141" s="12">
        <f t="shared" si="1"/>
        <v>1</v>
      </c>
      <c r="J141" s="11">
        <f>STDEV(experiment1!I141,experiment2!I141,experiment3!I141,experiment4!I141,experiment5!I141)/absoluteError!$C$3</f>
        <v>0.002522624729</v>
      </c>
      <c r="K141" s="11">
        <f>STDEV(experiment1!J141,experiment2!J141,experiment3!J141,experiment4!J141,experiment5!J141)/absoluteError!$C$3</f>
        <v>0.00233167958</v>
      </c>
      <c r="L141" s="11">
        <f>STDEV(experiment1!K141,experiment2!K141,experiment3!K141,experiment4!K141,experiment5!K141)/absoluteError!$C$3</f>
        <v>0.001842920305</v>
      </c>
      <c r="M141" s="11">
        <f>STDEV(experiment1!L141,experiment2!L141,experiment3!L141,experiment4!L141,experiment5!L141)/absoluteError!$C$3</f>
        <v>0.002522624729</v>
      </c>
      <c r="N141" s="3">
        <f t="shared" si="2"/>
        <v>3</v>
      </c>
    </row>
    <row r="142">
      <c r="A142" s="10" t="s">
        <v>104</v>
      </c>
      <c r="B142" s="10" t="s">
        <v>65</v>
      </c>
      <c r="C142" s="11">
        <f>AVERAGE(experiment1!I142,experiment2!I142,experiment3!I142,experiment4!I142,experiment5!I142)</f>
        <v>0.8117048346</v>
      </c>
      <c r="D142" s="11">
        <f>AVERAGE(experiment1!J142,experiment2!J142,experiment3!J142,experiment4!J142,experiment5!J142)</f>
        <v>0.8125714672</v>
      </c>
      <c r="E142" s="11">
        <f>AVERAGE(experiment1!K142,experiment2!K142,experiment3!K142,experiment4!K142,experiment5!K142)</f>
        <v>0.8839005741</v>
      </c>
      <c r="F142" s="11">
        <f>AVERAGE(experiment1!L142,experiment2!L142,experiment3!L142,experiment4!L142,experiment5!L142)</f>
        <v>0.8117048346</v>
      </c>
      <c r="G142" s="11">
        <f>AVERAGE(experiment1!M142,experiment2!M142,experiment3!M142,experiment4!M142,experiment5!M142)</f>
        <v>11.25158029</v>
      </c>
      <c r="H142" s="11">
        <f>AVERAGE(experiment1!N142,experiment2!N142,experiment3!N142,experiment4!N142,experiment5!N142)</f>
        <v>3820.317659</v>
      </c>
      <c r="I142" s="12">
        <f t="shared" si="1"/>
        <v>1</v>
      </c>
      <c r="J142" s="11">
        <f>STDEV(experiment1!I142,experiment2!I142,experiment3!I142,experiment4!I142,experiment5!I142)/absoluteError!$C$3</f>
        <v>0.01643103231</v>
      </c>
      <c r="K142" s="11">
        <f>STDEV(experiment1!J142,experiment2!J142,experiment3!J142,experiment4!J142,experiment5!J142)/absoluteError!$C$3</f>
        <v>0.01805231671</v>
      </c>
      <c r="L142" s="11">
        <f>STDEV(experiment1!K142,experiment2!K142,experiment3!K142,experiment4!K142,experiment5!K142)/absoluteError!$C$3</f>
        <v>0.005685167726</v>
      </c>
      <c r="M142" s="11">
        <f>STDEV(experiment1!L142,experiment2!L142,experiment3!L142,experiment4!L142,experiment5!L142)/absoluteError!$C$3</f>
        <v>0.01643103231</v>
      </c>
      <c r="N142" s="3">
        <f t="shared" si="2"/>
        <v>4</v>
      </c>
    </row>
    <row r="143">
      <c r="A143" s="10" t="s">
        <v>104</v>
      </c>
      <c r="B143" s="10" t="s">
        <v>68</v>
      </c>
      <c r="C143" s="11">
        <f>AVERAGE(experiment1!I143,experiment2!I143,experiment3!I143,experiment4!I143,experiment5!I143)</f>
        <v>0.6948745911</v>
      </c>
      <c r="D143" s="11">
        <f>AVERAGE(experiment1!J143,experiment2!J143,experiment3!J143,experiment4!J143,experiment5!J143)</f>
        <v>0.6502557395</v>
      </c>
      <c r="E143" s="11">
        <f>AVERAGE(experiment1!K143,experiment2!K143,experiment3!K143,experiment4!K143,experiment5!K143)</f>
        <v>0.6678742951</v>
      </c>
      <c r="F143" s="11">
        <f>AVERAGE(experiment1!L143,experiment2!L143,experiment3!L143,experiment4!L143,experiment5!L143)</f>
        <v>0.6948745911</v>
      </c>
      <c r="G143" s="11">
        <f>AVERAGE(experiment1!M143,experiment2!M143,experiment3!M143,experiment4!M143,experiment5!M143)</f>
        <v>11.2872117</v>
      </c>
      <c r="H143" s="11">
        <f>AVERAGE(experiment1!N143,experiment2!N143,experiment3!N143,experiment4!N143,experiment5!N143)</f>
        <v>3529.690235</v>
      </c>
      <c r="I143" s="12">
        <f t="shared" si="1"/>
        <v>0</v>
      </c>
      <c r="J143" s="11">
        <f>STDEV(experiment1!I143,experiment2!I143,experiment3!I143,experiment4!I143,experiment5!I143)/absoluteError!$C$3</f>
        <v>0.003813503628</v>
      </c>
      <c r="K143" s="11">
        <f>STDEV(experiment1!J143,experiment2!J143,experiment3!J143,experiment4!J143,experiment5!J143)/absoluteError!$C$3</f>
        <v>0.002661004888</v>
      </c>
      <c r="L143" s="11">
        <f>STDEV(experiment1!K143,experiment2!K143,experiment3!K143,experiment4!K143,experiment5!K143)/absoluteError!$C$3</f>
        <v>0.001926367834</v>
      </c>
      <c r="M143" s="11">
        <f>STDEV(experiment1!L143,experiment2!L143,experiment3!L143,experiment4!L143,experiment5!L143)/absoluteError!$C$3</f>
        <v>0.003813503628</v>
      </c>
      <c r="N143" s="3">
        <f t="shared" si="2"/>
        <v>2</v>
      </c>
    </row>
    <row r="144">
      <c r="A144" s="10" t="s">
        <v>104</v>
      </c>
      <c r="B144" s="10" t="s">
        <v>71</v>
      </c>
      <c r="C144" s="11">
        <f>AVERAGE(experiment1!I144,experiment2!I144,experiment3!I144,experiment4!I144,experiment5!I144)</f>
        <v>0.903307888</v>
      </c>
      <c r="D144" s="11">
        <f>AVERAGE(experiment1!J144,experiment2!J144,experiment3!J144,experiment4!J144,experiment5!J144)</f>
        <v>0.9039551835</v>
      </c>
      <c r="E144" s="11">
        <f>AVERAGE(experiment1!K144,experiment2!K144,experiment3!K144,experiment4!K144,experiment5!K144)</f>
        <v>0.9115120348</v>
      </c>
      <c r="F144" s="11">
        <f>AVERAGE(experiment1!L144,experiment2!L144,experiment3!L144,experiment4!L144,experiment5!L144)</f>
        <v>0.903307888</v>
      </c>
      <c r="G144" s="11">
        <f>AVERAGE(experiment1!M144,experiment2!M144,experiment3!M144,experiment4!M144,experiment5!M144)</f>
        <v>11.06796732</v>
      </c>
      <c r="H144" s="11">
        <f>AVERAGE(experiment1!N144,experiment2!N144,experiment3!N144,experiment4!N144,experiment5!N144)</f>
        <v>406.0674643</v>
      </c>
      <c r="I144" s="12">
        <f t="shared" si="1"/>
        <v>1</v>
      </c>
      <c r="J144" s="11">
        <f>STDEV(experiment1!I144,experiment2!I144,experiment3!I144,experiment4!I144,experiment5!I144)/absoluteError!$C$3</f>
        <v>0.002521052837</v>
      </c>
      <c r="K144" s="11">
        <f>STDEV(experiment1!J144,experiment2!J144,experiment3!J144,experiment4!J144,experiment5!J144)/absoluteError!$C$3</f>
        <v>0.00175836046</v>
      </c>
      <c r="L144" s="11">
        <f>STDEV(experiment1!K144,experiment2!K144,experiment3!K144,experiment4!K144,experiment5!K144)/absoluteError!$C$3</f>
        <v>0.0007924753171</v>
      </c>
      <c r="M144" s="11">
        <f>STDEV(experiment1!L144,experiment2!L144,experiment3!L144,experiment4!L144,experiment5!L144)/absoluteError!$C$3</f>
        <v>0.002521052837</v>
      </c>
      <c r="N144" s="3">
        <f t="shared" si="2"/>
        <v>2</v>
      </c>
    </row>
    <row r="145">
      <c r="A145" s="10" t="s">
        <v>104</v>
      </c>
      <c r="B145" s="10" t="s">
        <v>74</v>
      </c>
      <c r="C145" s="11">
        <f>AVERAGE(experiment1!I145,experiment2!I145,experiment3!I145,experiment4!I145,experiment5!I145)</f>
        <v>0.8547437296</v>
      </c>
      <c r="D145" s="11">
        <f>AVERAGE(experiment1!J145,experiment2!J145,experiment3!J145,experiment4!J145,experiment5!J145)</f>
        <v>0.8582763626</v>
      </c>
      <c r="E145" s="11">
        <f>AVERAGE(experiment1!K145,experiment2!K145,experiment3!K145,experiment4!K145,experiment5!K145)</f>
        <v>0.9016827498</v>
      </c>
      <c r="F145" s="11">
        <f>AVERAGE(experiment1!L145,experiment2!L145,experiment3!L145,experiment4!L145,experiment5!L145)</f>
        <v>0.8547437296</v>
      </c>
      <c r="G145" s="11">
        <f>AVERAGE(experiment1!M145,experiment2!M145,experiment3!M145,experiment4!M145,experiment5!M145)</f>
        <v>11.24864492</v>
      </c>
      <c r="H145" s="11">
        <f>AVERAGE(experiment1!N145,experiment2!N145,experiment3!N145,experiment4!N145,experiment5!N145)</f>
        <v>3777.83748</v>
      </c>
      <c r="I145" s="12">
        <f t="shared" si="1"/>
        <v>1</v>
      </c>
      <c r="J145" s="11">
        <f>STDEV(experiment1!I145,experiment2!I145,experiment3!I145,experiment4!I145,experiment5!I145)/absoluteError!$C$3</f>
        <v>0.01292849006</v>
      </c>
      <c r="K145" s="11">
        <f>STDEV(experiment1!J145,experiment2!J145,experiment3!J145,experiment4!J145,experiment5!J145)/absoluteError!$C$3</f>
        <v>0.01222508117</v>
      </c>
      <c r="L145" s="11">
        <f>STDEV(experiment1!K145,experiment2!K145,experiment3!K145,experiment4!K145,experiment5!K145)/absoluteError!$C$3</f>
        <v>0.003931863341</v>
      </c>
      <c r="M145" s="11">
        <f>STDEV(experiment1!L145,experiment2!L145,experiment3!L145,experiment4!L145,experiment5!L145)/absoluteError!$C$3</f>
        <v>0.01292849006</v>
      </c>
      <c r="N145" s="3">
        <f t="shared" si="2"/>
        <v>3</v>
      </c>
    </row>
    <row r="146">
      <c r="A146" s="10" t="s">
        <v>104</v>
      </c>
      <c r="B146" s="10" t="s">
        <v>77</v>
      </c>
      <c r="C146" s="11">
        <f>AVERAGE(experiment1!I146,experiment2!I146,experiment3!I146,experiment4!I146,experiment5!I146)</f>
        <v>0.2974191203</v>
      </c>
      <c r="D146" s="11">
        <f>AVERAGE(experiment1!J146,experiment2!J146,experiment3!J146,experiment4!J146,experiment5!J146)</f>
        <v>0.1365804533</v>
      </c>
      <c r="E146" s="11">
        <f>AVERAGE(experiment1!K146,experiment2!K146,experiment3!K146,experiment4!K146,experiment5!K146)</f>
        <v>0.1280587461</v>
      </c>
      <c r="F146" s="11">
        <f>AVERAGE(experiment1!L146,experiment2!L146,experiment3!L146,experiment4!L146,experiment5!L146)</f>
        <v>0.2974191203</v>
      </c>
      <c r="G146" s="11">
        <f>AVERAGE(experiment1!M146,experiment2!M146,experiment3!M146,experiment4!M146,experiment5!M146)</f>
        <v>11.1635047</v>
      </c>
      <c r="H146" s="11">
        <f>AVERAGE(experiment1!N146,experiment2!N146,experiment3!N146,experiment4!N146,experiment5!N146)</f>
        <v>29.97351561</v>
      </c>
      <c r="I146" s="12">
        <f t="shared" si="1"/>
        <v>0</v>
      </c>
      <c r="J146" s="11">
        <f>STDEV(experiment1!I146,experiment2!I146,experiment3!I146,experiment4!I146,experiment5!I146)/absoluteError!$C$3</f>
        <v>0.00007270083606</v>
      </c>
      <c r="K146" s="11">
        <f>STDEV(experiment1!J146,experiment2!J146,experiment3!J146,experiment4!J146,experiment5!J146)/absoluteError!$C$3</f>
        <v>0.0002793206783</v>
      </c>
      <c r="L146" s="11">
        <f>STDEV(experiment1!K146,experiment2!K146,experiment3!K146,experiment4!K146,experiment5!K146)/absoluteError!$C$3</f>
        <v>0.03964385289</v>
      </c>
      <c r="M146" s="11">
        <f>STDEV(experiment1!L146,experiment2!L146,experiment3!L146,experiment4!L146,experiment5!L146)/absoluteError!$C$3</f>
        <v>0.00007270083606</v>
      </c>
      <c r="N146" s="3">
        <f t="shared" si="2"/>
        <v>1</v>
      </c>
    </row>
    <row r="147">
      <c r="A147" s="10" t="s">
        <v>104</v>
      </c>
      <c r="B147" s="10" t="s">
        <v>80</v>
      </c>
      <c r="C147" s="11">
        <f>AVERAGE(experiment1!I147,experiment2!I147,experiment3!I147,experiment4!I147,experiment5!I147)</f>
        <v>0.5701199564</v>
      </c>
      <c r="D147" s="11">
        <f>AVERAGE(experiment1!J147,experiment2!J147,experiment3!J147,experiment4!J147,experiment5!J147)</f>
        <v>0.6229447823</v>
      </c>
      <c r="E147" s="11">
        <f>AVERAGE(experiment1!K147,experiment2!K147,experiment3!K147,experiment4!K147,experiment5!K147)</f>
        <v>0.7613563656</v>
      </c>
      <c r="F147" s="11">
        <f>AVERAGE(experiment1!L147,experiment2!L147,experiment3!L147,experiment4!L147,experiment5!L147)</f>
        <v>0.5701199564</v>
      </c>
      <c r="G147" s="11">
        <f>AVERAGE(experiment1!M147,experiment2!M147,experiment3!M147,experiment4!M147,experiment5!M147)</f>
        <v>11.30921016</v>
      </c>
      <c r="H147" s="11">
        <f>AVERAGE(experiment1!N147,experiment2!N147,experiment3!N147,experiment4!N147,experiment5!N147)</f>
        <v>347.6887478</v>
      </c>
      <c r="I147" s="12">
        <f t="shared" si="1"/>
        <v>0</v>
      </c>
      <c r="J147" s="11">
        <f>STDEV(experiment1!I147,experiment2!I147,experiment3!I147,experiment4!I147,experiment5!I147)/absoluteError!$C$3</f>
        <v>0.03710621045</v>
      </c>
      <c r="K147" s="11">
        <f>STDEV(experiment1!J147,experiment2!J147,experiment3!J147,experiment4!J147,experiment5!J147)/absoluteError!$C$3</f>
        <v>0.03183814019</v>
      </c>
      <c r="L147" s="11">
        <f>STDEV(experiment1!K147,experiment2!K147,experiment3!K147,experiment4!K147,experiment5!K147)/absoluteError!$C$3</f>
        <v>0.01151615457</v>
      </c>
      <c r="M147" s="11">
        <f>STDEV(experiment1!L147,experiment2!L147,experiment3!L147,experiment4!L147,experiment5!L147)/absoluteError!$C$3</f>
        <v>0.03710621045</v>
      </c>
      <c r="N147" s="3">
        <f t="shared" si="2"/>
        <v>2</v>
      </c>
    </row>
    <row r="148">
      <c r="A148" s="10" t="s">
        <v>104</v>
      </c>
      <c r="B148" s="10" t="s">
        <v>83</v>
      </c>
      <c r="C148" s="11">
        <f>AVERAGE(experiment1!I148,experiment2!I148,experiment3!I148,experiment4!I148,experiment5!I148)</f>
        <v>0.7094874591</v>
      </c>
      <c r="D148" s="11">
        <f>AVERAGE(experiment1!J148,experiment2!J148,experiment3!J148,experiment4!J148,experiment5!J148)</f>
        <v>0.7160924693</v>
      </c>
      <c r="E148" s="11">
        <f>AVERAGE(experiment1!K148,experiment2!K148,experiment3!K148,experiment4!K148,experiment5!K148)</f>
        <v>0.7825923131</v>
      </c>
      <c r="F148" s="11">
        <f>AVERAGE(experiment1!L148,experiment2!L148,experiment3!L148,experiment4!L148,experiment5!L148)</f>
        <v>0.7094874591</v>
      </c>
      <c r="G148" s="11">
        <f>AVERAGE(experiment1!M148,experiment2!M148,experiment3!M148,experiment4!M148,experiment5!M148)</f>
        <v>11.25409756</v>
      </c>
      <c r="H148" s="11">
        <f>AVERAGE(experiment1!N148,experiment2!N148,experiment3!N148,experiment4!N148,experiment5!N148)</f>
        <v>3720.402088</v>
      </c>
      <c r="I148" s="12">
        <f t="shared" si="1"/>
        <v>0</v>
      </c>
      <c r="J148" s="11">
        <f>STDEV(experiment1!I148,experiment2!I148,experiment3!I148,experiment4!I148,experiment5!I148)/absoluteError!$C$3</f>
        <v>0.03019785681</v>
      </c>
      <c r="K148" s="11">
        <f>STDEV(experiment1!J148,experiment2!J148,experiment3!J148,experiment4!J148,experiment5!J148)/absoluteError!$C$3</f>
        <v>0.02051903656</v>
      </c>
      <c r="L148" s="11">
        <f>STDEV(experiment1!K148,experiment2!K148,experiment3!K148,experiment4!K148,experiment5!K148)/absoluteError!$C$3</f>
        <v>0.009880319784</v>
      </c>
      <c r="M148" s="11">
        <f>STDEV(experiment1!L148,experiment2!L148,experiment3!L148,experiment4!L148,experiment5!L148)/absoluteError!$C$3</f>
        <v>0.03019785681</v>
      </c>
      <c r="N148" s="3">
        <f t="shared" si="2"/>
        <v>3</v>
      </c>
    </row>
    <row r="149">
      <c r="A149" s="10" t="s">
        <v>104</v>
      </c>
      <c r="B149" s="10" t="s">
        <v>86</v>
      </c>
      <c r="C149" s="11">
        <f>AVERAGE(experiment1!I149,experiment2!I149,experiment3!I149,experiment4!I149,experiment5!I149)</f>
        <v>0.9169029444</v>
      </c>
      <c r="D149" s="11">
        <f>AVERAGE(experiment1!J149,experiment2!J149,experiment3!J149,experiment4!J149,experiment5!J149)</f>
        <v>0.9162974023</v>
      </c>
      <c r="E149" s="11">
        <f>AVERAGE(experiment1!K149,experiment2!K149,experiment3!K149,experiment4!K149,experiment5!K149)</f>
        <v>0.9196446169</v>
      </c>
      <c r="F149" s="11">
        <f>AVERAGE(experiment1!L149,experiment2!L149,experiment3!L149,experiment4!L149,experiment5!L149)</f>
        <v>0.9169029444</v>
      </c>
      <c r="G149" s="11">
        <f>AVERAGE(experiment1!M149,experiment2!M149,experiment3!M149,experiment4!M149,experiment5!M149)</f>
        <v>11.32584772</v>
      </c>
      <c r="H149" s="11">
        <f>AVERAGE(experiment1!N149,experiment2!N149,experiment3!N149,experiment4!N149,experiment5!N149)</f>
        <v>588.5797606</v>
      </c>
      <c r="I149" s="12">
        <f t="shared" si="1"/>
        <v>1</v>
      </c>
      <c r="J149" s="11">
        <f>STDEV(experiment1!I149,experiment2!I149,experiment3!I149,experiment4!I149,experiment5!I149)/absoluteError!$C$3</f>
        <v>0.00461464226</v>
      </c>
      <c r="K149" s="11">
        <f>STDEV(experiment1!J149,experiment2!J149,experiment3!J149,experiment4!J149,experiment5!J149)/absoluteError!$C$3</f>
        <v>0.00470132892</v>
      </c>
      <c r="L149" s="11">
        <f>STDEV(experiment1!K149,experiment2!K149,experiment3!K149,experiment4!K149,experiment5!K149)/absoluteError!$C$3</f>
        <v>0.004671117223</v>
      </c>
      <c r="M149" s="11">
        <f>STDEV(experiment1!L149,experiment2!L149,experiment3!L149,experiment4!L149,experiment5!L149)/absoluteError!$C$3</f>
        <v>0.00461464226</v>
      </c>
      <c r="N149" s="3">
        <f t="shared" si="2"/>
        <v>3</v>
      </c>
    </row>
    <row r="150">
      <c r="A150" s="10" t="s">
        <v>104</v>
      </c>
      <c r="B150" s="10" t="s">
        <v>89</v>
      </c>
      <c r="C150" s="11">
        <f>AVERAGE(experiment1!I150,experiment2!I150,experiment3!I150,experiment4!I150,experiment5!I150)</f>
        <v>0.8210105416</v>
      </c>
      <c r="D150" s="11">
        <f>AVERAGE(experiment1!J150,experiment2!J150,experiment3!J150,experiment4!J150,experiment5!J150)</f>
        <v>0.8397914439</v>
      </c>
      <c r="E150" s="11">
        <f>AVERAGE(experiment1!K150,experiment2!K150,experiment3!K150,experiment4!K150,experiment5!K150)</f>
        <v>0.8943678862</v>
      </c>
      <c r="F150" s="11">
        <f>AVERAGE(experiment1!L150,experiment2!L150,experiment3!L150,experiment4!L150,experiment5!L150)</f>
        <v>0.8210105416</v>
      </c>
      <c r="G150" s="11">
        <f>AVERAGE(experiment1!M150,experiment2!M150,experiment3!M150,experiment4!M150,experiment5!M150)</f>
        <v>11.25808711</v>
      </c>
      <c r="H150" s="11">
        <f>AVERAGE(experiment1!N150,experiment2!N150,experiment3!N150,experiment4!N150,experiment5!N150)</f>
        <v>3955.652795</v>
      </c>
      <c r="I150" s="12">
        <f t="shared" si="1"/>
        <v>1</v>
      </c>
      <c r="J150" s="11">
        <f>STDEV(experiment1!I150,experiment2!I150,experiment3!I150,experiment4!I150,experiment5!I150)/absoluteError!$C$3</f>
        <v>0.02720425068</v>
      </c>
      <c r="K150" s="11">
        <f>STDEV(experiment1!J150,experiment2!J150,experiment3!J150,experiment4!J150,experiment5!J150)/absoluteError!$C$3</f>
        <v>0.02158713831</v>
      </c>
      <c r="L150" s="11">
        <f>STDEV(experiment1!K150,experiment2!K150,experiment3!K150,experiment4!K150,experiment5!K150)/absoluteError!$C$3</f>
        <v>0.007507846536</v>
      </c>
      <c r="M150" s="11">
        <f>STDEV(experiment1!L150,experiment2!L150,experiment3!L150,experiment4!L150,experiment5!L150)/absoluteError!$C$3</f>
        <v>0.02720425068</v>
      </c>
      <c r="N150" s="3">
        <f t="shared" si="2"/>
        <v>4</v>
      </c>
    </row>
    <row r="151">
      <c r="A151" s="10" t="s">
        <v>104</v>
      </c>
      <c r="B151" s="10" t="s">
        <v>92</v>
      </c>
      <c r="C151" s="11">
        <f>AVERAGE(experiment1!I151,experiment2!I151,experiment3!I151,experiment4!I151,experiment5!I151)</f>
        <v>0.6719011269</v>
      </c>
      <c r="D151" s="11">
        <f>AVERAGE(experiment1!J151,experiment2!J151,experiment3!J151,experiment4!J151,experiment5!J151)</f>
        <v>0.6524922395</v>
      </c>
      <c r="E151" s="11">
        <f>AVERAGE(experiment1!K151,experiment2!K151,experiment3!K151,experiment4!K151,experiment5!K151)</f>
        <v>0.7523952394</v>
      </c>
      <c r="F151" s="11">
        <f>AVERAGE(experiment1!L151,experiment2!L151,experiment3!L151,experiment4!L151,experiment5!L151)</f>
        <v>0.6719011269</v>
      </c>
      <c r="G151" s="11">
        <f>AVERAGE(experiment1!M151,experiment2!M151,experiment3!M151,experiment4!M151,experiment5!M151)</f>
        <v>11.29035707</v>
      </c>
      <c r="H151" s="11">
        <f>AVERAGE(experiment1!N151,experiment2!N151,experiment3!N151,experiment4!N151,experiment5!N151)</f>
        <v>3416.886693</v>
      </c>
      <c r="I151" s="12">
        <f t="shared" si="1"/>
        <v>0</v>
      </c>
      <c r="J151" s="11">
        <f>STDEV(experiment1!I151,experiment2!I151,experiment3!I151,experiment4!I151,experiment5!I151)/absoluteError!$C$3</f>
        <v>0.02474916283</v>
      </c>
      <c r="K151" s="11">
        <f>STDEV(experiment1!J151,experiment2!J151,experiment3!J151,experiment4!J151,experiment5!J151)/absoluteError!$C$3</f>
        <v>0.02412706158</v>
      </c>
      <c r="L151" s="11">
        <f>STDEV(experiment1!K151,experiment2!K151,experiment3!K151,experiment4!K151,experiment5!K151)/absoluteError!$C$3</f>
        <v>0.012407811</v>
      </c>
      <c r="M151" s="11">
        <f>STDEV(experiment1!L151,experiment2!L151,experiment3!L151,experiment4!L151,experiment5!L151)/absoluteError!$C$3</f>
        <v>0.02474916283</v>
      </c>
      <c r="N151" s="3">
        <f t="shared" si="2"/>
        <v>2</v>
      </c>
    </row>
    <row r="152">
      <c r="A152" s="10" t="s">
        <v>104</v>
      </c>
      <c r="B152" s="10" t="s">
        <v>95</v>
      </c>
      <c r="C152" s="11">
        <f>AVERAGE(experiment1!I152,experiment2!I152,experiment3!I152,experiment4!I152,experiment5!I152)</f>
        <v>0.9171937477</v>
      </c>
      <c r="D152" s="11">
        <f>AVERAGE(experiment1!J152,experiment2!J152,experiment3!J152,experiment4!J152,experiment5!J152)</f>
        <v>0.9166656525</v>
      </c>
      <c r="E152" s="11">
        <f>AVERAGE(experiment1!K152,experiment2!K152,experiment3!K152,experiment4!K152,experiment5!K152)</f>
        <v>0.9221901501</v>
      </c>
      <c r="F152" s="11">
        <f>AVERAGE(experiment1!L152,experiment2!L152,experiment3!L152,experiment4!L152,experiment5!L152)</f>
        <v>0.9171937477</v>
      </c>
      <c r="G152" s="11">
        <f>AVERAGE(experiment1!M152,experiment2!M152,experiment3!M152,experiment4!M152,experiment5!M152)</f>
        <v>11.32795568</v>
      </c>
      <c r="H152" s="11">
        <f>AVERAGE(experiment1!N152,experiment2!N152,experiment3!N152,experiment4!N152,experiment5!N152)</f>
        <v>285.5550382</v>
      </c>
      <c r="I152" s="12">
        <f t="shared" si="1"/>
        <v>1</v>
      </c>
      <c r="J152" s="11">
        <f>STDEV(experiment1!I152,experiment2!I152,experiment3!I152,experiment4!I152,experiment5!I152)/absoluteError!$C$3</f>
        <v>0.003679122044</v>
      </c>
      <c r="K152" s="11">
        <f>STDEV(experiment1!J152,experiment2!J152,experiment3!J152,experiment4!J152,experiment5!J152)/absoluteError!$C$3</f>
        <v>0.003672487796</v>
      </c>
      <c r="L152" s="11">
        <f>STDEV(experiment1!K152,experiment2!K152,experiment3!K152,experiment4!K152,experiment5!K152)/absoluteError!$C$3</f>
        <v>0.002930474294</v>
      </c>
      <c r="M152" s="11">
        <f>STDEV(experiment1!L152,experiment2!L152,experiment3!L152,experiment4!L152,experiment5!L152)/absoluteError!$C$3</f>
        <v>0.003679122044</v>
      </c>
      <c r="N152" s="3">
        <f t="shared" si="2"/>
        <v>2</v>
      </c>
    </row>
    <row r="153">
      <c r="A153" s="10" t="s">
        <v>104</v>
      </c>
      <c r="B153" s="10" t="s">
        <v>98</v>
      </c>
      <c r="C153" s="11">
        <f>AVERAGE(experiment1!I153,experiment2!I153,experiment3!I153,experiment4!I153,experiment5!I153)</f>
        <v>0.9056343148</v>
      </c>
      <c r="D153" s="11">
        <f>AVERAGE(experiment1!J153,experiment2!J153,experiment3!J153,experiment4!J153,experiment5!J153)</f>
        <v>0.9060807237</v>
      </c>
      <c r="E153" s="11">
        <f>AVERAGE(experiment1!K153,experiment2!K153,experiment3!K153,experiment4!K153,experiment5!K153)</f>
        <v>0.9132134812</v>
      </c>
      <c r="F153" s="11">
        <f>AVERAGE(experiment1!L153,experiment2!L153,experiment3!L153,experiment4!L153,experiment5!L153)</f>
        <v>0.9056343148</v>
      </c>
      <c r="G153" s="11">
        <f>AVERAGE(experiment1!M153,experiment2!M153,experiment3!M153,experiment4!M153,experiment5!M153)</f>
        <v>11.28629508</v>
      </c>
      <c r="H153" s="11">
        <f>AVERAGE(experiment1!N153,experiment2!N153,experiment3!N153,experiment4!N153,experiment5!N153)</f>
        <v>3669.19598</v>
      </c>
      <c r="I153" s="12">
        <f t="shared" si="1"/>
        <v>1</v>
      </c>
      <c r="J153" s="11">
        <f>STDEV(experiment1!I153,experiment2!I153,experiment3!I153,experiment4!I153,experiment5!I153)/absoluteError!$C$3</f>
        <v>0.002662776673</v>
      </c>
      <c r="K153" s="11">
        <f>STDEV(experiment1!J153,experiment2!J153,experiment3!J153,experiment4!J153,experiment5!J153)/absoluteError!$C$3</f>
        <v>0.002656364977</v>
      </c>
      <c r="L153" s="11">
        <f>STDEV(experiment1!K153,experiment2!K153,experiment3!K153,experiment4!K153,experiment5!K153)/absoluteError!$C$3</f>
        <v>0.001984925668</v>
      </c>
      <c r="M153" s="11">
        <f>STDEV(experiment1!L153,experiment2!L153,experiment3!L153,experiment4!L153,experiment5!L153)/absoluteError!$C$3</f>
        <v>0.002662776673</v>
      </c>
      <c r="N153" s="3">
        <f t="shared" si="2"/>
        <v>3</v>
      </c>
    </row>
    <row r="154">
      <c r="A154" s="10" t="s">
        <v>104</v>
      </c>
      <c r="B154" s="10" t="s">
        <v>101</v>
      </c>
      <c r="C154" s="11">
        <f>AVERAGE(experiment1!I154,experiment2!I154,experiment3!I154,experiment4!I154,experiment5!I154)</f>
        <v>0.4772809887</v>
      </c>
      <c r="D154" s="11">
        <f>AVERAGE(experiment1!J154,experiment2!J154,experiment3!J154,experiment4!J154,experiment5!J154)</f>
        <v>0.4006471823</v>
      </c>
      <c r="E154" s="11">
        <f>AVERAGE(experiment1!K154,experiment2!K154,experiment3!K154,experiment4!K154,experiment5!K154)</f>
        <v>0.5452261878</v>
      </c>
      <c r="F154" s="11">
        <f>AVERAGE(experiment1!L154,experiment2!L154,experiment3!L154,experiment4!L154,experiment5!L154)</f>
        <v>0.4772809887</v>
      </c>
      <c r="G154" s="11">
        <f>AVERAGE(experiment1!M154,experiment2!M154,experiment3!M154,experiment4!M154,experiment5!M154)</f>
        <v>11.04722347</v>
      </c>
      <c r="H154" s="11">
        <f>AVERAGE(experiment1!N154,experiment2!N154,experiment3!N154,experiment4!N154,experiment5!N154)</f>
        <v>3369.956704</v>
      </c>
      <c r="I154" s="12">
        <f t="shared" si="1"/>
        <v>0</v>
      </c>
      <c r="J154" s="11">
        <f>STDEV(experiment1!I154,experiment2!I154,experiment3!I154,experiment4!I154,experiment5!I154)/absoluteError!$C$3</f>
        <v>0.03527507946</v>
      </c>
      <c r="K154" s="11">
        <f>STDEV(experiment1!J154,experiment2!J154,experiment3!J154,experiment4!J154,experiment5!J154)/absoluteError!$C$3</f>
        <v>0.05055186886</v>
      </c>
      <c r="L154" s="11">
        <f>STDEV(experiment1!K154,experiment2!K154,experiment3!K154,experiment4!K154,experiment5!K154)/absoluteError!$C$3</f>
        <v>0.06734028595</v>
      </c>
      <c r="M154" s="11">
        <f>STDEV(experiment1!L154,experiment2!L154,experiment3!L154,experiment4!L154,experiment5!L154)/absoluteError!$C$3</f>
        <v>0.03527507946</v>
      </c>
      <c r="N154" s="3">
        <f t="shared" si="2"/>
        <v>1</v>
      </c>
    </row>
    <row r="155">
      <c r="A155" s="10" t="s">
        <v>104</v>
      </c>
      <c r="B155" s="10" t="s">
        <v>104</v>
      </c>
      <c r="C155" s="11">
        <f>AVERAGE(experiment1!I155,experiment2!I155,experiment3!I155,experiment4!I155,experiment5!I155)</f>
        <v>0.9038894947</v>
      </c>
      <c r="D155" s="11">
        <f>AVERAGE(experiment1!J155,experiment2!J155,experiment3!J155,experiment4!J155,experiment5!J155)</f>
        <v>0.9042233068</v>
      </c>
      <c r="E155" s="11">
        <f>AVERAGE(experiment1!K155,experiment2!K155,experiment3!K155,experiment4!K155,experiment5!K155)</f>
        <v>0.9120156818</v>
      </c>
      <c r="F155" s="11">
        <f>AVERAGE(experiment1!L155,experiment2!L155,experiment3!L155,experiment4!L155,experiment5!L155)</f>
        <v>0.9038894947</v>
      </c>
      <c r="G155" s="11">
        <f>AVERAGE(experiment1!M155,experiment2!M155,experiment3!M155,experiment4!M155,experiment5!M155)</f>
        <v>11.07327075</v>
      </c>
      <c r="H155" s="11">
        <f>AVERAGE(experiment1!N155,experiment2!N155,experiment3!N155,experiment4!N155,experiment5!N155)</f>
        <v>254.1093658</v>
      </c>
      <c r="I155" s="12">
        <f t="shared" si="1"/>
        <v>1</v>
      </c>
      <c r="J155" s="11">
        <f>STDEV(experiment1!I155,experiment2!I155,experiment3!I155,experiment4!I155,experiment5!I155)/absoluteError!$C$3</f>
        <v>0.001343490993</v>
      </c>
      <c r="K155" s="11">
        <f>STDEV(experiment1!J155,experiment2!J155,experiment3!J155,experiment4!J155,experiment5!J155)/absoluteError!$C$3</f>
        <v>0.001127524941</v>
      </c>
      <c r="L155" s="11">
        <f>STDEV(experiment1!K155,experiment2!K155,experiment3!K155,experiment4!K155,experiment5!K155)/absoluteError!$C$3</f>
        <v>0.001635005663</v>
      </c>
      <c r="M155" s="11">
        <f>STDEV(experiment1!L155,experiment2!L155,experiment3!L155,experiment4!L155,experiment5!L155)/absoluteError!$C$3</f>
        <v>0.001343490993</v>
      </c>
      <c r="N155" s="3">
        <f t="shared" si="2"/>
        <v>1</v>
      </c>
    </row>
    <row r="156">
      <c r="A156" s="10" t="s">
        <v>104</v>
      </c>
      <c r="B156" s="10" t="s">
        <v>107</v>
      </c>
      <c r="C156" s="11">
        <f>AVERAGE(experiment1!I156,experiment2!I156,experiment3!I156,experiment4!I156,experiment5!I156)</f>
        <v>0.9067975282</v>
      </c>
      <c r="D156" s="11">
        <f>AVERAGE(experiment1!J156,experiment2!J156,experiment3!J156,experiment4!J156,experiment5!J156)</f>
        <v>0.9069760934</v>
      </c>
      <c r="E156" s="11">
        <f>AVERAGE(experiment1!K156,experiment2!K156,experiment3!K156,experiment4!K156,experiment5!K156)</f>
        <v>0.9124945211</v>
      </c>
      <c r="F156" s="11">
        <f>AVERAGE(experiment1!L156,experiment2!L156,experiment3!L156,experiment4!L156,experiment5!L156)</f>
        <v>0.9067975282</v>
      </c>
      <c r="G156" s="11">
        <f>AVERAGE(experiment1!M156,experiment2!M156,experiment3!M156,experiment4!M156,experiment5!M156)</f>
        <v>11.25199404</v>
      </c>
      <c r="H156" s="11">
        <f>AVERAGE(experiment1!N156,experiment2!N156,experiment3!N156,experiment4!N156,experiment5!N156)</f>
        <v>3633.556073</v>
      </c>
      <c r="I156" s="12">
        <f t="shared" si="1"/>
        <v>1</v>
      </c>
      <c r="J156" s="11">
        <f>STDEV(experiment1!I156,experiment2!I156,experiment3!I156,experiment4!I156,experiment5!I156)/absoluteError!$C$3</f>
        <v>0.003403377652</v>
      </c>
      <c r="K156" s="11">
        <f>STDEV(experiment1!J156,experiment2!J156,experiment3!J156,experiment4!J156,experiment5!J156)/absoluteError!$C$3</f>
        <v>0.003724022383</v>
      </c>
      <c r="L156" s="11">
        <f>STDEV(experiment1!K156,experiment2!K156,experiment3!K156,experiment4!K156,experiment5!K156)/absoluteError!$C$3</f>
        <v>0.003841411506</v>
      </c>
      <c r="M156" s="11">
        <f>STDEV(experiment1!L156,experiment2!L156,experiment3!L156,experiment4!L156,experiment5!L156)/absoluteError!$C$3</f>
        <v>0.003403377652</v>
      </c>
      <c r="N156" s="3">
        <f t="shared" si="2"/>
        <v>2</v>
      </c>
    </row>
    <row r="157">
      <c r="A157" s="13"/>
      <c r="B157" s="13"/>
      <c r="C157" s="14">
        <f t="shared" ref="C157:H157" si="3">AVERAGE(C2:C156)</f>
        <v>0.7427802976</v>
      </c>
      <c r="D157" s="14">
        <f t="shared" si="3"/>
        <v>0.7300087234</v>
      </c>
      <c r="E157" s="14">
        <f t="shared" si="3"/>
        <v>0.7684919686</v>
      </c>
      <c r="F157" s="14">
        <f t="shared" si="3"/>
        <v>0.7427802976</v>
      </c>
      <c r="G157" s="14">
        <f t="shared" si="3"/>
        <v>18.61118965</v>
      </c>
      <c r="H157" s="14">
        <f t="shared" si="3"/>
        <v>2129.667609</v>
      </c>
      <c r="I157" s="15"/>
      <c r="J157" s="14">
        <f t="shared" ref="J157:M157" si="4">AVERAGE(J2:J156)</f>
        <v>0.01244082529</v>
      </c>
      <c r="K157" s="14">
        <f t="shared" si="4"/>
        <v>0.01236725048</v>
      </c>
      <c r="L157" s="14">
        <f t="shared" si="4"/>
        <v>0.01146144616</v>
      </c>
      <c r="M157" s="14">
        <f t="shared" si="4"/>
        <v>0.01244082529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29"/>
  </cols>
  <sheetData>
    <row r="1">
      <c r="B1" s="12" t="str">
        <f>IFERROR(__xludf.DUMMYFUNCTION("QUERY(consolidated!A2:M156, ""select B, A, D*100, K*100 WHERE K &lt;= 0.01 ORDER BY D DESC LIMIT 10"")"),"")</f>
        <v/>
      </c>
      <c r="C1" s="12" t="str">
        <f>IFERROR(__xludf.DUMMYFUNCTION("""COMPUTED_VALUE"""),"")</f>
        <v/>
      </c>
      <c r="D1" s="17" t="str">
        <f>IFERROR(__xludf.DUMMYFUNCTION("""COMPUTED_VALUE"""),"product(100())")</f>
        <v>product(100())</v>
      </c>
      <c r="E1" s="12" t="str">
        <f>IFERROR(__xludf.DUMMYFUNCTION("""COMPUTED_VALUE"""),"product(100())")</f>
        <v>product(100())</v>
      </c>
    </row>
    <row r="2">
      <c r="A2" s="3">
        <v>1.0</v>
      </c>
      <c r="B2" s="12" t="str">
        <f>IFERROR(__xludf.DUMMYFUNCTION("""COMPUTED_VALUE"""),"LC-QuAD+SimpleQuestions")</f>
        <v>LC-QuAD+SimpleQuestions</v>
      </c>
      <c r="C2" s="12" t="str">
        <f>IFERROR(__xludf.DUMMYFUNCTION("""COMPUTED_VALUE"""),"SimpleQuestions")</f>
        <v>SimpleQuestions</v>
      </c>
      <c r="D2" s="18">
        <f>IFERROR(__xludf.DUMMYFUNCTION("""COMPUTED_VALUE"""),91.81574743713314)</f>
        <v>91.81574744</v>
      </c>
      <c r="E2" s="18">
        <f>IFERROR(__xludf.DUMMYFUNCTION("""COMPUTED_VALUE"""),0.7890667485410418)</f>
        <v>0.7890667485</v>
      </c>
    </row>
    <row r="3">
      <c r="A3" s="3">
        <v>2.0</v>
      </c>
      <c r="B3" s="12" t="str">
        <f>IFERROR(__xludf.DUMMYFUNCTION("""COMPUTED_VALUE"""),"QALD+WebQuestions")</f>
        <v>QALD+WebQuestions</v>
      </c>
      <c r="C3" s="12" t="str">
        <f>IFERROR(__xludf.DUMMYFUNCTION("""COMPUTED_VALUE"""),"WebQuestions")</f>
        <v>WebQuestions</v>
      </c>
      <c r="D3" s="18">
        <f>IFERROR(__xludf.DUMMYFUNCTION("""COMPUTED_VALUE"""),91.66656524591468)</f>
        <v>91.66656525</v>
      </c>
      <c r="E3" s="18">
        <f>IFERROR(__xludf.DUMMYFUNCTION("""COMPUTED_VALUE"""),0.36724877961744645)</f>
        <v>0.3672487796</v>
      </c>
    </row>
    <row r="4">
      <c r="A4" s="3">
        <v>3.0</v>
      </c>
      <c r="B4" s="12" t="str">
        <f>IFERROR(__xludf.DUMMYFUNCTION("""COMPUTED_VALUE"""),"QALD+CogComp+WebQuestions")</f>
        <v>QALD+CogComp+WebQuestions</v>
      </c>
      <c r="C4" s="12" t="str">
        <f>IFERROR(__xludf.DUMMYFUNCTION("""COMPUTED_VALUE"""),"WebQuestions")</f>
        <v>WebQuestions</v>
      </c>
      <c r="D4" s="18">
        <f>IFERROR(__xludf.DUMMYFUNCTION("""COMPUTED_VALUE"""),91.62974022656577)</f>
        <v>91.62974023</v>
      </c>
      <c r="E4" s="18">
        <f>IFERROR(__xludf.DUMMYFUNCTION("""COMPUTED_VALUE"""),0.4701328920293047)</f>
        <v>0.470132892</v>
      </c>
    </row>
    <row r="5">
      <c r="A5" s="3">
        <v>4.0</v>
      </c>
      <c r="B5" s="12" t="str">
        <f>IFERROR(__xludf.DUMMYFUNCTION("""COMPUTED_VALUE"""),"LC-QuAD+QALD+CogComp+WebQuestions")</f>
        <v>LC-QuAD+QALD+CogComp+WebQuestions</v>
      </c>
      <c r="C5" s="12" t="str">
        <f>IFERROR(__xludf.DUMMYFUNCTION("""COMPUTED_VALUE"""),"WebQuestions")</f>
        <v>WebQuestions</v>
      </c>
      <c r="D5" s="18">
        <f>IFERROR(__xludf.DUMMYFUNCTION("""COMPUTED_VALUE"""),91.34058983088107)</f>
        <v>91.34058983</v>
      </c>
      <c r="E5" s="18">
        <f>IFERROR(__xludf.DUMMYFUNCTION("""COMPUTED_VALUE"""),0.27474996531304974)</f>
        <v>0.2747499653</v>
      </c>
    </row>
    <row r="6">
      <c r="A6" s="3">
        <v>5.0</v>
      </c>
      <c r="B6" s="12" t="str">
        <f>IFERROR(__xludf.DUMMYFUNCTION("""COMPUTED_VALUE"""),"LC-QuAD+CogComp+WebQuestions")</f>
        <v>LC-QuAD+CogComp+WebQuestions</v>
      </c>
      <c r="C6" s="12" t="str">
        <f>IFERROR(__xludf.DUMMYFUNCTION("""COMPUTED_VALUE"""),"WebQuestions")</f>
        <v>WebQuestions</v>
      </c>
      <c r="D6" s="18">
        <f>IFERROR(__xludf.DUMMYFUNCTION("""COMPUTED_VALUE"""),91.3314310547752)</f>
        <v>91.33143105</v>
      </c>
      <c r="E6" s="18">
        <f>IFERROR(__xludf.DUMMYFUNCTION("""COMPUTED_VALUE"""),0.41101348781729835)</f>
        <v>0.4110134878</v>
      </c>
    </row>
    <row r="7">
      <c r="A7" s="3">
        <v>6.0</v>
      </c>
      <c r="B7" s="12" t="str">
        <f>IFERROR(__xludf.DUMMYFUNCTION("""COMPUTED_VALUE"""),"LC-QuAD+QALD+WebQuestions")</f>
        <v>LC-QuAD+QALD+WebQuestions</v>
      </c>
      <c r="C7" s="12" t="str">
        <f>IFERROR(__xludf.DUMMYFUNCTION("""COMPUTED_VALUE"""),"WebQuestions")</f>
        <v>WebQuestions</v>
      </c>
      <c r="D7" s="18">
        <f>IFERROR(__xludf.DUMMYFUNCTION("""COMPUTED_VALUE"""),91.02795868207882)</f>
        <v>91.02795868</v>
      </c>
      <c r="E7" s="18">
        <f>IFERROR(__xludf.DUMMYFUNCTION("""COMPUTED_VALUE"""),0.23316795795307885)</f>
        <v>0.233167958</v>
      </c>
    </row>
    <row r="8">
      <c r="A8" s="3">
        <v>7.0</v>
      </c>
      <c r="B8" s="12" t="str">
        <f>IFERROR(__xludf.DUMMYFUNCTION("""COMPUTED_VALUE"""),"WebQuestions+SimpleQuestions")</f>
        <v>WebQuestions+SimpleQuestions</v>
      </c>
      <c r="C8" s="12" t="str">
        <f>IFERROR(__xludf.DUMMYFUNCTION("""COMPUTED_VALUE"""),"WebQuestions")</f>
        <v>WebQuestions</v>
      </c>
      <c r="D8" s="18">
        <f>IFERROR(__xludf.DUMMYFUNCTION("""COMPUTED_VALUE"""),90.69760933508782)</f>
        <v>90.69760934</v>
      </c>
      <c r="E8" s="18">
        <f>IFERROR(__xludf.DUMMYFUNCTION("""COMPUTED_VALUE"""),0.372402238322412)</f>
        <v>0.3724022383</v>
      </c>
    </row>
    <row r="9">
      <c r="A9" s="3">
        <v>8.0</v>
      </c>
      <c r="B9" s="12" t="str">
        <f>IFERROR(__xludf.DUMMYFUNCTION("""COMPUTED_VALUE"""),"LC-QuAD+QALD+SimpleQuestions")</f>
        <v>LC-QuAD+QALD+SimpleQuestions</v>
      </c>
      <c r="C9" s="12" t="str">
        <f>IFERROR(__xludf.DUMMYFUNCTION("""COMPUTED_VALUE"""),"SimpleQuestions")</f>
        <v>SimpleQuestions</v>
      </c>
      <c r="D9" s="18">
        <f>IFERROR(__xludf.DUMMYFUNCTION("""COMPUTED_VALUE"""),90.66794464489266)</f>
        <v>90.66794464</v>
      </c>
      <c r="E9" s="18">
        <f>IFERROR(__xludf.DUMMYFUNCTION("""COMPUTED_VALUE"""),0.7035429292013218)</f>
        <v>0.7035429292</v>
      </c>
    </row>
    <row r="10">
      <c r="A10" s="3">
        <v>9.0</v>
      </c>
      <c r="B10" s="12" t="str">
        <f>IFERROR(__xludf.DUMMYFUNCTION("""COMPUTED_VALUE"""),"CogComp+WebQuestions")</f>
        <v>CogComp+WebQuestions</v>
      </c>
      <c r="C10" s="12" t="str">
        <f>IFERROR(__xludf.DUMMYFUNCTION("""COMPUTED_VALUE"""),"WebQuestions")</f>
        <v>WebQuestions</v>
      </c>
      <c r="D10" s="18">
        <f>IFERROR(__xludf.DUMMYFUNCTION("""COMPUTED_VALUE"""),90.6582379324992)</f>
        <v>90.65823793</v>
      </c>
      <c r="E10" s="18">
        <f>IFERROR(__xludf.DUMMYFUNCTION("""COMPUTED_VALUE"""),0.19793604122332925)</f>
        <v>0.1979360412</v>
      </c>
    </row>
    <row r="11">
      <c r="A11" s="3">
        <v>10.0</v>
      </c>
      <c r="B11" s="12" t="str">
        <f>IFERROR(__xludf.DUMMYFUNCTION("""COMPUTED_VALUE"""),"QALD+WebQuestions+SimpleQuestions")</f>
        <v>QALD+WebQuestions+SimpleQuestions</v>
      </c>
      <c r="C11" s="12" t="str">
        <f>IFERROR(__xludf.DUMMYFUNCTION("""COMPUTED_VALUE"""),"WebQuestions")</f>
        <v>WebQuestions</v>
      </c>
      <c r="D11" s="18">
        <f>IFERROR(__xludf.DUMMYFUNCTION("""COMPUTED_VALUE"""),90.60807237330572)</f>
        <v>90.60807237</v>
      </c>
      <c r="E11" s="18">
        <f>IFERROR(__xludf.DUMMYFUNCTION("""COMPUTED_VALUE"""),0.26563649765917907)</f>
        <v>0.2656364977</v>
      </c>
    </row>
    <row r="26">
      <c r="H26" s="12" t="str">
        <f>AVERAGE(H1:H25)</f>
        <v>#DIV/0!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</cols>
  <sheetData>
    <row r="1">
      <c r="A1" s="19" t="str">
        <f>IFERROR(__xludf.DUMMYFUNCTION("QUERY(consolidated!A2:N156, ""select N, AVG(D)*100, AVG(K)*100 GROUP BY N"")"),"")</f>
        <v/>
      </c>
      <c r="B1" s="12" t="str">
        <f>IFERROR(__xludf.DUMMYFUNCTION("""COMPUTED_VALUE""")," product(avg 100())")</f>
        <v> product(avg 100())</v>
      </c>
      <c r="C1" s="12" t="str">
        <f>IFERROR(__xludf.DUMMYFUNCTION("""COMPUTED_VALUE""")," product(avg 100())")</f>
        <v> product(avg 100())</v>
      </c>
    </row>
    <row r="2">
      <c r="A2" s="12">
        <f>IFERROR(__xludf.DUMMYFUNCTION("""COMPUTED_VALUE"""),1.0)</f>
        <v>1</v>
      </c>
      <c r="B2" s="12">
        <f>IFERROR(__xludf.DUMMYFUNCTION("""COMPUTED_VALUE"""),46.401426400247566)</f>
        <v>46.4014264</v>
      </c>
      <c r="C2" s="12">
        <f>IFERROR(__xludf.DUMMYFUNCTION("""COMPUTED_VALUE"""),1.4940266152482122)</f>
        <v>1.494026615</v>
      </c>
      <c r="D2" s="3" t="s">
        <v>238</v>
      </c>
    </row>
    <row r="3">
      <c r="A3" s="12">
        <f>IFERROR(__xludf.DUMMYFUNCTION("""COMPUTED_VALUE"""),2.0)</f>
        <v>2</v>
      </c>
      <c r="B3" s="12">
        <f>IFERROR(__xludf.DUMMYFUNCTION("""COMPUTED_VALUE"""),72.98745733019113)</f>
        <v>72.98745733</v>
      </c>
      <c r="C3" s="12">
        <f>IFERROR(__xludf.DUMMYFUNCTION("""COMPUTED_VALUE"""),1.1838766971389765)</f>
        <v>1.183876697</v>
      </c>
    </row>
    <row r="4">
      <c r="A4" s="12">
        <f>IFERROR(__xludf.DUMMYFUNCTION("""COMPUTED_VALUE"""),3.0)</f>
        <v>3</v>
      </c>
      <c r="B4" s="12">
        <f>IFERROR(__xludf.DUMMYFUNCTION("""COMPUTED_VALUE"""),79.87645180600146)</f>
        <v>79.87645181</v>
      </c>
      <c r="C4" s="12">
        <f>IFERROR(__xludf.DUMMYFUNCTION("""COMPUTED_VALUE"""),1.1864323099208554)</f>
        <v>1.18643231</v>
      </c>
    </row>
    <row r="5">
      <c r="A5" s="12">
        <f>IFERROR(__xludf.DUMMYFUNCTION("""COMPUTED_VALUE"""),4.0)</f>
        <v>4</v>
      </c>
      <c r="B5" s="12">
        <f>IFERROR(__xludf.DUMMYFUNCTION("""COMPUTED_VALUE"""),83.32654483049896)</f>
        <v>83.32654483</v>
      </c>
      <c r="C5" s="12">
        <f>IFERROR(__xludf.DUMMYFUNCTION("""COMPUTED_VALUE"""),1.2334659447809435)</f>
        <v>1.233465945</v>
      </c>
    </row>
    <row r="6">
      <c r="A6" s="12">
        <f>IFERROR(__xludf.DUMMYFUNCTION("""COMPUTED_VALUE"""),5.0)</f>
        <v>5</v>
      </c>
      <c r="B6" s="12">
        <f>IFERROR(__xludf.DUMMYFUNCTION("""COMPUTED_VALUE"""),85.7480950006591)</f>
        <v>85.748095</v>
      </c>
      <c r="C6" s="12">
        <f>IFERROR(__xludf.DUMMYFUNCTION("""COMPUTED_VALUE"""),0.9979236164441522)</f>
        <v>0.9979236164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14"/>
    <col customWidth="1" min="5" max="5" width="23.14"/>
  </cols>
  <sheetData>
    <row r="1">
      <c r="A1" s="8" t="s">
        <v>239</v>
      </c>
      <c r="B1" s="8" t="s">
        <v>240</v>
      </c>
      <c r="C1" s="8" t="s">
        <v>241</v>
      </c>
      <c r="D1" s="20"/>
      <c r="E1" s="20"/>
      <c r="F1" s="20"/>
    </row>
    <row r="2">
      <c r="A2" s="20" t="s">
        <v>17</v>
      </c>
      <c r="B2" s="20" t="s">
        <v>17</v>
      </c>
      <c r="C2" s="21">
        <v>0.0138989045508969</v>
      </c>
      <c r="D2" s="20"/>
      <c r="E2" s="7" t="s">
        <v>242</v>
      </c>
      <c r="F2" s="22">
        <f>CORREL(C2:C156,consolidated!D2:D156)</f>
        <v>-0.5976667918</v>
      </c>
    </row>
    <row r="3">
      <c r="A3" s="20" t="s">
        <v>20</v>
      </c>
      <c r="B3" s="20" t="s">
        <v>17</v>
      </c>
      <c r="C3" s="21">
        <v>1.0547201257817</v>
      </c>
      <c r="D3" s="20"/>
      <c r="E3" s="20"/>
      <c r="F3" s="20"/>
    </row>
    <row r="4">
      <c r="A4" s="20" t="s">
        <v>23</v>
      </c>
      <c r="B4" s="20" t="s">
        <v>17</v>
      </c>
      <c r="C4" s="21">
        <v>0.122909623278544</v>
      </c>
      <c r="D4" s="20"/>
      <c r="E4" s="20"/>
      <c r="F4" s="20"/>
    </row>
    <row r="5">
      <c r="A5" s="20" t="s">
        <v>26</v>
      </c>
      <c r="B5" s="20" t="s">
        <v>17</v>
      </c>
      <c r="C5" s="21">
        <v>1.00913015107908</v>
      </c>
      <c r="D5" s="20"/>
      <c r="E5" s="20"/>
      <c r="F5" s="20"/>
    </row>
    <row r="6">
      <c r="A6" s="20" t="s">
        <v>29</v>
      </c>
      <c r="B6" s="20" t="s">
        <v>17</v>
      </c>
      <c r="C6" s="21">
        <v>2.80617420568072</v>
      </c>
      <c r="D6" s="20"/>
      <c r="E6" s="20"/>
      <c r="F6" s="20"/>
    </row>
    <row r="7">
      <c r="A7" s="20" t="s">
        <v>32</v>
      </c>
      <c r="B7" s="20" t="s">
        <v>17</v>
      </c>
      <c r="C7" s="21">
        <v>0.0936468055897091</v>
      </c>
      <c r="D7" s="20"/>
      <c r="E7" s="20"/>
      <c r="F7" s="20"/>
    </row>
    <row r="8">
      <c r="A8" s="20" t="s">
        <v>35</v>
      </c>
      <c r="B8" s="20" t="s">
        <v>17</v>
      </c>
      <c r="C8" s="21">
        <v>0.962482988334012</v>
      </c>
      <c r="D8" s="20"/>
      <c r="E8" s="20"/>
      <c r="F8" s="20"/>
    </row>
    <row r="9">
      <c r="A9" s="20" t="s">
        <v>38</v>
      </c>
      <c r="B9" s="20" t="s">
        <v>17</v>
      </c>
      <c r="C9" s="21">
        <v>0.157820457309403</v>
      </c>
      <c r="D9" s="20"/>
      <c r="E9" s="20"/>
      <c r="F9" s="20"/>
    </row>
    <row r="10">
      <c r="A10" s="20" t="s">
        <v>41</v>
      </c>
      <c r="B10" s="20" t="s">
        <v>17</v>
      </c>
      <c r="C10" s="21">
        <v>0.919792177220913</v>
      </c>
      <c r="D10" s="20"/>
      <c r="E10" s="20"/>
      <c r="F10" s="20"/>
    </row>
    <row r="11">
      <c r="A11" s="20" t="s">
        <v>44</v>
      </c>
      <c r="B11" s="20" t="s">
        <v>17</v>
      </c>
      <c r="C11" s="21">
        <v>1.26371429410305</v>
      </c>
      <c r="D11" s="20"/>
      <c r="E11" s="20"/>
      <c r="F11" s="20"/>
    </row>
    <row r="12">
      <c r="A12" s="20" t="s">
        <v>47</v>
      </c>
      <c r="B12" s="20" t="s">
        <v>17</v>
      </c>
      <c r="C12" s="21">
        <v>0.102235172112981</v>
      </c>
      <c r="D12" s="20"/>
      <c r="E12" s="20"/>
      <c r="F12" s="20"/>
    </row>
    <row r="13">
      <c r="A13" s="20" t="s">
        <v>50</v>
      </c>
      <c r="B13" s="20" t="s">
        <v>17</v>
      </c>
      <c r="C13" s="21">
        <v>0.950947350397282</v>
      </c>
      <c r="D13" s="20"/>
      <c r="E13" s="20"/>
      <c r="F13" s="20"/>
    </row>
    <row r="14">
      <c r="A14" s="20" t="s">
        <v>53</v>
      </c>
      <c r="B14" s="20" t="s">
        <v>17</v>
      </c>
      <c r="C14" s="21">
        <v>0.166219363281017</v>
      </c>
      <c r="D14" s="20"/>
      <c r="E14" s="20"/>
      <c r="F14" s="20"/>
    </row>
    <row r="15">
      <c r="A15" s="20" t="s">
        <v>56</v>
      </c>
      <c r="B15" s="20" t="s">
        <v>17</v>
      </c>
      <c r="C15" s="21">
        <v>0.911367155944399</v>
      </c>
      <c r="D15" s="20"/>
      <c r="E15" s="20"/>
      <c r="F15" s="20"/>
    </row>
    <row r="16">
      <c r="A16" s="20" t="s">
        <v>59</v>
      </c>
      <c r="B16" s="20" t="s">
        <v>17</v>
      </c>
      <c r="C16" s="21">
        <v>1.85569218401679</v>
      </c>
      <c r="D16" s="20"/>
      <c r="E16" s="20"/>
      <c r="F16" s="20"/>
    </row>
    <row r="17">
      <c r="A17" s="20" t="s">
        <v>62</v>
      </c>
      <c r="B17" s="20" t="s">
        <v>17</v>
      </c>
      <c r="C17" s="21">
        <v>0.550483880769249</v>
      </c>
      <c r="D17" s="20"/>
      <c r="E17" s="20"/>
      <c r="F17" s="20"/>
    </row>
    <row r="18">
      <c r="A18" s="20" t="s">
        <v>65</v>
      </c>
      <c r="B18" s="20" t="s">
        <v>17</v>
      </c>
      <c r="C18" s="21">
        <v>1.49605567161672</v>
      </c>
      <c r="D18" s="20"/>
      <c r="E18" s="20"/>
      <c r="F18" s="20"/>
    </row>
    <row r="19">
      <c r="A19" s="20" t="s">
        <v>68</v>
      </c>
      <c r="B19" s="20" t="s">
        <v>17</v>
      </c>
      <c r="C19" s="21">
        <v>3.2951091224195</v>
      </c>
      <c r="D19" s="20"/>
      <c r="E19" s="20"/>
      <c r="F19" s="20"/>
    </row>
    <row r="20">
      <c r="A20" s="20" t="s">
        <v>71</v>
      </c>
      <c r="B20" s="20" t="s">
        <v>17</v>
      </c>
      <c r="C20" s="21">
        <v>0.557773756237707</v>
      </c>
      <c r="D20" s="20"/>
      <c r="E20" s="20"/>
      <c r="F20" s="20"/>
    </row>
    <row r="21">
      <c r="A21" s="20" t="s">
        <v>74</v>
      </c>
      <c r="B21" s="20" t="s">
        <v>17</v>
      </c>
      <c r="C21" s="21">
        <v>1.53569380113743</v>
      </c>
      <c r="D21" s="20"/>
      <c r="E21" s="20"/>
      <c r="F21" s="20"/>
    </row>
    <row r="22">
      <c r="A22" s="20" t="s">
        <v>77</v>
      </c>
      <c r="B22" s="20" t="s">
        <v>17</v>
      </c>
      <c r="C22" s="21">
        <v>1.16010576647363</v>
      </c>
      <c r="D22" s="20"/>
      <c r="E22" s="20"/>
      <c r="F22" s="20"/>
    </row>
    <row r="23">
      <c r="A23" s="20" t="s">
        <v>80</v>
      </c>
      <c r="B23" s="20" t="s">
        <v>17</v>
      </c>
      <c r="C23" s="21">
        <v>0.020899367196642</v>
      </c>
      <c r="D23" s="20"/>
      <c r="E23" s="20"/>
      <c r="F23" s="20"/>
    </row>
    <row r="24">
      <c r="A24" s="20" t="s">
        <v>83</v>
      </c>
      <c r="B24" s="20" t="s">
        <v>17</v>
      </c>
      <c r="C24" s="21">
        <v>1.03859821531242</v>
      </c>
      <c r="D24" s="20"/>
      <c r="E24" s="20"/>
      <c r="F24" s="20"/>
    </row>
    <row r="25">
      <c r="A25" s="20" t="s">
        <v>86</v>
      </c>
      <c r="B25" s="20" t="s">
        <v>17</v>
      </c>
      <c r="C25" s="21">
        <v>0.13330827158859</v>
      </c>
      <c r="D25" s="20"/>
      <c r="E25" s="20"/>
      <c r="F25" s="20"/>
    </row>
    <row r="26">
      <c r="A26" s="20" t="s">
        <v>89</v>
      </c>
      <c r="B26" s="20" t="s">
        <v>17</v>
      </c>
      <c r="C26" s="21">
        <v>0.996587745794221</v>
      </c>
      <c r="D26" s="20"/>
      <c r="E26" s="20"/>
      <c r="F26" s="20"/>
    </row>
    <row r="27">
      <c r="A27" s="20" t="s">
        <v>92</v>
      </c>
      <c r="B27" s="20" t="s">
        <v>17</v>
      </c>
      <c r="C27" s="21">
        <v>2.64677292574185</v>
      </c>
      <c r="D27" s="20"/>
      <c r="E27" s="20"/>
      <c r="F27" s="20"/>
    </row>
    <row r="28">
      <c r="A28" s="20" t="s">
        <v>95</v>
      </c>
      <c r="B28" s="20" t="s">
        <v>17</v>
      </c>
      <c r="C28" s="21">
        <v>0.853525873395078</v>
      </c>
      <c r="D28" s="20"/>
      <c r="E28" s="20"/>
      <c r="F28" s="20"/>
    </row>
    <row r="29">
      <c r="A29" s="20" t="s">
        <v>98</v>
      </c>
      <c r="B29" s="20" t="s">
        <v>17</v>
      </c>
      <c r="C29" s="21">
        <v>2.04338442447578</v>
      </c>
      <c r="D29" s="20"/>
      <c r="E29" s="20"/>
      <c r="F29" s="20"/>
    </row>
    <row r="30">
      <c r="A30" s="20" t="s">
        <v>101</v>
      </c>
      <c r="B30" s="20" t="s">
        <v>17</v>
      </c>
      <c r="C30" s="21">
        <v>17.1266856931002</v>
      </c>
      <c r="D30" s="20"/>
      <c r="E30" s="20"/>
      <c r="F30" s="20"/>
    </row>
    <row r="31">
      <c r="A31" s="20" t="s">
        <v>104</v>
      </c>
      <c r="B31" s="20" t="s">
        <v>17</v>
      </c>
      <c r="C31" s="21">
        <v>1.08994389210651</v>
      </c>
      <c r="D31" s="20"/>
      <c r="E31" s="20"/>
      <c r="F31" s="20"/>
    </row>
    <row r="32">
      <c r="A32" s="20" t="s">
        <v>107</v>
      </c>
      <c r="B32" s="20" t="s">
        <v>17</v>
      </c>
      <c r="C32" s="21">
        <v>2.33790964742782</v>
      </c>
      <c r="D32" s="20"/>
      <c r="E32" s="20"/>
      <c r="F32" s="20"/>
    </row>
    <row r="33">
      <c r="A33" s="20" t="s">
        <v>17</v>
      </c>
      <c r="B33" s="20" t="s">
        <v>29</v>
      </c>
      <c r="C33" s="21">
        <v>7.10458109196633</v>
      </c>
      <c r="D33" s="20"/>
      <c r="E33" s="20"/>
      <c r="F33" s="20"/>
    </row>
    <row r="34">
      <c r="A34" s="20" t="s">
        <v>20</v>
      </c>
      <c r="B34" s="20" t="s">
        <v>29</v>
      </c>
      <c r="C34" s="21">
        <v>6.890353990641</v>
      </c>
      <c r="D34" s="20"/>
      <c r="E34" s="20"/>
      <c r="F34" s="20"/>
    </row>
    <row r="35">
      <c r="A35" s="20" t="s">
        <v>23</v>
      </c>
      <c r="B35" s="20" t="s">
        <v>29</v>
      </c>
      <c r="C35" s="21">
        <v>6.43880105992903</v>
      </c>
      <c r="D35" s="20"/>
      <c r="E35" s="20"/>
      <c r="F35" s="20"/>
    </row>
    <row r="36">
      <c r="A36" s="20" t="s">
        <v>26</v>
      </c>
      <c r="B36" s="20" t="s">
        <v>29</v>
      </c>
      <c r="C36" s="21">
        <v>6.86486317300068</v>
      </c>
      <c r="D36" s="20"/>
      <c r="E36" s="20"/>
      <c r="F36" s="20"/>
    </row>
    <row r="37">
      <c r="A37" s="20" t="s">
        <v>29</v>
      </c>
      <c r="B37" s="20" t="s">
        <v>29</v>
      </c>
      <c r="C37" s="21">
        <v>0.0307810285222054</v>
      </c>
      <c r="D37" s="20"/>
      <c r="E37" s="20"/>
      <c r="F37" s="20"/>
    </row>
    <row r="38">
      <c r="A38" s="20" t="s">
        <v>32</v>
      </c>
      <c r="B38" s="20" t="s">
        <v>29</v>
      </c>
      <c r="C38" s="21">
        <v>0.274266927160076</v>
      </c>
      <c r="D38" s="20"/>
      <c r="E38" s="20"/>
      <c r="F38" s="20"/>
    </row>
    <row r="39">
      <c r="A39" s="20" t="s">
        <v>35</v>
      </c>
      <c r="B39" s="20" t="s">
        <v>29</v>
      </c>
      <c r="C39" s="21">
        <v>1.02560876531772</v>
      </c>
      <c r="D39" s="20"/>
      <c r="E39" s="20"/>
      <c r="F39" s="20"/>
    </row>
    <row r="40">
      <c r="A40" s="20" t="s">
        <v>38</v>
      </c>
      <c r="B40" s="20" t="s">
        <v>29</v>
      </c>
      <c r="C40" s="21">
        <v>0.325774298230289</v>
      </c>
      <c r="D40" s="20"/>
      <c r="E40" s="20"/>
      <c r="F40" s="20"/>
    </row>
    <row r="41">
      <c r="A41" s="20" t="s">
        <v>41</v>
      </c>
      <c r="B41" s="20" t="s">
        <v>29</v>
      </c>
      <c r="C41" s="21">
        <v>1.01919561407903</v>
      </c>
      <c r="D41" s="20"/>
      <c r="E41" s="20"/>
      <c r="F41" s="20"/>
    </row>
    <row r="42">
      <c r="A42" s="20" t="s">
        <v>44</v>
      </c>
      <c r="B42" s="20" t="s">
        <v>29</v>
      </c>
      <c r="C42" s="21">
        <v>0.0355392239612735</v>
      </c>
      <c r="D42" s="20"/>
      <c r="E42" s="20"/>
      <c r="F42" s="20"/>
    </row>
    <row r="43">
      <c r="A43" s="20" t="s">
        <v>47</v>
      </c>
      <c r="B43" s="20" t="s">
        <v>29</v>
      </c>
      <c r="C43" s="21">
        <v>0.254045020236929</v>
      </c>
      <c r="D43" s="20"/>
      <c r="E43" s="20"/>
      <c r="F43" s="20"/>
    </row>
    <row r="44">
      <c r="A44" s="20" t="s">
        <v>50</v>
      </c>
      <c r="B44" s="20" t="s">
        <v>29</v>
      </c>
      <c r="C44" s="21">
        <v>0.996842716121377</v>
      </c>
      <c r="D44" s="20"/>
      <c r="E44" s="20"/>
      <c r="F44" s="20"/>
    </row>
    <row r="45">
      <c r="A45" s="20" t="s">
        <v>53</v>
      </c>
      <c r="B45" s="20" t="s">
        <v>29</v>
      </c>
      <c r="C45" s="21">
        <v>0.312188449917021</v>
      </c>
      <c r="D45" s="20"/>
      <c r="E45" s="20"/>
      <c r="F45" s="20"/>
    </row>
    <row r="46">
      <c r="A46" s="20" t="s">
        <v>56</v>
      </c>
      <c r="B46" s="20" t="s">
        <v>29</v>
      </c>
      <c r="C46" s="21">
        <v>0.992570863283698</v>
      </c>
      <c r="D46" s="20"/>
      <c r="E46" s="20"/>
      <c r="F46" s="20"/>
    </row>
    <row r="47">
      <c r="A47" s="20" t="s">
        <v>59</v>
      </c>
      <c r="B47" s="20" t="s">
        <v>29</v>
      </c>
      <c r="C47" s="21">
        <v>1.2792861816029</v>
      </c>
      <c r="D47" s="20"/>
      <c r="E47" s="20"/>
      <c r="F47" s="20"/>
    </row>
    <row r="48">
      <c r="A48" s="20" t="s">
        <v>62</v>
      </c>
      <c r="B48" s="20" t="s">
        <v>29</v>
      </c>
      <c r="C48" s="21">
        <v>0.28190120976692</v>
      </c>
      <c r="D48" s="20"/>
      <c r="E48" s="20"/>
      <c r="F48" s="20"/>
    </row>
    <row r="49">
      <c r="A49" s="20" t="s">
        <v>65</v>
      </c>
      <c r="B49" s="20" t="s">
        <v>29</v>
      </c>
      <c r="C49" s="21">
        <v>1.24377817795384</v>
      </c>
      <c r="D49" s="20"/>
      <c r="E49" s="20"/>
      <c r="F49" s="20"/>
    </row>
    <row r="50">
      <c r="A50" s="20" t="s">
        <v>68</v>
      </c>
      <c r="B50" s="20" t="s">
        <v>29</v>
      </c>
      <c r="C50" s="21">
        <v>1.33310586419385</v>
      </c>
      <c r="D50" s="20"/>
      <c r="E50" s="20"/>
      <c r="F50" s="20"/>
    </row>
    <row r="51">
      <c r="A51" s="20" t="s">
        <v>71</v>
      </c>
      <c r="B51" s="20" t="s">
        <v>29</v>
      </c>
      <c r="C51" s="21">
        <v>0.293206314808521</v>
      </c>
      <c r="D51" s="20"/>
      <c r="E51" s="20"/>
      <c r="F51" s="20"/>
    </row>
    <row r="52">
      <c r="A52" s="20" t="s">
        <v>74</v>
      </c>
      <c r="B52" s="20" t="s">
        <v>29</v>
      </c>
      <c r="C52" s="21">
        <v>1.28662184005904</v>
      </c>
      <c r="D52" s="20"/>
      <c r="E52" s="20"/>
      <c r="F52" s="20"/>
    </row>
    <row r="53">
      <c r="A53" s="20" t="s">
        <v>77</v>
      </c>
      <c r="B53" s="20" t="s">
        <v>29</v>
      </c>
      <c r="C53" s="21">
        <v>0.996025666360045</v>
      </c>
      <c r="D53" s="20"/>
      <c r="E53" s="20"/>
      <c r="F53" s="20"/>
    </row>
    <row r="54">
      <c r="A54" s="20" t="s">
        <v>80</v>
      </c>
      <c r="B54" s="20" t="s">
        <v>29</v>
      </c>
      <c r="C54" s="21">
        <v>1.29351579896283</v>
      </c>
      <c r="D54" s="20"/>
      <c r="E54" s="20"/>
      <c r="F54" s="20"/>
    </row>
    <row r="55">
      <c r="A55" s="20" t="s">
        <v>83</v>
      </c>
      <c r="B55" s="20" t="s">
        <v>29</v>
      </c>
      <c r="C55" s="21">
        <v>1.53572906321503</v>
      </c>
      <c r="D55" s="20"/>
      <c r="E55" s="20"/>
      <c r="F55" s="20"/>
    </row>
    <row r="56">
      <c r="A56" s="20" t="s">
        <v>86</v>
      </c>
      <c r="B56" s="20" t="s">
        <v>29</v>
      </c>
      <c r="C56" s="21">
        <v>0.762112727981225</v>
      </c>
      <c r="D56" s="20"/>
      <c r="E56" s="20"/>
      <c r="F56" s="20"/>
    </row>
    <row r="57">
      <c r="A57" s="20" t="s">
        <v>89</v>
      </c>
      <c r="B57" s="20" t="s">
        <v>29</v>
      </c>
      <c r="C57" s="21">
        <v>1.52523432655746</v>
      </c>
      <c r="D57" s="20"/>
      <c r="E57" s="20"/>
      <c r="F57" s="20"/>
    </row>
    <row r="58">
      <c r="A58" s="20" t="s">
        <v>92</v>
      </c>
      <c r="B58" s="20" t="s">
        <v>29</v>
      </c>
      <c r="C58" s="21">
        <v>2.3735512532585</v>
      </c>
      <c r="D58" s="20"/>
      <c r="E58" s="20"/>
      <c r="F58" s="20"/>
    </row>
    <row r="59">
      <c r="A59" s="20" t="s">
        <v>95</v>
      </c>
      <c r="B59" s="20" t="s">
        <v>29</v>
      </c>
      <c r="C59" s="21">
        <v>1.03337741098587</v>
      </c>
      <c r="D59" s="20"/>
      <c r="E59" s="20"/>
      <c r="F59" s="20"/>
    </row>
    <row r="60">
      <c r="A60" s="20" t="s">
        <v>98</v>
      </c>
      <c r="B60" s="20" t="s">
        <v>29</v>
      </c>
      <c r="C60" s="21">
        <v>2.21311069480994</v>
      </c>
      <c r="D60" s="20"/>
      <c r="E60" s="20"/>
      <c r="F60" s="20"/>
    </row>
    <row r="61">
      <c r="A61" s="20" t="s">
        <v>101</v>
      </c>
      <c r="B61" s="20" t="s">
        <v>29</v>
      </c>
      <c r="C61" s="21">
        <v>16.3197931743504</v>
      </c>
      <c r="D61" s="20"/>
      <c r="E61" s="20"/>
      <c r="F61" s="20"/>
    </row>
    <row r="62">
      <c r="A62" s="20" t="s">
        <v>104</v>
      </c>
      <c r="B62" s="20" t="s">
        <v>29</v>
      </c>
      <c r="C62" s="21">
        <v>7.07809712922662</v>
      </c>
      <c r="D62" s="20"/>
      <c r="E62" s="20"/>
      <c r="F62" s="20"/>
    </row>
    <row r="63">
      <c r="A63" s="20" t="s">
        <v>107</v>
      </c>
      <c r="B63" s="20" t="s">
        <v>29</v>
      </c>
      <c r="C63" s="21">
        <v>7.82947806977895</v>
      </c>
      <c r="D63" s="20"/>
      <c r="E63" s="20"/>
      <c r="F63" s="20"/>
    </row>
    <row r="64">
      <c r="A64" s="20" t="s">
        <v>17</v>
      </c>
      <c r="B64" s="20" t="s">
        <v>77</v>
      </c>
      <c r="C64" s="21">
        <v>1.22964877270703</v>
      </c>
      <c r="D64" s="20"/>
      <c r="E64" s="20"/>
      <c r="F64" s="20"/>
    </row>
    <row r="65">
      <c r="A65" s="20" t="s">
        <v>20</v>
      </c>
      <c r="B65" s="20" t="s">
        <v>77</v>
      </c>
      <c r="C65" s="21">
        <v>1.53018017424417</v>
      </c>
      <c r="D65" s="20"/>
      <c r="E65" s="20"/>
      <c r="F65" s="20"/>
    </row>
    <row r="66">
      <c r="A66" s="20" t="s">
        <v>23</v>
      </c>
      <c r="B66" s="20" t="s">
        <v>77</v>
      </c>
      <c r="C66" s="21">
        <v>1.07379726468252</v>
      </c>
      <c r="D66" s="20"/>
      <c r="E66" s="20"/>
      <c r="F66" s="20"/>
    </row>
    <row r="67">
      <c r="A67" s="20" t="s">
        <v>26</v>
      </c>
      <c r="B67" s="20" t="s">
        <v>77</v>
      </c>
      <c r="C67" s="21">
        <v>1.4617824304069</v>
      </c>
      <c r="D67" s="20"/>
      <c r="E67" s="20"/>
      <c r="F67" s="20"/>
    </row>
    <row r="68">
      <c r="A68" s="20" t="s">
        <v>29</v>
      </c>
      <c r="B68" s="20" t="s">
        <v>77</v>
      </c>
      <c r="C68" s="21">
        <v>3.46699351587552</v>
      </c>
      <c r="D68" s="20"/>
      <c r="E68" s="20"/>
      <c r="F68" s="20"/>
    </row>
    <row r="69">
      <c r="A69" s="20" t="s">
        <v>32</v>
      </c>
      <c r="B69" s="20" t="s">
        <v>77</v>
      </c>
      <c r="C69" s="21">
        <v>0.264567831258873</v>
      </c>
      <c r="D69" s="20"/>
      <c r="E69" s="20"/>
      <c r="F69" s="20"/>
    </row>
    <row r="70">
      <c r="A70" s="20" t="s">
        <v>35</v>
      </c>
      <c r="B70" s="20" t="s">
        <v>77</v>
      </c>
      <c r="C70" s="21">
        <v>0.595400807616665</v>
      </c>
      <c r="D70" s="20"/>
      <c r="E70" s="20"/>
      <c r="F70" s="20"/>
    </row>
    <row r="71">
      <c r="A71" s="20" t="s">
        <v>38</v>
      </c>
      <c r="B71" s="20" t="s">
        <v>77</v>
      </c>
      <c r="C71" s="21">
        <v>0.162815020565485</v>
      </c>
      <c r="D71" s="20"/>
      <c r="E71" s="20"/>
      <c r="F71" s="20"/>
    </row>
    <row r="72">
      <c r="A72" s="20" t="s">
        <v>41</v>
      </c>
      <c r="B72" s="20" t="s">
        <v>77</v>
      </c>
      <c r="C72" s="21">
        <v>0.528857488743428</v>
      </c>
      <c r="D72" s="20"/>
      <c r="E72" s="20"/>
      <c r="F72" s="20"/>
    </row>
    <row r="73">
      <c r="A73" s="20" t="s">
        <v>44</v>
      </c>
      <c r="B73" s="20" t="s">
        <v>77</v>
      </c>
      <c r="C73" s="21">
        <v>0.689062310897582</v>
      </c>
      <c r="D73" s="20"/>
      <c r="E73" s="20"/>
      <c r="F73" s="20"/>
    </row>
    <row r="74">
      <c r="A74" s="20" t="s">
        <v>47</v>
      </c>
      <c r="B74" s="20" t="s">
        <v>77</v>
      </c>
      <c r="C74" s="21">
        <v>0.242285780223123</v>
      </c>
      <c r="D74" s="20"/>
      <c r="E74" s="20"/>
      <c r="F74" s="20"/>
    </row>
    <row r="75">
      <c r="A75" s="20" t="s">
        <v>50</v>
      </c>
      <c r="B75" s="20" t="s">
        <v>77</v>
      </c>
      <c r="C75" s="21">
        <v>0.582022145484447</v>
      </c>
      <c r="D75" s="20"/>
      <c r="E75" s="20"/>
      <c r="F75" s="20"/>
    </row>
    <row r="76">
      <c r="A76" s="20" t="s">
        <v>53</v>
      </c>
      <c r="B76" s="20" t="s">
        <v>77</v>
      </c>
      <c r="C76" s="21">
        <v>0.158560017441007</v>
      </c>
      <c r="D76" s="20"/>
      <c r="E76" s="20"/>
      <c r="F76" s="20"/>
    </row>
    <row r="77">
      <c r="A77" s="20" t="s">
        <v>56</v>
      </c>
      <c r="B77" s="20" t="s">
        <v>77</v>
      </c>
      <c r="C77" s="21">
        <v>0.519943054449638</v>
      </c>
      <c r="D77" s="20"/>
      <c r="E77" s="20"/>
      <c r="F77" s="20"/>
    </row>
    <row r="78">
      <c r="A78" s="20" t="s">
        <v>59</v>
      </c>
      <c r="B78" s="20" t="s">
        <v>77</v>
      </c>
      <c r="C78" s="21">
        <v>1.18663127218408</v>
      </c>
      <c r="D78" s="20"/>
      <c r="E78" s="20"/>
      <c r="F78" s="20"/>
    </row>
    <row r="79">
      <c r="A79" s="20" t="s">
        <v>62</v>
      </c>
      <c r="B79" s="20" t="s">
        <v>77</v>
      </c>
      <c r="C79" s="21">
        <v>0.258106469284486</v>
      </c>
      <c r="D79" s="20"/>
      <c r="E79" s="20"/>
      <c r="F79" s="20"/>
    </row>
    <row r="80">
      <c r="A80" s="20" t="s">
        <v>65</v>
      </c>
      <c r="B80" s="20" t="s">
        <v>77</v>
      </c>
      <c r="C80" s="21">
        <v>0.830928416323387</v>
      </c>
      <c r="D80" s="20"/>
      <c r="E80" s="20"/>
      <c r="F80" s="20"/>
    </row>
    <row r="81">
      <c r="A81" s="20" t="s">
        <v>68</v>
      </c>
      <c r="B81" s="20" t="s">
        <v>77</v>
      </c>
      <c r="C81" s="21">
        <v>3.70406341494176</v>
      </c>
      <c r="D81" s="20"/>
      <c r="E81" s="20"/>
      <c r="F81" s="20"/>
    </row>
    <row r="82">
      <c r="A82" s="20" t="s">
        <v>71</v>
      </c>
      <c r="B82" s="20" t="s">
        <v>77</v>
      </c>
      <c r="C82" s="21">
        <v>0.267284375810174</v>
      </c>
      <c r="D82" s="20"/>
      <c r="E82" s="20"/>
      <c r="F82" s="20"/>
    </row>
    <row r="83">
      <c r="A83" s="20" t="s">
        <v>74</v>
      </c>
      <c r="B83" s="20" t="s">
        <v>77</v>
      </c>
      <c r="C83" s="21">
        <v>0.857319646284935</v>
      </c>
      <c r="D83" s="20"/>
      <c r="E83" s="20"/>
      <c r="F83" s="20"/>
    </row>
    <row r="84">
      <c r="A84" s="20" t="s">
        <v>77</v>
      </c>
      <c r="B84" s="20" t="s">
        <v>77</v>
      </c>
      <c r="C84" s="21">
        <v>0.406788893551412</v>
      </c>
      <c r="D84" s="20"/>
      <c r="E84" s="20"/>
      <c r="F84" s="20"/>
    </row>
    <row r="85">
      <c r="A85" s="20" t="s">
        <v>80</v>
      </c>
      <c r="B85" s="20" t="s">
        <v>77</v>
      </c>
      <c r="C85" s="21">
        <v>0.275197299831997</v>
      </c>
      <c r="D85" s="20"/>
      <c r="E85" s="20"/>
      <c r="F85" s="20"/>
    </row>
    <row r="86">
      <c r="A86" s="20" t="s">
        <v>83</v>
      </c>
      <c r="B86" s="20" t="s">
        <v>77</v>
      </c>
      <c r="C86" s="21">
        <v>0.67470600778152</v>
      </c>
      <c r="D86" s="20"/>
      <c r="E86" s="20"/>
      <c r="F86" s="20"/>
    </row>
    <row r="87">
      <c r="A87" s="20" t="s">
        <v>86</v>
      </c>
      <c r="B87" s="20" t="s">
        <v>77</v>
      </c>
      <c r="C87" s="21">
        <v>0.176087708196707</v>
      </c>
      <c r="D87" s="20"/>
      <c r="E87" s="20"/>
      <c r="F87" s="20"/>
    </row>
    <row r="88">
      <c r="A88" s="20" t="s">
        <v>89</v>
      </c>
      <c r="B88" s="20" t="s">
        <v>77</v>
      </c>
      <c r="C88" s="21">
        <v>0.612659764906979</v>
      </c>
      <c r="D88" s="20"/>
      <c r="E88" s="20"/>
      <c r="F88" s="20"/>
    </row>
    <row r="89">
      <c r="A89" s="20" t="s">
        <v>92</v>
      </c>
      <c r="B89" s="20" t="s">
        <v>77</v>
      </c>
      <c r="C89" s="21">
        <v>1.62670921664548</v>
      </c>
      <c r="D89" s="20"/>
      <c r="E89" s="20"/>
      <c r="F89" s="20"/>
    </row>
    <row r="90">
      <c r="A90" s="20" t="s">
        <v>95</v>
      </c>
      <c r="B90" s="20" t="s">
        <v>77</v>
      </c>
      <c r="C90" s="21">
        <v>0.380101855503659</v>
      </c>
      <c r="D90" s="20"/>
      <c r="E90" s="20"/>
      <c r="F90" s="20"/>
    </row>
    <row r="91">
      <c r="A91" s="20" t="s">
        <v>98</v>
      </c>
      <c r="B91" s="20" t="s">
        <v>77</v>
      </c>
      <c r="C91" s="21">
        <v>1.14461132435579</v>
      </c>
      <c r="D91" s="20"/>
      <c r="E91" s="20"/>
      <c r="F91" s="20"/>
    </row>
    <row r="92">
      <c r="A92" s="20" t="s">
        <v>101</v>
      </c>
      <c r="B92" s="20" t="s">
        <v>77</v>
      </c>
      <c r="C92" s="21">
        <v>11.6296518122476</v>
      </c>
      <c r="D92" s="20"/>
      <c r="E92" s="20"/>
      <c r="F92" s="20"/>
    </row>
    <row r="93">
      <c r="A93" s="20" t="s">
        <v>104</v>
      </c>
      <c r="B93" s="20" t="s">
        <v>77</v>
      </c>
      <c r="C93" s="21">
        <v>1.40801095183396</v>
      </c>
      <c r="D93" s="20"/>
      <c r="E93" s="20"/>
      <c r="F93" s="20"/>
    </row>
    <row r="94">
      <c r="A94" s="20" t="s">
        <v>107</v>
      </c>
      <c r="B94" s="20" t="s">
        <v>77</v>
      </c>
      <c r="C94" s="21">
        <v>2.1331998106126</v>
      </c>
      <c r="D94" s="20"/>
      <c r="E94" s="20"/>
      <c r="F94" s="20"/>
    </row>
    <row r="95">
      <c r="A95" s="20" t="s">
        <v>17</v>
      </c>
      <c r="B95" s="20" t="s">
        <v>101</v>
      </c>
      <c r="C95" s="21">
        <v>1.43194625669486</v>
      </c>
      <c r="D95" s="20"/>
      <c r="E95" s="20"/>
      <c r="F95" s="20"/>
    </row>
    <row r="96">
      <c r="A96" s="20" t="s">
        <v>20</v>
      </c>
      <c r="B96" s="20" t="s">
        <v>101</v>
      </c>
      <c r="C96" s="21">
        <v>0.045483059231688</v>
      </c>
      <c r="D96" s="20"/>
      <c r="E96" s="20"/>
      <c r="F96" s="20"/>
    </row>
    <row r="97">
      <c r="A97" s="20" t="s">
        <v>23</v>
      </c>
      <c r="B97" s="20" t="s">
        <v>101</v>
      </c>
      <c r="C97" s="21">
        <v>0.535586978997485</v>
      </c>
      <c r="D97" s="20"/>
      <c r="E97" s="20"/>
      <c r="F97" s="20"/>
    </row>
    <row r="98">
      <c r="A98" s="20" t="s">
        <v>26</v>
      </c>
      <c r="B98" s="20" t="s">
        <v>101</v>
      </c>
      <c r="C98" s="21">
        <v>0.0534047468481364</v>
      </c>
      <c r="D98" s="20"/>
      <c r="E98" s="20"/>
      <c r="F98" s="20"/>
    </row>
    <row r="99">
      <c r="A99" s="20" t="s">
        <v>29</v>
      </c>
      <c r="B99" s="20" t="s">
        <v>101</v>
      </c>
      <c r="C99" s="21">
        <v>1.64361413286551</v>
      </c>
      <c r="D99" s="20"/>
      <c r="E99" s="20"/>
      <c r="F99" s="20"/>
    </row>
    <row r="100">
      <c r="A100" s="20" t="s">
        <v>32</v>
      </c>
      <c r="B100" s="20" t="s">
        <v>101</v>
      </c>
      <c r="C100" s="21">
        <v>0.929634955230089</v>
      </c>
      <c r="D100" s="20"/>
      <c r="E100" s="20"/>
      <c r="F100" s="20"/>
    </row>
    <row r="101">
      <c r="A101" s="20" t="s">
        <v>35</v>
      </c>
      <c r="B101" s="20" t="s">
        <v>101</v>
      </c>
      <c r="C101" s="21">
        <v>0.063252911654597</v>
      </c>
      <c r="D101" s="20"/>
      <c r="E101" s="20"/>
      <c r="F101" s="20"/>
    </row>
    <row r="102">
      <c r="A102" s="20" t="s">
        <v>38</v>
      </c>
      <c r="B102" s="20" t="s">
        <v>101</v>
      </c>
      <c r="C102" s="21">
        <v>0.569058531506384</v>
      </c>
      <c r="D102" s="20"/>
      <c r="E102" s="20"/>
      <c r="F102" s="20"/>
    </row>
    <row r="103">
      <c r="A103" s="20" t="s">
        <v>41</v>
      </c>
      <c r="B103" s="20" t="s">
        <v>101</v>
      </c>
      <c r="C103" s="21">
        <v>0.070135828521514</v>
      </c>
      <c r="D103" s="20"/>
      <c r="E103" s="20"/>
      <c r="F103" s="20"/>
    </row>
    <row r="104">
      <c r="A104" s="20" t="s">
        <v>44</v>
      </c>
      <c r="B104" s="20" t="s">
        <v>101</v>
      </c>
      <c r="C104" s="21">
        <v>1.50006425060976</v>
      </c>
      <c r="D104" s="20"/>
      <c r="E104" s="20"/>
      <c r="F104" s="20"/>
    </row>
    <row r="105">
      <c r="A105" s="20" t="s">
        <v>47</v>
      </c>
      <c r="B105" s="20" t="s">
        <v>101</v>
      </c>
      <c r="C105" s="21">
        <v>0.876632323614063</v>
      </c>
      <c r="D105" s="20"/>
      <c r="E105" s="20"/>
      <c r="F105" s="20"/>
    </row>
    <row r="106">
      <c r="A106" s="20" t="s">
        <v>50</v>
      </c>
      <c r="B106" s="20" t="s">
        <v>101</v>
      </c>
      <c r="C106" s="21">
        <v>0.0640473470669129</v>
      </c>
      <c r="D106" s="20"/>
      <c r="E106" s="20"/>
      <c r="F106" s="20"/>
    </row>
    <row r="107">
      <c r="A107" s="20" t="s">
        <v>53</v>
      </c>
      <c r="B107" s="20" t="s">
        <v>101</v>
      </c>
      <c r="C107" s="21">
        <v>0.560736918552576</v>
      </c>
      <c r="D107" s="20"/>
      <c r="E107" s="20"/>
      <c r="F107" s="20"/>
    </row>
    <row r="108">
      <c r="A108" s="20" t="s">
        <v>56</v>
      </c>
      <c r="B108" s="20" t="s">
        <v>101</v>
      </c>
      <c r="C108" s="21">
        <v>0.070772299046136</v>
      </c>
      <c r="D108" s="20"/>
      <c r="E108" s="20"/>
      <c r="F108" s="20"/>
    </row>
    <row r="109">
      <c r="A109" s="20" t="s">
        <v>59</v>
      </c>
      <c r="B109" s="20" t="s">
        <v>101</v>
      </c>
      <c r="C109" s="21">
        <v>0.0234247864728973</v>
      </c>
      <c r="D109" s="20"/>
      <c r="E109" s="20"/>
      <c r="F109" s="20"/>
    </row>
    <row r="110">
      <c r="A110" s="20" t="s">
        <v>62</v>
      </c>
      <c r="B110" s="20" t="s">
        <v>101</v>
      </c>
      <c r="C110" s="21">
        <v>0.394761022409192</v>
      </c>
      <c r="D110" s="20"/>
      <c r="E110" s="20"/>
      <c r="F110" s="20"/>
    </row>
    <row r="111">
      <c r="A111" s="20" t="s">
        <v>65</v>
      </c>
      <c r="B111" s="20" t="s">
        <v>101</v>
      </c>
      <c r="C111" s="21">
        <v>0.0327951025566696</v>
      </c>
      <c r="D111" s="20"/>
      <c r="E111" s="20"/>
      <c r="F111" s="20"/>
    </row>
    <row r="112">
      <c r="A112" s="20" t="s">
        <v>68</v>
      </c>
      <c r="B112" s="20" t="s">
        <v>101</v>
      </c>
      <c r="C112" s="21">
        <v>0.0222261844654059</v>
      </c>
      <c r="D112" s="20"/>
      <c r="E112" s="20"/>
      <c r="F112" s="20"/>
    </row>
    <row r="113">
      <c r="A113" s="20" t="s">
        <v>71</v>
      </c>
      <c r="B113" s="20" t="s">
        <v>101</v>
      </c>
      <c r="C113" s="21">
        <v>0.392952216776233</v>
      </c>
      <c r="D113" s="20"/>
      <c r="E113" s="20"/>
      <c r="F113" s="20"/>
    </row>
    <row r="114">
      <c r="A114" s="20" t="s">
        <v>74</v>
      </c>
      <c r="B114" s="20" t="s">
        <v>101</v>
      </c>
      <c r="C114" s="21">
        <v>0.0318037084455249</v>
      </c>
      <c r="D114" s="20"/>
      <c r="E114" s="20"/>
      <c r="F114" s="20"/>
    </row>
    <row r="115">
      <c r="A115" s="20" t="s">
        <v>77</v>
      </c>
      <c r="B115" s="20" t="s">
        <v>101</v>
      </c>
      <c r="C115" s="21">
        <v>1.57789569971477</v>
      </c>
      <c r="D115" s="20"/>
      <c r="E115" s="20"/>
      <c r="F115" s="20"/>
    </row>
    <row r="116">
      <c r="A116" s="20" t="s">
        <v>80</v>
      </c>
      <c r="B116" s="20" t="s">
        <v>101</v>
      </c>
      <c r="C116" s="21">
        <v>1.32847962310312</v>
      </c>
      <c r="D116" s="20"/>
      <c r="E116" s="20"/>
      <c r="F116" s="20"/>
    </row>
    <row r="117">
      <c r="A117" s="20" t="s">
        <v>83</v>
      </c>
      <c r="B117" s="20" t="s">
        <v>101</v>
      </c>
      <c r="C117" s="21">
        <v>0.0464551868388568</v>
      </c>
      <c r="D117" s="20"/>
      <c r="E117" s="20"/>
      <c r="F117" s="20"/>
    </row>
    <row r="118">
      <c r="A118" s="20" t="s">
        <v>86</v>
      </c>
      <c r="B118" s="20" t="s">
        <v>101</v>
      </c>
      <c r="C118" s="21">
        <v>0.526031391971563</v>
      </c>
      <c r="D118" s="20"/>
      <c r="E118" s="20"/>
      <c r="F118" s="20"/>
    </row>
    <row r="119">
      <c r="A119" s="20" t="s">
        <v>89</v>
      </c>
      <c r="B119" s="20" t="s">
        <v>101</v>
      </c>
      <c r="C119" s="21">
        <v>0.0541985340014517</v>
      </c>
      <c r="D119" s="20"/>
      <c r="E119" s="20"/>
      <c r="F119" s="20"/>
    </row>
    <row r="120">
      <c r="A120" s="20" t="s">
        <v>92</v>
      </c>
      <c r="B120" s="20" t="s">
        <v>101</v>
      </c>
      <c r="C120" s="21">
        <v>0.00363845108645716</v>
      </c>
      <c r="D120" s="20"/>
      <c r="E120" s="20"/>
      <c r="F120" s="20"/>
    </row>
    <row r="121">
      <c r="A121" s="20" t="s">
        <v>95</v>
      </c>
      <c r="B121" s="20" t="s">
        <v>101</v>
      </c>
      <c r="C121" s="21">
        <v>0.249780916763796</v>
      </c>
      <c r="D121" s="20"/>
      <c r="E121" s="20"/>
      <c r="F121" s="20"/>
    </row>
    <row r="122">
      <c r="A122" s="20" t="s">
        <v>98</v>
      </c>
      <c r="B122" s="20" t="s">
        <v>101</v>
      </c>
      <c r="C122" s="21">
        <v>0.0142345099448693</v>
      </c>
      <c r="D122" s="20"/>
      <c r="E122" s="20"/>
      <c r="F122" s="20"/>
    </row>
    <row r="123">
      <c r="A123" s="20" t="s">
        <v>101</v>
      </c>
      <c r="B123" s="20" t="s">
        <v>101</v>
      </c>
      <c r="C123" s="21">
        <v>0.00222351779633358</v>
      </c>
      <c r="D123" s="20"/>
      <c r="E123" s="20"/>
      <c r="F123" s="20"/>
    </row>
    <row r="124">
      <c r="A124" s="20" t="s">
        <v>104</v>
      </c>
      <c r="B124" s="20" t="s">
        <v>101</v>
      </c>
      <c r="C124" s="21">
        <v>0.234651744998156</v>
      </c>
      <c r="D124" s="20"/>
      <c r="E124" s="20"/>
      <c r="F124" s="20"/>
    </row>
    <row r="125">
      <c r="A125" s="20" t="s">
        <v>107</v>
      </c>
      <c r="B125" s="20" t="s">
        <v>101</v>
      </c>
      <c r="C125" s="21">
        <v>0.0130520264118039</v>
      </c>
      <c r="D125" s="20"/>
      <c r="E125" s="20"/>
      <c r="F125" s="20"/>
    </row>
    <row r="126">
      <c r="A126" s="20" t="s">
        <v>17</v>
      </c>
      <c r="B126" s="20" t="s">
        <v>104</v>
      </c>
      <c r="C126" s="21">
        <v>1.02964548322596</v>
      </c>
      <c r="D126" s="20"/>
      <c r="E126" s="20"/>
      <c r="F126" s="20"/>
    </row>
    <row r="127">
      <c r="A127" s="20" t="s">
        <v>20</v>
      </c>
      <c r="B127" s="20" t="s">
        <v>104</v>
      </c>
      <c r="C127" s="21">
        <v>0.400410137028243</v>
      </c>
      <c r="D127" s="20"/>
      <c r="E127" s="20"/>
      <c r="F127" s="20"/>
    </row>
    <row r="128">
      <c r="A128" s="20" t="s">
        <v>23</v>
      </c>
      <c r="B128" s="20" t="s">
        <v>104</v>
      </c>
      <c r="C128" s="21">
        <v>0.233729486889961</v>
      </c>
      <c r="D128" s="20"/>
      <c r="E128" s="20"/>
      <c r="F128" s="20"/>
    </row>
    <row r="129">
      <c r="A129" s="20" t="s">
        <v>26</v>
      </c>
      <c r="B129" s="20" t="s">
        <v>104</v>
      </c>
      <c r="C129" s="21">
        <v>0.237818871961726</v>
      </c>
      <c r="D129" s="20"/>
      <c r="E129" s="20"/>
      <c r="F129" s="20"/>
    </row>
    <row r="130">
      <c r="A130" s="20" t="s">
        <v>29</v>
      </c>
      <c r="B130" s="20" t="s">
        <v>104</v>
      </c>
      <c r="C130" s="21">
        <v>3.77437250648048</v>
      </c>
      <c r="D130" s="20"/>
      <c r="E130" s="20"/>
      <c r="F130" s="20"/>
    </row>
    <row r="131">
      <c r="A131" s="20" t="s">
        <v>32</v>
      </c>
      <c r="B131" s="20" t="s">
        <v>104</v>
      </c>
      <c r="C131" s="21">
        <v>0.752907723997103</v>
      </c>
      <c r="D131" s="20"/>
      <c r="E131" s="20"/>
      <c r="F131" s="20"/>
    </row>
    <row r="132">
      <c r="A132" s="20" t="s">
        <v>35</v>
      </c>
      <c r="B132" s="20" t="s">
        <v>104</v>
      </c>
      <c r="C132" s="21">
        <v>0.396895652087969</v>
      </c>
      <c r="D132" s="20"/>
      <c r="E132" s="20"/>
      <c r="F132" s="20"/>
    </row>
    <row r="133">
      <c r="A133" s="20" t="s">
        <v>38</v>
      </c>
      <c r="B133" s="20" t="s">
        <v>104</v>
      </c>
      <c r="C133" s="21">
        <v>0.299902683488787</v>
      </c>
      <c r="D133" s="20"/>
      <c r="E133" s="20"/>
      <c r="F133" s="20"/>
    </row>
    <row r="134">
      <c r="A134" s="20" t="s">
        <v>41</v>
      </c>
      <c r="B134" s="20" t="s">
        <v>104</v>
      </c>
      <c r="C134" s="21">
        <v>0.246526374441129</v>
      </c>
      <c r="D134" s="20"/>
      <c r="E134" s="20"/>
      <c r="F134" s="20"/>
    </row>
    <row r="135">
      <c r="A135" s="20" t="s">
        <v>44</v>
      </c>
      <c r="B135" s="20" t="s">
        <v>104</v>
      </c>
      <c r="C135" s="21">
        <v>1.00466168183872</v>
      </c>
      <c r="D135" s="20"/>
      <c r="E135" s="20"/>
      <c r="F135" s="20"/>
    </row>
    <row r="136">
      <c r="A136" s="20" t="s">
        <v>47</v>
      </c>
      <c r="B136" s="20" t="s">
        <v>104</v>
      </c>
      <c r="C136" s="21">
        <v>0.675809650868928</v>
      </c>
      <c r="D136" s="20"/>
      <c r="E136" s="20"/>
      <c r="F136" s="20"/>
    </row>
    <row r="137">
      <c r="A137" s="20" t="s">
        <v>50</v>
      </c>
      <c r="B137" s="20" t="s">
        <v>104</v>
      </c>
      <c r="C137" s="21">
        <v>0.385192096707877</v>
      </c>
      <c r="D137" s="20"/>
      <c r="E137" s="20"/>
      <c r="F137" s="20"/>
    </row>
    <row r="138">
      <c r="A138" s="20" t="s">
        <v>53</v>
      </c>
      <c r="B138" s="20" t="s">
        <v>104</v>
      </c>
      <c r="C138" s="21">
        <v>0.298149426307622</v>
      </c>
      <c r="D138" s="20"/>
      <c r="E138" s="20"/>
      <c r="F138" s="20"/>
    </row>
    <row r="139">
      <c r="A139" s="20" t="s">
        <v>56</v>
      </c>
      <c r="B139" s="20" t="s">
        <v>104</v>
      </c>
      <c r="C139" s="21">
        <v>0.24459880846854</v>
      </c>
      <c r="D139" s="20"/>
      <c r="E139" s="20"/>
      <c r="F139" s="20"/>
    </row>
    <row r="140">
      <c r="A140" s="20" t="s">
        <v>59</v>
      </c>
      <c r="B140" s="20" t="s">
        <v>104</v>
      </c>
      <c r="C140" s="21">
        <v>0.677627001326534</v>
      </c>
      <c r="D140" s="20"/>
      <c r="E140" s="20"/>
      <c r="F140" s="20"/>
    </row>
    <row r="141">
      <c r="A141" s="20" t="s">
        <v>62</v>
      </c>
      <c r="B141" s="20" t="s">
        <v>104</v>
      </c>
      <c r="C141" s="21">
        <v>0.18592887997364</v>
      </c>
      <c r="D141" s="20"/>
      <c r="E141" s="20"/>
      <c r="F141" s="20"/>
    </row>
    <row r="142">
      <c r="A142" s="20" t="s">
        <v>65</v>
      </c>
      <c r="B142" s="20" t="s">
        <v>104</v>
      </c>
      <c r="C142" s="21">
        <v>0.328766005322896</v>
      </c>
      <c r="D142" s="20"/>
      <c r="E142" s="20"/>
      <c r="F142" s="20"/>
    </row>
    <row r="143">
      <c r="A143" s="20" t="s">
        <v>68</v>
      </c>
      <c r="B143" s="20" t="s">
        <v>104</v>
      </c>
      <c r="C143" s="21">
        <v>3.06218953491808</v>
      </c>
      <c r="D143" s="20"/>
      <c r="E143" s="20"/>
      <c r="F143" s="20"/>
    </row>
    <row r="144">
      <c r="A144" s="20" t="s">
        <v>71</v>
      </c>
      <c r="B144" s="20" t="s">
        <v>104</v>
      </c>
      <c r="C144" s="21">
        <v>0.178814022657236</v>
      </c>
      <c r="D144" s="20"/>
      <c r="E144" s="20"/>
      <c r="F144" s="20"/>
    </row>
    <row r="145">
      <c r="A145" s="20" t="s">
        <v>74</v>
      </c>
      <c r="B145" s="20" t="s">
        <v>104</v>
      </c>
      <c r="C145" s="21">
        <v>0.336345587261335</v>
      </c>
      <c r="D145" s="20"/>
      <c r="E145" s="20"/>
      <c r="F145" s="20"/>
    </row>
    <row r="146">
      <c r="A146" s="20" t="s">
        <v>77</v>
      </c>
      <c r="B146" s="20" t="s">
        <v>104</v>
      </c>
      <c r="C146" s="21">
        <v>0.773833125220843</v>
      </c>
      <c r="D146" s="20"/>
      <c r="E146" s="20"/>
      <c r="F146" s="20"/>
    </row>
    <row r="147">
      <c r="A147" s="20" t="s">
        <v>80</v>
      </c>
      <c r="B147" s="20" t="s">
        <v>104</v>
      </c>
      <c r="C147" s="21">
        <v>0.899367986482478</v>
      </c>
      <c r="D147" s="20"/>
      <c r="E147" s="20"/>
      <c r="F147" s="20"/>
    </row>
    <row r="148">
      <c r="A148" s="20" t="s">
        <v>83</v>
      </c>
      <c r="B148" s="20" t="s">
        <v>104</v>
      </c>
      <c r="C148" s="21">
        <v>0.385513300445369</v>
      </c>
      <c r="D148" s="20"/>
      <c r="E148" s="20"/>
      <c r="F148" s="20"/>
    </row>
    <row r="149">
      <c r="A149" s="20" t="s">
        <v>86</v>
      </c>
      <c r="B149" s="20" t="s">
        <v>104</v>
      </c>
      <c r="C149" s="21">
        <v>0.233771873717666</v>
      </c>
      <c r="D149" s="20"/>
      <c r="E149" s="20"/>
      <c r="F149" s="20"/>
    </row>
    <row r="150">
      <c r="A150" s="20" t="s">
        <v>89</v>
      </c>
      <c r="B150" s="20" t="s">
        <v>104</v>
      </c>
      <c r="C150" s="21">
        <v>0.235781680571978</v>
      </c>
      <c r="D150" s="20"/>
      <c r="E150" s="20"/>
      <c r="F150" s="20"/>
    </row>
    <row r="151">
      <c r="A151" s="20" t="s">
        <v>92</v>
      </c>
      <c r="B151" s="20" t="s">
        <v>104</v>
      </c>
      <c r="C151" s="21">
        <v>0.741786063778124</v>
      </c>
      <c r="D151" s="20"/>
      <c r="E151" s="20"/>
      <c r="F151" s="20"/>
    </row>
    <row r="152">
      <c r="A152" s="20" t="s">
        <v>95</v>
      </c>
      <c r="B152" s="20" t="s">
        <v>104</v>
      </c>
      <c r="C152" s="21">
        <v>0.02548220576074</v>
      </c>
      <c r="D152" s="20"/>
      <c r="E152" s="20"/>
      <c r="F152" s="20"/>
    </row>
    <row r="153">
      <c r="A153" s="20" t="s">
        <v>98</v>
      </c>
      <c r="B153" s="20" t="s">
        <v>104</v>
      </c>
      <c r="C153" s="21">
        <v>0.348018927549525</v>
      </c>
      <c r="D153" s="20"/>
      <c r="E153" s="20"/>
      <c r="F153" s="20"/>
    </row>
    <row r="154">
      <c r="A154" s="20" t="s">
        <v>101</v>
      </c>
      <c r="B154" s="20" t="s">
        <v>104</v>
      </c>
      <c r="C154" s="21">
        <v>4.60748466655402</v>
      </c>
      <c r="D154" s="20"/>
      <c r="E154" s="20"/>
      <c r="F154" s="20"/>
    </row>
    <row r="155">
      <c r="A155" s="20" t="s">
        <v>104</v>
      </c>
      <c r="B155" s="20" t="s">
        <v>104</v>
      </c>
      <c r="C155" s="21">
        <v>0.0120338805667512</v>
      </c>
      <c r="D155" s="20"/>
      <c r="E155" s="20"/>
      <c r="F155" s="20"/>
    </row>
    <row r="156">
      <c r="A156" s="20" t="s">
        <v>107</v>
      </c>
      <c r="B156" s="20" t="s">
        <v>104</v>
      </c>
      <c r="C156" s="21">
        <v>0.370139950644354</v>
      </c>
      <c r="D156" s="20"/>
      <c r="E156" s="20"/>
      <c r="F156" s="20"/>
    </row>
  </sheetData>
  <drawing r:id="rId1"/>
</worksheet>
</file>