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s Template - Muscle Groups" sheetId="1" r:id="rId3"/>
    <sheet state="visible" name="Mass Template - Exercise Target" sheetId="2" r:id="rId4"/>
    <sheet state="visible" name="Mass Template - Target Configur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MAV needs to be updated as it is not necessarily MEV Max + 1 through MRV Min - 1.</t>
      </text>
    </comment>
  </commentList>
</comments>
</file>

<file path=xl/sharedStrings.xml><?xml version="1.0" encoding="utf-8"?>
<sst xmlns="http://schemas.openxmlformats.org/spreadsheetml/2006/main" count="72" uniqueCount="54">
  <si>
    <t>Effective Sets per Muscle Group per Actual Set of Exercise</t>
  </si>
  <si>
    <t>Pectoralis</t>
  </si>
  <si>
    <t>MV</t>
  </si>
  <si>
    <t>MEV</t>
  </si>
  <si>
    <t>MAV Minimum</t>
  </si>
  <si>
    <t>MAV Maximum</t>
  </si>
  <si>
    <t>MRV</t>
  </si>
  <si>
    <t xml:space="preserve">Frequency Minimum </t>
  </si>
  <si>
    <t xml:space="preserve">Frequency Maximum </t>
  </si>
  <si>
    <t>Reps/Set Minimum</t>
  </si>
  <si>
    <t>Reps/Set Maximum</t>
  </si>
  <si>
    <t>Tricep</t>
  </si>
  <si>
    <t>Bicep</t>
  </si>
  <si>
    <t>Deltoid - Anterior</t>
  </si>
  <si>
    <t>Deltoid - Medial/Posterior</t>
  </si>
  <si>
    <t>Abdominals</t>
  </si>
  <si>
    <t>Trapezius</t>
  </si>
  <si>
    <t>Back</t>
  </si>
  <si>
    <t>Quadricep</t>
  </si>
  <si>
    <t>Hamstring</t>
  </si>
  <si>
    <t>Gluteus</t>
  </si>
  <si>
    <t>Calf</t>
  </si>
  <si>
    <t>Upper Body - Horizontal Push</t>
  </si>
  <si>
    <t>Group Quantity</t>
  </si>
  <si>
    <t>Minimum Frequency</t>
  </si>
  <si>
    <t>Maximum Frequency</t>
  </si>
  <si>
    <t>Minimum Reps/Set</t>
  </si>
  <si>
    <t>Maximum Reps/Set</t>
  </si>
  <si>
    <t>Primary Muscle Group #1</t>
  </si>
  <si>
    <t>Primary Muscle Group #2</t>
  </si>
  <si>
    <t>Primary Muscle Group #3</t>
  </si>
  <si>
    <t>Primary Muscle Group #4</t>
  </si>
  <si>
    <t>Index</t>
  </si>
  <si>
    <t>Volume Goals (Sets)</t>
  </si>
  <si>
    <t>Week 1</t>
  </si>
  <si>
    <t>Week 2</t>
  </si>
  <si>
    <t>Week 3</t>
  </si>
  <si>
    <t>Week 4</t>
  </si>
  <si>
    <t>Week 5</t>
  </si>
  <si>
    <t>Frequency Minimum</t>
  </si>
  <si>
    <t>Frequency Maximum</t>
  </si>
  <si>
    <t>Upper Body - Vertical Push</t>
  </si>
  <si>
    <t>Upper Body - Horizontal Pull</t>
  </si>
  <si>
    <t>Total Sets</t>
  </si>
  <si>
    <t>Upper Body - Vertical Pull</t>
  </si>
  <si>
    <t>Upper Body - Extension</t>
  </si>
  <si>
    <t>Upper Body - Flexion</t>
  </si>
  <si>
    <t>Lower Body - Push</t>
  </si>
  <si>
    <t>Lower Body - Pull</t>
  </si>
  <si>
    <t>Lower Body - Extension</t>
  </si>
  <si>
    <t>Lever Reverse Hyper-extension (plate loaded)</t>
  </si>
  <si>
    <t>Lower Body - Flexion</t>
  </si>
  <si>
    <t>Lying Hamstring Curl</t>
  </si>
  <si>
    <t>Seated Hamstring Curl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</si>
</sst>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Arial"/>
    </font>
    <font/>
    <font>
      <sz val="10.0"/>
    </font>
    <font>
      <u/>
      <color rgb="FF0000FF"/>
    </font>
    <font>
      <b/>
      <sz val="10.0"/>
    </font>
    <font>
      <b/>
      <sz val="10.0"/>
      <color rgb="FF000000"/>
    </font>
    <font>
      <sz val="10.0"/>
      <color rgb="FF000000"/>
    </font>
    <font>
      <u/>
      <color rgb="FF0000FF"/>
    </font>
    <font>
      <u/>
      <sz val="10.0"/>
      <color rgb="FF1155CC"/>
      <name val="Arial"/>
    </font>
    <font>
      <u/>
      <color rgb="FF1155CC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45818E"/>
        <bgColor rgb="FF45818E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textRotation="9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Font="1"/>
    <xf borderId="0" fillId="0" fontId="1" numFmtId="1" xfId="0" applyFont="1" applyNumberFormat="1"/>
    <xf borderId="0" fillId="0" fontId="2" numFmtId="0" xfId="0" applyAlignment="1" applyFont="1">
      <alignment horizontal="center" shrinkToFit="0" vertical="center" wrapText="1"/>
    </xf>
    <xf borderId="0" fillId="0" fontId="2" numFmtId="9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0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6" fontId="5" numFmtId="0" xfId="0" applyAlignment="1" applyFill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8" fontId="4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3" fontId="6" numFmtId="3" xfId="0" applyAlignment="1" applyFont="1" applyNumberFormat="1">
      <alignment horizontal="center" shrinkToFit="0" vertical="center" wrapText="1"/>
    </xf>
    <xf borderId="0" fillId="4" fontId="6" numFmtId="3" xfId="0" applyAlignment="1" applyFont="1" applyNumberFormat="1">
      <alignment horizontal="center" shrinkToFit="0" vertical="center" wrapText="1"/>
    </xf>
    <xf borderId="0" fillId="5" fontId="6" numFmtId="3" xfId="0" applyAlignment="1" applyFont="1" applyNumberFormat="1">
      <alignment horizontal="center" shrinkToFit="0" vertical="center" wrapText="1"/>
    </xf>
    <xf borderId="0" fillId="6" fontId="6" numFmtId="3" xfId="0" applyAlignment="1" applyFont="1" applyNumberFormat="1">
      <alignment horizontal="center" readingOrder="0" shrinkToFit="0" vertical="center" wrapText="1"/>
    </xf>
    <xf borderId="0" fillId="7" fontId="0" numFmtId="3" xfId="0" applyAlignment="1" applyFont="1" applyNumberFormat="1">
      <alignment horizontal="center" shrinkToFit="0" vertical="center" wrapText="1"/>
    </xf>
    <xf borderId="0" fillId="8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9" fontId="8" numFmtId="0" xfId="0" applyAlignment="1" applyFill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  <c r="I1" s="1" t="s">
        <v>8</v>
      </c>
      <c r="K1" s="1" t="s">
        <v>9</v>
      </c>
      <c r="L1" s="1" t="s">
        <v>10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1">
        <v>8.0</v>
      </c>
      <c r="C2" s="1">
        <v>10.0</v>
      </c>
      <c r="D2" s="1">
        <v>12.0</v>
      </c>
      <c r="E2" s="1">
        <v>20.0</v>
      </c>
      <c r="F2" s="1">
        <v>22.0</v>
      </c>
      <c r="G2" s="4"/>
      <c r="H2" s="1">
        <v>1.5</v>
      </c>
      <c r="I2" s="1">
        <v>3.0</v>
      </c>
      <c r="K2" s="1">
        <v>8.0</v>
      </c>
      <c r="L2" s="1">
        <v>12.0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11</v>
      </c>
      <c r="B3" s="1">
        <v>4.0</v>
      </c>
      <c r="C3" s="1">
        <v>6.0</v>
      </c>
      <c r="D3" s="1">
        <v>10.0</v>
      </c>
      <c r="E3" s="1">
        <v>14.0</v>
      </c>
      <c r="F3" s="1">
        <v>18.0</v>
      </c>
      <c r="G3" s="4"/>
      <c r="H3" s="1">
        <v>2.0</v>
      </c>
      <c r="I3" s="1">
        <v>4.0</v>
      </c>
      <c r="K3" s="1">
        <v>8.0</v>
      </c>
      <c r="L3" s="1">
        <v>20.0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12</v>
      </c>
      <c r="B4" s="1">
        <v>5.0</v>
      </c>
      <c r="C4" s="1">
        <v>8.0</v>
      </c>
      <c r="D4" s="1">
        <v>14.0</v>
      </c>
      <c r="E4" s="1">
        <v>20.0</v>
      </c>
      <c r="F4" s="1">
        <v>26.0</v>
      </c>
      <c r="G4" s="4"/>
      <c r="H4" s="1">
        <v>2.0</v>
      </c>
      <c r="I4" s="1">
        <v>6.0</v>
      </c>
      <c r="K4" s="1">
        <v>8.0</v>
      </c>
      <c r="L4" s="1">
        <v>15.0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13</v>
      </c>
      <c r="B5" s="1">
        <v>0.0</v>
      </c>
      <c r="C5" s="1">
        <v>0.0</v>
      </c>
      <c r="D5" s="1">
        <v>6.0</v>
      </c>
      <c r="E5" s="1">
        <v>8.0</v>
      </c>
      <c r="F5" s="1">
        <v>12.0</v>
      </c>
      <c r="G5" s="4"/>
      <c r="H5" s="1">
        <v>1.0</v>
      </c>
      <c r="I5" s="1">
        <v>2.0</v>
      </c>
      <c r="K5" s="1">
        <v>6.0</v>
      </c>
      <c r="L5" s="1">
        <v>10.0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14</v>
      </c>
      <c r="B6" s="1">
        <v>0.0</v>
      </c>
      <c r="C6" s="1">
        <v>8.0</v>
      </c>
      <c r="D6" s="1">
        <v>16.0</v>
      </c>
      <c r="E6" s="1">
        <v>22.0</v>
      </c>
      <c r="F6" s="1">
        <v>26.0</v>
      </c>
      <c r="G6" s="4"/>
      <c r="H6" s="1">
        <v>2.0</v>
      </c>
      <c r="I6" s="1">
        <v>6.0</v>
      </c>
      <c r="K6" s="1">
        <v>10.0</v>
      </c>
      <c r="L6" s="1">
        <v>20.0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16</v>
      </c>
      <c r="B7" s="1">
        <v>0.0</v>
      </c>
      <c r="C7" s="1">
        <v>0.0</v>
      </c>
      <c r="D7" s="1">
        <v>12.0</v>
      </c>
      <c r="E7" s="1">
        <v>20.0</v>
      </c>
      <c r="F7" s="1">
        <v>26.0</v>
      </c>
      <c r="G7" s="4"/>
      <c r="H7" s="1">
        <v>2.0</v>
      </c>
      <c r="I7" s="1">
        <v>6.0</v>
      </c>
      <c r="K7" s="1">
        <v>10.0</v>
      </c>
      <c r="L7" s="1">
        <v>20.0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17</v>
      </c>
      <c r="B8" s="1">
        <v>8.0</v>
      </c>
      <c r="C8" s="1">
        <v>10.0</v>
      </c>
      <c r="D8" s="1">
        <v>14.0</v>
      </c>
      <c r="E8" s="1">
        <v>22.0</v>
      </c>
      <c r="F8" s="1">
        <v>25.0</v>
      </c>
      <c r="G8" s="4"/>
      <c r="H8" s="1">
        <v>2.0</v>
      </c>
      <c r="I8" s="1">
        <v>4.0</v>
      </c>
      <c r="K8" s="1">
        <v>6.0</v>
      </c>
      <c r="L8" s="1">
        <v>20.0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18</v>
      </c>
      <c r="B9" s="1">
        <v>6.0</v>
      </c>
      <c r="C9" s="1">
        <v>8.0</v>
      </c>
      <c r="D9" s="1">
        <v>12.0</v>
      </c>
      <c r="E9" s="1">
        <v>18.0</v>
      </c>
      <c r="F9" s="1">
        <v>20.0</v>
      </c>
      <c r="G9" s="4"/>
      <c r="H9" s="1">
        <v>1.5</v>
      </c>
      <c r="I9" s="1">
        <v>3.0</v>
      </c>
      <c r="K9" s="1">
        <v>8.0</v>
      </c>
      <c r="L9" s="1">
        <v>15.0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19</v>
      </c>
      <c r="B10" s="1">
        <v>4.0</v>
      </c>
      <c r="C10" s="1">
        <v>6.0</v>
      </c>
      <c r="D10" s="1">
        <v>10.0</v>
      </c>
      <c r="E10" s="1">
        <v>16.0</v>
      </c>
      <c r="F10" s="1">
        <v>20.0</v>
      </c>
      <c r="G10" s="4"/>
      <c r="H10" s="1">
        <v>2.0</v>
      </c>
      <c r="I10" s="1">
        <v>3.0</v>
      </c>
      <c r="K10" s="1">
        <v>5.0</v>
      </c>
      <c r="L10" s="1">
        <v>15.0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20</v>
      </c>
      <c r="B11" s="1">
        <v>0.0</v>
      </c>
      <c r="C11" s="1">
        <v>0.0</v>
      </c>
      <c r="D11" s="1">
        <v>4.0</v>
      </c>
      <c r="E11" s="1">
        <v>12.0</v>
      </c>
      <c r="F11" s="1">
        <v>16.0</v>
      </c>
      <c r="G11" s="4"/>
      <c r="H11" s="1">
        <v>2.0</v>
      </c>
      <c r="I11" s="1">
        <v>3.0</v>
      </c>
      <c r="K11" s="1">
        <v>8.0</v>
      </c>
      <c r="L11" s="1">
        <v>12.0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21</v>
      </c>
      <c r="B12" s="1">
        <v>6.0</v>
      </c>
      <c r="C12" s="1">
        <v>8.0</v>
      </c>
      <c r="D12" s="1">
        <v>12.0</v>
      </c>
      <c r="E12" s="1">
        <v>16.0</v>
      </c>
      <c r="F12" s="1">
        <v>20.0</v>
      </c>
      <c r="G12" s="4"/>
      <c r="H12" s="1">
        <v>2.0</v>
      </c>
      <c r="I12" s="1">
        <v>4.0</v>
      </c>
      <c r="K12" s="1">
        <v>8.0</v>
      </c>
      <c r="L12" s="1">
        <v>15.0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15</v>
      </c>
      <c r="B13" s="1">
        <v>0.0</v>
      </c>
      <c r="C13" s="1">
        <v>0.0</v>
      </c>
      <c r="D13" s="1">
        <v>16.0</v>
      </c>
      <c r="E13" s="1">
        <v>20.0</v>
      </c>
      <c r="F13" s="1">
        <v>25.0</v>
      </c>
      <c r="G13" s="4"/>
      <c r="H13" s="1">
        <v>3.0</v>
      </c>
      <c r="I13" s="1">
        <v>5.0</v>
      </c>
      <c r="K13" s="1">
        <v>8.0</v>
      </c>
      <c r="L13" s="1">
        <v>20.0</v>
      </c>
      <c r="M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K14" s="4"/>
      <c r="L14" s="4"/>
      <c r="M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23</v>
      </c>
      <c r="B15" s="4"/>
      <c r="C15" s="4"/>
      <c r="D15" s="4"/>
      <c r="E15" s="4"/>
      <c r="F15" s="4"/>
      <c r="G15" s="4"/>
      <c r="H15" s="1" t="s">
        <v>24</v>
      </c>
      <c r="I15" s="1" t="s">
        <v>25</v>
      </c>
      <c r="K15" s="1" t="s">
        <v>26</v>
      </c>
      <c r="L15" s="1" t="s">
        <v>27</v>
      </c>
      <c r="M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f>COUNTA(A2:A13)</f>
        <v>12</v>
      </c>
      <c r="B16" s="4"/>
      <c r="C16" s="4"/>
      <c r="D16" s="4"/>
      <c r="E16" s="4"/>
      <c r="F16" s="4"/>
      <c r="G16" s="4"/>
      <c r="H16" s="4">
        <f>MIN(H2:H13)</f>
        <v>1</v>
      </c>
      <c r="I16" s="4">
        <f>MAX(I2:I13)</f>
        <v>6</v>
      </c>
      <c r="K16" s="4">
        <f>MIN(K2:K13)</f>
        <v>5</v>
      </c>
      <c r="L16" s="4">
        <f>MAX(L2:L13)</f>
        <v>20</v>
      </c>
      <c r="M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/>
      <c r="B18" s="6"/>
      <c r="C18" s="6"/>
      <c r="D18" s="6"/>
      <c r="E18" s="6"/>
      <c r="F18" s="6"/>
      <c r="G18" s="6"/>
      <c r="H18" s="6"/>
      <c r="I18" s="6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/>
      <c r="F19" s="7"/>
      <c r="G19" s="7"/>
      <c r="H19" s="7"/>
      <c r="I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/>
      <c r="F20" s="7"/>
      <c r="G20" s="7"/>
      <c r="H20" s="7"/>
      <c r="I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/>
      <c r="F21" s="7"/>
      <c r="G21" s="7"/>
      <c r="H21" s="7"/>
      <c r="I21" s="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/>
      <c r="B22" s="7"/>
      <c r="C22" s="6"/>
      <c r="E22" s="6"/>
      <c r="F22" s="7"/>
      <c r="G22" s="7"/>
      <c r="H22" s="7"/>
      <c r="I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/>
      <c r="B23" s="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/>
      <c r="B24" s="6"/>
      <c r="C24" s="6"/>
      <c r="D24" s="6"/>
      <c r="E24" s="6"/>
      <c r="F24" s="6"/>
      <c r="G24" s="6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/>
      <c r="B25" s="6"/>
      <c r="C25" s="6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29"/>
    <col customWidth="1" min="2" max="13" width="7.29"/>
  </cols>
  <sheetData>
    <row r="1">
      <c r="A1" s="1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tr">
        <f>HYPERLINK("https://exrx.net/WeightExercises/PectoralSternal/AsChestDip","Assisted Chest Dip")</f>
        <v>Assisted Chest Dip</v>
      </c>
      <c r="B3" s="1">
        <v>1.0</v>
      </c>
      <c r="C3" s="1">
        <v>0.75</v>
      </c>
      <c r="D3" s="1">
        <v>0.0</v>
      </c>
      <c r="E3" s="1">
        <v>0.25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tr">
        <f>HYPERLINK("https://exrx.net/WeightExercises/PectoralSternal/BBBenchPress","Barbell Bench Press")</f>
        <v>Barbell Bench Press</v>
      </c>
      <c r="B4" s="1">
        <v>1.0</v>
      </c>
      <c r="C4" s="1">
        <v>1.0</v>
      </c>
      <c r="D4" s="1">
        <v>0.0</v>
      </c>
      <c r="E4" s="1">
        <v>0.75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tr">
        <f>HYPERLINK("https://exrx.net/WeightExercises/PectoralSternal/BBDeclineBenchPress","Barbell Decline Bench Press")</f>
        <v>Barbell Decline Bench Press</v>
      </c>
      <c r="B5" s="1">
        <v>1.0</v>
      </c>
      <c r="C5" s="1">
        <v>1.0</v>
      </c>
      <c r="D5" s="1">
        <v>0.0</v>
      </c>
      <c r="E5" s="1">
        <v>0.25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tr">
        <f>HYPERLINK("https://exrx.net/WeightExercises/PectoralSternal/CBChestDip","Cable Chest Dip")</f>
        <v>Cable Chest Dip</v>
      </c>
      <c r="B6" s="1">
        <v>1.0</v>
      </c>
      <c r="C6" s="1">
        <v>0.75</v>
      </c>
      <c r="D6" s="1">
        <v>0.0</v>
      </c>
      <c r="E6" s="1">
        <v>0.25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tr">
        <f>HYPERLINK("https://exrx.net/WeightExercises/PectoralSternal/CBBenchPress","Cable Bench Press")</f>
        <v>Cable Bench Press</v>
      </c>
      <c r="B7" s="1">
        <v>1.0</v>
      </c>
      <c r="C7" s="1">
        <v>1.0</v>
      </c>
      <c r="D7" s="1">
        <v>0.0</v>
      </c>
      <c r="E7" s="1">
        <v>0.5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tr">
        <f>HYPERLINK("https://exrx.net/WeightExercises/PectoralSternal/CBChestPress","Cable Chest Press")</f>
        <v>Cable Chest Press</v>
      </c>
      <c r="B8" s="1">
        <v>1.0</v>
      </c>
      <c r="C8" s="1">
        <v>1.0</v>
      </c>
      <c r="D8" s="1">
        <v>0.0</v>
      </c>
      <c r="E8" s="1">
        <v>0.5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tr">
        <f>HYPERLINK("https://exrx.net/WeightExercises/PectoralSternal/CBDeclineChestPress","Cable Decline Chest Press")</f>
        <v>Cable Decline Chest Press</v>
      </c>
      <c r="B9" s="1">
        <v>1.0</v>
      </c>
      <c r="C9" s="1">
        <v>1.0</v>
      </c>
      <c r="D9" s="1">
        <v>0.0</v>
      </c>
      <c r="E9" s="1">
        <v>0.25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tr">
        <f>HYPERLINK("https://exrx.net/WeightExercises/PectoralSternal/DBBenchPress","Dumbbell Bench Press")</f>
        <v>Dumbbell Bench Press</v>
      </c>
      <c r="B10" s="1">
        <v>1.0</v>
      </c>
      <c r="C10" s="1">
        <v>1.0</v>
      </c>
      <c r="D10" s="1">
        <v>0.0</v>
      </c>
      <c r="E10" s="1">
        <v>0.5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tr">
        <f>HYPERLINK("https://exrx.net/WeightExercises/PectoralSternal/DBDeclineBenchPress","Dumbbell Decline Bench Press")</f>
        <v>Dumbbell Decline Bench Press</v>
      </c>
      <c r="B11" s="1">
        <v>1.0</v>
      </c>
      <c r="C11" s="1">
        <v>1.0</v>
      </c>
      <c r="D11" s="1">
        <v>0.0</v>
      </c>
      <c r="E11" s="1">
        <v>0.25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tr">
        <f>HYPERLINK("https://exrx.net/WeightExercises/PectoralSternal/LVBenchPressH","Lever Bench Press (plate loaded)")</f>
        <v>Lever Bench Press (plate loaded)</v>
      </c>
      <c r="B12" s="1">
        <v>1.0</v>
      </c>
      <c r="C12" s="1">
        <v>1.0</v>
      </c>
      <c r="D12" s="1">
        <v>0.0</v>
      </c>
      <c r="E12" s="1">
        <v>0.5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tr">
        <f>HYPERLINK("https://exrx.net/WeightExercises/PectoralSternal/LVChestDipH","Lever Chest Dip (plate loaded)")</f>
        <v>Lever Chest Dip (plate loaded)</v>
      </c>
      <c r="B13" s="1">
        <v>1.0</v>
      </c>
      <c r="C13" s="1">
        <v>0.75</v>
      </c>
      <c r="D13" s="1">
        <v>0.0</v>
      </c>
      <c r="E13" s="1">
        <v>0.25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tr">
        <f>HYPERLINK("https://exrx.net/WeightExercises/PectoralSternal/LVChestPressH","Lever Chest Press (plate loaded)")</f>
        <v>Lever Chest Press (plate loaded)</v>
      </c>
      <c r="B14" s="1">
        <v>1.0</v>
      </c>
      <c r="C14" s="1">
        <v>1.0</v>
      </c>
      <c r="D14" s="1">
        <v>0.0</v>
      </c>
      <c r="E14" s="1">
        <v>0.5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tr">
        <f>HYPERLINK("https://exrx.net/WeightExercises/PectoralSternal/LVDeclineChestPressH","Lever Decline Chest Press (plate loaded)")</f>
        <v>Lever Decline Chest Press (plate loaded)</v>
      </c>
      <c r="B15" s="1">
        <v>1.0</v>
      </c>
      <c r="C15" s="1">
        <v>1.0</v>
      </c>
      <c r="D15" s="1">
        <v>0.0</v>
      </c>
      <c r="E15" s="1">
        <v>0.25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tr">
        <f>HYPERLINK("https://exrx.net/WeightExercises/PectoralSternal/LVWideGripChestPress","Lever Wide Grip Chest Press (plate loaded)")</f>
        <v>Lever Wide Grip Chest Press (plate loaded)</v>
      </c>
      <c r="B16" s="1">
        <v>1.0</v>
      </c>
      <c r="C16" s="1">
        <v>0.75</v>
      </c>
      <c r="D16" s="1">
        <v>0.0</v>
      </c>
      <c r="E16" s="1">
        <v>0.25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tr">
        <f>HYPERLINK("https://exrx.net/WeightExercises/PectoralSternal/LVChestDip","Lever Chest Dip")</f>
        <v>Lever Chest Dip</v>
      </c>
      <c r="B17" s="1">
        <v>1.0</v>
      </c>
      <c r="C17" s="1">
        <v>0.75</v>
      </c>
      <c r="D17" s="1">
        <v>0.0</v>
      </c>
      <c r="E17" s="1">
        <v>0.25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tr">
        <f>HYPERLINK("https://exrx.net/WeightExercises/PectoralSternal/LVBenchPress","Lever Bench Press")</f>
        <v>Lever Bench Press</v>
      </c>
      <c r="B18" s="1">
        <v>1.0</v>
      </c>
      <c r="C18" s="1">
        <v>1.0</v>
      </c>
      <c r="D18" s="1">
        <v>0.0</v>
      </c>
      <c r="E18" s="1">
        <v>0.5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tr">
        <f>HYPERLINK("https://exrx.net/WeightExercises/PectoralSternal/LVChestPressS","Lever Chest Press")</f>
        <v>Lever Chest Press</v>
      </c>
      <c r="B19" s="1">
        <v>1.0</v>
      </c>
      <c r="C19" s="1">
        <v>1.0</v>
      </c>
      <c r="D19" s="1">
        <v>0.0</v>
      </c>
      <c r="E19" s="1">
        <v>0.5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tr">
        <f>HYPERLINK("https://exrx.net/WeightExercises/PectoralSternal/LVDeclineChestPress","Lever Decline Chest Press")</f>
        <v>Lever Decline Chest Press</v>
      </c>
      <c r="B20" s="1">
        <v>1.0</v>
      </c>
      <c r="C20" s="1">
        <v>1.0</v>
      </c>
      <c r="D20" s="1">
        <v>0.0</v>
      </c>
      <c r="E20" s="1">
        <v>0.25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tr">
        <f>HYPERLINK("https://exrx.net/WeightExercises/PectoralSternal/LVDeclineBenchPress","Lever Decline Bench Press")</f>
        <v>Lever Decline Bench Press</v>
      </c>
      <c r="B21" s="1">
        <v>1.0</v>
      </c>
      <c r="C21" s="1">
        <v>1.0</v>
      </c>
      <c r="D21" s="1">
        <v>0.0</v>
      </c>
      <c r="E21" s="1">
        <v>0.25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tr">
        <f>HYPERLINK("https://exrx.net/WeightExercises/PectoralSternal/SMBenchPress","Smith Bench Press")</f>
        <v>Smith Bench Press</v>
      </c>
      <c r="B22" s="1">
        <v>1.0</v>
      </c>
      <c r="C22" s="1">
        <v>1.0</v>
      </c>
      <c r="D22" s="1">
        <v>0.0</v>
      </c>
      <c r="E22" s="1">
        <v>0.5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tr">
        <f>HYPERLINK("https://exrx.net/WeightExercises/PectoralSternal/SMDeclineBenchPress","Smith Decline Bench Press")</f>
        <v>Smith Decline Bench Press</v>
      </c>
      <c r="B23" s="1">
        <v>1.0</v>
      </c>
      <c r="C23" s="1">
        <v>1.0</v>
      </c>
      <c r="D23" s="1">
        <v>0.0</v>
      </c>
      <c r="E23" s="1">
        <v>0.25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tr">
        <f>HYPERLINK("https://exrx.net/WeightExercises/PectoralSternal/WtChestDip","Weighted Chest Dip")</f>
        <v>Weighted Chest Dip</v>
      </c>
      <c r="B24" s="1">
        <v>1.0</v>
      </c>
      <c r="C24" s="1">
        <v>0.75</v>
      </c>
      <c r="D24" s="1">
        <v>0.0</v>
      </c>
      <c r="E24" s="1">
        <v>0.25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tr">
        <f>HYPERLINK("https://exrx.net/WeightExercises/PectoralSternal/WtPushup","Weighted Push-up")</f>
        <v>Weighted Push-up</v>
      </c>
      <c r="B25" s="1">
        <v>1.0</v>
      </c>
      <c r="C25" s="1">
        <v>1.0</v>
      </c>
      <c r="D25" s="1">
        <v>0.0</v>
      </c>
      <c r="E25" s="1">
        <v>0.5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tr">
        <f>HYPERLINK("https://exrx.net/WeightExercises/PectoralSternal/BWChestDip","Chest Dip")</f>
        <v>Chest Dip</v>
      </c>
      <c r="B26" s="1">
        <v>1.0</v>
      </c>
      <c r="C26" s="1">
        <v>0.75</v>
      </c>
      <c r="D26" s="1">
        <v>0.0</v>
      </c>
      <c r="E26" s="1">
        <v>0.25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tr">
        <f>HYPERLINK("https://exrx.net/WeightExercises/PectoralSternal/BWPushup","Push-up")</f>
        <v>Push-up</v>
      </c>
      <c r="B27" s="1">
        <v>1.0</v>
      </c>
      <c r="C27" s="1">
        <v>1.0</v>
      </c>
      <c r="D27" s="1">
        <v>0.0</v>
      </c>
      <c r="E27" s="1">
        <v>0.5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tr">
        <f>HYPERLINK("https://exrx.net/WeightExercises/PectoralSternal/AsChestDipSelf","Self-assisted Chest Dip")</f>
        <v>Self-assisted Chest Dip</v>
      </c>
      <c r="B28" s="1">
        <v>1.0</v>
      </c>
      <c r="C28" s="1">
        <v>0.75</v>
      </c>
      <c r="D28" s="1">
        <v>0.0</v>
      </c>
      <c r="E28" s="1">
        <v>0.25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tr">
        <f>HYPERLINK("https://exrx.net/WeightExercises/PectoralSternal/STChestDip","Suspended Chest Dip")</f>
        <v>Suspended Chest Dip</v>
      </c>
      <c r="B29" s="1">
        <v>1.0</v>
      </c>
      <c r="C29" s="1">
        <v>0.75</v>
      </c>
      <c r="D29" s="1">
        <v>0.0</v>
      </c>
      <c r="E29" s="1">
        <v>0.25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tr">
        <f>HYPERLINK("https://exrx.net/WeightExercises/PectoralSternal/STChestPress","Suspended Chest Press")</f>
        <v>Suspended Chest Press</v>
      </c>
      <c r="B30" s="1">
        <v>1.0</v>
      </c>
      <c r="C30" s="1">
        <v>1.0</v>
      </c>
      <c r="D30" s="1">
        <v>0.0</v>
      </c>
      <c r="E30" s="1">
        <v>0.5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tr">
        <f>HYPERLINK("https://exrx.net/Plyometrics/ClapPushUp","Clap Push-up")</f>
        <v>Clap Push-up</v>
      </c>
      <c r="B31" s="1">
        <v>0.75</v>
      </c>
      <c r="C31" s="1">
        <v>1.0</v>
      </c>
      <c r="D31" s="1">
        <v>0.0</v>
      </c>
      <c r="E31" s="1">
        <v>0.5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tr">
        <f>HYPERLINK("https://exrx.net/Plyometrics/DepthPushUp","Depth Push-up")</f>
        <v>Depth Push-up</v>
      </c>
      <c r="B32" s="1">
        <v>1.0</v>
      </c>
      <c r="C32" s="1">
        <v>0.75</v>
      </c>
      <c r="D32" s="1">
        <v>0.0</v>
      </c>
      <c r="E32" s="1">
        <v>0.25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tr">
        <f>HYPERLINK("https://exrx.net/WeightExercises/PectoralClavicular/BBInclineBenchPress","Barbell Incline Bench Press")</f>
        <v>Barbell Incline Bench Press</v>
      </c>
      <c r="B33" s="1">
        <v>1.0</v>
      </c>
      <c r="C33" s="1">
        <v>0.75</v>
      </c>
      <c r="D33" s="1">
        <v>0.0</v>
      </c>
      <c r="E33" s="1">
        <v>0.5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tr">
        <f>HYPERLINK("https://exrx.net/WeightExercises/PectoralClavicular/CBInclineBenchPress","Cable Incline Bench Press")</f>
        <v>Cable Incline Bench Press</v>
      </c>
      <c r="B34" s="1">
        <v>1.0</v>
      </c>
      <c r="C34" s="1">
        <v>0.75</v>
      </c>
      <c r="D34" s="1">
        <v>0.0</v>
      </c>
      <c r="E34" s="1">
        <v>0.5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tr">
        <f>HYPERLINK("https://exrx.net/WeightExercises/PectoralClavicular/CBInclineChestPress","Cable Incline Chest Press")</f>
        <v>Cable Incline Chest Press</v>
      </c>
      <c r="B35" s="1">
        <v>1.0</v>
      </c>
      <c r="C35" s="1">
        <v>0.75</v>
      </c>
      <c r="D35" s="1">
        <v>0.0</v>
      </c>
      <c r="E35" s="1">
        <v>0.5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tr">
        <f>HYPERLINK("https://exrx.net/WeightExercises/PectoralClavicular/CBStandingInclineChestPress","Cable Standing Incline Chest Press")</f>
        <v>Cable Standing Incline Chest Press</v>
      </c>
      <c r="B36" s="1">
        <v>1.0</v>
      </c>
      <c r="C36" s="1">
        <v>0.75</v>
      </c>
      <c r="D36" s="1">
        <v>0.0</v>
      </c>
      <c r="E36" s="1">
        <v>0.5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tr">
        <f>HYPERLINK("https://exrx.net/WeightExercises/PectoralClavicular/DBInclineBenchPress","Dumbbell Incline Bench Press")</f>
        <v>Dumbbell Incline Bench Press</v>
      </c>
      <c r="B37" s="1">
        <v>1.0</v>
      </c>
      <c r="C37" s="1">
        <v>0.75</v>
      </c>
      <c r="D37" s="1">
        <v>0.0</v>
      </c>
      <c r="E37" s="1">
        <v>0.5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tr">
        <f>HYPERLINK("https://exrx.net/WeightExercises/PectoralClavicular/LVInclineBenchPressPL","Lever Incline Bench Press (plate loaded)")</f>
        <v>Lever Incline Bench Press (plate loaded)</v>
      </c>
      <c r="B38" s="1">
        <v>1.0</v>
      </c>
      <c r="C38" s="1">
        <v>0.75</v>
      </c>
      <c r="D38" s="1">
        <v>0.0</v>
      </c>
      <c r="E38" s="1">
        <v>0.5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tr">
        <f>HYPERLINK("https://exrx.net/WeightExercises/PectoralClavicular/LVInclineChestPressH","Lever Incline Chest Press (plate loaded)")</f>
        <v>Lever Incline Chest Press (plate loaded)</v>
      </c>
      <c r="B39" s="1">
        <v>1.0</v>
      </c>
      <c r="C39" s="1">
        <v>0.5</v>
      </c>
      <c r="D39" s="1">
        <v>0.0</v>
      </c>
      <c r="E39" s="1">
        <v>0.5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tr">
        <f>HYPERLINK("https://exrx.net/WeightExercises/PectoralClavicular/LVInclineBenchPress","Lever Incline Bench Press")</f>
        <v>Lever Incline Bench Press</v>
      </c>
      <c r="B40" s="1">
        <v>1.0</v>
      </c>
      <c r="C40" s="1">
        <v>0.75</v>
      </c>
      <c r="D40" s="1">
        <v>0.0</v>
      </c>
      <c r="E40" s="1">
        <v>0.5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tr">
        <f>HYPERLINK("https://exrx.net/WeightExercises/PectoralClavicular/LVInclineChestPress","Lever Incline Chest Press")</f>
        <v>Lever Incline Chest Press</v>
      </c>
      <c r="B41" s="1">
        <v>1.0</v>
      </c>
      <c r="C41" s="1">
        <v>0.5</v>
      </c>
      <c r="D41" s="1">
        <v>0.0</v>
      </c>
      <c r="E41" s="1">
        <v>0.5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tr">
        <f>HYPERLINK("https://exrx.net/WeightExercises/PectoralClavicular/SMInclineBenchPress","Smith Incline Bench Press")</f>
        <v>Smith Incline Bench Press</v>
      </c>
      <c r="B42" s="1">
        <v>1.0</v>
      </c>
      <c r="C42" s="1">
        <v>0.75</v>
      </c>
      <c r="D42" s="1">
        <v>0.0</v>
      </c>
      <c r="E42" s="1">
        <v>0.5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tr">
        <f>HYPERLINK("https://exrx.net/WeightExercises/PectoralClavicular/BWDeclinePushup","Decline Push-up")</f>
        <v>Decline Push-up</v>
      </c>
      <c r="B43" s="1">
        <v>1.0</v>
      </c>
      <c r="C43" s="1">
        <v>1.0</v>
      </c>
      <c r="D43" s="1">
        <v>0.0</v>
      </c>
      <c r="E43" s="1">
        <v>0.25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tr">
        <f>HYPERLINK("https://exrx.net/WeightExercises/PectoralClavicular/BWPikePushup","Pike Push-up")</f>
        <v>Pike Push-up</v>
      </c>
      <c r="B44" s="1">
        <v>0.5</v>
      </c>
      <c r="C44" s="1">
        <v>1.0</v>
      </c>
      <c r="D44" s="1">
        <v>0.0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tr">
        <f>HYPERLINK("https://exrx.net/WeightExercises/SerratusAnterior/BBInclineShoulderRaise","Barbell Incline Shoulder Raise")</f>
        <v>Barbell Incline Shoulder Raise</v>
      </c>
      <c r="B45" s="1">
        <v>0.5</v>
      </c>
      <c r="C45" s="1">
        <v>0.0</v>
      </c>
      <c r="D45" s="1">
        <v>0.0</v>
      </c>
      <c r="E45" s="1">
        <v>0.25</v>
      </c>
      <c r="F45" s="1">
        <v>0.0</v>
      </c>
      <c r="G45" s="1">
        <v>0.0</v>
      </c>
      <c r="H45" s="1">
        <v>0.25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tr">
        <f>HYPERLINK("https://exrx.net/WeightExercises/SerratusAnterior/CBInclineShoulderRaise","Cable Incline Shoulder Raise")</f>
        <v>Cable Incline Shoulder Raise</v>
      </c>
      <c r="B46" s="1">
        <v>0.5</v>
      </c>
      <c r="C46" s="1">
        <v>0.0</v>
      </c>
      <c r="D46" s="1">
        <v>0.0</v>
      </c>
      <c r="E46" s="1">
        <v>0.25</v>
      </c>
      <c r="F46" s="1">
        <v>0.0</v>
      </c>
      <c r="G46" s="1">
        <v>0.0</v>
      </c>
      <c r="H46" s="1">
        <v>0.25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tr">
        <f>HYPERLINK("https://exrx.net/WeightExercises/SerratusAnterior/CBOneArmInclinePush","Cable One Arm Incline Push")</f>
        <v>Cable One Arm Incline Push</v>
      </c>
      <c r="B47" s="1">
        <v>1.0</v>
      </c>
      <c r="C47" s="1">
        <v>1.0</v>
      </c>
      <c r="D47" s="1">
        <v>0.0</v>
      </c>
      <c r="E47" s="1">
        <v>0.5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tr">
        <f>HYPERLINK("https://exrx.net/WeightExercises/SerratusAnterior/DBInclineShoulderRaise","Dumbbell Incline Shoulder Raise")</f>
        <v>Dumbbell Incline Shoulder Raise</v>
      </c>
      <c r="B48" s="1">
        <v>0.5</v>
      </c>
      <c r="C48" s="1">
        <v>0.0</v>
      </c>
      <c r="D48" s="1">
        <v>0.0</v>
      </c>
      <c r="E48" s="1">
        <v>0.25</v>
      </c>
      <c r="F48" s="1">
        <v>0.0</v>
      </c>
      <c r="G48" s="1">
        <v>0.0</v>
      </c>
      <c r="H48" s="1">
        <v>0.25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tr">
        <f>HYPERLINK("https://exrx.net/WeightExercises/SerratusAnterior/LVInclineShoulderRaisePL","Lever Incline Shoulder Raise (plate loaded)")</f>
        <v>Lever Incline Shoulder Raise (plate loaded)</v>
      </c>
      <c r="B49" s="1">
        <v>0.5</v>
      </c>
      <c r="C49" s="1">
        <v>0.0</v>
      </c>
      <c r="D49" s="1">
        <v>0.0</v>
      </c>
      <c r="E49" s="1">
        <v>0.25</v>
      </c>
      <c r="F49" s="1">
        <v>0.0</v>
      </c>
      <c r="G49" s="1">
        <v>0.0</v>
      </c>
      <c r="H49" s="1">
        <v>0.25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tr">
        <f>HYPERLINK("https://exrx.net/WeightExercises/SerratusAnterior/LVInclineShoulderRaise","Lever Incline Shoulder Raise")</f>
        <v>Lever Incline Shoulder Raise</v>
      </c>
      <c r="B50" s="1">
        <v>0.5</v>
      </c>
      <c r="C50" s="1">
        <v>0.0</v>
      </c>
      <c r="D50" s="1">
        <v>0.0</v>
      </c>
      <c r="E50" s="1">
        <v>0.25</v>
      </c>
      <c r="F50" s="1">
        <v>0.0</v>
      </c>
      <c r="G50" s="1">
        <v>0.0</v>
      </c>
      <c r="H50" s="1">
        <v>0.25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tr">
        <f>HYPERLINK("https://exrx.net/WeightExercises/SerratusAnterior/SMInclineShoulderRaise","Smith Incline Shoulder Raise")</f>
        <v>Smith Incline Shoulder Raise</v>
      </c>
      <c r="B51" s="1">
        <v>0.5</v>
      </c>
      <c r="C51" s="1">
        <v>0.0</v>
      </c>
      <c r="D51" s="1">
        <v>0.0</v>
      </c>
      <c r="E51" s="1">
        <v>0.25</v>
      </c>
      <c r="F51" s="1">
        <v>0.0</v>
      </c>
      <c r="G51" s="1">
        <v>0.0</v>
      </c>
      <c r="H51" s="1">
        <v>0.25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 t="s">
        <v>41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tr">
        <f>HYPERLINK("https://www.exrx.net/WeightExercises/DeltoidAnterior/BBBehindNeckPress","Barbell Behind Neck Press")</f>
        <v>Barbell Behind Neck Press</v>
      </c>
      <c r="B53" s="1">
        <v>0.0</v>
      </c>
      <c r="C53" s="1">
        <v>0.75</v>
      </c>
      <c r="D53" s="1">
        <v>0.0</v>
      </c>
      <c r="E53" s="1">
        <v>1.0</v>
      </c>
      <c r="F53" s="1">
        <v>0.5</v>
      </c>
      <c r="G53" s="1">
        <v>0.0</v>
      </c>
      <c r="H53" s="1">
        <v>0.5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tr">
        <f>HYPERLINK("https://www.exrx.net/WeightExercises/DeltoidAnterior/BBMilitaryPress","Barbell Military Press")</f>
        <v>Barbell Military Press</v>
      </c>
      <c r="B54" s="1">
        <v>0.0</v>
      </c>
      <c r="C54" s="1">
        <v>1.0</v>
      </c>
      <c r="D54" s="1">
        <v>0.0</v>
      </c>
      <c r="E54" s="1">
        <v>1.0</v>
      </c>
      <c r="F54" s="1">
        <v>0.75</v>
      </c>
      <c r="G54" s="1">
        <v>0.0</v>
      </c>
      <c r="H54" s="1">
        <v>0.25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tr">
        <f>HYPERLINK("https://www.exrx.net/WeightExercises/DeltoidAnterior/BBSeatedMilitaryPress","Seated Barbell Military Press")</f>
        <v>Seated Barbell Military Press</v>
      </c>
      <c r="B55" s="1">
        <v>0.0</v>
      </c>
      <c r="C55" s="1">
        <v>1.0</v>
      </c>
      <c r="D55" s="1">
        <v>0.0</v>
      </c>
      <c r="E55" s="1">
        <v>1.0</v>
      </c>
      <c r="F55" s="1">
        <v>0.75</v>
      </c>
      <c r="G55" s="1">
        <v>0.0</v>
      </c>
      <c r="H55" s="1">
        <v>0.25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tr">
        <f>HYPERLINK("https://www.exrx.net/WeightExercises/DeltoidAnterior/BBShoulderPress","Barbell Shoulder Press")</f>
        <v>Barbell Shoulder Press</v>
      </c>
      <c r="B56" s="1">
        <v>0.0</v>
      </c>
      <c r="C56" s="1">
        <v>1.0</v>
      </c>
      <c r="D56" s="1">
        <v>0.0</v>
      </c>
      <c r="E56" s="1">
        <v>1.0</v>
      </c>
      <c r="F56" s="1">
        <v>0.75</v>
      </c>
      <c r="G56" s="1">
        <v>0.0</v>
      </c>
      <c r="H56" s="1">
        <v>0.25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tr">
        <f>HYPERLINK("https://www.exrx.net/WeightExercises/DeltoidAnterior/CBBarBehindNeckPress","Cable Behind Neck Press")</f>
        <v>Cable Behind Neck Press</v>
      </c>
      <c r="B57" s="1">
        <v>0.0</v>
      </c>
      <c r="C57" s="1">
        <v>0.75</v>
      </c>
      <c r="D57" s="1">
        <v>0.0</v>
      </c>
      <c r="E57" s="1">
        <v>1.0</v>
      </c>
      <c r="F57" s="1">
        <v>0.5</v>
      </c>
      <c r="G57" s="1">
        <v>0.0</v>
      </c>
      <c r="H57" s="1">
        <v>0.5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tr">
        <f>HYPERLINK("https://www.exrx.net/WeightExercises/DeltoidAnterior/CBBarMilitaryPress","Cable Military Press")</f>
        <v>Cable Military Press</v>
      </c>
      <c r="B58" s="1">
        <v>0.0</v>
      </c>
      <c r="C58" s="1">
        <v>1.0</v>
      </c>
      <c r="D58" s="1">
        <v>0.0</v>
      </c>
      <c r="E58" s="1">
        <v>1.0</v>
      </c>
      <c r="F58" s="1">
        <v>0.75</v>
      </c>
      <c r="G58" s="1">
        <v>0.0</v>
      </c>
      <c r="H58" s="1">
        <v>0.25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tr">
        <f>HYPERLINK("https://www.exrx.net/WeightExercises/DeltoidAnterior/CBBarShoulderPress","Cable Shoulder Press")</f>
        <v>Cable Shoulder Press</v>
      </c>
      <c r="B59" s="1">
        <v>0.0</v>
      </c>
      <c r="C59" s="1">
        <v>1.0</v>
      </c>
      <c r="D59" s="1">
        <v>0.0</v>
      </c>
      <c r="E59" s="1">
        <v>1.0</v>
      </c>
      <c r="F59" s="1">
        <v>0.75</v>
      </c>
      <c r="G59" s="1">
        <v>0.0</v>
      </c>
      <c r="H59" s="1">
        <v>0.25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tr">
        <f>HYPERLINK("https://exrx.net/WeightExercises/DeltoidAnterior/DBArnoldPress","Dumbbell Arnold Press")</f>
        <v>Dumbbell Arnold Press</v>
      </c>
      <c r="B60" s="1">
        <v>0.0</v>
      </c>
      <c r="C60" s="1">
        <v>0.75</v>
      </c>
      <c r="D60" s="1">
        <v>0.0</v>
      </c>
      <c r="E60" s="1">
        <v>1.0</v>
      </c>
      <c r="F60" s="1">
        <v>0.5</v>
      </c>
      <c r="G60" s="1">
        <v>0.0</v>
      </c>
      <c r="H60" s="1">
        <v>0.5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tr">
        <f>HYPERLINK("https://exrx.net/WeightExercises/DeltoidAnterior/DBShoulderPress","Dumbbell Shoulder Press")</f>
        <v>Dumbbell Shoulder Press</v>
      </c>
      <c r="B61" s="1">
        <v>0.0</v>
      </c>
      <c r="C61" s="1">
        <v>1.0</v>
      </c>
      <c r="D61" s="1">
        <v>0.0</v>
      </c>
      <c r="E61" s="1">
        <v>1.0</v>
      </c>
      <c r="F61" s="1">
        <v>0.75</v>
      </c>
      <c r="G61" s="1">
        <v>0.0</v>
      </c>
      <c r="H61" s="1">
        <v>0.25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tr">
        <f>HYPERLINK("https://exrx.net/WeightExercises/DeltoidAnterior/LVReclinedShoulderPress","Lever Reclined Shoulder Press")</f>
        <v>Lever Reclined Shoulder Press</v>
      </c>
      <c r="B62" s="1">
        <v>0.0</v>
      </c>
      <c r="C62" s="1">
        <v>1.0</v>
      </c>
      <c r="D62" s="1">
        <v>0.0</v>
      </c>
      <c r="E62" s="1">
        <v>1.0</v>
      </c>
      <c r="F62" s="1">
        <v>0.75</v>
      </c>
      <c r="G62" s="1">
        <v>0.0</v>
      </c>
      <c r="H62" s="1">
        <v>0.25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tr">
        <f>HYPERLINK("https://exrx.net/WeightExercises/DeltoidAnterior/LVShoulderPress","Lever Shoulder Press")</f>
        <v>Lever Shoulder Press</v>
      </c>
      <c r="B63" s="1">
        <v>0.0</v>
      </c>
      <c r="C63" s="1">
        <v>1.0</v>
      </c>
      <c r="D63" s="1">
        <v>0.0</v>
      </c>
      <c r="E63" s="1">
        <v>1.0</v>
      </c>
      <c r="F63" s="1">
        <v>0.75</v>
      </c>
      <c r="G63" s="1">
        <v>0.0</v>
      </c>
      <c r="H63" s="1">
        <v>0.25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tr">
        <f>HYPERLINK("https://www.exrx.net/WeightExercises/DeltoidAnterior/SLShoulderPress","Sled Shoulder Press")</f>
        <v>Sled Shoulder Press</v>
      </c>
      <c r="B64" s="1">
        <v>0.0</v>
      </c>
      <c r="C64" s="1">
        <v>1.0</v>
      </c>
      <c r="D64" s="1">
        <v>0.0</v>
      </c>
      <c r="E64" s="1">
        <v>1.0</v>
      </c>
      <c r="F64" s="1">
        <v>0.75</v>
      </c>
      <c r="G64" s="1">
        <v>0.0</v>
      </c>
      <c r="H64" s="1">
        <v>0.25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tr">
        <f>HYPERLINK("https://exrx.net/WeightExercises/DeltoidAnterior/SMBehindNeckPress","Smith Behind Neck Press")</f>
        <v>Smith Behind Neck Press</v>
      </c>
      <c r="B65" s="1">
        <v>0.0</v>
      </c>
      <c r="C65" s="1">
        <v>0.75</v>
      </c>
      <c r="D65" s="1">
        <v>0.0</v>
      </c>
      <c r="E65" s="1">
        <v>1.0</v>
      </c>
      <c r="F65" s="1">
        <v>0.5</v>
      </c>
      <c r="G65" s="1">
        <v>0.0</v>
      </c>
      <c r="H65" s="1">
        <v>0.5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tr">
        <f>HYPERLINK("https://exrx.net/WeightExercises/DeltoidAnterior/SMShoulderPress","Smith Shoulder Press")</f>
        <v>Smith Shoulder Press</v>
      </c>
      <c r="B66" s="1">
        <v>0.0</v>
      </c>
      <c r="C66" s="1">
        <v>1.0</v>
      </c>
      <c r="D66" s="1">
        <v>0.0</v>
      </c>
      <c r="E66" s="1">
        <v>1.0</v>
      </c>
      <c r="F66" s="1">
        <v>0.75</v>
      </c>
      <c r="G66" s="1">
        <v>0.0</v>
      </c>
      <c r="H66" s="1">
        <v>0.25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tr">
        <f>HYPERLINK("https://www.exrx.net/WeightExercises/DeltoidAnterior/BWHandstandPressBench","Handstand Shoulder Press")</f>
        <v>Handstand Shoulder Press</v>
      </c>
      <c r="B67" s="1">
        <v>0.25</v>
      </c>
      <c r="C67" s="1">
        <v>1.0</v>
      </c>
      <c r="D67" s="1">
        <v>0.0</v>
      </c>
      <c r="E67" s="1">
        <v>1.0</v>
      </c>
      <c r="F67" s="1">
        <v>0.75</v>
      </c>
      <c r="G67" s="1">
        <v>0.0</v>
      </c>
      <c r="H67" s="1">
        <v>0.5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tr">
        <f>HYPERLINK("https://www.exrx.net/WeightExercises/DeltoidAnterior/BWPikePress","Pike Press")</f>
        <v>Pike Press</v>
      </c>
      <c r="B68" s="1">
        <v>0.25</v>
      </c>
      <c r="C68" s="1">
        <v>1.0</v>
      </c>
      <c r="D68" s="1">
        <v>0.0</v>
      </c>
      <c r="E68" s="1">
        <v>1.0</v>
      </c>
      <c r="F68" s="1">
        <v>0.5</v>
      </c>
      <c r="G68" s="1">
        <v>0.0</v>
      </c>
      <c r="H68" s="1">
        <v>0.25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42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tr">
        <f>HYPERLINK("https://www.exrx.net/WeightExercises/DeltoidPosterior/BBRearDeltRow","Barbell Rear Delt Row")</f>
        <v>Barbell Rear Delt Row</v>
      </c>
      <c r="B70" s="1">
        <v>0.0</v>
      </c>
      <c r="C70" s="1">
        <v>0.0</v>
      </c>
      <c r="D70" s="1">
        <v>0.5</v>
      </c>
      <c r="E70" s="1">
        <v>0.0</v>
      </c>
      <c r="F70" s="1">
        <v>1.0</v>
      </c>
      <c r="G70" s="1">
        <v>0.0</v>
      </c>
      <c r="H70" s="1">
        <v>0.75</v>
      </c>
      <c r="I70" s="1">
        <v>0.75</v>
      </c>
      <c r="J70" s="1">
        <v>0.0</v>
      </c>
      <c r="K70" s="1">
        <v>0.25</v>
      </c>
      <c r="L70" s="1">
        <v>0.0</v>
      </c>
      <c r="M70" s="1">
        <v>0.0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tr">
        <f>HYPERLINK("https://www.exrx.net/WeightExercises/DeltoidPosterior/BBLyingRearDeltRow","Barbell Lying Rear Delt Row")</f>
        <v>Barbell Lying Rear Delt Row</v>
      </c>
      <c r="B71" s="1">
        <v>0.0</v>
      </c>
      <c r="C71" s="1">
        <v>0.0</v>
      </c>
      <c r="D71" s="1">
        <v>0.5</v>
      </c>
      <c r="E71" s="1">
        <v>0.0</v>
      </c>
      <c r="F71" s="1">
        <v>1.0</v>
      </c>
      <c r="G71" s="1">
        <v>0.0</v>
      </c>
      <c r="H71" s="1">
        <v>0.75</v>
      </c>
      <c r="I71" s="1">
        <v>0.5</v>
      </c>
      <c r="J71" s="1">
        <v>0.0</v>
      </c>
      <c r="K71" s="1">
        <v>0.0</v>
      </c>
      <c r="L71" s="1">
        <v>0.0</v>
      </c>
      <c r="M71" s="1">
        <v>0.0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tr">
        <f>HYPERLINK("https://www.exrx.net/WeightExercises/DeltoidPosterior/CBRearDeltRow","Cable Rear Delt Row")</f>
        <v>Cable Rear Delt Row</v>
      </c>
      <c r="B72" s="1">
        <v>0.0</v>
      </c>
      <c r="C72" s="1">
        <v>0.0</v>
      </c>
      <c r="D72" s="1">
        <v>0.5</v>
      </c>
      <c r="E72" s="1">
        <v>0.0</v>
      </c>
      <c r="F72" s="1">
        <v>1.0</v>
      </c>
      <c r="G72" s="1">
        <v>0.0</v>
      </c>
      <c r="H72" s="1">
        <v>0.75</v>
      </c>
      <c r="I72" s="1">
        <v>0.75</v>
      </c>
      <c r="J72" s="1">
        <v>0.0</v>
      </c>
      <c r="K72" s="1">
        <v>0.0</v>
      </c>
      <c r="L72" s="1">
        <v>0.0</v>
      </c>
      <c r="M72" s="1">
        <v>0.0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tr">
        <f>HYPERLINK("https://www.exrx.net/WeightExercises/DeltoidPosterior/CBStandingCrossRow","Cable Standing Cross Row")</f>
        <v>Cable Standing Cross Row</v>
      </c>
      <c r="B73" s="1">
        <v>0.0</v>
      </c>
      <c r="C73" s="1">
        <v>0.0</v>
      </c>
      <c r="D73" s="1">
        <v>0.25</v>
      </c>
      <c r="E73" s="1">
        <v>0.0</v>
      </c>
      <c r="F73" s="1">
        <v>1.0</v>
      </c>
      <c r="G73" s="1">
        <v>0.0</v>
      </c>
      <c r="H73" s="1">
        <v>0.5</v>
      </c>
      <c r="I73" s="1">
        <v>0.5</v>
      </c>
      <c r="J73" s="1">
        <v>0.0</v>
      </c>
      <c r="K73" s="1">
        <v>0.0</v>
      </c>
      <c r="L73" s="1">
        <v>0.0</v>
      </c>
      <c r="M73" s="1">
        <v>0.0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tr">
        <f>HYPERLINK("https://www.exrx.net/WeightExercises/DeltoidPosterior/DBLyingRearDeltRow","Dumbbell Lying Rear Delt Row")</f>
        <v>Dumbbell Lying Rear Delt Row</v>
      </c>
      <c r="B74" s="1">
        <v>0.0</v>
      </c>
      <c r="C74" s="1">
        <v>0.0</v>
      </c>
      <c r="D74" s="1">
        <v>0.5</v>
      </c>
      <c r="E74" s="1">
        <v>0.0</v>
      </c>
      <c r="F74" s="1">
        <v>1.0</v>
      </c>
      <c r="G74" s="1">
        <v>0.0</v>
      </c>
      <c r="H74" s="1">
        <v>0.75</v>
      </c>
      <c r="I74" s="1">
        <v>0.5</v>
      </c>
      <c r="J74" s="1">
        <v>0.0</v>
      </c>
      <c r="K74" s="1">
        <v>0.0</v>
      </c>
      <c r="L74" s="1">
        <v>0.0</v>
      </c>
      <c r="M74" s="1">
        <v>0.0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tr">
        <f>HYPERLINK("https://www.exrx.net/WeightExercises/DeltoidPosterior/DBRearDeltRow","Dumbbell Rear Delt Row")</f>
        <v>Dumbbell Rear Delt Row</v>
      </c>
      <c r="B75" s="1">
        <v>0.0</v>
      </c>
      <c r="C75" s="1">
        <v>0.0</v>
      </c>
      <c r="D75" s="1">
        <v>0.5</v>
      </c>
      <c r="E75" s="1">
        <v>0.0</v>
      </c>
      <c r="F75" s="1">
        <v>1.0</v>
      </c>
      <c r="G75" s="1">
        <v>0.0</v>
      </c>
      <c r="H75" s="1">
        <v>0.75</v>
      </c>
      <c r="I75" s="1">
        <v>0.75</v>
      </c>
      <c r="J75" s="1">
        <v>0.0</v>
      </c>
      <c r="K75" s="1">
        <v>0.25</v>
      </c>
      <c r="L75" s="1">
        <v>0.0</v>
      </c>
      <c r="M75" s="1">
        <v>0.0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tr">
        <f>HYPERLINK("https://www.exrx.net/WeightExercises/DeltoidPosterior/LVRearDeltRow","Lever Seated Rear Delt Row")</f>
        <v>Lever Seated Rear Delt Row</v>
      </c>
      <c r="B76" s="1">
        <v>0.0</v>
      </c>
      <c r="C76" s="1">
        <v>0.0</v>
      </c>
      <c r="D76" s="1">
        <v>0.5</v>
      </c>
      <c r="E76" s="1">
        <v>0.0</v>
      </c>
      <c r="F76" s="1">
        <v>1.0</v>
      </c>
      <c r="G76" s="1">
        <v>0.0</v>
      </c>
      <c r="H76" s="1">
        <v>0.75</v>
      </c>
      <c r="I76" s="1">
        <v>0.75</v>
      </c>
      <c r="J76" s="1">
        <v>0.0</v>
      </c>
      <c r="K76" s="1">
        <v>0.0</v>
      </c>
      <c r="L76" s="1">
        <v>0.0</v>
      </c>
      <c r="M76" s="1">
        <v>0.0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tr">
        <f>HYPERLINK("https://www.exrx.net/WeightExercises/DeltoidPosterior/SMRearDeltRow","Smith Rear Delt Row")</f>
        <v>Smith Rear Delt Row</v>
      </c>
      <c r="B77" s="1">
        <v>0.0</v>
      </c>
      <c r="C77" s="1">
        <v>0.0</v>
      </c>
      <c r="D77" s="1">
        <v>0.5</v>
      </c>
      <c r="E77" s="1">
        <v>0.0</v>
      </c>
      <c r="F77" s="1">
        <v>1.0</v>
      </c>
      <c r="G77" s="1">
        <v>0.0</v>
      </c>
      <c r="H77" s="1">
        <v>0.75</v>
      </c>
      <c r="I77" s="1">
        <v>0.75</v>
      </c>
      <c r="J77" s="1">
        <v>0.0</v>
      </c>
      <c r="K77" s="1">
        <v>0.25</v>
      </c>
      <c r="L77" s="1">
        <v>0.0</v>
      </c>
      <c r="M77" s="1">
        <v>0.0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tr">
        <f>HYPERLINK("https://www.exrx.net/WeightExercises/DeltoidPosterior/BWRearDeltInvertedRow","Rear Delt Inverted Row")</f>
        <v>Rear Delt Inverted Row</v>
      </c>
      <c r="B78" s="1">
        <v>0.0</v>
      </c>
      <c r="C78" s="1">
        <v>0.0</v>
      </c>
      <c r="D78" s="1">
        <v>0.5</v>
      </c>
      <c r="E78" s="1">
        <v>0.0</v>
      </c>
      <c r="F78" s="1">
        <v>1.0</v>
      </c>
      <c r="G78" s="1">
        <v>0.0</v>
      </c>
      <c r="H78" s="1">
        <v>0.75</v>
      </c>
      <c r="I78" s="1">
        <v>0.75</v>
      </c>
      <c r="J78" s="1">
        <v>0.0</v>
      </c>
      <c r="K78" s="1">
        <v>0.0</v>
      </c>
      <c r="L78" s="1">
        <v>0.0</v>
      </c>
      <c r="M78" s="1">
        <v>0.0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tr">
        <f>HYPERLINK("https://exrx.net/WeightExercises/BackGeneral/BBBentOverRow","Barbell Bent-over Row")</f>
        <v>Barbell Bent-over Row</v>
      </c>
      <c r="B79" s="1">
        <v>0.0</v>
      </c>
      <c r="C79" s="1">
        <v>0.0</v>
      </c>
      <c r="D79" s="1">
        <v>0.75</v>
      </c>
      <c r="E79" s="1">
        <v>0.0</v>
      </c>
      <c r="F79" s="1">
        <v>0.5</v>
      </c>
      <c r="G79" s="1">
        <v>0.0</v>
      </c>
      <c r="H79" s="1">
        <v>0.5</v>
      </c>
      <c r="I79" s="1">
        <v>1.0</v>
      </c>
      <c r="J79" s="1">
        <v>0.0</v>
      </c>
      <c r="K79" s="1">
        <v>0.25</v>
      </c>
      <c r="L79" s="1">
        <v>0.0</v>
      </c>
      <c r="M79" s="1">
        <v>0.0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tr">
        <f>HYPERLINK("https://exrx.net/WeightExercises/BackGeneral/CamberedBarLyingRow","Cambered Bar Lying Row")</f>
        <v>Cambered Bar Lying Row</v>
      </c>
      <c r="B80" s="1">
        <v>0.0</v>
      </c>
      <c r="C80" s="1">
        <v>0.0</v>
      </c>
      <c r="D80" s="1">
        <v>0.75</v>
      </c>
      <c r="E80" s="1">
        <v>0.0</v>
      </c>
      <c r="F80" s="1">
        <v>0.5</v>
      </c>
      <c r="G80" s="1">
        <v>0.0</v>
      </c>
      <c r="H80" s="1">
        <v>0.5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tr">
        <f>HYPERLINK("https://exrx.net/WeightExercises/BackGeneral/CBInclineRow","Cable Incline Row")</f>
        <v>Cable Incline Row</v>
      </c>
      <c r="B81" s="1">
        <v>0.0</v>
      </c>
      <c r="C81" s="1">
        <v>0.0</v>
      </c>
      <c r="D81" s="1">
        <v>0.75</v>
      </c>
      <c r="E81" s="1">
        <v>0.0</v>
      </c>
      <c r="F81" s="1">
        <v>0.5</v>
      </c>
      <c r="G81" s="1">
        <v>0.0</v>
      </c>
      <c r="H81" s="1">
        <v>0.5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tr">
        <f>HYPERLINK("https://exrx.net/WeightExercises/BackGeneral/CBOneArmKneelingRow","Cable Kneeling Row")</f>
        <v>Cable Kneeling Row</v>
      </c>
      <c r="B82" s="1">
        <v>0.0</v>
      </c>
      <c r="C82" s="1">
        <v>0.0</v>
      </c>
      <c r="D82" s="1">
        <v>0.75</v>
      </c>
      <c r="E82" s="1">
        <v>0.0</v>
      </c>
      <c r="F82" s="1">
        <v>0.5</v>
      </c>
      <c r="G82" s="1">
        <v>0.0</v>
      </c>
      <c r="H82" s="1">
        <v>0.5</v>
      </c>
      <c r="I82" s="1">
        <v>1.0</v>
      </c>
      <c r="J82" s="1">
        <v>0.0</v>
      </c>
      <c r="K82" s="1">
        <v>0.0</v>
      </c>
      <c r="L82" s="1">
        <v>0.0</v>
      </c>
      <c r="M82" s="1">
        <v>0.0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tr">
        <f>HYPERLINK("https://exrx.net/WeightExercises/BackGeneral/CBLyingRow","Cable Lying Row")</f>
        <v>Cable Lying Row</v>
      </c>
      <c r="B83" s="1">
        <v>0.0</v>
      </c>
      <c r="C83" s="1">
        <v>0.0</v>
      </c>
      <c r="D83" s="1">
        <v>0.75</v>
      </c>
      <c r="E83" s="1">
        <v>0.0</v>
      </c>
      <c r="F83" s="1">
        <v>0.5</v>
      </c>
      <c r="G83" s="1">
        <v>0.0</v>
      </c>
      <c r="H83" s="1">
        <v>0.5</v>
      </c>
      <c r="I83" s="1">
        <v>1.0</v>
      </c>
      <c r="J83" s="1">
        <v>0.0</v>
      </c>
      <c r="K83" s="1">
        <v>0.0</v>
      </c>
      <c r="L83" s="1">
        <v>0.0</v>
      </c>
      <c r="M83" s="1">
        <v>0.0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tr">
        <f>HYPERLINK("https://exrx.net/WeightExercises/BackGeneral/CBOneArmBentoverRow","Cable One Arm Bent-Over Row")</f>
        <v>Cable One Arm Bent-Over Row</v>
      </c>
      <c r="B84" s="1">
        <v>0.0</v>
      </c>
      <c r="C84" s="1">
        <v>0.0</v>
      </c>
      <c r="D84" s="1">
        <v>0.75</v>
      </c>
      <c r="E84" s="1">
        <v>0.0</v>
      </c>
      <c r="F84" s="1">
        <v>0.5</v>
      </c>
      <c r="G84" s="1">
        <v>0.0</v>
      </c>
      <c r="H84" s="1">
        <v>0.75</v>
      </c>
      <c r="I84" s="1">
        <v>1.0</v>
      </c>
      <c r="J84" s="1">
        <v>0.0</v>
      </c>
      <c r="K84" s="1">
        <v>0.25</v>
      </c>
      <c r="L84" s="1">
        <v>0.0</v>
      </c>
      <c r="M84" s="1">
        <v>0.0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tr">
        <f>HYPERLINK("https://exrx.net/WeightExercises/BackGeneral/CBOneArmRow","Cable One Arm Seated Row")</f>
        <v>Cable One Arm Seated Row</v>
      </c>
      <c r="B85" s="1">
        <v>0.0</v>
      </c>
      <c r="C85" s="1">
        <v>0.0</v>
      </c>
      <c r="D85" s="1">
        <v>0.75</v>
      </c>
      <c r="E85" s="1">
        <v>0.0</v>
      </c>
      <c r="F85" s="1">
        <v>0.5</v>
      </c>
      <c r="G85" s="1">
        <v>0.0</v>
      </c>
      <c r="H85" s="1">
        <v>0.75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tr">
        <f>HYPERLINK("https://exrx.net/WeightExercises/BackGeneral/CBOneArmHighRow","Cable One Arm Seated High Row")</f>
        <v>Cable One Arm Seated High Row</v>
      </c>
      <c r="B86" s="1">
        <v>0.0</v>
      </c>
      <c r="C86" s="1">
        <v>0.0</v>
      </c>
      <c r="D86" s="1">
        <v>0.75</v>
      </c>
      <c r="E86" s="1">
        <v>0.0</v>
      </c>
      <c r="F86" s="1">
        <v>0.5</v>
      </c>
      <c r="G86" s="1">
        <v>0.0</v>
      </c>
      <c r="H86" s="1">
        <v>0.75</v>
      </c>
      <c r="I86" s="1">
        <v>1.0</v>
      </c>
      <c r="J86" s="1">
        <v>0.0</v>
      </c>
      <c r="K86" s="1">
        <v>0.0</v>
      </c>
      <c r="L86" s="1">
        <v>0.0</v>
      </c>
      <c r="M86" s="1">
        <v>0.0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tr">
        <f>HYPERLINK("https://exrx.net/WeightExercises/BackGeneral/CBSeatedHighRow","Cable Seated High Row")</f>
        <v>Cable Seated High Row</v>
      </c>
      <c r="B87" s="1">
        <v>0.0</v>
      </c>
      <c r="C87" s="1">
        <v>0.0</v>
      </c>
      <c r="D87" s="1">
        <v>0.75</v>
      </c>
      <c r="E87" s="1">
        <v>0.0</v>
      </c>
      <c r="F87" s="1">
        <v>0.5</v>
      </c>
      <c r="G87" s="1">
        <v>0.0</v>
      </c>
      <c r="H87" s="1">
        <v>0.5</v>
      </c>
      <c r="I87" s="1">
        <v>1.0</v>
      </c>
      <c r="J87" s="1">
        <v>0.0</v>
      </c>
      <c r="K87" s="1">
        <v>0.0</v>
      </c>
      <c r="L87" s="1">
        <v>0.0</v>
      </c>
      <c r="M87" s="1">
        <v>0.0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tr">
        <f>HYPERLINK("https://exrx.net/WeightExercises/BackGeneral/CBSeatedRow","Cable Seated Row")</f>
        <v>Cable Seated Row</v>
      </c>
      <c r="B88" s="1">
        <v>0.0</v>
      </c>
      <c r="C88" s="1">
        <v>0.0</v>
      </c>
      <c r="D88" s="1">
        <v>0.75</v>
      </c>
      <c r="E88" s="1">
        <v>0.0</v>
      </c>
      <c r="F88" s="1">
        <v>0.5</v>
      </c>
      <c r="G88" s="1">
        <v>0.0</v>
      </c>
      <c r="H88" s="1">
        <v>0.5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tr">
        <f>HYPERLINK("https://exrx.net/WeightExercises/BackGeneral/CBOneArmStandingRow","Cable Standing Row")</f>
        <v>Cable Standing Row</v>
      </c>
      <c r="B89" s="1">
        <v>0.0</v>
      </c>
      <c r="C89" s="1">
        <v>0.0</v>
      </c>
      <c r="D89" s="1">
        <v>0.75</v>
      </c>
      <c r="E89" s="1">
        <v>0.0</v>
      </c>
      <c r="F89" s="1">
        <v>0.5</v>
      </c>
      <c r="G89" s="1">
        <v>0.0</v>
      </c>
      <c r="H89" s="1">
        <v>0.5</v>
      </c>
      <c r="I89" s="1">
        <v>1.0</v>
      </c>
      <c r="J89" s="1">
        <v>0.0</v>
      </c>
      <c r="K89" s="1">
        <v>0.25</v>
      </c>
      <c r="L89" s="1">
        <v>0.0</v>
      </c>
      <c r="M89" s="1">
        <v>0.0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tr">
        <f>HYPERLINK("https://exrx.net/WeightExercises/BackGeneral/DBBentOverRow","Dumbbell Bent-over Row")</f>
        <v>Dumbbell Bent-over Row</v>
      </c>
      <c r="B90" s="1">
        <v>0.0</v>
      </c>
      <c r="C90" s="1">
        <v>0.0</v>
      </c>
      <c r="D90" s="1">
        <v>0.75</v>
      </c>
      <c r="E90" s="1">
        <v>0.0</v>
      </c>
      <c r="F90" s="1">
        <v>0.5</v>
      </c>
      <c r="G90" s="1">
        <v>0.0</v>
      </c>
      <c r="H90" s="1">
        <v>0.75</v>
      </c>
      <c r="I90" s="1">
        <v>1.0</v>
      </c>
      <c r="J90" s="1">
        <v>0.0</v>
      </c>
      <c r="K90" s="1">
        <v>0.25</v>
      </c>
      <c r="L90" s="1">
        <v>0.0</v>
      </c>
      <c r="M90" s="1">
        <v>0.0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tr">
        <f>HYPERLINK("https://exrx.net/WeightExercises/BackGeneral/DBLyingRow","Dumbbell Lying Row")</f>
        <v>Dumbbell Lying Row</v>
      </c>
      <c r="B91" s="1">
        <v>0.0</v>
      </c>
      <c r="C91" s="1">
        <v>0.0</v>
      </c>
      <c r="D91" s="1">
        <v>0.75</v>
      </c>
      <c r="E91" s="1">
        <v>0.0</v>
      </c>
      <c r="F91" s="1">
        <v>0.5</v>
      </c>
      <c r="G91" s="1">
        <v>0.0</v>
      </c>
      <c r="H91" s="1">
        <v>0.5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tr">
        <f>HYPERLINK("https://exrx.net/WeightExercises/BackGeneral/LVTBarRow","Lever T-bar Row (plate loaded)")</f>
        <v>Lever T-bar Row (plate loaded)</v>
      </c>
      <c r="B92" s="1">
        <v>0.0</v>
      </c>
      <c r="C92" s="1">
        <v>0.0</v>
      </c>
      <c r="D92" s="1">
        <v>0.75</v>
      </c>
      <c r="E92" s="1">
        <v>0.0</v>
      </c>
      <c r="F92" s="1">
        <v>0.5</v>
      </c>
      <c r="G92" s="1">
        <v>0.0</v>
      </c>
      <c r="H92" s="1">
        <v>0.5</v>
      </c>
      <c r="I92" s="1">
        <v>1.0</v>
      </c>
      <c r="J92" s="1">
        <v>0.0</v>
      </c>
      <c r="K92" s="1">
        <v>0.0</v>
      </c>
      <c r="L92" s="1">
        <v>0.0</v>
      </c>
      <c r="M92" s="1">
        <v>0.0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tr">
        <f>HYPERLINK("https://exrx.net/WeightExercises/BackGeneral/LVSeatedHighRowC","Lever Seated High Row")</f>
        <v>Lever Seated High Row</v>
      </c>
      <c r="B93" s="1">
        <v>0.0</v>
      </c>
      <c r="C93" s="1">
        <v>0.0</v>
      </c>
      <c r="D93" s="1">
        <v>0.75</v>
      </c>
      <c r="E93" s="1">
        <v>0.0</v>
      </c>
      <c r="F93" s="1">
        <v>0.5</v>
      </c>
      <c r="G93" s="1">
        <v>0.0</v>
      </c>
      <c r="H93" s="1">
        <v>0.5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tr">
        <f>HYPERLINK("https://exrx.net/WeightExercises/BackGeneral/LVSeatedRow","Lever Seated Row")</f>
        <v>Lever Seated Row</v>
      </c>
      <c r="B94" s="1">
        <v>0.0</v>
      </c>
      <c r="C94" s="1">
        <v>0.0</v>
      </c>
      <c r="D94" s="1">
        <v>0.75</v>
      </c>
      <c r="E94" s="1">
        <v>0.0</v>
      </c>
      <c r="F94" s="1">
        <v>0.5</v>
      </c>
      <c r="G94" s="1">
        <v>0.0</v>
      </c>
      <c r="H94" s="1">
        <v>0.5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tr">
        <f>HYPERLINK("https://exrx.net/WeightExercises/BackGeneral/LVSeatedUnderhandRowS","Lever Underhand Seated Row")</f>
        <v>Lever Underhand Seated Row</v>
      </c>
      <c r="B95" s="1">
        <v>0.0</v>
      </c>
      <c r="C95" s="1">
        <v>0.0</v>
      </c>
      <c r="D95" s="1">
        <v>1.0</v>
      </c>
      <c r="E95" s="1">
        <v>0.0</v>
      </c>
      <c r="F95" s="1">
        <v>0.5</v>
      </c>
      <c r="G95" s="1">
        <v>0.0</v>
      </c>
      <c r="H95" s="1">
        <v>0.5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tr">
        <f>HYPERLINK("https://exrx.net/WeightExercises/BackGeneral/SMBentOverRow","Smith Bent-over Row")</f>
        <v>Smith Bent-over Row</v>
      </c>
      <c r="B96" s="1">
        <v>0.0</v>
      </c>
      <c r="C96" s="1">
        <v>0.0</v>
      </c>
      <c r="D96" s="1">
        <v>0.75</v>
      </c>
      <c r="E96" s="1">
        <v>0.0</v>
      </c>
      <c r="F96" s="1">
        <v>0.5</v>
      </c>
      <c r="G96" s="1">
        <v>0.0</v>
      </c>
      <c r="H96" s="1">
        <v>0.5</v>
      </c>
      <c r="I96" s="1">
        <v>1.0</v>
      </c>
      <c r="J96" s="1">
        <v>0.0</v>
      </c>
      <c r="K96" s="1">
        <v>0.25</v>
      </c>
      <c r="L96" s="1">
        <v>0.0</v>
      </c>
      <c r="M96" s="1">
        <v>0.0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tr">
        <f>HYPERLINK("https://exrx.net/WeightExercises/BackGeneral/WTSupineRow","Weighted Inverted Row")</f>
        <v>Weighted Inverted Row</v>
      </c>
      <c r="B97" s="1">
        <v>0.0</v>
      </c>
      <c r="C97" s="1">
        <v>0.0</v>
      </c>
      <c r="D97" s="1">
        <v>0.75</v>
      </c>
      <c r="E97" s="1">
        <v>0.0</v>
      </c>
      <c r="F97" s="1">
        <v>0.5</v>
      </c>
      <c r="G97" s="1">
        <v>0.0</v>
      </c>
      <c r="H97" s="1">
        <v>0.5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tr">
        <f>HYPERLINK("https://exrx.net/WeightExercises/BackGeneral/BWSupineRow","Inverted Row")</f>
        <v>Inverted Row</v>
      </c>
      <c r="B98" s="1">
        <v>0.0</v>
      </c>
      <c r="C98" s="1">
        <v>0.0</v>
      </c>
      <c r="D98" s="1">
        <v>0.75</v>
      </c>
      <c r="E98" s="1">
        <v>0.0</v>
      </c>
      <c r="F98" s="1">
        <v>0.5</v>
      </c>
      <c r="G98" s="1">
        <v>0.0</v>
      </c>
      <c r="H98" s="1">
        <v>0.5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44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7" t="str">
        <f>HYPERLINK("https://www.exrx.net/WeightExercises/DeltoidLateral/BBUprightRow","Barbell Upright Row")</f>
        <v>Barbell Upright Row</v>
      </c>
      <c r="B100" s="1">
        <v>0.0</v>
      </c>
      <c r="C100" s="1">
        <v>0.0</v>
      </c>
      <c r="D100" s="1">
        <v>0.0</v>
      </c>
      <c r="E100" s="1">
        <v>0.5</v>
      </c>
      <c r="F100" s="1">
        <v>1.0</v>
      </c>
      <c r="G100" s="1">
        <v>0.0</v>
      </c>
      <c r="H100" s="1">
        <v>0.5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7" t="str">
        <f>HYPERLINK("https://www.exrx.net/WeightExercises/DeltoidLateral/CBUprightRow","Cable Upright Row")</f>
        <v>Cable Upright Row</v>
      </c>
      <c r="B101" s="1">
        <v>0.0</v>
      </c>
      <c r="C101" s="1">
        <v>0.0</v>
      </c>
      <c r="D101" s="1">
        <v>0.0</v>
      </c>
      <c r="E101" s="1">
        <v>0.5</v>
      </c>
      <c r="F101" s="1">
        <v>1.0</v>
      </c>
      <c r="G101" s="1">
        <v>0.0</v>
      </c>
      <c r="H101" s="1">
        <v>0.5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tr">
        <f>HYPERLINK("https://www.exrx.net/WeightExercises/DeltoidLateral/DBRaises","Dumbbell Raise")</f>
        <v>Dumbbell Raise</v>
      </c>
      <c r="B102" s="1">
        <v>0.0</v>
      </c>
      <c r="C102" s="1">
        <v>0.0</v>
      </c>
      <c r="D102" s="1">
        <v>0.25</v>
      </c>
      <c r="E102" s="1">
        <v>0.0</v>
      </c>
      <c r="F102" s="1">
        <v>1.0</v>
      </c>
      <c r="G102" s="1">
        <v>0.0</v>
      </c>
      <c r="H102" s="1">
        <v>0.5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tr">
        <f>HYPERLINK("https://www.exrx.net/WeightExercises/DeltoidLateral/DBUprightRow","Dumbbell Upright Row")</f>
        <v>Dumbbell Upright Row</v>
      </c>
      <c r="B103" s="1">
        <v>0.0</v>
      </c>
      <c r="C103" s="1">
        <v>0.0</v>
      </c>
      <c r="D103" s="1">
        <v>0.0</v>
      </c>
      <c r="E103" s="1">
        <v>0.5</v>
      </c>
      <c r="F103" s="1">
        <v>1.0</v>
      </c>
      <c r="G103" s="1">
        <v>0.0</v>
      </c>
      <c r="H103" s="1">
        <v>0.5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tr">
        <f>HYPERLINK("https://www.exrx.net/WeightExercises/DeltoidLateral/SMUprightRow","Smith Upright Row")</f>
        <v>Smith Upright Row</v>
      </c>
      <c r="B104" s="1">
        <v>0.0</v>
      </c>
      <c r="C104" s="1">
        <v>0.0</v>
      </c>
      <c r="D104" s="1">
        <v>0.0</v>
      </c>
      <c r="E104" s="1">
        <v>0.5</v>
      </c>
      <c r="F104" s="1">
        <v>1.0</v>
      </c>
      <c r="G104" s="1">
        <v>0.0</v>
      </c>
      <c r="H104" s="1">
        <v>0.5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tr">
        <f>HYPERLINK("https://www.exrx.net/WeightExercises/DeltoidPosterior/BBRearDeltRaise","Barbell Rear Delt Raise")</f>
        <v>Barbell Rear Delt Raise</v>
      </c>
      <c r="B105" s="1">
        <v>0.0</v>
      </c>
      <c r="C105" s="1">
        <v>0.0</v>
      </c>
      <c r="D105" s="1">
        <v>0.25</v>
      </c>
      <c r="E105" s="1">
        <v>0.0</v>
      </c>
      <c r="F105" s="1">
        <v>1.0</v>
      </c>
      <c r="G105" s="1">
        <v>0.0</v>
      </c>
      <c r="H105" s="1">
        <v>0.5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tr">
        <f>HYPERLINK("https://exrx.net/WeightExercises/LatissimusDorsi/AsCloseGripChinupKneeling","Assisted Parallel Close Grip Pull-up")</f>
        <v>Assisted Parallel Close Grip Pull-up</v>
      </c>
      <c r="B106" s="1">
        <v>0.0</v>
      </c>
      <c r="C106" s="1">
        <v>0.0</v>
      </c>
      <c r="D106" s="1">
        <v>0.5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tr">
        <f>HYPERLINK("https://exrx.net/WeightExercises/LatissimusDorsi/AsPullupKneeling","Assisted Pull-up")</f>
        <v>Assisted Pull-up</v>
      </c>
      <c r="B107" s="1">
        <v>0.0</v>
      </c>
      <c r="C107" s="1">
        <v>0.0</v>
      </c>
      <c r="D107" s="1">
        <v>0.25</v>
      </c>
      <c r="E107" s="1">
        <v>0.0</v>
      </c>
      <c r="F107" s="1">
        <v>0.0</v>
      </c>
      <c r="G107" s="1">
        <v>0.0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str">
        <f>HYPERLINK("https://exrx.net/WeightExercises/LatissimusDorsi/AsUnderhandChinup","Assisted Chin-up")</f>
        <v>Assisted Chin-up</v>
      </c>
      <c r="B108" s="1">
        <v>0.0</v>
      </c>
      <c r="C108" s="1">
        <v>0.0</v>
      </c>
      <c r="D108" s="1">
        <v>0.5</v>
      </c>
      <c r="E108" s="1">
        <v>0.0</v>
      </c>
      <c r="F108" s="1">
        <v>0.0</v>
      </c>
      <c r="G108" s="1">
        <v>0.0</v>
      </c>
      <c r="H108" s="1">
        <v>0.0</v>
      </c>
      <c r="I108" s="1">
        <v>1.0</v>
      </c>
      <c r="J108" s="1">
        <v>0.0</v>
      </c>
      <c r="K108" s="1">
        <v>0.0</v>
      </c>
      <c r="L108" s="1">
        <v>0.0</v>
      </c>
      <c r="M108" s="1">
        <v>0.0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tr">
        <f>HYPERLINK("https://exrx.net/WeightExercises/LatissimusDorsi/CBCloseGripPulldown","Cable Close Grip Pulldown")</f>
        <v>Cable Close Grip Pulldown</v>
      </c>
      <c r="B109" s="1">
        <v>0.0</v>
      </c>
      <c r="C109" s="1">
        <v>0.0</v>
      </c>
      <c r="D109" s="1">
        <v>0.5</v>
      </c>
      <c r="E109" s="1">
        <v>0.0</v>
      </c>
      <c r="F109" s="1">
        <v>0.0</v>
      </c>
      <c r="G109" s="1">
        <v>0.0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tr">
        <f>HYPERLINK("https://exrx.net/WeightExercises/LatissimusDorsi/CBFrontPulldown","Cable Pulldown")</f>
        <v>Cable Pulldown</v>
      </c>
      <c r="B110" s="1">
        <v>0.0</v>
      </c>
      <c r="C110" s="1">
        <v>0.0</v>
      </c>
      <c r="D110" s="1">
        <v>0.5</v>
      </c>
      <c r="E110" s="1">
        <v>0.0</v>
      </c>
      <c r="F110" s="1">
        <v>0.0</v>
      </c>
      <c r="G110" s="1">
        <v>0.0</v>
      </c>
      <c r="H110" s="1">
        <v>0.0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tr">
        <f>HYPERLINK("https://exrx.net/WeightExercises/LatissimusDorsi/CBPullup","Cable Pull-up")</f>
        <v>Cable Pull-up</v>
      </c>
      <c r="B111" s="1">
        <v>0.0</v>
      </c>
      <c r="C111" s="1">
        <v>0.0</v>
      </c>
      <c r="D111" s="1">
        <v>0.25</v>
      </c>
      <c r="E111" s="1">
        <v>0.0</v>
      </c>
      <c r="F111" s="1">
        <v>0.0</v>
      </c>
      <c r="G111" s="1">
        <v>0.0</v>
      </c>
      <c r="H111" s="1">
        <v>0.0</v>
      </c>
      <c r="I111" s="1">
        <v>1.0</v>
      </c>
      <c r="J111" s="1">
        <v>0.0</v>
      </c>
      <c r="K111" s="1">
        <v>0.0</v>
      </c>
      <c r="L111" s="1">
        <v>0.0</v>
      </c>
      <c r="M111" s="1">
        <v>0.0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tr">
        <f>HYPERLINK("https://exrx.net/WeightExercises/LatissimusDorsi/CBParallelCloseGripChinup","Cable Parallel Close Grip Pull-up")</f>
        <v>Cable Parallel Close Grip Pull-up</v>
      </c>
      <c r="B112" s="1">
        <v>0.0</v>
      </c>
      <c r="C112" s="1">
        <v>0.0</v>
      </c>
      <c r="D112" s="1">
        <v>0.5</v>
      </c>
      <c r="E112" s="1">
        <v>0.0</v>
      </c>
      <c r="F112" s="1">
        <v>0.0</v>
      </c>
      <c r="G112" s="1">
        <v>0.0</v>
      </c>
      <c r="H112" s="1">
        <v>0.0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tr">
        <f>HYPERLINK("https://exrx.net/WeightExercises/LatissimusDorsi/CBParallelGripChinup","Cable Parallel Grip Pull-up")</f>
        <v>Cable Parallel Grip Pull-up</v>
      </c>
      <c r="B113" s="1">
        <v>0.0</v>
      </c>
      <c r="C113" s="1">
        <v>0.0</v>
      </c>
      <c r="D113" s="1">
        <v>0.5</v>
      </c>
      <c r="E113" s="1">
        <v>0.0</v>
      </c>
      <c r="F113" s="1">
        <v>0.0</v>
      </c>
      <c r="G113" s="1">
        <v>0.0</v>
      </c>
      <c r="H113" s="1">
        <v>0.0</v>
      </c>
      <c r="I113" s="1">
        <v>1.0</v>
      </c>
      <c r="J113" s="1">
        <v>0.0</v>
      </c>
      <c r="K113" s="1">
        <v>0.0</v>
      </c>
      <c r="L113" s="1">
        <v>0.0</v>
      </c>
      <c r="M113" s="1">
        <v>0.0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tr">
        <f>HYPERLINK("https://exrx.net/WeightExercises/LatissimusDorsi/CBUnderhandChinup","Cable Chin-up")</f>
        <v>Cable Chin-up</v>
      </c>
      <c r="B114" s="1">
        <v>0.0</v>
      </c>
      <c r="C114" s="1">
        <v>0.0</v>
      </c>
      <c r="D114" s="1">
        <v>0.5</v>
      </c>
      <c r="E114" s="1">
        <v>0.0</v>
      </c>
      <c r="F114" s="1">
        <v>0.0</v>
      </c>
      <c r="G114" s="1">
        <v>0.0</v>
      </c>
      <c r="H114" s="1">
        <v>0.0</v>
      </c>
      <c r="I114" s="1">
        <v>1.0</v>
      </c>
      <c r="J114" s="1">
        <v>0.0</v>
      </c>
      <c r="K114" s="1">
        <v>0.0</v>
      </c>
      <c r="L114" s="1">
        <v>0.0</v>
      </c>
      <c r="M114" s="1">
        <v>0.0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tr">
        <f>HYPERLINK("https://exrx.net/WeightExercises/LatissimusDorsi/CBRearPullup","Cable Rear Pull-up")</f>
        <v>Cable Rear Pull-up</v>
      </c>
      <c r="B115" s="1">
        <v>0.0</v>
      </c>
      <c r="C115" s="1">
        <v>0.0</v>
      </c>
      <c r="D115" s="1">
        <v>0.5</v>
      </c>
      <c r="E115" s="1">
        <v>0.0</v>
      </c>
      <c r="F115" s="1">
        <v>0.0</v>
      </c>
      <c r="G115" s="1">
        <v>0.0</v>
      </c>
      <c r="H115" s="1">
        <v>0.0</v>
      </c>
      <c r="I115" s="1">
        <v>1.0</v>
      </c>
      <c r="J115" s="1">
        <v>0.0</v>
      </c>
      <c r="K115" s="1">
        <v>0.0</v>
      </c>
      <c r="L115" s="1">
        <v>0.0</v>
      </c>
      <c r="M115" s="1">
        <v>0.0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tr">
        <f>HYPERLINK("https://exrx.net/WeightExercises/LatissimusDorsi/CBRearPulldown","Cable Rear Pulldown")</f>
        <v>Cable Rear Pulldown</v>
      </c>
      <c r="B116" s="1">
        <v>0.0</v>
      </c>
      <c r="C116" s="1">
        <v>0.0</v>
      </c>
      <c r="D116" s="1">
        <v>0.5</v>
      </c>
      <c r="E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tr">
        <f>HYPERLINK("https://exrx.net/WeightExercises/LatissimusDorsi/CBUnderhandPulldown","Cable Underhand Pulldown")</f>
        <v>Cable Underhand Pulldown</v>
      </c>
      <c r="B117" s="1">
        <v>0.0</v>
      </c>
      <c r="C117" s="1">
        <v>0.0</v>
      </c>
      <c r="D117" s="1">
        <v>0.5</v>
      </c>
      <c r="E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1">
        <v>0.0</v>
      </c>
      <c r="K117" s="1">
        <v>0.0</v>
      </c>
      <c r="L117" s="1">
        <v>0.0</v>
      </c>
      <c r="M117" s="1">
        <v>0.0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tr">
        <f>HYPERLINK("https://exrx.net/WeightExercises/LatissimusDorsi/LVCloseGripPulldownPL","Lever Close Grip Pulldown (plate loaded)")</f>
        <v>Lever Close Grip Pulldown (plate loaded)</v>
      </c>
      <c r="B118" s="1">
        <v>0.0</v>
      </c>
      <c r="C118" s="1">
        <v>0.0</v>
      </c>
      <c r="D118" s="1">
        <v>0.5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1">
        <v>0.0</v>
      </c>
      <c r="K118" s="1">
        <v>0.0</v>
      </c>
      <c r="L118" s="1">
        <v>0.0</v>
      </c>
      <c r="M118" s="1">
        <v>0.0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str">
        <f>HYPERLINK("https://exrx.net/WeightExercises/LatissimusDorsi/LVFrontPulldownPL","Lever Front Pulldown (plate loaded)")</f>
        <v>Lever Front Pulldown (plate loaded)</v>
      </c>
      <c r="B119" s="1">
        <v>0.0</v>
      </c>
      <c r="C119" s="1">
        <v>0.0</v>
      </c>
      <c r="D119" s="1">
        <v>0.25</v>
      </c>
      <c r="E119" s="1">
        <v>0.0</v>
      </c>
      <c r="F119" s="1">
        <v>0.0</v>
      </c>
      <c r="G119" s="1">
        <v>0.0</v>
      </c>
      <c r="H119" s="1">
        <v>0.0</v>
      </c>
      <c r="I119" s="1">
        <v>1.0</v>
      </c>
      <c r="J119" s="1">
        <v>0.0</v>
      </c>
      <c r="K119" s="1">
        <v>0.0</v>
      </c>
      <c r="L119" s="1">
        <v>0.0</v>
      </c>
      <c r="M119" s="1">
        <v>0.0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tr">
        <f>HYPERLINK("https://exrx.net/WeightExercises/LatissimusDorsi/LVPulldownH","Lever Pulldown (plate loaded)")</f>
        <v>Lever Pulldown (plate loaded)</v>
      </c>
      <c r="B120" s="1">
        <v>0.0</v>
      </c>
      <c r="C120" s="1">
        <v>0.0</v>
      </c>
      <c r="D120" s="1">
        <v>0.25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>
        <v>0.0</v>
      </c>
      <c r="K120" s="1">
        <v>0.0</v>
      </c>
      <c r="L120" s="1">
        <v>0.0</v>
      </c>
      <c r="M120" s="1">
        <v>0.0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str">
        <f>HYPERLINK("https://exrx.net/WeightExercises/LatissimusDorsi/LVRearPulldownPL","Lever Rear Pulldown (plate loaded)")</f>
        <v>Lever Rear Pulldown (plate loaded)</v>
      </c>
      <c r="B121" s="1">
        <v>0.0</v>
      </c>
      <c r="C121" s="1">
        <v>0.0</v>
      </c>
      <c r="D121" s="1">
        <v>0.5</v>
      </c>
      <c r="E121" s="1">
        <v>0.0</v>
      </c>
      <c r="F121" s="1">
        <v>0.0</v>
      </c>
      <c r="G121" s="1">
        <v>0.0</v>
      </c>
      <c r="H121" s="1">
        <v>0.0</v>
      </c>
      <c r="I121" s="1">
        <v>1.0</v>
      </c>
      <c r="J121" s="1">
        <v>0.0</v>
      </c>
      <c r="K121" s="1">
        <v>0.0</v>
      </c>
      <c r="L121" s="1">
        <v>0.0</v>
      </c>
      <c r="M121" s="1">
        <v>0.0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tr">
        <f>HYPERLINK("https://exrx.net/WeightExercises/LatissimusDorsi/LVUnderhandPulldownH","Lever Underhand Pulldown (plate loaded)")</f>
        <v>Lever Underhand Pulldown (plate loaded)</v>
      </c>
      <c r="B122" s="1">
        <v>0.0</v>
      </c>
      <c r="C122" s="1">
        <v>0.0</v>
      </c>
      <c r="D122" s="1">
        <v>0.5</v>
      </c>
      <c r="E122" s="1">
        <v>0.0</v>
      </c>
      <c r="F122" s="1">
        <v>0.0</v>
      </c>
      <c r="G122" s="1">
        <v>0.0</v>
      </c>
      <c r="H122" s="1">
        <v>0.0</v>
      </c>
      <c r="I122" s="1">
        <v>1.0</v>
      </c>
      <c r="J122" s="1">
        <v>0.0</v>
      </c>
      <c r="K122" s="1">
        <v>0.0</v>
      </c>
      <c r="L122" s="1">
        <v>0.0</v>
      </c>
      <c r="M122" s="1">
        <v>0.0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tr">
        <f>HYPERLINK("https://exrx.net/WeightExercises/LatissimusDorsi/LVCloseGripPulldown","Lever Close Grip Pulldown")</f>
        <v>Lever Close Grip Pulldown</v>
      </c>
      <c r="B123" s="1">
        <v>0.0</v>
      </c>
      <c r="C123" s="1">
        <v>0.0</v>
      </c>
      <c r="D123" s="1">
        <v>0.5</v>
      </c>
      <c r="E123" s="1">
        <v>0.0</v>
      </c>
      <c r="F123" s="1">
        <v>0.0</v>
      </c>
      <c r="G123" s="1">
        <v>0.0</v>
      </c>
      <c r="H123" s="1">
        <v>0.0</v>
      </c>
      <c r="I123" s="1">
        <v>1.0</v>
      </c>
      <c r="J123" s="1">
        <v>0.0</v>
      </c>
      <c r="K123" s="1">
        <v>0.0</v>
      </c>
      <c r="L123" s="1">
        <v>0.0</v>
      </c>
      <c r="M123" s="1">
        <v>0.0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tr">
        <f>HYPERLINK("https://exrx.net/WeightExercises/LatissimusDorsi/LVFrontPulldown","Lever Front Pulldown")</f>
        <v>Lever Front Pulldown</v>
      </c>
      <c r="B124" s="1">
        <v>0.0</v>
      </c>
      <c r="C124" s="1">
        <v>0.0</v>
      </c>
      <c r="D124" s="1">
        <v>0.25</v>
      </c>
      <c r="E124" s="1">
        <v>0.0</v>
      </c>
      <c r="F124" s="1">
        <v>0.0</v>
      </c>
      <c r="G124" s="1">
        <v>0.0</v>
      </c>
      <c r="H124" s="1">
        <v>0.0</v>
      </c>
      <c r="I124" s="1">
        <v>1.0</v>
      </c>
      <c r="J124" s="1">
        <v>0.0</v>
      </c>
      <c r="K124" s="1">
        <v>0.0</v>
      </c>
      <c r="L124" s="1">
        <v>0.0</v>
      </c>
      <c r="M124" s="1">
        <v>0.0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tr">
        <f>HYPERLINK("https://exrx.net/WeightExercises/LatissimusDorsi/LVPulldown","Lever Pulldown")</f>
        <v>Lever Pulldown</v>
      </c>
      <c r="B125" s="1">
        <v>0.0</v>
      </c>
      <c r="C125" s="1">
        <v>0.0</v>
      </c>
      <c r="D125" s="1">
        <v>0.25</v>
      </c>
      <c r="E125" s="1">
        <v>0.0</v>
      </c>
      <c r="F125" s="1">
        <v>0.0</v>
      </c>
      <c r="G125" s="1">
        <v>0.0</v>
      </c>
      <c r="H125" s="1">
        <v>0.0</v>
      </c>
      <c r="I125" s="1">
        <v>1.0</v>
      </c>
      <c r="J125" s="1">
        <v>0.0</v>
      </c>
      <c r="K125" s="1">
        <v>0.0</v>
      </c>
      <c r="L125" s="1">
        <v>0.0</v>
      </c>
      <c r="M125" s="1">
        <v>0.0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str">
        <f>HYPERLINK("https://exrx.net/WeightExercises/LatissimusDorsi/LVUnderhandPulldownS","Lever Underhand Pulldown")</f>
        <v>Lever Underhand Pulldown</v>
      </c>
      <c r="B126" s="1">
        <v>0.0</v>
      </c>
      <c r="C126" s="1">
        <v>0.0</v>
      </c>
      <c r="D126" s="1">
        <v>0.5</v>
      </c>
      <c r="E126" s="1">
        <v>0.0</v>
      </c>
      <c r="F126" s="1">
        <v>0.0</v>
      </c>
      <c r="G126" s="1">
        <v>0.0</v>
      </c>
      <c r="H126" s="1">
        <v>0.0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tr">
        <f>HYPERLINK("https://exrx.net/WeightExercises/LatissimusDorsi/WtUnderhandChinup","Weighted Chin-up")</f>
        <v>Weighted Chin-up</v>
      </c>
      <c r="B127" s="1">
        <v>0.0</v>
      </c>
      <c r="C127" s="1">
        <v>0.0</v>
      </c>
      <c r="D127" s="1">
        <v>0.5</v>
      </c>
      <c r="E127" s="1">
        <v>0.0</v>
      </c>
      <c r="F127" s="1">
        <v>0.0</v>
      </c>
      <c r="G127" s="1">
        <v>0.0</v>
      </c>
      <c r="H127" s="1">
        <v>0.0</v>
      </c>
      <c r="I127" s="1">
        <v>1.0</v>
      </c>
      <c r="J127" s="1">
        <v>0.0</v>
      </c>
      <c r="K127" s="1">
        <v>0.0</v>
      </c>
      <c r="L127" s="1">
        <v>0.0</v>
      </c>
      <c r="M127" s="1">
        <v>0.0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str">
        <f>HYPERLINK("https://exrx.net/WeightExercises/LatissimusDorsi/WtUnderhandChinup","Weighted Parallel Close Grip Pull-up")</f>
        <v>Weighted Parallel Close Grip Pull-up</v>
      </c>
      <c r="B128" s="1">
        <v>0.0</v>
      </c>
      <c r="C128" s="1">
        <v>0.0</v>
      </c>
      <c r="D128" s="1">
        <v>0.5</v>
      </c>
      <c r="E128" s="1">
        <v>0.0</v>
      </c>
      <c r="F128" s="1">
        <v>0.0</v>
      </c>
      <c r="G128" s="1">
        <v>0.0</v>
      </c>
      <c r="H128" s="1">
        <v>0.0</v>
      </c>
      <c r="I128" s="1">
        <v>1.0</v>
      </c>
      <c r="J128" s="1">
        <v>0.0</v>
      </c>
      <c r="K128" s="1">
        <v>0.0</v>
      </c>
      <c r="L128" s="1">
        <v>0.0</v>
      </c>
      <c r="M128" s="1">
        <v>0.0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str">
        <f>HYPERLINK("https://exrx.net/WeightExercises/LatissimusDorsi/WtPullup","Weighted Pull-up")</f>
        <v>Weighted Pull-up</v>
      </c>
      <c r="B129" s="1">
        <v>0.0</v>
      </c>
      <c r="C129" s="1">
        <v>0.0</v>
      </c>
      <c r="D129" s="1">
        <v>0.25</v>
      </c>
      <c r="E129" s="1">
        <v>0.0</v>
      </c>
      <c r="F129" s="1">
        <v>0.0</v>
      </c>
      <c r="G129" s="1">
        <v>0.0</v>
      </c>
      <c r="H129" s="1">
        <v>0.0</v>
      </c>
      <c r="I129" s="1">
        <v>1.0</v>
      </c>
      <c r="J129" s="1">
        <v>0.0</v>
      </c>
      <c r="K129" s="1">
        <v>0.0</v>
      </c>
      <c r="L129" s="1">
        <v>0.0</v>
      </c>
      <c r="M129" s="1">
        <v>0.0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str">
        <f>HYPERLINK("https://exrx.net/WeightExercises/LatissimusDorsi/WtRearPullup","Weighted Rear Pull-up")</f>
        <v>Weighted Rear Pull-up</v>
      </c>
      <c r="B130" s="1">
        <v>0.0</v>
      </c>
      <c r="C130" s="1">
        <v>0.0</v>
      </c>
      <c r="D130" s="1">
        <v>0.5</v>
      </c>
      <c r="E130" s="1">
        <v>0.0</v>
      </c>
      <c r="F130" s="1">
        <v>0.0</v>
      </c>
      <c r="G130" s="1">
        <v>0.0</v>
      </c>
      <c r="H130" s="1">
        <v>0.0</v>
      </c>
      <c r="I130" s="1">
        <v>1.0</v>
      </c>
      <c r="J130" s="1">
        <v>0.0</v>
      </c>
      <c r="K130" s="1">
        <v>0.0</v>
      </c>
      <c r="L130" s="1">
        <v>0.0</v>
      </c>
      <c r="M130" s="1">
        <v>0.0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tr">
        <f>HYPERLINK("https://exrx.net/WeightExercises/LatissimusDorsi/BWUnderhandChinup","Chin-up")</f>
        <v>Chin-up</v>
      </c>
      <c r="B131" s="1">
        <v>0.0</v>
      </c>
      <c r="C131" s="1">
        <v>0.0</v>
      </c>
      <c r="D131" s="1">
        <v>0.5</v>
      </c>
      <c r="E131" s="1">
        <v>0.0</v>
      </c>
      <c r="F131" s="1">
        <v>0.0</v>
      </c>
      <c r="G131" s="1">
        <v>0.0</v>
      </c>
      <c r="H131" s="1">
        <v>0.0</v>
      </c>
      <c r="I131" s="1">
        <v>1.0</v>
      </c>
      <c r="J131" s="1">
        <v>0.0</v>
      </c>
      <c r="K131" s="1">
        <v>0.0</v>
      </c>
      <c r="L131" s="1">
        <v>0.0</v>
      </c>
      <c r="M131" s="1">
        <v>0.0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 t="str">
        <f>HYPERLINK("https://exrx.net/WeightExercises/LatissimusDorsi/BWCloseGripChinup","Parallel Close Grip Pull-up")</f>
        <v>Parallel Close Grip Pull-up</v>
      </c>
      <c r="B132" s="1">
        <v>0.0</v>
      </c>
      <c r="C132" s="1">
        <v>0.0</v>
      </c>
      <c r="D132" s="1">
        <v>0.5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0.0</v>
      </c>
      <c r="K132" s="1">
        <v>0.0</v>
      </c>
      <c r="L132" s="1">
        <v>0.0</v>
      </c>
      <c r="M132" s="1">
        <v>0.0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 t="str">
        <f>HYPERLINK("https://exrx.net/WeightExercises/LatissimusDorsi/BWPullup","Pull-up")</f>
        <v>Pull-up</v>
      </c>
      <c r="B133" s="1">
        <v>0.0</v>
      </c>
      <c r="C133" s="1">
        <v>0.0</v>
      </c>
      <c r="D133" s="1">
        <v>0.25</v>
      </c>
      <c r="E133" s="1">
        <v>0.0</v>
      </c>
      <c r="F133" s="1">
        <v>0.0</v>
      </c>
      <c r="G133" s="1">
        <v>0.0</v>
      </c>
      <c r="H133" s="1">
        <v>0.0</v>
      </c>
      <c r="I133" s="1">
        <v>1.0</v>
      </c>
      <c r="J133" s="1">
        <v>0.0</v>
      </c>
      <c r="K133" s="1">
        <v>0.0</v>
      </c>
      <c r="L133" s="1">
        <v>0.0</v>
      </c>
      <c r="M133" s="1">
        <v>0.0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str">
        <f>HYPERLINK("https://exrx.net/WeightExercises/LatissimusDorsi/BWRearPullup","Rear Pull-up")</f>
        <v>Rear Pull-up</v>
      </c>
      <c r="B134" s="1">
        <v>0.0</v>
      </c>
      <c r="C134" s="1">
        <v>0.0</v>
      </c>
      <c r="D134" s="1">
        <v>0.5</v>
      </c>
      <c r="E134" s="1">
        <v>0.0</v>
      </c>
      <c r="F134" s="1">
        <v>0.0</v>
      </c>
      <c r="G134" s="1">
        <v>0.0</v>
      </c>
      <c r="H134" s="1">
        <v>0.0</v>
      </c>
      <c r="I134" s="1">
        <v>1.0</v>
      </c>
      <c r="J134" s="1">
        <v>0.0</v>
      </c>
      <c r="K134" s="1">
        <v>0.0</v>
      </c>
      <c r="L134" s="1">
        <v>0.0</v>
      </c>
      <c r="M134" s="1">
        <v>0.0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str">
        <f>HYPERLINK("https://exrx.net/WeightExercises/TrapeziusUpper/BBShrug","Barbell Shrug")</f>
        <v>Barbell Shrug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1.0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tr">
        <f>HYPERLINK("https://exrx.net/WeightExercises/TrapeziusUpper/CBShrug","Cable Shrug")</f>
        <v>Cable Shrug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1.0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str">
        <f>HYPERLINK("https://exrx.net/WeightExercises/TrapeziusUpper/DBShrug","Dumbbell Shrug")</f>
        <v>Dumbbell Shrug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str">
        <f>HYPERLINK("https://exrx.net/WeightExercises/TrapeziusUpper/LVShrugH","Lever Shrug (plate loaded)")</f>
        <v>Lever Shrug (plate loaded)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1.0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str">
        <f>HYPERLINK("https://exrx.net/WeightExercises/TrapeziusUpper/LVShrug","Lever Shrug")</f>
        <v>Lever Shrug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1.0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tr">
        <f>HYPERLINK("https://exrx.net/WeightExercises/TrapeziusUpper/SMShrug","Smith Shrug")</f>
        <v>Smith Shrug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1.0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45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tr">
        <f>HYPERLINK("https://exrx.net/WeightExercises/DeltoidAnterior/BBFrontRaise","Barbell Front Raise")</f>
        <v>Barbell Front Raise</v>
      </c>
      <c r="B142" s="1">
        <v>0.0</v>
      </c>
      <c r="C142" s="1">
        <v>0.0</v>
      </c>
      <c r="D142" s="1">
        <v>0.0</v>
      </c>
      <c r="E142" s="1">
        <v>1.0</v>
      </c>
      <c r="F142" s="1">
        <v>0.5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str">
        <f>HYPERLINK("https://exrx.net/WeightExercises/DeltoidAnterior/CBSeatedFrontRaise","Cable Front Raise")</f>
        <v>Cable Front Raise</v>
      </c>
      <c r="B143" s="1">
        <v>0.0</v>
      </c>
      <c r="C143" s="1">
        <v>0.0</v>
      </c>
      <c r="D143" s="1">
        <v>0.0</v>
      </c>
      <c r="E143" s="1">
        <v>1.0</v>
      </c>
      <c r="F143" s="1">
        <v>0.5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str">
        <f>HYPERLINK("https://exrx.net/WeightExercises/DeltoidAnterior/DBFrontRaise","Dumbbell Front Raise")</f>
        <v>Dumbbell Front Raise</v>
      </c>
      <c r="B144" s="1">
        <v>0.0</v>
      </c>
      <c r="C144" s="1">
        <v>0.0</v>
      </c>
      <c r="D144" s="1">
        <v>0.0</v>
      </c>
      <c r="E144" s="1">
        <v>1.0</v>
      </c>
      <c r="F144" s="1">
        <v>0.5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tr">
        <f>HYPERLINK("https://www.exrx.net/WeightExercises/DeltoidAnterior/LVFrontRaise","Lever Front Raise")</f>
        <v>Lever Front Raise</v>
      </c>
      <c r="B145" s="1">
        <v>0.0</v>
      </c>
      <c r="C145" s="1">
        <v>0.0</v>
      </c>
      <c r="D145" s="1">
        <v>0.0</v>
      </c>
      <c r="E145" s="1">
        <v>1.0</v>
      </c>
      <c r="F145" s="1">
        <v>0.5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tr">
        <f>HYPERLINK("https://www.exrx.net/WeightExercises/DeltoidLateral/CBLateralRaise","Cable Lateral Raise")</f>
        <v>Cable Lateral Raise</v>
      </c>
      <c r="B146" s="1">
        <v>0.0</v>
      </c>
      <c r="C146" s="1">
        <v>0.0</v>
      </c>
      <c r="D146" s="1">
        <v>0.0</v>
      </c>
      <c r="E146" s="1">
        <v>0.25</v>
      </c>
      <c r="F146" s="1">
        <v>1.0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tr">
        <f>HYPERLINK("https://www.exrx.net/WeightExercises/DeltoidLateral/CBYRaise","Cable Y Raise")</f>
        <v>Cable Y Raise</v>
      </c>
      <c r="B147" s="1">
        <v>0.0</v>
      </c>
      <c r="C147" s="1">
        <v>0.0</v>
      </c>
      <c r="D147" s="1">
        <v>0.0</v>
      </c>
      <c r="E147" s="1">
        <v>0.0</v>
      </c>
      <c r="F147" s="1">
        <v>1.0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tr">
        <f>HYPERLINK("https://www.exrx.net/WeightExercises/DeltoidLateral/DBInclineLateralRaise","Dumbbell Incline Lateral Raise")</f>
        <v>Dumbbell Incline Lateral Raise</v>
      </c>
      <c r="B148" s="1">
        <v>0.0</v>
      </c>
      <c r="C148" s="1">
        <v>0.0</v>
      </c>
      <c r="D148" s="1">
        <v>0.0</v>
      </c>
      <c r="E148" s="1">
        <v>0.25</v>
      </c>
      <c r="F148" s="1">
        <v>1.0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tr">
        <f>HYPERLINK("https://www.exrx.net/WeightExercises/DeltoidLateral/DBLateralRaise","Dumbbell Lateral Raise")</f>
        <v>Dumbbell Lateral Raise</v>
      </c>
      <c r="B149" s="1">
        <v>0.0</v>
      </c>
      <c r="C149" s="1">
        <v>0.0</v>
      </c>
      <c r="D149" s="1">
        <v>0.0</v>
      </c>
      <c r="E149" s="1">
        <v>0.25</v>
      </c>
      <c r="F149" s="1">
        <v>1.0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tr">
        <f>HYPERLINK("https://www.exrx.net/WeightExercises/DeltoidLateral/LVLateralRaise","Lever Lateral Raise")</f>
        <v>Lever Lateral Raise</v>
      </c>
      <c r="B150" s="1">
        <v>0.0</v>
      </c>
      <c r="C150" s="1">
        <v>0.0</v>
      </c>
      <c r="D150" s="1">
        <v>0.0</v>
      </c>
      <c r="E150" s="1">
        <v>0.25</v>
      </c>
      <c r="F150" s="1">
        <v>1.0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str">
        <f>HYPERLINK("https://www.exrx.net/WeightExercises/DeltoidPosterior/CBStandingReverseFly","Cable Standing Reverse Fly")</f>
        <v>Cable Standing Reverse Fly</v>
      </c>
      <c r="B151" s="1">
        <v>0.0</v>
      </c>
      <c r="C151" s="1">
        <v>0.0</v>
      </c>
      <c r="D151" s="1">
        <v>0.0</v>
      </c>
      <c r="E151" s="1">
        <v>0.0</v>
      </c>
      <c r="F151" s="1">
        <v>1.0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tr">
        <f>HYPERLINK("https://www.exrx.net/WeightExercises/DeltoidPosterior/CBSeatedRearDeltPull","Cable Seated Reverse Fly")</f>
        <v>Cable Seated Reverse Fly</v>
      </c>
      <c r="B152" s="1">
        <v>0.0</v>
      </c>
      <c r="C152" s="1">
        <v>0.0</v>
      </c>
      <c r="D152" s="1">
        <v>0.0</v>
      </c>
      <c r="E152" s="1">
        <v>0.0</v>
      </c>
      <c r="F152" s="1">
        <v>1.0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str">
        <f>HYPERLINK("https://www.exrx.net/WeightExercises/DeltoidPosterior/CBRearLateralRaise","Cable Rear Lateral Raise")</f>
        <v>Cable Rear Lateral Raise</v>
      </c>
      <c r="B153" s="1">
        <v>0.0</v>
      </c>
      <c r="C153" s="1">
        <v>0.0</v>
      </c>
      <c r="D153" s="1">
        <v>0.0</v>
      </c>
      <c r="E153" s="1">
        <v>0.0</v>
      </c>
      <c r="F153" s="1">
        <v>1.0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tr">
        <f>HYPERLINK("https://www.exrx.net/WeightExercises/DeltoidPosterior/DBLyingRearLateralRaise","Dumbbell Lying Rear Lateral Raise")</f>
        <v>Dumbbell Lying Rear Lateral Raise</v>
      </c>
      <c r="B154" s="1">
        <v>0.0</v>
      </c>
      <c r="C154" s="1">
        <v>0.0</v>
      </c>
      <c r="D154" s="1">
        <v>0.0</v>
      </c>
      <c r="E154" s="1">
        <v>0.0</v>
      </c>
      <c r="F154" s="1">
        <v>1.0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str">
        <f>HYPERLINK("https://www.exrx.net/WeightExercises/DeltoidPosterior/DBRearLateralRaise","Dumbbell Rear Lateral Raise")</f>
        <v>Dumbbell Rear Lateral Raise</v>
      </c>
      <c r="B155" s="1">
        <v>0.0</v>
      </c>
      <c r="C155" s="1">
        <v>0.0</v>
      </c>
      <c r="D155" s="1">
        <v>0.0</v>
      </c>
      <c r="E155" s="1">
        <v>0.0</v>
      </c>
      <c r="F155" s="1">
        <v>1.0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str">
        <f>HYPERLINK("https://www.exrx.net/WeightExercises/DeltoidPosterior/LVLyingRearLateralRaise","Lever Lying Rear Lateral Raise")</f>
        <v>Lever Lying Rear Lateral Raise</v>
      </c>
      <c r="B156" s="1">
        <v>0.0</v>
      </c>
      <c r="C156" s="1">
        <v>0.0</v>
      </c>
      <c r="D156" s="1">
        <v>0.0</v>
      </c>
      <c r="E156" s="1">
        <v>0.0</v>
      </c>
      <c r="F156" s="1">
        <v>1.0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tr">
        <f>HYPERLINK("https://www.exrx.net/WeightExercises/DeltoidPosterior/LVRearLateralRaise","Lever Seated Reverse Fly")</f>
        <v>Lever Seated Reverse Fly</v>
      </c>
      <c r="B157" s="1">
        <v>0.0</v>
      </c>
      <c r="C157" s="1">
        <v>0.0</v>
      </c>
      <c r="D157" s="1">
        <v>0.0</v>
      </c>
      <c r="E157" s="1">
        <v>0.0</v>
      </c>
      <c r="F157" s="1">
        <v>1.0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tr">
        <f>HYPERLINK("https://exrx.net/WeightExercises/ErectorSpinae/BBHyperextension","Barbell Hyperextension")</f>
        <v>Barbell Hyperextension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1.0</v>
      </c>
      <c r="J158" s="1">
        <v>0.0</v>
      </c>
      <c r="K158" s="1">
        <v>0.0</v>
      </c>
      <c r="L158" s="1">
        <v>0.0</v>
      </c>
      <c r="M158" s="1">
        <v>0.0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str">
        <f>HYPERLINK("https://exrx.net/WeightExercises/ErectorSpinae/LVBackExtensionN","Lever Back Extension")</f>
        <v>Lever Back Extension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1.0</v>
      </c>
      <c r="J159" s="1">
        <v>0.0</v>
      </c>
      <c r="K159" s="1">
        <v>0.0</v>
      </c>
      <c r="L159" s="1">
        <v>0.0</v>
      </c>
      <c r="M159" s="1">
        <v>0.0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tr">
        <f>HYPERLINK("https://exrx.net/WeightExercises/ErectorSpinae/LVKneelingBackExtension","Lever Kneeling Back Extension")</f>
        <v>Lever Kneeling Back Extension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1.0</v>
      </c>
      <c r="J160" s="1">
        <v>0.0</v>
      </c>
      <c r="K160" s="1">
        <v>0.0</v>
      </c>
      <c r="L160" s="1">
        <v>0.0</v>
      </c>
      <c r="M160" s="1">
        <v>0.0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str">
        <f>HYPERLINK("https://exrx.net/WeightExercises/ErectorSpinae/WtHyperextension","Weighted Hyperextension")</f>
        <v>Weighted Hyperextension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1.0</v>
      </c>
      <c r="J161" s="1">
        <v>0.0</v>
      </c>
      <c r="K161" s="1">
        <v>0.0</v>
      </c>
      <c r="L161" s="1">
        <v>0.0</v>
      </c>
      <c r="M161" s="1">
        <v>0.0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 t="s">
        <v>46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tr">
        <f>HYPERLINK("https://exrx.net/WeightExercises/Biceps/BBCurl","Barbell Curl")</f>
        <v>Barbell Curl</v>
      </c>
      <c r="B163" s="1">
        <v>0.0</v>
      </c>
      <c r="C163" s="1">
        <v>0.0</v>
      </c>
      <c r="D163" s="28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str">
        <f>HYPERLINK("https://exrx.net/WeightExercises/Biceps/CBCurl","Cable Curl")</f>
        <v>Cable Curl</v>
      </c>
      <c r="B164" s="1">
        <v>0.0</v>
      </c>
      <c r="C164" s="1">
        <v>0.0</v>
      </c>
      <c r="D164" s="28">
        <v>1.0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 t="str">
        <f>HYPERLINK("https://exrx.net/WeightExercises/Biceps/DBCurl","Dumbbell Curl")</f>
        <v>Dumbbell Curl</v>
      </c>
      <c r="B165" s="1">
        <v>0.0</v>
      </c>
      <c r="C165" s="1">
        <v>0.0</v>
      </c>
      <c r="D165" s="28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str">
        <f>HYPERLINK("https://exrx.net/WeightExercises/Biceps/LVCurl","Lever Curl")</f>
        <v>Lever Curl</v>
      </c>
      <c r="B166" s="1">
        <v>0.0</v>
      </c>
      <c r="C166" s="1">
        <v>0.0</v>
      </c>
      <c r="D166" s="28">
        <v>1.0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tr">
        <f>HYPERLINK("https://exrx.net/WeightExercises/Brachialis/BBPreacherCurl","Barbell Preacher Curl")</f>
        <v>Barbell Preacher Curl</v>
      </c>
      <c r="B167" s="1">
        <v>0.0</v>
      </c>
      <c r="C167" s="1">
        <v>0.0</v>
      </c>
      <c r="D167" s="28">
        <v>1.0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 t="str">
        <f>HYPERLINK("https://exrx.net/WeightExercises/Brachialis/BBProneInclineCurl","Barbell Prone Incline Curl")</f>
        <v>Barbell Prone Incline Curl</v>
      </c>
      <c r="B168" s="1">
        <v>0.0</v>
      </c>
      <c r="C168" s="1">
        <v>0.0</v>
      </c>
      <c r="D168" s="28">
        <v>1.0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str">
        <f>HYPERLINK("https://exrx.net/WeightExercises/Brachialis/CBConcentrationCurl","Cable Concentration Curl")</f>
        <v>Cable Concentration Curl</v>
      </c>
      <c r="B169" s="1">
        <v>0.0</v>
      </c>
      <c r="C169" s="1">
        <v>0.0</v>
      </c>
      <c r="D169" s="28">
        <v>1.0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str">
        <f>HYPERLINK("https://exrx.net/WeightExercises/Brachialis/CBPreacherCurl","Cable Preacher Curl")</f>
        <v>Cable Preacher Curl</v>
      </c>
      <c r="B170" s="1">
        <v>0.0</v>
      </c>
      <c r="C170" s="1">
        <v>0.0</v>
      </c>
      <c r="D170" s="28">
        <v>1.0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tr">
        <f>HYPERLINK("https://exrx.net/WeightExercises/Brachialis/CBProneInclineCurl","Cable Prone Incline Curl")</f>
        <v>Cable Prone Incline Curl</v>
      </c>
      <c r="B171" s="1">
        <v>0.0</v>
      </c>
      <c r="C171" s="1">
        <v>0.0</v>
      </c>
      <c r="D171" s="28">
        <v>1.0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str">
        <f>HYPERLINK("https://exrx.net/WeightExercises/Brachialis/DBConcentrationCurl","Dumbbell Concentration Curl")</f>
        <v>Dumbbell Concentration Curl</v>
      </c>
      <c r="B172" s="1">
        <v>0.0</v>
      </c>
      <c r="C172" s="1">
        <v>0.0</v>
      </c>
      <c r="D172" s="28">
        <v>1.0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 t="str">
        <f>HYPERLINK("https://exrx.net/WeightExercises/Brachialis/DBPreacherCurl","Dumbbell Preacher Curl")</f>
        <v>Dumbbell Preacher Curl</v>
      </c>
      <c r="B173" s="1">
        <v>0.0</v>
      </c>
      <c r="C173" s="1">
        <v>0.0</v>
      </c>
      <c r="D173" s="28">
        <v>1.0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str">
        <f>HYPERLINK("https://exrx.net/WeightExercises/Brachialis/DBProneInclineCurl","Dumbbell Prone Incline Curl")</f>
        <v>Dumbbell Prone Incline Curl</v>
      </c>
      <c r="B174" s="1">
        <v>0.0</v>
      </c>
      <c r="C174" s="1">
        <v>0.0</v>
      </c>
      <c r="D174" s="28">
        <v>1.0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5" t="str">
        <f>HYPERLINK("https://exrx.net/WeightExercises/Brachialis/LVPreacherCurl","Lever Preacher Curl")</f>
        <v>Lever Preacher Curl</v>
      </c>
      <c r="B175" s="1">
        <v>0.0</v>
      </c>
      <c r="C175" s="1">
        <v>0.0</v>
      </c>
      <c r="D175" s="28">
        <v>1.0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5" t="str">
        <f>HYPERLINK("https://exrx.net/WeightExercises/LatissimusDorsi/BBPullover","Barbell Pullover")</f>
        <v>Barbell Pullover</v>
      </c>
      <c r="B176" s="30">
        <v>0.25</v>
      </c>
      <c r="C176" s="30">
        <v>0.0</v>
      </c>
      <c r="D176" s="30">
        <v>0.0</v>
      </c>
      <c r="E176" s="30">
        <v>0.0</v>
      </c>
      <c r="F176" s="30">
        <v>0.0</v>
      </c>
      <c r="G176" s="30">
        <v>0.0</v>
      </c>
      <c r="H176" s="30">
        <v>0.0</v>
      </c>
      <c r="I176" s="30">
        <v>1.0</v>
      </c>
      <c r="J176" s="30">
        <v>0.0</v>
      </c>
      <c r="K176" s="30">
        <v>0.0</v>
      </c>
      <c r="L176" s="30">
        <v>0.0</v>
      </c>
      <c r="M176" s="30">
        <v>0.0</v>
      </c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5" t="str">
        <f>HYPERLINK("https://exrx.net/WeightExercises/LatissimusDorsi/CBPullover","Cable Pullover")</f>
        <v>Cable Pullover</v>
      </c>
      <c r="B177" s="30">
        <v>0.25</v>
      </c>
      <c r="C177" s="30">
        <v>0.0</v>
      </c>
      <c r="D177" s="30">
        <v>0.0</v>
      </c>
      <c r="E177" s="30">
        <v>0.0</v>
      </c>
      <c r="F177" s="30">
        <v>0.0</v>
      </c>
      <c r="G177" s="30">
        <v>0.0</v>
      </c>
      <c r="H177" s="30">
        <v>0.0</v>
      </c>
      <c r="I177" s="30">
        <v>1.0</v>
      </c>
      <c r="J177" s="30">
        <v>0.0</v>
      </c>
      <c r="K177" s="30">
        <v>0.0</v>
      </c>
      <c r="L177" s="30">
        <v>0.0</v>
      </c>
      <c r="M177" s="30">
        <v>0.0</v>
      </c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5" t="str">
        <f>HYPERLINK("https://exrx.net/WeightExercises/LatissimusDorsi/LVIronCross","Lever Iron Cross")</f>
        <v>Lever Iron Cross</v>
      </c>
      <c r="B178" s="30">
        <v>0.25</v>
      </c>
      <c r="C178" s="30">
        <v>0.0</v>
      </c>
      <c r="D178" s="30">
        <v>0.0</v>
      </c>
      <c r="E178" s="30">
        <v>0.0</v>
      </c>
      <c r="F178" s="30">
        <v>0.0</v>
      </c>
      <c r="G178" s="30">
        <v>0.0</v>
      </c>
      <c r="H178" s="30">
        <v>0.0</v>
      </c>
      <c r="I178" s="30">
        <v>1.0</v>
      </c>
      <c r="J178" s="30">
        <v>0.0</v>
      </c>
      <c r="K178" s="30">
        <v>0.0</v>
      </c>
      <c r="L178" s="30">
        <v>0.0</v>
      </c>
      <c r="M178" s="30">
        <v>0.0</v>
      </c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5" t="str">
        <f>HYPERLINK("https://exrx.net/WeightExercises/PectoralSternal/CBDeclineFly","Cable Decline Fly")</f>
        <v>Cable Decline Fly</v>
      </c>
      <c r="B179" s="30">
        <v>1.0</v>
      </c>
      <c r="C179" s="30">
        <v>0.0</v>
      </c>
      <c r="D179" s="30">
        <v>0.0</v>
      </c>
      <c r="E179" s="30">
        <v>0.0</v>
      </c>
      <c r="F179" s="30">
        <v>0.0</v>
      </c>
      <c r="G179" s="30">
        <v>0.0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5" t="str">
        <f>HYPERLINK("https://exrx.net/WeightExercises/PectoralSternal/CBLyingFly","Cable Lying Fly")</f>
        <v>Cable Lying Fly</v>
      </c>
      <c r="B180" s="30">
        <v>1.0</v>
      </c>
      <c r="C180" s="30">
        <v>0.0</v>
      </c>
      <c r="D180" s="30">
        <v>0.0</v>
      </c>
      <c r="E180" s="30">
        <v>0.0</v>
      </c>
      <c r="F180" s="30">
        <v>0.0</v>
      </c>
      <c r="G180" s="30">
        <v>0.0</v>
      </c>
      <c r="H180" s="30">
        <v>0.0</v>
      </c>
      <c r="I180" s="30">
        <v>0.0</v>
      </c>
      <c r="J180" s="30">
        <v>0.0</v>
      </c>
      <c r="K180" s="30">
        <v>0.0</v>
      </c>
      <c r="L180" s="30">
        <v>0.0</v>
      </c>
      <c r="M180" s="30">
        <v>0.0</v>
      </c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5" t="str">
        <f>HYPERLINK("https://exrx.net/WeightExercises/PectoralSternal/CBSeatedFly","Cable Seated Fly")</f>
        <v>Cable Seated Fly</v>
      </c>
      <c r="B181" s="30">
        <v>1.0</v>
      </c>
      <c r="C181" s="30">
        <v>0.0</v>
      </c>
      <c r="D181" s="30">
        <v>0.0</v>
      </c>
      <c r="E181" s="30">
        <v>0.0</v>
      </c>
      <c r="F181" s="30">
        <v>0.0</v>
      </c>
      <c r="G181" s="30">
        <v>0.0</v>
      </c>
      <c r="H181" s="30">
        <v>0.0</v>
      </c>
      <c r="I181" s="30">
        <v>0.0</v>
      </c>
      <c r="J181" s="30">
        <v>0.0</v>
      </c>
      <c r="K181" s="30">
        <v>0.0</v>
      </c>
      <c r="L181" s="30">
        <v>0.0</v>
      </c>
      <c r="M181" s="30">
        <v>0.0</v>
      </c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5" t="str">
        <f>HYPERLINK("https://exrx.net/WeightExercises/PectoralSternal/CBStandingFly","Cable Standing Fly")</f>
        <v>Cable Standing Fly</v>
      </c>
      <c r="B182" s="30">
        <v>1.0</v>
      </c>
      <c r="C182" s="30">
        <v>0.0</v>
      </c>
      <c r="D182" s="30">
        <v>0.0</v>
      </c>
      <c r="E182" s="30">
        <v>0.0</v>
      </c>
      <c r="F182" s="30">
        <v>0.0</v>
      </c>
      <c r="G182" s="30">
        <v>0.0</v>
      </c>
      <c r="H182" s="30">
        <v>0.0</v>
      </c>
      <c r="I182" s="30">
        <v>0.0</v>
      </c>
      <c r="J182" s="30">
        <v>0.0</v>
      </c>
      <c r="K182" s="30">
        <v>0.0</v>
      </c>
      <c r="L182" s="30">
        <v>0.0</v>
      </c>
      <c r="M182" s="30">
        <v>0.0</v>
      </c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5" t="str">
        <f>HYPERLINK("https://exrx.net/WeightExercises/PectoralSternal/DBDeclineFly","Dumbbell Decline Fly")</f>
        <v>Dumbbell Decline Fly</v>
      </c>
      <c r="B183" s="30">
        <v>1.0</v>
      </c>
      <c r="C183" s="30">
        <v>0.0</v>
      </c>
      <c r="D183" s="30">
        <v>0.0</v>
      </c>
      <c r="E183" s="30">
        <v>0.0</v>
      </c>
      <c r="F183" s="30">
        <v>0.0</v>
      </c>
      <c r="G183" s="30">
        <v>0.0</v>
      </c>
      <c r="H183" s="30">
        <v>0.0</v>
      </c>
      <c r="I183" s="30">
        <v>0.0</v>
      </c>
      <c r="J183" s="30">
        <v>0.0</v>
      </c>
      <c r="K183" s="30">
        <v>0.0</v>
      </c>
      <c r="L183" s="30">
        <v>0.0</v>
      </c>
      <c r="M183" s="30">
        <v>0.0</v>
      </c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5" t="str">
        <f>HYPERLINK("https://exrx.net/WeightExercises/PectoralSternal/DBFly","Dumbbell Fly")</f>
        <v>Dumbbell Fly</v>
      </c>
      <c r="B184" s="30">
        <v>1.0</v>
      </c>
      <c r="C184" s="30">
        <v>0.0</v>
      </c>
      <c r="D184" s="30">
        <v>0.0</v>
      </c>
      <c r="E184" s="30">
        <v>0.0</v>
      </c>
      <c r="F184" s="30">
        <v>0.0</v>
      </c>
      <c r="G184" s="30">
        <v>0.0</v>
      </c>
      <c r="H184" s="30">
        <v>0.0</v>
      </c>
      <c r="I184" s="30">
        <v>0.0</v>
      </c>
      <c r="J184" s="30">
        <v>0.0</v>
      </c>
      <c r="K184" s="30">
        <v>0.0</v>
      </c>
      <c r="L184" s="30">
        <v>0.0</v>
      </c>
      <c r="M184" s="30">
        <v>0.0</v>
      </c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5" t="str">
        <f>HYPERLINK("https://exrx.net/WeightExercises/PectoralSternal/LVBentoverFlyIronCross","Lever Bent-over Fly (on iron cross machine)")</f>
        <v>Lever Bent-over Fly (on iron cross machine)</v>
      </c>
      <c r="B185" s="30">
        <v>1.0</v>
      </c>
      <c r="C185" s="30">
        <v>0.0</v>
      </c>
      <c r="D185" s="30">
        <v>0.0</v>
      </c>
      <c r="E185" s="30">
        <v>0.0</v>
      </c>
      <c r="F185" s="30">
        <v>0.0</v>
      </c>
      <c r="G185" s="30">
        <v>0.0</v>
      </c>
      <c r="H185" s="30">
        <v>0.0</v>
      </c>
      <c r="I185" s="30">
        <v>0.0</v>
      </c>
      <c r="J185" s="30">
        <v>0.0</v>
      </c>
      <c r="K185" s="30">
        <v>0.0</v>
      </c>
      <c r="L185" s="30">
        <v>0.0</v>
      </c>
      <c r="M185" s="30">
        <v>0.0</v>
      </c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5" t="str">
        <f>HYPERLINK("https://exrx.net/WeightExercises/PectoralSternal/LVSeatedDeclineFly","Lever Seated Decline Fly (gripless)")</f>
        <v>Lever Seated Decline Fly (gripless)</v>
      </c>
      <c r="B186" s="30">
        <v>1.0</v>
      </c>
      <c r="C186" s="30">
        <v>0.0</v>
      </c>
      <c r="D186" s="30">
        <v>0.0</v>
      </c>
      <c r="E186" s="30">
        <v>0.0</v>
      </c>
      <c r="F186" s="30">
        <v>0.0</v>
      </c>
      <c r="G186" s="30">
        <v>0.0</v>
      </c>
      <c r="H186" s="30">
        <v>0.0</v>
      </c>
      <c r="I186" s="30">
        <v>0.0</v>
      </c>
      <c r="J186" s="30">
        <v>0.0</v>
      </c>
      <c r="K186" s="30">
        <v>0.0</v>
      </c>
      <c r="L186" s="30">
        <v>0.0</v>
      </c>
      <c r="M186" s="30">
        <v>0.0</v>
      </c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5" t="str">
        <f>HYPERLINK("https://exrx.net/WeightExercises/PectoralSternal/LVLyingFly","Lever Lying Fly")</f>
        <v>Lever Lying Fly</v>
      </c>
      <c r="B187" s="30">
        <v>1.0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0.0</v>
      </c>
      <c r="K187" s="30">
        <v>0.0</v>
      </c>
      <c r="L187" s="30">
        <v>0.0</v>
      </c>
      <c r="M187" s="30">
        <v>0.0</v>
      </c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5" t="str">
        <f>HYPERLINK("https://exrx.net/WeightExercises/PectoralSternal/LVPecDeckFly","Lever Pec Deck Fly")</f>
        <v>Lever Pec Deck Fly</v>
      </c>
      <c r="B188" s="30">
        <v>1.0</v>
      </c>
      <c r="C188" s="30">
        <v>0.0</v>
      </c>
      <c r="D188" s="30">
        <v>0.0</v>
      </c>
      <c r="E188" s="30">
        <v>0.0</v>
      </c>
      <c r="F188" s="30">
        <v>0.0</v>
      </c>
      <c r="G188" s="30">
        <v>0.0</v>
      </c>
      <c r="H188" s="30">
        <v>0.0</v>
      </c>
      <c r="I188" s="30">
        <v>0.0</v>
      </c>
      <c r="J188" s="30">
        <v>0.0</v>
      </c>
      <c r="K188" s="30">
        <v>0.0</v>
      </c>
      <c r="L188" s="30">
        <v>0.0</v>
      </c>
      <c r="M188" s="30">
        <v>0.0</v>
      </c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5" t="str">
        <f>HYPERLINK("https://exrx.net/WeightExercises/PectoralSternal/LVDeclineFly","Lever Decline Pec Deck Fly")</f>
        <v>Lever Decline Pec Deck Fly</v>
      </c>
      <c r="B189" s="30">
        <v>1.0</v>
      </c>
      <c r="C189" s="30">
        <v>0.0</v>
      </c>
      <c r="D189" s="30">
        <v>0.0</v>
      </c>
      <c r="E189" s="30">
        <v>0.0</v>
      </c>
      <c r="F189" s="30">
        <v>0.0</v>
      </c>
      <c r="G189" s="30">
        <v>0.0</v>
      </c>
      <c r="H189" s="30">
        <v>0.0</v>
      </c>
      <c r="I189" s="30">
        <v>0.0</v>
      </c>
      <c r="J189" s="30">
        <v>0.0</v>
      </c>
      <c r="K189" s="30">
        <v>0.0</v>
      </c>
      <c r="L189" s="30">
        <v>0.0</v>
      </c>
      <c r="M189" s="30">
        <v>0.0</v>
      </c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5" t="str">
        <f>HYPERLINK("https://exrx.net/WeightExercises/PectoralSternal/LVSeatedFly","Lever Seated Fly")</f>
        <v>Lever Seated Fly</v>
      </c>
      <c r="B190" s="30">
        <v>1.0</v>
      </c>
      <c r="C190" s="30">
        <v>0.0</v>
      </c>
      <c r="D190" s="30">
        <v>0.0</v>
      </c>
      <c r="E190" s="30">
        <v>0.0</v>
      </c>
      <c r="F190" s="30">
        <v>0.0</v>
      </c>
      <c r="G190" s="30">
        <v>0.0</v>
      </c>
      <c r="H190" s="30">
        <v>0.0</v>
      </c>
      <c r="I190" s="30">
        <v>0.0</v>
      </c>
      <c r="J190" s="30">
        <v>0.0</v>
      </c>
      <c r="K190" s="30">
        <v>0.0</v>
      </c>
      <c r="L190" s="30">
        <v>0.0</v>
      </c>
      <c r="M190" s="30">
        <v>0.0</v>
      </c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5" t="str">
        <f>HYPERLINK("https://exrx.net/WeightExercises/PectoralSternal/LVSeatedIronCrossFly","Lever Seated Iron Cross Fly")</f>
        <v>Lever Seated Iron Cross Fly</v>
      </c>
      <c r="B191" s="30">
        <v>1.0</v>
      </c>
      <c r="C191" s="30">
        <v>0.0</v>
      </c>
      <c r="D191" s="30">
        <v>0.0</v>
      </c>
      <c r="E191" s="30">
        <v>0.0</v>
      </c>
      <c r="F191" s="30">
        <v>0.0</v>
      </c>
      <c r="G191" s="30">
        <v>0.0</v>
      </c>
      <c r="H191" s="30">
        <v>0.0</v>
      </c>
      <c r="I191" s="30">
        <v>0.0</v>
      </c>
      <c r="J191" s="30">
        <v>0.0</v>
      </c>
      <c r="K191" s="30">
        <v>0.0</v>
      </c>
      <c r="L191" s="30">
        <v>0.0</v>
      </c>
      <c r="M191" s="30">
        <v>0.0</v>
      </c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5" t="str">
        <f>HYPERLINK("https://exrx.net/WeightExercises/PectoralSternal/STFly","Suspended Fly")</f>
        <v>Suspended Fly</v>
      </c>
      <c r="B192" s="30">
        <v>1.0</v>
      </c>
      <c r="C192" s="30">
        <v>0.0</v>
      </c>
      <c r="D192" s="30">
        <v>0.0</v>
      </c>
      <c r="E192" s="30">
        <v>0.0</v>
      </c>
      <c r="F192" s="30">
        <v>0.0</v>
      </c>
      <c r="G192" s="30">
        <v>0.0</v>
      </c>
      <c r="H192" s="30">
        <v>0.0</v>
      </c>
      <c r="I192" s="30">
        <v>0.0</v>
      </c>
      <c r="J192" s="30">
        <v>0.0</v>
      </c>
      <c r="K192" s="30">
        <v>0.0</v>
      </c>
      <c r="L192" s="30">
        <v>0.0</v>
      </c>
      <c r="M192" s="30">
        <v>0.0</v>
      </c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5" t="str">
        <f>HYPERLINK("https://exrx.net/WeightExercises/PectoralClavicular/CBInclineFly","Cable Incline Fly")</f>
        <v>Cable Incline Fly</v>
      </c>
      <c r="B193" s="30">
        <v>1.0</v>
      </c>
      <c r="C193" s="30">
        <v>0.0</v>
      </c>
      <c r="D193" s="30">
        <v>0.0</v>
      </c>
      <c r="E193" s="30">
        <v>0.0</v>
      </c>
      <c r="F193" s="30">
        <v>0.0</v>
      </c>
      <c r="G193" s="30">
        <v>0.0</v>
      </c>
      <c r="H193" s="30">
        <v>0.0</v>
      </c>
      <c r="I193" s="30">
        <v>0.0</v>
      </c>
      <c r="J193" s="30">
        <v>0.0</v>
      </c>
      <c r="K193" s="30">
        <v>0.0</v>
      </c>
      <c r="L193" s="30">
        <v>0.0</v>
      </c>
      <c r="M193" s="30">
        <v>0.0</v>
      </c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5" t="str">
        <f>HYPERLINK("https://exrx.net/WeightExercises/PectoralClavicular/CBStandingInclineFly","Cable Standing Incline Fly")</f>
        <v>Cable Standing Incline Fly</v>
      </c>
      <c r="B194" s="30">
        <v>1.0</v>
      </c>
      <c r="C194" s="30">
        <v>0.0</v>
      </c>
      <c r="D194" s="30">
        <v>0.0</v>
      </c>
      <c r="E194" s="30">
        <v>0.0</v>
      </c>
      <c r="F194" s="30">
        <v>0.0</v>
      </c>
      <c r="G194" s="30">
        <v>0.0</v>
      </c>
      <c r="H194" s="30">
        <v>0.0</v>
      </c>
      <c r="I194" s="30">
        <v>0.0</v>
      </c>
      <c r="J194" s="30">
        <v>0.0</v>
      </c>
      <c r="K194" s="30">
        <v>0.0</v>
      </c>
      <c r="L194" s="30">
        <v>0.0</v>
      </c>
      <c r="M194" s="30">
        <v>0.0</v>
      </c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5" t="str">
        <f>HYPERLINK("https://exrx.net/WeightExercises/PectoralClavicular/DBInclineFly","Dumbbell Incline Fly")</f>
        <v>Dumbbell Incline Fly</v>
      </c>
      <c r="B195" s="30">
        <v>1.0</v>
      </c>
      <c r="C195" s="30">
        <v>0.0</v>
      </c>
      <c r="D195" s="30">
        <v>0.0</v>
      </c>
      <c r="E195" s="30">
        <v>0.0</v>
      </c>
      <c r="F195" s="30">
        <v>0.0</v>
      </c>
      <c r="G195" s="30">
        <v>0.0</v>
      </c>
      <c r="H195" s="30">
        <v>0.0</v>
      </c>
      <c r="I195" s="30">
        <v>0.0</v>
      </c>
      <c r="J195" s="30">
        <v>0.0</v>
      </c>
      <c r="K195" s="30">
        <v>0.0</v>
      </c>
      <c r="L195" s="30">
        <v>0.0</v>
      </c>
      <c r="M195" s="30">
        <v>0.0</v>
      </c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5" t="str">
        <f>HYPERLINK("https://exrx.net/WeightExercises/PectoralClavicular/LVInclineFly","Lever Incline Fly")</f>
        <v>Lever Incline Fly</v>
      </c>
      <c r="B196" s="30">
        <v>1.0</v>
      </c>
      <c r="C196" s="30">
        <v>0.0</v>
      </c>
      <c r="D196" s="30">
        <v>0.0</v>
      </c>
      <c r="E196" s="30">
        <v>0.0</v>
      </c>
      <c r="F196" s="30">
        <v>0.0</v>
      </c>
      <c r="G196" s="30">
        <v>0.0</v>
      </c>
      <c r="H196" s="30">
        <v>0.0</v>
      </c>
      <c r="I196" s="30">
        <v>0.0</v>
      </c>
      <c r="J196" s="30">
        <v>0.0</v>
      </c>
      <c r="K196" s="30">
        <v>0.0</v>
      </c>
      <c r="L196" s="30">
        <v>0.0</v>
      </c>
      <c r="M196" s="30">
        <v>0.0</v>
      </c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1" t="s">
        <v>47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str">
        <f>HYPERLINK("https://exrx.net/WeightExercises/Quadriceps/BBLunge","Barbell Lunge")</f>
        <v>Barbell Lunge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0.25</v>
      </c>
      <c r="H198" s="1">
        <v>0.0</v>
      </c>
      <c r="I198" s="1">
        <v>0.25</v>
      </c>
      <c r="J198" s="1">
        <v>1.0</v>
      </c>
      <c r="K198" s="1">
        <v>0.0</v>
      </c>
      <c r="L198" s="1">
        <v>0.25</v>
      </c>
      <c r="M198" s="1">
        <v>0.0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str">
        <f>HYPERLINK("https://exrx.net/WeightExercises/Quadriceps/BBRearLunge","Barbell Rear Lunge")</f>
        <v>Barbell Rear Lunge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0.25</v>
      </c>
      <c r="H199" s="1">
        <v>0.0</v>
      </c>
      <c r="I199" s="1">
        <v>0.25</v>
      </c>
      <c r="J199" s="1">
        <v>1.0</v>
      </c>
      <c r="K199" s="1">
        <v>0.0</v>
      </c>
      <c r="L199" s="1">
        <v>0.25</v>
      </c>
      <c r="M199" s="1">
        <v>0.0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str">
        <f>HYPERLINK("https://exrx.net/WeightExercises/Quadriceps/BBSideLunge","Barbell Side Lunge")</f>
        <v>Barbell Side Lunge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0.25</v>
      </c>
      <c r="H200" s="1">
        <v>0.0</v>
      </c>
      <c r="I200" s="1">
        <v>0.25</v>
      </c>
      <c r="J200" s="1">
        <v>1.0</v>
      </c>
      <c r="K200" s="1">
        <v>0.0</v>
      </c>
      <c r="L200" s="1">
        <v>0.25</v>
      </c>
      <c r="M200" s="1">
        <v>0.0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str">
        <f>HYPERLINK("https://exrx.net/WeightExercises/Quadriceps/BBWalkingLunge","Barbell Walking Lunge")</f>
        <v>Barbell Walking Lunge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0.25</v>
      </c>
      <c r="H201" s="1">
        <v>0.0</v>
      </c>
      <c r="I201" s="1">
        <v>0.25</v>
      </c>
      <c r="J201" s="1">
        <v>1.0</v>
      </c>
      <c r="K201" s="1">
        <v>0.0</v>
      </c>
      <c r="L201" s="1">
        <v>0.25</v>
      </c>
      <c r="M201" s="1">
        <v>0.0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tr">
        <f>HYPERLINK("https://exrx.net/WeightExercises/Quadriceps/BBSingleLegSplitSquat","Barbell Single Leg Split Squat")</f>
        <v>Barbell Single Leg Split Squat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0.25</v>
      </c>
      <c r="H202" s="1">
        <v>0.0</v>
      </c>
      <c r="I202" s="1">
        <v>0.25</v>
      </c>
      <c r="J202" s="1">
        <v>1.0</v>
      </c>
      <c r="K202" s="1">
        <v>0.0</v>
      </c>
      <c r="L202" s="1">
        <v>0.25</v>
      </c>
      <c r="M202" s="1">
        <v>0.0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tr">
        <f>HYPERLINK("https://exrx.net/WeightExercises/Quadriceps/BBSideSplitSqaut","Barbell Side Split Squat")</f>
        <v>Barbell Side Split Squat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0.25</v>
      </c>
      <c r="H203" s="1">
        <v>0.0</v>
      </c>
      <c r="I203" s="1">
        <v>0.25</v>
      </c>
      <c r="J203" s="1">
        <v>1.0</v>
      </c>
      <c r="K203" s="1">
        <v>0.0</v>
      </c>
      <c r="L203" s="1">
        <v>0.25</v>
      </c>
      <c r="M203" s="1">
        <v>0.0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str">
        <f>HYPERLINK("https://exrx.net/WeightExercises/Quadriceps/BBSplitSquat","Barbell Split Squat")</f>
        <v>Barbell Split Squat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0.25</v>
      </c>
      <c r="H204" s="1">
        <v>0.0</v>
      </c>
      <c r="I204" s="1">
        <v>0.25</v>
      </c>
      <c r="J204" s="1">
        <v>1.0</v>
      </c>
      <c r="K204" s="1">
        <v>0.0</v>
      </c>
      <c r="L204" s="1">
        <v>0.25</v>
      </c>
      <c r="M204" s="1">
        <v>0.0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str">
        <f>HYPERLINK("https://exrx.net/WeightExercises/Quadriceps/BBSingleLegSquat","Barbell Single Leg Squat")</f>
        <v>Barbell Single Leg Squat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0.25</v>
      </c>
      <c r="H205" s="1">
        <v>0.0</v>
      </c>
      <c r="I205" s="1">
        <v>0.25</v>
      </c>
      <c r="J205" s="1">
        <v>1.0</v>
      </c>
      <c r="K205" s="1">
        <v>0.0</v>
      </c>
      <c r="L205" s="1">
        <v>0.5</v>
      </c>
      <c r="M205" s="1">
        <v>0.0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str">
        <f>HYPERLINK("https://exrx.net/WeightExercises/Quadriceps/BBSquat","Barbell Squat")</f>
        <v>Barbell Squat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0.25</v>
      </c>
      <c r="H206" s="1">
        <v>0.0</v>
      </c>
      <c r="I206" s="1">
        <v>0.25</v>
      </c>
      <c r="J206" s="1">
        <v>1.0</v>
      </c>
      <c r="K206" s="1">
        <v>0.0</v>
      </c>
      <c r="L206" s="1">
        <v>0.5</v>
      </c>
      <c r="M206" s="1">
        <v>0.0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 t="str">
        <f>HYPERLINK("https://exrx.net/WeightExercises/Quadriceps/BBFrontSquat","Barbell Front Squat")</f>
        <v>Barbell Front Squat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0.25</v>
      </c>
      <c r="H207" s="1">
        <v>0.0</v>
      </c>
      <c r="I207" s="1">
        <v>0.25</v>
      </c>
      <c r="J207" s="1">
        <v>1.0</v>
      </c>
      <c r="K207" s="1">
        <v>0.0</v>
      </c>
      <c r="L207" s="1">
        <v>0.5</v>
      </c>
      <c r="M207" s="1">
        <v>0.0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str">
        <f>HYPERLINK("https://exrx.net/WeightExercises/Quadriceps/BBFullSquat","Barbell Full Squat")</f>
        <v>Barbell Full Squat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0.25</v>
      </c>
      <c r="H208" s="1">
        <v>0.0</v>
      </c>
      <c r="I208" s="1">
        <v>0.25</v>
      </c>
      <c r="J208" s="1">
        <v>1.0</v>
      </c>
      <c r="K208" s="1">
        <v>0.0</v>
      </c>
      <c r="L208" s="1">
        <v>0.5</v>
      </c>
      <c r="M208" s="1">
        <v>0.0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str">
        <f>HYPERLINK("https://exrx.net/WeightExercises/Quadriceps/BBHackSquat","Barbell Hack Squat")</f>
        <v>Barbell Hack Squat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0.25</v>
      </c>
      <c r="H209" s="1">
        <v>0.0</v>
      </c>
      <c r="I209" s="1">
        <v>0.25</v>
      </c>
      <c r="J209" s="1">
        <v>1.0</v>
      </c>
      <c r="K209" s="1">
        <v>0.0</v>
      </c>
      <c r="L209" s="1">
        <v>0.5</v>
      </c>
      <c r="M209" s="1">
        <v>0.0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str">
        <f>HYPERLINK("https://exrx.net/WeightExercises/Quadriceps/SBSquat","Safety Barbell Squat")</f>
        <v>Safety Barbell Squat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0.25</v>
      </c>
      <c r="H210" s="1">
        <v>0.0</v>
      </c>
      <c r="I210" s="1">
        <v>0.25</v>
      </c>
      <c r="J210" s="1">
        <v>1.0</v>
      </c>
      <c r="K210" s="1">
        <v>0.0</v>
      </c>
      <c r="L210" s="1">
        <v>0.5</v>
      </c>
      <c r="M210" s="1">
        <v>0.0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str">
        <f>HYPERLINK("https://exrx.net/WeightExercises/Quadriceps/TBSquat","Trap Bar Squat")</f>
        <v>Trap Bar Squat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0.25</v>
      </c>
      <c r="H211" s="1">
        <v>0.0</v>
      </c>
      <c r="I211" s="1">
        <v>0.25</v>
      </c>
      <c r="J211" s="1">
        <v>1.0</v>
      </c>
      <c r="K211" s="1">
        <v>0.0</v>
      </c>
      <c r="L211" s="1">
        <v>0.5</v>
      </c>
      <c r="M211" s="1">
        <v>0.0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str">
        <f>HYPERLINK("https://www.exrx.net/WeightExercises/Quadriceps/BBZercherSquat","Zercher Squat")</f>
        <v>Zercher Squat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0.25</v>
      </c>
      <c r="H212" s="1">
        <v>0.0</v>
      </c>
      <c r="I212" s="1">
        <v>0.25</v>
      </c>
      <c r="J212" s="1">
        <v>1.0</v>
      </c>
      <c r="K212" s="1">
        <v>0.0</v>
      </c>
      <c r="L212" s="1">
        <v>0.5</v>
      </c>
      <c r="M212" s="1">
        <v>0.0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 t="str">
        <f>HYPERLINK("https://www.exrx.net/WeightExercises/Quadriceps/BBStepUp","Barbell Step-up")</f>
        <v>Barbell Step-up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0.25</v>
      </c>
      <c r="H213" s="1">
        <v>0.0</v>
      </c>
      <c r="I213" s="1">
        <v>0.25</v>
      </c>
      <c r="J213" s="1">
        <v>1.0</v>
      </c>
      <c r="K213" s="1">
        <v>0.0</v>
      </c>
      <c r="L213" s="1">
        <v>0.5</v>
      </c>
      <c r="M213" s="1">
        <v>0.0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str">
        <f>HYPERLINK("https://www.exrx.net/WeightExercises/Quadriceps/BBLateralStepUp","Barbell Lateral Step-up")</f>
        <v>Barbell Lateral Step-up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0.25</v>
      </c>
      <c r="H214" s="1">
        <v>0.0</v>
      </c>
      <c r="I214" s="1">
        <v>0.25</v>
      </c>
      <c r="J214" s="1">
        <v>1.0</v>
      </c>
      <c r="K214" s="1">
        <v>0.0</v>
      </c>
      <c r="L214" s="1">
        <v>0.5</v>
      </c>
      <c r="M214" s="1">
        <v>0.0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 t="str">
        <f>HYPERLINK("https://www.exrx.net/WeightExercises/Quadriceps/CBRearLunge","Cable Rear Lunge")</f>
        <v>Cable Rear Lunge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0.25</v>
      </c>
      <c r="H215" s="1">
        <v>0.0</v>
      </c>
      <c r="I215" s="1">
        <v>0.25</v>
      </c>
      <c r="J215" s="1">
        <v>1.0</v>
      </c>
      <c r="K215" s="1">
        <v>0.0</v>
      </c>
      <c r="L215" s="1">
        <v>0.25</v>
      </c>
      <c r="M215" s="1">
        <v>0.0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 t="str">
        <f>HYPERLINK("https://www.exrx.net/WeightExercises/Quadriceps/CBRearStepDownLunge","Cable Rear Step Down Lunge")</f>
        <v>Cable Rear Step Down Lunge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0.25</v>
      </c>
      <c r="H216" s="1">
        <v>0.0</v>
      </c>
      <c r="I216" s="1">
        <v>0.25</v>
      </c>
      <c r="J216" s="1">
        <v>1.0</v>
      </c>
      <c r="K216" s="1">
        <v>0.0</v>
      </c>
      <c r="L216" s="1">
        <v>0.25</v>
      </c>
      <c r="M216" s="1">
        <v>0.0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 t="str">
        <f>HYPERLINK("https://www.exrx.net/WeightExercises/Quadriceps/CBSingleLegSplitSquat","Cable Single Leg Split Squat")</f>
        <v>Cable Single Leg Split Squat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0.25</v>
      </c>
      <c r="H217" s="1">
        <v>0.0</v>
      </c>
      <c r="I217" s="1">
        <v>0.25</v>
      </c>
      <c r="J217" s="1">
        <v>1.0</v>
      </c>
      <c r="K217" s="1">
        <v>0.0</v>
      </c>
      <c r="L217" s="1">
        <v>0.25</v>
      </c>
      <c r="M217" s="1">
        <v>0.0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 t="str">
        <f>HYPERLINK("https://www.exrx.net/WeightExercises/Quadriceps/CBSingleLegSplitSquatOneArm","Cable One Arm Single Leg Split Squat")</f>
        <v>Cable One Arm Single Leg Split Squat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0.25</v>
      </c>
      <c r="H218" s="1">
        <v>0.0</v>
      </c>
      <c r="I218" s="1">
        <v>0.25</v>
      </c>
      <c r="J218" s="1">
        <v>1.0</v>
      </c>
      <c r="K218" s="1">
        <v>0.0</v>
      </c>
      <c r="L218" s="1">
        <v>0.25</v>
      </c>
      <c r="M218" s="1">
        <v>0.0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 t="str">
        <f>HYPERLINK("https://www.exrx.net/WeightExercises/Quadriceps/CBLunge","Cable Split Squat")</f>
        <v>Cable Split Squat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0.25</v>
      </c>
      <c r="H219" s="1">
        <v>0.0</v>
      </c>
      <c r="I219" s="1">
        <v>0.25</v>
      </c>
      <c r="J219" s="1">
        <v>1.0</v>
      </c>
      <c r="K219" s="1">
        <v>0.0</v>
      </c>
      <c r="L219" s="1">
        <v>0.25</v>
      </c>
      <c r="M219" s="1">
        <v>0.0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 t="str">
        <f>HYPERLINK("https://www.exrx.net/WeightExercises/Quadriceps/CBLungeTwoArm","Cable Two Arm Split Squat")</f>
        <v>Cable Two Arm Split Squat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0.25</v>
      </c>
      <c r="H220" s="1">
        <v>0.0</v>
      </c>
      <c r="I220" s="1">
        <v>0.25</v>
      </c>
      <c r="J220" s="1">
        <v>1.0</v>
      </c>
      <c r="K220" s="1">
        <v>0.0</v>
      </c>
      <c r="L220" s="1">
        <v>0.25</v>
      </c>
      <c r="M220" s="1">
        <v>0.0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 t="str">
        <f>HYPERLINK("https://www.exrx.net/WeightExercises/Quadriceps/CBLungeOneArm","Cable One Arm Split Squat")</f>
        <v>Cable One Arm Split Squat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0.25</v>
      </c>
      <c r="H221" s="1">
        <v>0.0</v>
      </c>
      <c r="I221" s="1">
        <v>0.25</v>
      </c>
      <c r="J221" s="1">
        <v>1.0</v>
      </c>
      <c r="K221" s="1">
        <v>0.0</v>
      </c>
      <c r="L221" s="1">
        <v>0.25</v>
      </c>
      <c r="M221" s="1">
        <v>0.0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 t="str">
        <f>HYPERLINK("https://www.exrx.net/WeightExercises/Quadriceps/CBSquat","Cable Squat")</f>
        <v>Cable Squat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0.25</v>
      </c>
      <c r="H222" s="1">
        <v>0.0</v>
      </c>
      <c r="I222" s="1">
        <v>0.25</v>
      </c>
      <c r="J222" s="1">
        <v>1.0</v>
      </c>
      <c r="K222" s="1">
        <v>0.0</v>
      </c>
      <c r="L222" s="1">
        <v>0.5</v>
      </c>
      <c r="M222" s="1">
        <v>0.0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str">
        <f>HYPERLINK("https://www.exrx.net/WeightExercises/Quadriceps/CBBarSquat","Cable Bar Squat")</f>
        <v>Cable Bar Squat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0.25</v>
      </c>
      <c r="H223" s="1">
        <v>0.0</v>
      </c>
      <c r="I223" s="1">
        <v>0.25</v>
      </c>
      <c r="J223" s="1">
        <v>1.0</v>
      </c>
      <c r="K223" s="1">
        <v>0.0</v>
      </c>
      <c r="L223" s="1">
        <v>0.5</v>
      </c>
      <c r="M223" s="1">
        <v>0.0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str">
        <f>HYPERLINK("https://www.exrx.net/WeightExercises/Quadriceps/CBSquatBelt","Cable Belt Squat")</f>
        <v>Cable Belt Squat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0.25</v>
      </c>
      <c r="H224" s="1">
        <v>0.0</v>
      </c>
      <c r="I224" s="1">
        <v>0.25</v>
      </c>
      <c r="J224" s="1">
        <v>1.0</v>
      </c>
      <c r="K224" s="1">
        <v>0.0</v>
      </c>
      <c r="L224" s="1">
        <v>0.5</v>
      </c>
      <c r="M224" s="1">
        <v>0.0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str">
        <f>HYPERLINK("https://www.exrx.net/WeightExercises/Quadriceps/CB3QuarterSquatDipBelt","Cable Belt Half Squat")</f>
        <v>Cable Belt Half Squat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0.25</v>
      </c>
      <c r="H225" s="1">
        <v>0.0</v>
      </c>
      <c r="I225" s="1">
        <v>0.25</v>
      </c>
      <c r="J225" s="1">
        <v>1.0</v>
      </c>
      <c r="K225" s="1">
        <v>0.0</v>
      </c>
      <c r="L225" s="1">
        <v>0.25</v>
      </c>
      <c r="M225" s="1">
        <v>0.0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str">
        <f>HYPERLINK("https://www.exrx.net/WeightExercises/Quadriceps/CBSingleLegSquat","Cable Single Leg Step Down")</f>
        <v>Cable Single Leg Step Down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0.25</v>
      </c>
      <c r="H226" s="1">
        <v>0.0</v>
      </c>
      <c r="I226" s="1">
        <v>0.25</v>
      </c>
      <c r="J226" s="1">
        <v>1.0</v>
      </c>
      <c r="K226" s="1">
        <v>0.0</v>
      </c>
      <c r="L226" s="1">
        <v>0.25</v>
      </c>
      <c r="M226" s="1">
        <v>0.0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 t="str">
        <f>HYPERLINK("https://www.exrx.net/WeightExercises/Quadriceps/CBStepUp","Cable Step-up")</f>
        <v>Cable Step-up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0.25</v>
      </c>
      <c r="H227" s="1">
        <v>0.0</v>
      </c>
      <c r="I227" s="1">
        <v>0.25</v>
      </c>
      <c r="J227" s="1">
        <v>1.0</v>
      </c>
      <c r="K227" s="1">
        <v>0.0</v>
      </c>
      <c r="L227" s="1">
        <v>0.25</v>
      </c>
      <c r="M227" s="1">
        <v>0.0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str">
        <f>HYPERLINK("https://www.exrx.net/WeightExercises/Quadriceps/DBLunge","Dumbbell Lunge")</f>
        <v>Dumbbell Lunge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0.25</v>
      </c>
      <c r="H228" s="1">
        <v>0.0</v>
      </c>
      <c r="I228" s="1">
        <v>0.25</v>
      </c>
      <c r="J228" s="1">
        <v>1.0</v>
      </c>
      <c r="K228" s="1">
        <v>0.0</v>
      </c>
      <c r="L228" s="1">
        <v>0.25</v>
      </c>
      <c r="M228" s="1">
        <v>0.0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 t="str">
        <f>HYPERLINK("https://www.exrx.net/WeightExercises/Quadriceps/DBRearLunge","Dumbbell Rear Lunge")</f>
        <v>Dumbbell Rear Lunge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0.25</v>
      </c>
      <c r="H229" s="1">
        <v>0.0</v>
      </c>
      <c r="I229" s="1">
        <v>0.25</v>
      </c>
      <c r="J229" s="1">
        <v>1.0</v>
      </c>
      <c r="K229" s="1">
        <v>0.0</v>
      </c>
      <c r="L229" s="1">
        <v>0.25</v>
      </c>
      <c r="M229" s="1">
        <v>0.0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 t="str">
        <f>HYPERLINK("https://www.exrx.net/WeightExercises/Quadriceps/DBSideLunge","Dumbbell Walking Lunge")</f>
        <v>Dumbbell Walking Lunge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0.25</v>
      </c>
      <c r="H230" s="1">
        <v>0.0</v>
      </c>
      <c r="I230" s="1">
        <v>0.25</v>
      </c>
      <c r="J230" s="1">
        <v>1.0</v>
      </c>
      <c r="K230" s="1">
        <v>0.0</v>
      </c>
      <c r="L230" s="1">
        <v>0.25</v>
      </c>
      <c r="M230" s="1">
        <v>0.0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str">
        <f>HYPERLINK("https://www.exrx.net/WeightExercises/Quadriceps/DBWalkingLunge","Dumbbell Single Leg Split Squat")</f>
        <v>Dumbbell Single Leg Split Squat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0.25</v>
      </c>
      <c r="H231" s="1">
        <v>0.0</v>
      </c>
      <c r="I231" s="1">
        <v>0.25</v>
      </c>
      <c r="J231" s="1">
        <v>1.0</v>
      </c>
      <c r="K231" s="1">
        <v>0.0</v>
      </c>
      <c r="L231" s="1">
        <v>0.25</v>
      </c>
      <c r="M231" s="1">
        <v>0.0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 t="str">
        <f>HYPERLINK("https://www.exrx.net/WeightExercises/Quadriceps/DBSingleLegSquat","Dumbbell Single Leg Squat")</f>
        <v>Dumbbell Single Leg Squat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0.25</v>
      </c>
      <c r="H232" s="1">
        <v>0.0</v>
      </c>
      <c r="I232" s="1">
        <v>0.25</v>
      </c>
      <c r="J232" s="1">
        <v>1.0</v>
      </c>
      <c r="K232" s="1">
        <v>0.0</v>
      </c>
      <c r="L232" s="1">
        <v>0.25</v>
      </c>
      <c r="M232" s="1">
        <v>0.0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 t="str">
        <f>HYPERLINK("https://www.exrx.net/WeightExercises/Quadriceps/DBSplitSquat","Dumbbell Split Squat")</f>
        <v>Dumbbell Split Squat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0.25</v>
      </c>
      <c r="H233" s="1">
        <v>0.0</v>
      </c>
      <c r="I233" s="1">
        <v>0.25</v>
      </c>
      <c r="J233" s="1">
        <v>1.0</v>
      </c>
      <c r="K233" s="1">
        <v>0.0</v>
      </c>
      <c r="L233" s="1">
        <v>0.25</v>
      </c>
      <c r="M233" s="1">
        <v>0.0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 t="str">
        <f>HYPERLINK("https://www.exrx.net/WeightExercises/Quadriceps/DBSquat","Dumbbell Squat")</f>
        <v>Dumbbell Squat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0.25</v>
      </c>
      <c r="H234" s="1">
        <v>0.0</v>
      </c>
      <c r="I234" s="1">
        <v>0.25</v>
      </c>
      <c r="J234" s="1">
        <v>1.0</v>
      </c>
      <c r="K234" s="1">
        <v>0.0</v>
      </c>
      <c r="L234" s="1">
        <v>0.25</v>
      </c>
      <c r="M234" s="1">
        <v>0.0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 t="str">
        <f>HYPERLINK("https://www.exrx.net/WeightExercises/Quadriceps/DBFrontSquat","Dumbbell Front Squat")</f>
        <v>Dumbbell Front Squat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0.25</v>
      </c>
      <c r="H235" s="1">
        <v>0.0</v>
      </c>
      <c r="I235" s="1">
        <v>0.25</v>
      </c>
      <c r="J235" s="1">
        <v>1.0</v>
      </c>
      <c r="K235" s="1">
        <v>0.0</v>
      </c>
      <c r="L235" s="1">
        <v>0.25</v>
      </c>
      <c r="M235" s="1">
        <v>0.0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 t="str">
        <f>HYPERLINK("https://www.exrx.net/WeightExercises/Quadriceps/DBStepUp","Dumbbell Step-up")</f>
        <v>Dumbbell Step-up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0.25</v>
      </c>
      <c r="H236" s="1">
        <v>0.0</v>
      </c>
      <c r="I236" s="1">
        <v>0.25</v>
      </c>
      <c r="J236" s="1">
        <v>1.0</v>
      </c>
      <c r="K236" s="1">
        <v>0.0</v>
      </c>
      <c r="L236" s="1">
        <v>0.25</v>
      </c>
      <c r="M236" s="1">
        <v>0.0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 t="str">
        <f>HYPERLINK("https://www.exrx.net/WeightExercises/Quadriceps/DBLateralStepUp","Dumbbell Lateral Step-up")</f>
        <v>Dumbbell Lateral Step-up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0.25</v>
      </c>
      <c r="H237" s="1">
        <v>0.0</v>
      </c>
      <c r="I237" s="1">
        <v>0.25</v>
      </c>
      <c r="J237" s="1">
        <v>1.0</v>
      </c>
      <c r="K237" s="1">
        <v>0.0</v>
      </c>
      <c r="L237" s="1">
        <v>0.25</v>
      </c>
      <c r="M237" s="1">
        <v>0.0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str">
        <f>HYPERLINK("https://www.exrx.net/WeightExercises/Quadriceps/DBStepDown","Dumbbell Step down")</f>
        <v>Dumbbell Step down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0.25</v>
      </c>
      <c r="H238" s="1">
        <v>0.0</v>
      </c>
      <c r="I238" s="1">
        <v>0.25</v>
      </c>
      <c r="J238" s="1">
        <v>1.0</v>
      </c>
      <c r="K238" s="1">
        <v>0.0</v>
      </c>
      <c r="L238" s="1">
        <v>0.25</v>
      </c>
      <c r="M238" s="1">
        <v>0.0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 t="str">
        <f>HYPERLINK("https://www.exrx.net/WeightExercises/GluteusMaximus/BBHipThrust","Barbell Hip Thrust")</f>
        <v>Barbell Hip Thrust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0.25</v>
      </c>
      <c r="J239" s="1">
        <v>0.25</v>
      </c>
      <c r="K239" s="1">
        <v>0.0</v>
      </c>
      <c r="L239" s="1">
        <v>1.0</v>
      </c>
      <c r="M239" s="1">
        <v>0.0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str">
        <f>HYPERLINK("https://exrx.net/WeightExercises/GluteusMaximus/BBSquat","Barbell Squat (power lift)")</f>
        <v>Barbell Squat (power lift)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0.25</v>
      </c>
      <c r="H240" s="1">
        <v>0.0</v>
      </c>
      <c r="I240" s="1">
        <v>0.25</v>
      </c>
      <c r="J240" s="1">
        <v>1.0</v>
      </c>
      <c r="K240" s="1">
        <v>0.0</v>
      </c>
      <c r="L240" s="1">
        <v>0.5</v>
      </c>
      <c r="M240" s="1">
        <v>0.0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 t="str">
        <f>HYPERLINK("https://exrx.net/WeightExercises/GluteusMaximus/BBBoxSquat","Barbell Box Squat")</f>
        <v>Barbell Box Squat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0.25</v>
      </c>
      <c r="H241" s="1">
        <v>0.0</v>
      </c>
      <c r="I241" s="1">
        <v>0.25</v>
      </c>
      <c r="J241" s="1">
        <v>1.0</v>
      </c>
      <c r="K241" s="1">
        <v>0.0</v>
      </c>
      <c r="L241" s="1">
        <v>0.5</v>
      </c>
      <c r="M241" s="1">
        <v>0.0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 t="str">
        <f>HYPERLINK("https://exrx.net/WeightExercises/GluteusMaximus/SBSquat","Safety Barbell Squat")</f>
        <v>Safety Barbell Squat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0.25</v>
      </c>
      <c r="H242" s="1">
        <v>0.0</v>
      </c>
      <c r="I242" s="1">
        <v>0.25</v>
      </c>
      <c r="J242" s="1">
        <v>1.0</v>
      </c>
      <c r="K242" s="1">
        <v>0.0</v>
      </c>
      <c r="L242" s="1">
        <v>0.5</v>
      </c>
      <c r="M242" s="1">
        <v>0.0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 t="str">
        <f>HYPERLINK("https://exrx.net/WeightExercises/GluteusMaximus/BBSquatChains","Barbell Squat (with chains)")</f>
        <v>Barbell Squat (with chains)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0.25</v>
      </c>
      <c r="H243" s="1">
        <v>0.0</v>
      </c>
      <c r="I243" s="1">
        <v>0.25</v>
      </c>
      <c r="J243" s="1">
        <v>1.0</v>
      </c>
      <c r="K243" s="1">
        <v>0.0</v>
      </c>
      <c r="L243" s="1">
        <v>0.25</v>
      </c>
      <c r="M243" s="1">
        <v>0.0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 t="str">
        <f>HYPERLINK("https://exrx.net/WeightExercises/GluteusMaximus/LVBentOverRearKickPL","Lever Bent-over Rear Kick (plate loaded)")</f>
        <v>Lever Bent-over Rear Kick (plate loaded)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1.0</v>
      </c>
      <c r="M244" s="1">
        <v>0.0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 t="str">
        <f>HYPERLINK("https://exrx.net/WeightExercises/GluteusMaximus/LV45LegPress","Lever 45 Degree Leg Press (plate loaded)")</f>
        <v>Lever 45 Degree Leg Press (plate loaded)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0.25</v>
      </c>
      <c r="H245" s="1">
        <v>0.0</v>
      </c>
      <c r="I245" s="1">
        <v>0.25</v>
      </c>
      <c r="J245" s="1">
        <v>1.0</v>
      </c>
      <c r="K245" s="1">
        <v>0.0</v>
      </c>
      <c r="L245" s="1">
        <v>0.5</v>
      </c>
      <c r="M245" s="1">
        <v>0.0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str">
        <f>HYPERLINK("https://exrx.net/WeightExercises/GluteusMaximus/LVSingleLeg45LegPress","Lever Single Leg 45 Degree Leg Press")</f>
        <v>Lever Single Leg 45 Degree Leg Press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0.25</v>
      </c>
      <c r="H246" s="1">
        <v>0.0</v>
      </c>
      <c r="I246" s="1">
        <v>0.25</v>
      </c>
      <c r="J246" s="1">
        <v>1.0</v>
      </c>
      <c r="K246" s="1">
        <v>0.0</v>
      </c>
      <c r="L246" s="1">
        <v>0.5</v>
      </c>
      <c r="M246" s="1">
        <v>0.0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str">
        <f>HYPERLINK("https://exrx.net/WeightExercises/GluteusMaximus/LVHackPress","Lever Hack Press (plate loaded)")</f>
        <v>Lever Hack Press (plate loaded)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0.25</v>
      </c>
      <c r="H247" s="1">
        <v>0.0</v>
      </c>
      <c r="I247" s="1">
        <v>0.25</v>
      </c>
      <c r="J247" s="1">
        <v>1.0</v>
      </c>
      <c r="K247" s="1">
        <v>0.0</v>
      </c>
      <c r="L247" s="1">
        <v>0.5</v>
      </c>
      <c r="M247" s="1">
        <v>0.0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str">
        <f>HYPERLINK("https://exrx.net/WeightExercises/GluteusMaximus/LVLyingLegPressH","Lever Lying Leg Press (plate loaded)")</f>
        <v>Lever Lying Leg Press (plate loaded)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0.25</v>
      </c>
      <c r="H248" s="1">
        <v>0.0</v>
      </c>
      <c r="I248" s="1">
        <v>0.25</v>
      </c>
      <c r="J248" s="1">
        <v>1.0</v>
      </c>
      <c r="K248" s="1">
        <v>0.0</v>
      </c>
      <c r="L248" s="1">
        <v>0.5</v>
      </c>
      <c r="M248" s="1">
        <v>0.0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 t="str">
        <f>HYPERLINK("https://exrx.net/WeightExercises/GluteusMaximus/LVSeatedLegPressH","Lever Seated Leg Press (plate loaded)")</f>
        <v>Lever Seated Leg Press (plate loaded)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0.25</v>
      </c>
      <c r="H249" s="1">
        <v>0.0</v>
      </c>
      <c r="I249" s="1">
        <v>0.25</v>
      </c>
      <c r="J249" s="1">
        <v>1.0</v>
      </c>
      <c r="K249" s="1">
        <v>0.0</v>
      </c>
      <c r="L249" s="1">
        <v>0.5</v>
      </c>
      <c r="M249" s="1">
        <v>0.0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str">
        <f>HYPERLINK("https://exrx.net/WeightExercises/GluteusMaximus/LVPowerRunnerPL","Lever Power Runner (plate loaded)")</f>
        <v>Lever Power Runner (plate loaded)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0.25</v>
      </c>
      <c r="H250" s="1">
        <v>0.0</v>
      </c>
      <c r="I250" s="1">
        <v>0.25</v>
      </c>
      <c r="J250" s="1">
        <v>1.0</v>
      </c>
      <c r="K250" s="1">
        <v>0.0</v>
      </c>
      <c r="L250" s="1">
        <v>0.5</v>
      </c>
      <c r="M250" s="1">
        <v>0.0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 t="str">
        <f>HYPERLINK("https://exrx.net/WeightExercises/GluteusMaximus/LVRearLunge","Lever Rear Lunge (plate loaded)")</f>
        <v>Lever Rear Lunge (plate loaded)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0.25</v>
      </c>
      <c r="H251" s="1">
        <v>0.0</v>
      </c>
      <c r="I251" s="1">
        <v>0.25</v>
      </c>
      <c r="J251" s="1">
        <v>1.0</v>
      </c>
      <c r="K251" s="1">
        <v>0.0</v>
      </c>
      <c r="L251" s="1">
        <v>0.25</v>
      </c>
      <c r="M251" s="1">
        <v>0.0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str">
        <f>HYPERLINK("https://exrx.net/WeightExercises/GluteusMaximus/LVSingleLegSplitSquat","Lever Single Leg Split Squat (plate loaded)")</f>
        <v>Lever Single Leg Split Squat (plate loaded)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0.25</v>
      </c>
      <c r="H252" s="1">
        <v>0.0</v>
      </c>
      <c r="I252" s="1">
        <v>0.25</v>
      </c>
      <c r="J252" s="1">
        <v>1.0</v>
      </c>
      <c r="K252" s="1">
        <v>0.0</v>
      </c>
      <c r="L252" s="1">
        <v>0.5</v>
      </c>
      <c r="M252" s="1">
        <v>0.0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 t="str">
        <f>HYPERLINK("https://exrx.net/WeightExercises/GluteusMaximus/LVSquatPL","Lever Squat")</f>
        <v>Lever Squat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0.25</v>
      </c>
      <c r="H253" s="1">
        <v>0.0</v>
      </c>
      <c r="I253" s="1">
        <v>0.25</v>
      </c>
      <c r="J253" s="1">
        <v>1.0</v>
      </c>
      <c r="K253" s="1">
        <v>0.0</v>
      </c>
      <c r="L253" s="1">
        <v>0.5</v>
      </c>
      <c r="M253" s="1">
        <v>0.0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 t="str">
        <f>HYPERLINK("https://exrx.net/WeightExercises/GluteusMaximus/LVHackSquat","Lever Hack Squat (plate loaded)")</f>
        <v>Lever Hack Squat (plate loaded)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0.25</v>
      </c>
      <c r="H254" s="1">
        <v>0.0</v>
      </c>
      <c r="I254" s="1">
        <v>0.25</v>
      </c>
      <c r="J254" s="1">
        <v>1.0</v>
      </c>
      <c r="K254" s="1">
        <v>0.0</v>
      </c>
      <c r="L254" s="1">
        <v>0.5</v>
      </c>
      <c r="M254" s="1">
        <v>0.0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 t="str">
        <f>HYPERLINK("https://exrx.net/WeightExercises/GluteusMaximus/LVVSquatH","Lever V-Squat (plate loaded)")</f>
        <v>Lever V-Squat (plate loaded)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0.25</v>
      </c>
      <c r="H255" s="1">
        <v>0.0</v>
      </c>
      <c r="I255" s="1">
        <v>0.25</v>
      </c>
      <c r="J255" s="1">
        <v>1.0</v>
      </c>
      <c r="K255" s="1">
        <v>0.0</v>
      </c>
      <c r="L255" s="1">
        <v>0.5</v>
      </c>
      <c r="M255" s="1">
        <v>0.0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 t="str">
        <f>HYPERLINK("https://exrx.net/WeightExercises/GluteusMaximus/LVFrontSquatPL","Lever Front Squat")</f>
        <v>Lever Front Squat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0.25</v>
      </c>
      <c r="H256" s="1">
        <v>0.0</v>
      </c>
      <c r="I256" s="1">
        <v>0.25</v>
      </c>
      <c r="J256" s="1">
        <v>1.0</v>
      </c>
      <c r="K256" s="1">
        <v>0.0</v>
      </c>
      <c r="L256" s="1">
        <v>0.5</v>
      </c>
      <c r="M256" s="1">
        <v>0.0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 t="str">
        <f>HYPERLINK("https://exrx.net/WeightExercises/GluteusMaximus/LVFullSquatPL","Lever Full Squat (plate loaded)")</f>
        <v>Lever Full Squat (plate loaded)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0.25</v>
      </c>
      <c r="H257" s="1">
        <v>0.0</v>
      </c>
      <c r="I257" s="1">
        <v>0.25</v>
      </c>
      <c r="J257" s="1">
        <v>1.0</v>
      </c>
      <c r="K257" s="1">
        <v>0.0</v>
      </c>
      <c r="L257" s="1">
        <v>0.5</v>
      </c>
      <c r="M257" s="1">
        <v>0.0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1" t="str">
        <f>HYPERLINK("https://exrx.net/WeightExercises/Gastrocnemius/SBStandingCalfRaise","Safety Barbell Standing Calf Raise")</f>
        <v>Safety Barbell Standing Calf Raise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1.0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 t="str">
        <f>HYPERLINK("https://exrx.net/WeightExercises/Gastrocnemius/BBStandingCalfRaise","Barbell Standing Calf Raise")</f>
        <v>Barbell Standing Calf Raise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1.0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tr">
        <f>HYPERLINK("https://exrx.net/WeightExercises/Gastrocnemius/CBStandingCalfRaise","Cable Standing Calf Raise")</f>
        <v>Cable Standing Calf Raise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1.0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str">
        <f>HYPERLINK("https://exrx.net/WeightExercises/Gastrocnemius/CBSingleLegCalfRaise","Cable Singe Leg Calf Raise")</f>
        <v>Cable Singe Leg Calf Raise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1.0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str">
        <f>HYPERLINK("https://exrx.net/WeightExercises/Gastrocnemius/CBOneArmSingleLegCalfRaise","Cable One Arm Single Leg Calf Raise")</f>
        <v>Cable One Arm Single Leg Calf Raise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1.0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str">
        <f>HYPERLINK("https://exrx.net/WeightExercises/Gastrocnemius/DBStandingCalfRaise","Dumbbell Standing Calf Raise")</f>
        <v>Dumbbell Standing Calf Raise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1.0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str">
        <f>HYPERLINK("https://exrx.net/WeightExercises/Gastrocnemius/DBSingleLegCalfRaise","Dumbbell Single Leg Calf Raise")</f>
        <v>Dumbbell Single Leg Calf Raise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1.0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str">
        <f>HYPERLINK("https://exrx.net/WeightExercises/Gastrocnemius/LV45CalfPress","Lever 45 Degree Calf Press")</f>
        <v>Lever 45 Degree Calf Press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1.0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 t="str">
        <f>HYPERLINK("https://exrx.net/WeightExercises/Gastrocnemius/LV45CalfRaisePL","Lever 45 Degree Calf Raise")</f>
        <v>Lever 45 Degree Calf Raise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1.0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 t="str">
        <f>HYPERLINK("https://exrx.net/WeightExercises/Gastrocnemius/LVDonkeyCalfRaisePL","Lever Donkey Calf Raise")</f>
        <v>Lever Donkey Calf Raise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1.0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 t="str">
        <f>HYPERLINK("https://exrx.net/WeightExercises/Gastrocnemius/LVSeatedCalfExtensionHammer","Lever Seated Calf Extension")</f>
        <v>Lever Seated Calf Extension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1.0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 t="str">
        <f>HYPERLINK("https://exrx.net/WeightExercises/Gastrocnemius/LVSeatedCalfPressH","Lever Seated Calf Press")</f>
        <v>Lever Seated Calf Press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1.0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 t="str">
        <f>HYPERLINK("https://exrx.net/WeightExercises/Gastrocnemius/LVStandingCalfRaisePL","Lever Standing Calf Raise")</f>
        <v>Lever Standing Calf Raise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1.0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 t="str">
        <f>HYPERLINK("https://exrx.net/WeightExercises/Gastrocnemius/LVVCalfRaiseH","Lever Calf Raise")</f>
        <v>Lever Calf Raise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1.0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str">
        <f>HYPERLINK("https://exrx.net/WeightExercises/Gastrocnemius/LV45CalfRaise","Lever 45 Degree Calf Raise")</f>
        <v>Lever 45 Degree Calf Raise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1.0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str">
        <f>HYPERLINK("https://exrx.net/WeightExercises/Gastrocnemius/LVForwardAngledCalfRaise","Lever Forward Angled Calf Raise")</f>
        <v>Lever Forward Angled Calf Raise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1.0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str">
        <f>HYPERLINK("https://exrx.net/WeightExercises/Gastrocnemius/SL45CalfPress","Sled 45 Degree Calf Press")</f>
        <v>Sled 45 Degree Calf Press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1.0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str">
        <f>HYPERLINK("https://exrx.net/WeightExercises/Gastrocnemius/SL45CalfRaise","Sled 45 Degree Calf Raise")</f>
        <v>Sled 45 Degree Calf Raise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1.0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 t="str">
        <f>HYPERLINK("https://exrx.net/WeightExercises/Gastrocnemius/SLDonkeyCalfRaise","Sled Donkey Calf Raise")</f>
        <v>Sled Donkey Calf Raise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1.0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 t="str">
        <f>HYPERLINK("https://exrx.net/WeightExercises/Gastrocnemius/SLHackCalfPress","Sled Hack Calf Press")</f>
        <v>Sled Hack Calf Press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1.0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str">
        <f>HYPERLINK("https://exrx.net/WeightExercises/Gastrocnemius/SLLyingCalfPress","Sled Lying Calf Press")</f>
        <v>Sled Lying Calf Press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1.0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str">
        <f>HYPERLINK("https://exrx.net/WeightExercises/Gastrocnemius/SLSeatedCalfPress","Sled Seated Calf Press")</f>
        <v>Sled Seated Calf Press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1.0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str">
        <f>HYPERLINK("https://exrx.net/WeightExercises/Gastrocnemius/SLStandingCalfRaise","Sled Standing Calf Raise")</f>
        <v>Sled Standing Calf Raise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1.0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 t="str">
        <f>HYPERLINK("https://exrx.net/WeightExercises/Gastrocnemius/SLForwardAngledCalfRaise","Sled Forward Angled Calf Raise")</f>
        <v>Sled Forward Angled Calf Raise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1.0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str">
        <f>HYPERLINK("https://exrx.net/WeightExercises/Gastrocnemius/SLVerticalCalfPress","Sled Vertical Calf Press")</f>
        <v>Sled Vertical Calf Press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1.0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 t="str">
        <f>HYPERLINK("https://exrx.net/WeightExercises/Gastrocnemius/SMDonkeyCalfRaise","Smith Donkey Calf Raise")</f>
        <v>Smith Donkey Calf Raise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1.0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 t="str">
        <f>HYPERLINK("https://exrx.net/WeightExercises/Gastrocnemius/SMStandingCalfRaise","Smith Standing Leg Calf Raise")</f>
        <v>Smith Standing Leg Calf Raise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1.0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 t="str">
        <f>HYPERLINK("https://exrx.net/WeightExercises/Gastrocnemius/WTDonkeyCalfRaise","Weighted Donkey Calf Raise")</f>
        <v>Weighted Donkey Calf Raise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1.0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str">
        <f>HYPERLINK("https://exrx.net/WeightExercises/Gastrocnemius/WTSingleLegCalfRaise","Weighted Single Leg Calf Raise")</f>
        <v>Weighted Single Leg Calf Raise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1.0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" t="s">
        <v>48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str">
        <f>HYPERLINK("https://exrx.net/WeightExercises/ErectorSpinae/BBDeadlift","Barbell Deadlift")</f>
        <v>Barbell Deadlift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0.25</v>
      </c>
      <c r="H288" s="1">
        <v>0.5</v>
      </c>
      <c r="I288" s="1">
        <v>0.25</v>
      </c>
      <c r="J288" s="1">
        <v>0.25</v>
      </c>
      <c r="K288" s="1">
        <v>1.0</v>
      </c>
      <c r="L288" s="1">
        <v>1.0</v>
      </c>
      <c r="M288" s="1">
        <v>0.0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str">
        <f>HYPERLINK("https://exrx.net/WeightExercises/ErectorSpinae/BBBlockPull","Barbell Block Pull")</f>
        <v>Barbell Block Pull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0.25</v>
      </c>
      <c r="H289" s="1">
        <v>0.5</v>
      </c>
      <c r="I289" s="1">
        <v>0.25</v>
      </c>
      <c r="J289" s="1">
        <v>0.25</v>
      </c>
      <c r="K289" s="1">
        <v>1.0</v>
      </c>
      <c r="L289" s="1">
        <v>1.0</v>
      </c>
      <c r="M289" s="1">
        <v>0.0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str">
        <f>HYPERLINK("https://exrx.net/WeightExercises/ErectorSpinae/BBDeficitDeadlift","Barbell Deficit Deadlift")</f>
        <v>Barbell Deficit Deadlift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0.25</v>
      </c>
      <c r="H290" s="1">
        <v>0.5</v>
      </c>
      <c r="I290" s="1">
        <v>0.25</v>
      </c>
      <c r="J290" s="1">
        <v>0.5</v>
      </c>
      <c r="K290" s="1">
        <v>1.0</v>
      </c>
      <c r="L290" s="1">
        <v>1.0</v>
      </c>
      <c r="M290" s="1">
        <v>0.0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 t="str">
        <f>HYPERLINK("https://exrx.net/WeightExercises/ErectorSpinae/BBRackPull","Barbell Rack Pull")</f>
        <v>Barbell Rack Pull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0.25</v>
      </c>
      <c r="H291" s="1">
        <v>0.5</v>
      </c>
      <c r="I291" s="1">
        <v>0.25</v>
      </c>
      <c r="J291" s="1">
        <v>0.25</v>
      </c>
      <c r="K291" s="1">
        <v>1.0</v>
      </c>
      <c r="L291" s="1">
        <v>1.0</v>
      </c>
      <c r="M291" s="1">
        <v>0.0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 t="str">
        <f>HYPERLINK("https://exrx.net/WeightExercises/ErectorSpinae/BBSumoDeadlift","Barbell Sumo Deadlift")</f>
        <v>Barbell Sumo Deadlift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0.25</v>
      </c>
      <c r="H292" s="1">
        <v>0.5</v>
      </c>
      <c r="I292" s="1">
        <v>0.25</v>
      </c>
      <c r="J292" s="1">
        <v>0.5</v>
      </c>
      <c r="K292" s="1">
        <v>1.0</v>
      </c>
      <c r="L292" s="1">
        <v>1.0</v>
      </c>
      <c r="M292" s="1">
        <v>0.0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 t="str">
        <f>HYPERLINK("https://exrx.net/WeightExercises/ErectorSpinae/BBSumoBlockPull","Barbell Sumo Block Pull")</f>
        <v>Barbell Sumo Block Pull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0.25</v>
      </c>
      <c r="H293" s="1">
        <v>0.5</v>
      </c>
      <c r="I293" s="1">
        <v>0.25</v>
      </c>
      <c r="J293" s="1">
        <v>0.5</v>
      </c>
      <c r="K293" s="1">
        <v>1.0</v>
      </c>
      <c r="L293" s="1">
        <v>1.0</v>
      </c>
      <c r="M293" s="1">
        <v>0.0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 t="str">
        <f>HYPERLINK("https://exrx.net/WeightExercises/ErectorSpinae/BBStiffLegDeadlift","Barbell Stiff Leg Deadlift")</f>
        <v>Barbell Stiff Leg Deadlift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0.25</v>
      </c>
      <c r="H294" s="1">
        <v>0.25</v>
      </c>
      <c r="I294" s="1">
        <v>0.25</v>
      </c>
      <c r="J294" s="1">
        <v>0.0</v>
      </c>
      <c r="K294" s="1">
        <v>1.0</v>
      </c>
      <c r="L294" s="1">
        <v>1.0</v>
      </c>
      <c r="M294" s="1">
        <v>0.0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 t="str">
        <f>HYPERLINK("https://exrx.net/WeightExercises/ErectorSpinae/BBStraightLegDeadlift","Barbell Straight Leg Deadlift")</f>
        <v>Barbell Straight Leg Deadlift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0.25</v>
      </c>
      <c r="H295" s="1">
        <v>0.25</v>
      </c>
      <c r="I295" s="1">
        <v>0.25</v>
      </c>
      <c r="J295" s="1">
        <v>0.0</v>
      </c>
      <c r="K295" s="1">
        <v>1.0</v>
      </c>
      <c r="L295" s="1">
        <v>1.0</v>
      </c>
      <c r="M295" s="1">
        <v>0.0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 t="str">
        <f>HYPERLINK("https://exrx.net/WeightExercises/ErectorSpinae/TBDeadlift","Trap Bar Deadlift")</f>
        <v>Trap Bar Deadlift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0.25</v>
      </c>
      <c r="H296" s="1">
        <v>0.5</v>
      </c>
      <c r="I296" s="1">
        <v>0.25</v>
      </c>
      <c r="J296" s="1">
        <v>0.25</v>
      </c>
      <c r="K296" s="1">
        <v>1.0</v>
      </c>
      <c r="L296" s="1">
        <v>1.0</v>
      </c>
      <c r="M296" s="1">
        <v>0.0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 t="str">
        <f>HYPERLINK("https://exrx.net/WeightExercises/ErectorSpinae/TBStiffLegDeadlift","Trap Bar Stiff Leg Deadlift")</f>
        <v>Trap Bar Stiff Leg Deadlift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0.25</v>
      </c>
      <c r="H297" s="1">
        <v>0.25</v>
      </c>
      <c r="I297" s="1">
        <v>0.25</v>
      </c>
      <c r="J297" s="1">
        <v>0.0</v>
      </c>
      <c r="K297" s="1">
        <v>1.0</v>
      </c>
      <c r="L297" s="1">
        <v>1.0</v>
      </c>
      <c r="M297" s="1">
        <v>0.0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 t="str">
        <f>HYPERLINK("https://exrx.net/WeightExercises/ErectorSpinae/TBStraightLegDeadlift","Trap Bar Straight Leg Deadlift")</f>
        <v>Trap Bar Straight Leg Deadlift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0.25</v>
      </c>
      <c r="H298" s="1">
        <v>0.25</v>
      </c>
      <c r="I298" s="1">
        <v>0.25</v>
      </c>
      <c r="J298" s="1">
        <v>0.0</v>
      </c>
      <c r="K298" s="1">
        <v>1.0</v>
      </c>
      <c r="L298" s="1">
        <v>1.0</v>
      </c>
      <c r="M298" s="1">
        <v>0.0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 t="str">
        <f>HYPERLINK("https://exrx.net/WeightExercises/ErectorSpinae/CBStiffLegDeadlift","Cable Stiff Leg Deadlift")</f>
        <v>Cable Stiff Leg Deadlift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0.25</v>
      </c>
      <c r="H299" s="1">
        <v>0.25</v>
      </c>
      <c r="I299" s="1">
        <v>0.25</v>
      </c>
      <c r="J299" s="1">
        <v>0.0</v>
      </c>
      <c r="K299" s="1">
        <v>1.0</v>
      </c>
      <c r="L299" s="1">
        <v>1.0</v>
      </c>
      <c r="M299" s="1">
        <v>0.0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 t="str">
        <f>HYPERLINK("https://exrx.net/WeightExercises/ErectorSpinae/CBStraightLegDeadlift","Cable Straight Leg Deadlift")</f>
        <v>Cable Straight Leg Deadlift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0.25</v>
      </c>
      <c r="H300" s="1">
        <v>0.25</v>
      </c>
      <c r="I300" s="1">
        <v>0.25</v>
      </c>
      <c r="J300" s="1">
        <v>0.0</v>
      </c>
      <c r="K300" s="1">
        <v>1.0</v>
      </c>
      <c r="L300" s="1">
        <v>1.0</v>
      </c>
      <c r="M300" s="1">
        <v>0.0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 t="str">
        <f>HYPERLINK("https://exrx.net/WeightExercises/ErectorSpinae/DBStraightLegDeadlift","Dumbbell Straight Leg Deadlift")</f>
        <v>Dumbbell Straight Leg Deadlift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0.25</v>
      </c>
      <c r="H301" s="1">
        <v>0.25</v>
      </c>
      <c r="I301" s="1">
        <v>0.25</v>
      </c>
      <c r="J301" s="1">
        <v>0.0</v>
      </c>
      <c r="K301" s="1">
        <v>1.0</v>
      </c>
      <c r="L301" s="1">
        <v>1.0</v>
      </c>
      <c r="M301" s="1">
        <v>0.0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 t="str">
        <f>HYPERLINK("https://exrx.net/WeightExercises/ErectorSpinae/LVDeadlift","Lever Deadlift (plate loaded)")</f>
        <v>Lever Deadlift (plate loaded)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0.25</v>
      </c>
      <c r="H302" s="1">
        <v>0.5</v>
      </c>
      <c r="I302" s="1">
        <v>0.25</v>
      </c>
      <c r="J302" s="1">
        <v>0.25</v>
      </c>
      <c r="K302" s="1">
        <v>1.0</v>
      </c>
      <c r="L302" s="1">
        <v>1.0</v>
      </c>
      <c r="M302" s="1">
        <v>0.0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 t="str">
        <f>HYPERLINK("https://exrx.net/WeightExercises/ErectorSpinae/LVStiffLegDeadlift","Lever Stiff Leg Deadlift (plate loaded)")</f>
        <v>Lever Stiff Leg Deadlift (plate loaded)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0.25</v>
      </c>
      <c r="H303" s="1">
        <v>0.25</v>
      </c>
      <c r="I303" s="1">
        <v>0.25</v>
      </c>
      <c r="J303" s="1">
        <v>0.0</v>
      </c>
      <c r="K303" s="1">
        <v>1.0</v>
      </c>
      <c r="L303" s="1">
        <v>1.0</v>
      </c>
      <c r="M303" s="1">
        <v>0.0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 t="str">
        <f>HYPERLINK("https://exrx.net/WeightExercises/ErectorSpinae/LVStraightLegDeadlift","Lever Straight Leg Deadlift (plate loaded)")</f>
        <v>Lever Straight Leg Deadlift (plate loaded)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0.25</v>
      </c>
      <c r="H304" s="1">
        <v>0.25</v>
      </c>
      <c r="I304" s="1">
        <v>0.25</v>
      </c>
      <c r="J304" s="1">
        <v>0.0</v>
      </c>
      <c r="K304" s="1">
        <v>1.0</v>
      </c>
      <c r="L304" s="1">
        <v>1.0</v>
      </c>
      <c r="M304" s="1">
        <v>0.0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 t="str">
        <f>HYPERLINK("https://exrx.net/WeightExercises/ErectorSpinae/SMDeadlift","Smith Deadlift")</f>
        <v>Smith Deadlift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0.25</v>
      </c>
      <c r="H305" s="1">
        <v>0.5</v>
      </c>
      <c r="I305" s="1">
        <v>0.25</v>
      </c>
      <c r="J305" s="1">
        <v>0.25</v>
      </c>
      <c r="K305" s="1">
        <v>1.0</v>
      </c>
      <c r="L305" s="1">
        <v>1.0</v>
      </c>
      <c r="M305" s="1">
        <v>0.0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 t="str">
        <f>HYPERLINK("https://exrx.net/WeightExercises/ErectorSpinae/SMStiffLegDeadlift","Smith Stiff Leg Deadlift")</f>
        <v>Smith Stiff Leg Deadlift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0.25</v>
      </c>
      <c r="H306" s="1">
        <v>0.25</v>
      </c>
      <c r="I306" s="1">
        <v>0.25</v>
      </c>
      <c r="J306" s="1">
        <v>0.0</v>
      </c>
      <c r="K306" s="1">
        <v>1.0</v>
      </c>
      <c r="L306" s="1">
        <v>1.0</v>
      </c>
      <c r="M306" s="1">
        <v>0.0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 t="str">
        <f>HYPERLINK("https://exrx.net/WeightExercises/ErectorSpinae/SMStraightLegDeadlift","Smith Straight Leg Deadlift")</f>
        <v>Smith Straight Leg Deadlift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0.25</v>
      </c>
      <c r="H307" s="1">
        <v>0.25</v>
      </c>
      <c r="I307" s="1">
        <v>0.25</v>
      </c>
      <c r="J307" s="1">
        <v>0.0</v>
      </c>
      <c r="K307" s="1">
        <v>1.0</v>
      </c>
      <c r="L307" s="1">
        <v>1.0</v>
      </c>
      <c r="M307" s="1">
        <v>0.0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 t="s">
        <v>49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 t="str">
        <f>HYPERLINK("https://www.exrx.net/WeightExercises/Quadriceps/CBStandingLegExtension","Cable Standing Leg Extension")</f>
        <v>Cable Standing Leg Extension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1.0</v>
      </c>
      <c r="K309" s="1">
        <v>0.0</v>
      </c>
      <c r="L309" s="1">
        <v>0.0</v>
      </c>
      <c r="M309" s="1">
        <v>0.0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 t="str">
        <f>HYPERLINK("https://exrx.net/WeightExercises/ErectorSpinae/BBBentKneeGoodMorning","Barbell Bent Knee Good Morning")</f>
        <v>Barbell Bent Knee Good Morning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1.0</v>
      </c>
      <c r="J310" s="1">
        <v>0.0</v>
      </c>
      <c r="K310" s="1">
        <v>0.75</v>
      </c>
      <c r="L310" s="1">
        <v>0.75</v>
      </c>
      <c r="M310" s="1">
        <v>0.0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 t="str">
        <f>HYPERLINK("https://exrx.net/WeightExercises/ErectorSpinae/SMBentKneeGoodMorning","Smith Bent Knee Good Morning")</f>
        <v>Smith Bent Knee Good Morning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1.0</v>
      </c>
      <c r="J311" s="1">
        <v>0.0</v>
      </c>
      <c r="K311" s="1">
        <v>0.75</v>
      </c>
      <c r="L311" s="1">
        <v>0.75</v>
      </c>
      <c r="M311" s="1">
        <v>0.0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 t="str">
        <f>HYPERLINK("https://exrx.net/WeightExercises/GluteusMaximus/LVLyingHipExtensionH","Lever Lying Hip Extension (plate loaded)")</f>
        <v>Lever Lying Hip Extension (plate loaded)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1.0</v>
      </c>
      <c r="M312" s="1">
        <v>0.0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2" t="s">
        <v>50</v>
      </c>
      <c r="B313" s="33">
        <v>0.0</v>
      </c>
      <c r="C313" s="33">
        <v>0.0</v>
      </c>
      <c r="D313" s="33">
        <v>0.0</v>
      </c>
      <c r="E313" s="33">
        <v>0.0</v>
      </c>
      <c r="F313" s="33">
        <v>0.0</v>
      </c>
      <c r="G313" s="34">
        <v>0.0</v>
      </c>
      <c r="H313" s="34">
        <v>0.0</v>
      </c>
      <c r="I313" s="34">
        <v>0.5</v>
      </c>
      <c r="J313" s="34">
        <v>0.0</v>
      </c>
      <c r="K313" s="34">
        <v>0.0</v>
      </c>
      <c r="L313" s="34">
        <v>1.0</v>
      </c>
      <c r="M313" s="33">
        <v>0.0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 t="s">
        <v>51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" t="s">
        <v>52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1.0</v>
      </c>
      <c r="L315" s="1">
        <v>0.0</v>
      </c>
      <c r="M315" s="1">
        <v>0.0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 t="s">
        <v>53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1.0</v>
      </c>
      <c r="L316" s="1">
        <v>0.0</v>
      </c>
      <c r="M316" s="1">
        <v>0.0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</sheetData>
  <mergeCells count="10">
    <mergeCell ref="A162:M162"/>
    <mergeCell ref="A197:M197"/>
    <mergeCell ref="A99:M99"/>
    <mergeCell ref="A52:M52"/>
    <mergeCell ref="A69:M69"/>
    <mergeCell ref="A308:M308"/>
    <mergeCell ref="A287:M287"/>
    <mergeCell ref="A314:M314"/>
    <mergeCell ref="A2:M2"/>
    <mergeCell ref="A141:M141"/>
  </mergeCells>
  <conditionalFormatting sqref="A1:Z1292">
    <cfRule type="cellIs" dxfId="0" priority="1" operator="greater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min="8" max="8" width="6.71"/>
    <col customWidth="1" min="11" max="11" width="6.0"/>
  </cols>
  <sheetData>
    <row r="1">
      <c r="A1" s="2"/>
      <c r="B1" s="2" t="s">
        <v>28</v>
      </c>
      <c r="C1" s="2" t="s">
        <v>29</v>
      </c>
      <c r="D1" s="2" t="s">
        <v>30</v>
      </c>
      <c r="E1" s="2" t="s">
        <v>31</v>
      </c>
      <c r="F1" s="2"/>
      <c r="G1" s="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2"/>
      <c r="B2" s="2" t="s">
        <v>1</v>
      </c>
      <c r="C2" s="2" t="s">
        <v>11</v>
      </c>
      <c r="D2" s="2" t="s">
        <v>12</v>
      </c>
      <c r="E2" s="2" t="s">
        <v>14</v>
      </c>
      <c r="F2" s="2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8"/>
      <c r="E3" s="8"/>
      <c r="F3" s="10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2" t="s">
        <v>32</v>
      </c>
      <c r="B4" s="13" t="s">
        <v>33</v>
      </c>
      <c r="C4" s="14" t="s">
        <v>34</v>
      </c>
      <c r="D4" s="15" t="s">
        <v>35</v>
      </c>
      <c r="E4" s="16" t="s">
        <v>36</v>
      </c>
      <c r="F4" s="17" t="s">
        <v>37</v>
      </c>
      <c r="G4" s="18" t="s">
        <v>38</v>
      </c>
      <c r="H4" s="8"/>
      <c r="I4" s="19" t="s">
        <v>39</v>
      </c>
      <c r="J4" s="19" t="s">
        <v>40</v>
      </c>
      <c r="K4" s="8"/>
      <c r="L4" s="19" t="s">
        <v>9</v>
      </c>
      <c r="M4" s="19" t="s">
        <v>10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>
        <f>MATCH(B5,'Mass Template - Muscle Groups'!$A$2:$A$13,0)</f>
        <v>1</v>
      </c>
      <c r="B5" s="20" t="str">
        <f>B2</f>
        <v>Pectoralis</v>
      </c>
      <c r="C5" s="21">
        <f t="array" ref="C5">INDEX('Mass Template - Muscle Groups'!$C$2:$C$13,A5)</f>
        <v>10</v>
      </c>
      <c r="D5" s="22">
        <f t="shared" ref="D5:D8" si="1">C5+(F5-C5)/3</f>
        <v>14</v>
      </c>
      <c r="E5" s="23">
        <f t="shared" ref="E5:E8" si="2">D5+(D5-C5)</f>
        <v>18</v>
      </c>
      <c r="F5" s="24">
        <f t="array" ref="F5">INDEX('Mass Template - Muscle Groups'!$F$2:$F$13,A5)</f>
        <v>22</v>
      </c>
      <c r="G5" s="25">
        <f t="shared" ref="G5:G8" si="3">CEILING(C5/2)</f>
        <v>5</v>
      </c>
      <c r="H5" s="8"/>
      <c r="I5" s="26">
        <f t="array" ref="I5">INDEX('Mass Template - Muscle Groups'!$H$2:$H$13,A5)</f>
        <v>1.5</v>
      </c>
      <c r="J5" s="26">
        <f t="array" ref="J5">INDEX('Mass Template - Muscle Groups'!$I$2:$I$13,A5)</f>
        <v>3</v>
      </c>
      <c r="K5" s="8"/>
      <c r="L5" s="26">
        <f t="array" ref="L5">INDEX('Mass Template - Muscle Groups'!$K$2:$K$13,A5)</f>
        <v>8</v>
      </c>
      <c r="M5" s="26">
        <f t="array" ref="M5">INDEX('Mass Template - Muscle Groups'!$L$2:$L$13,A5)</f>
        <v>12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>
        <f>MATCH(B6,'Mass Template - Muscle Groups'!$A$2:$A$13,0)</f>
        <v>2</v>
      </c>
      <c r="B6" s="20" t="str">
        <f>C2</f>
        <v>Tricep</v>
      </c>
      <c r="C6" s="21">
        <f t="array" ref="C6">INDEX('Mass Template - Muscle Groups'!$C$2:$C$13,A6)</f>
        <v>6</v>
      </c>
      <c r="D6" s="22">
        <f t="shared" si="1"/>
        <v>10</v>
      </c>
      <c r="E6" s="23">
        <f t="shared" si="2"/>
        <v>14</v>
      </c>
      <c r="F6" s="24">
        <f t="array" ref="F6">INDEX('Mass Template - Muscle Groups'!$F$2:$F$13,A6)</f>
        <v>18</v>
      </c>
      <c r="G6" s="25">
        <f t="shared" si="3"/>
        <v>3</v>
      </c>
      <c r="H6" s="8"/>
      <c r="I6" s="26">
        <f t="array" ref="I6">INDEX('Mass Template - Muscle Groups'!$H$2:$H$13,A6)</f>
        <v>2</v>
      </c>
      <c r="J6" s="26">
        <f t="array" ref="J6">INDEX('Mass Template - Muscle Groups'!$I$2:$I$13,A6)</f>
        <v>4</v>
      </c>
      <c r="K6" s="8"/>
      <c r="L6" s="26">
        <f t="array" ref="L6">INDEX('Mass Template - Muscle Groups'!$K$2:$K$13,A6)</f>
        <v>8</v>
      </c>
      <c r="M6" s="26">
        <f t="array" ref="M6">INDEX('Mass Template - Muscle Groups'!$L$2:$L$13,A6)</f>
        <v>20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>
        <f>MATCH(B7,'Mass Template - Muscle Groups'!$A$2:$A$13,0)</f>
        <v>3</v>
      </c>
      <c r="B7" s="20" t="str">
        <f>D2</f>
        <v>Bicep</v>
      </c>
      <c r="C7" s="21">
        <f t="array" ref="C7">INDEX('Mass Template - Muscle Groups'!$C$2:$C$13,A7)</f>
        <v>8</v>
      </c>
      <c r="D7" s="22">
        <f t="shared" si="1"/>
        <v>14</v>
      </c>
      <c r="E7" s="23">
        <f t="shared" si="2"/>
        <v>20</v>
      </c>
      <c r="F7" s="24">
        <f t="array" ref="F7">INDEX('Mass Template - Muscle Groups'!$F$2:$F$13,A7)</f>
        <v>26</v>
      </c>
      <c r="G7" s="25">
        <f t="shared" si="3"/>
        <v>4</v>
      </c>
      <c r="H7" s="8"/>
      <c r="I7" s="26">
        <f t="array" ref="I7">INDEX('Mass Template - Muscle Groups'!$H$2:$H$13,A7)</f>
        <v>2</v>
      </c>
      <c r="J7" s="26">
        <f t="array" ref="J7">INDEX('Mass Template - Muscle Groups'!$I$2:$I$13,A7)</f>
        <v>6</v>
      </c>
      <c r="K7" s="8"/>
      <c r="L7" s="26">
        <f t="array" ref="L7">INDEX('Mass Template - Muscle Groups'!$K$2:$K$13,A7)</f>
        <v>8</v>
      </c>
      <c r="M7" s="26">
        <f t="array" ref="M7">INDEX('Mass Template - Muscle Groups'!$L$2:$L$13,A7)</f>
        <v>15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>
        <f>MATCH(B8,'Mass Template - Muscle Groups'!$A$2:$A$13,0)</f>
        <v>5</v>
      </c>
      <c r="B8" s="20" t="str">
        <f>E2</f>
        <v>Deltoid - Medial/Posterior</v>
      </c>
      <c r="C8" s="21">
        <f t="array" ref="C8">INDEX('Mass Template - Muscle Groups'!$C$2:$C$13,A8)</f>
        <v>8</v>
      </c>
      <c r="D8" s="22">
        <f t="shared" si="1"/>
        <v>14</v>
      </c>
      <c r="E8" s="23">
        <f t="shared" si="2"/>
        <v>20</v>
      </c>
      <c r="F8" s="24">
        <f t="array" ref="F8">INDEX('Mass Template - Muscle Groups'!$F$2:$F$13,A8)</f>
        <v>26</v>
      </c>
      <c r="G8" s="25">
        <f t="shared" si="3"/>
        <v>4</v>
      </c>
      <c r="H8" s="8"/>
      <c r="I8" s="26">
        <f t="array" ref="I8">INDEX('Mass Template - Muscle Groups'!$H$2:$H$13,A8)</f>
        <v>2</v>
      </c>
      <c r="J8" s="26">
        <f t="array" ref="J8">INDEX('Mass Template - Muscle Groups'!$I$2:$I$13,A8)</f>
        <v>6</v>
      </c>
      <c r="K8" s="8"/>
      <c r="L8" s="26">
        <f t="array" ref="L8">INDEX('Mass Template - Muscle Groups'!$K$2:$K$13,A8)</f>
        <v>10</v>
      </c>
      <c r="M8" s="26">
        <f t="array" ref="M8">INDEX('Mass Template - Muscle Groups'!$L$2:$L$13,A8)</f>
        <v>20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13" t="s">
        <v>43</v>
      </c>
      <c r="C10" s="21">
        <f t="shared" ref="C10:G10" si="4">SUM(C5:C8)</f>
        <v>32</v>
      </c>
      <c r="D10" s="22">
        <f t="shared" si="4"/>
        <v>52</v>
      </c>
      <c r="E10" s="23">
        <f t="shared" si="4"/>
        <v>72</v>
      </c>
      <c r="F10" s="24">
        <f t="shared" si="4"/>
        <v>92</v>
      </c>
      <c r="G10" s="25">
        <f t="shared" si="4"/>
        <v>16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ataValidations>
    <dataValidation type="list" allowBlank="1" showErrorMessage="1" sqref="B2:E2">
      <formula1>'Mass Template - Muscle Groups'!$A$2:$A$13</formula1>
    </dataValidation>
  </dataValidations>
  <drawing r:id="rId1"/>
</worksheet>
</file>