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Woody\UIUC\Semester 3\FIN516_Term Structure Models\Problem Set\PS5\"/>
    </mc:Choice>
  </mc:AlternateContent>
  <bookViews>
    <workbookView xWindow="1308" yWindow="1080" windowWidth="20628" windowHeight="14940"/>
  </bookViews>
  <sheets>
    <sheet name="BDT Calib" sheetId="2" r:id="rId1"/>
    <sheet name="HW Calib" sheetId="5" r:id="rId2"/>
  </sheets>
  <definedNames>
    <definedName name="solver_adj" localSheetId="0" hidden="1">'BDT Calib'!$E$55</definedName>
    <definedName name="solver_adj" localSheetId="1" hidden="1">'HW Calib'!$S$4:$S$5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1" hidden="1">'HW Calib'!$S$4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'BDT Calib'!$J$39</definedName>
    <definedName name="solver_opt" localSheetId="1" hidden="1">'HW Calib'!$V$4</definedName>
    <definedName name="solver_pre" localSheetId="0" hidden="1">0.00000000001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1" hidden="1">3</definedName>
    <definedName name="solver_rhs1" localSheetId="1" hidden="1">0.00000001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2" l="1"/>
  <c r="G13" i="2"/>
  <c r="G14" i="2"/>
  <c r="G15" i="2"/>
  <c r="G16" i="2"/>
  <c r="G17" i="2"/>
  <c r="G18" i="2"/>
  <c r="G19" i="2"/>
  <c r="G20" i="2"/>
  <c r="G21" i="2"/>
  <c r="G22" i="2"/>
  <c r="G23" i="2"/>
  <c r="G24" i="2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B29" i="5"/>
  <c r="J28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B25" i="5"/>
  <c r="R24" i="5"/>
  <c r="Y10" i="5"/>
  <c r="Y11" i="5"/>
  <c r="Y12" i="5"/>
  <c r="Y13" i="5"/>
  <c r="Y14" i="5"/>
  <c r="Y15" i="5"/>
  <c r="Y16" i="5"/>
  <c r="Y17" i="5"/>
  <c r="Y18" i="5"/>
  <c r="Y19" i="5"/>
  <c r="Y20" i="5"/>
  <c r="B21" i="5"/>
  <c r="Z20" i="5"/>
  <c r="AG10" i="5"/>
  <c r="AG11" i="5"/>
  <c r="AG12" i="5"/>
  <c r="AG13" i="5"/>
  <c r="AG14" i="5"/>
  <c r="AG15" i="5"/>
  <c r="AG16" i="5"/>
  <c r="B17" i="5"/>
  <c r="AH16" i="5"/>
  <c r="AO10" i="5"/>
  <c r="AO11" i="5"/>
  <c r="AO12" i="5"/>
  <c r="B13" i="5"/>
  <c r="AP12" i="5"/>
  <c r="P4" i="5"/>
  <c r="K28" i="5"/>
  <c r="L28" i="5"/>
  <c r="K27" i="5"/>
  <c r="L27" i="5"/>
  <c r="K26" i="5"/>
  <c r="L26" i="5"/>
  <c r="K25" i="5"/>
  <c r="L25" i="5"/>
  <c r="S24" i="5"/>
  <c r="T24" i="5"/>
  <c r="K24" i="5"/>
  <c r="L24" i="5"/>
  <c r="S23" i="5"/>
  <c r="T23" i="5"/>
  <c r="K23" i="5"/>
  <c r="L23" i="5"/>
  <c r="S22" i="5"/>
  <c r="T22" i="5"/>
  <c r="K22" i="5"/>
  <c r="L22" i="5"/>
  <c r="S21" i="5"/>
  <c r="T21" i="5"/>
  <c r="K21" i="5"/>
  <c r="L21" i="5"/>
  <c r="AA20" i="5"/>
  <c r="AB20" i="5"/>
  <c r="S20" i="5"/>
  <c r="T20" i="5"/>
  <c r="K20" i="5"/>
  <c r="L20" i="5"/>
  <c r="AA19" i="5"/>
  <c r="AB19" i="5"/>
  <c r="S19" i="5"/>
  <c r="T19" i="5"/>
  <c r="K19" i="5"/>
  <c r="L19" i="5"/>
  <c r="AA18" i="5"/>
  <c r="AB18" i="5"/>
  <c r="S18" i="5"/>
  <c r="T18" i="5"/>
  <c r="K18" i="5"/>
  <c r="L18" i="5"/>
  <c r="AA17" i="5"/>
  <c r="AB17" i="5"/>
  <c r="S17" i="5"/>
  <c r="T17" i="5"/>
  <c r="K17" i="5"/>
  <c r="L17" i="5"/>
  <c r="AI16" i="5"/>
  <c r="AJ16" i="5"/>
  <c r="AA16" i="5"/>
  <c r="AB16" i="5"/>
  <c r="S16" i="5"/>
  <c r="T16" i="5"/>
  <c r="K16" i="5"/>
  <c r="L16" i="5"/>
  <c r="AI15" i="5"/>
  <c r="AJ15" i="5"/>
  <c r="AA15" i="5"/>
  <c r="AB15" i="5"/>
  <c r="S15" i="5"/>
  <c r="T15" i="5"/>
  <c r="K15" i="5"/>
  <c r="L15" i="5"/>
  <c r="AI14" i="5"/>
  <c r="AJ14" i="5"/>
  <c r="AA14" i="5"/>
  <c r="AB14" i="5"/>
  <c r="S14" i="5"/>
  <c r="T14" i="5"/>
  <c r="K14" i="5"/>
  <c r="L14" i="5"/>
  <c r="AI13" i="5"/>
  <c r="AJ13" i="5"/>
  <c r="AA13" i="5"/>
  <c r="AB13" i="5"/>
  <c r="S13" i="5"/>
  <c r="T13" i="5"/>
  <c r="K13" i="5"/>
  <c r="L13" i="5"/>
  <c r="AQ12" i="5"/>
  <c r="AR12" i="5"/>
  <c r="AI12" i="5"/>
  <c r="AJ12" i="5"/>
  <c r="AA12" i="5"/>
  <c r="AB12" i="5"/>
  <c r="S12" i="5"/>
  <c r="T12" i="5"/>
  <c r="K12" i="5"/>
  <c r="L12" i="5"/>
  <c r="AQ11" i="5"/>
  <c r="AR11" i="5"/>
  <c r="AI11" i="5"/>
  <c r="AJ11" i="5"/>
  <c r="AA11" i="5"/>
  <c r="AB11" i="5"/>
  <c r="S11" i="5"/>
  <c r="T11" i="5"/>
  <c r="K11" i="5"/>
  <c r="L11" i="5"/>
  <c r="AQ10" i="5"/>
  <c r="AR10" i="5"/>
  <c r="AI10" i="5"/>
  <c r="AJ10" i="5"/>
  <c r="AA10" i="5"/>
  <c r="AB10" i="5"/>
  <c r="S10" i="5"/>
  <c r="T10" i="5"/>
  <c r="K10" i="5"/>
  <c r="L10" i="5"/>
  <c r="M28" i="5"/>
  <c r="N28" i="5"/>
  <c r="B28" i="5"/>
  <c r="J27" i="5"/>
  <c r="M27" i="5"/>
  <c r="N27" i="5"/>
  <c r="B27" i="5"/>
  <c r="J26" i="5"/>
  <c r="M26" i="5"/>
  <c r="N26" i="5"/>
  <c r="B26" i="5"/>
  <c r="J25" i="5"/>
  <c r="M25" i="5"/>
  <c r="N25" i="5"/>
  <c r="J24" i="5"/>
  <c r="M24" i="5"/>
  <c r="N24" i="5"/>
  <c r="B24" i="5"/>
  <c r="J23" i="5"/>
  <c r="M23" i="5"/>
  <c r="N23" i="5"/>
  <c r="B23" i="5"/>
  <c r="J22" i="5"/>
  <c r="M22" i="5"/>
  <c r="N22" i="5"/>
  <c r="B22" i="5"/>
  <c r="J21" i="5"/>
  <c r="M21" i="5"/>
  <c r="N21" i="5"/>
  <c r="J20" i="5"/>
  <c r="M20" i="5"/>
  <c r="N20" i="5"/>
  <c r="B20" i="5"/>
  <c r="J19" i="5"/>
  <c r="M19" i="5"/>
  <c r="N19" i="5"/>
  <c r="B19" i="5"/>
  <c r="J18" i="5"/>
  <c r="M18" i="5"/>
  <c r="N18" i="5"/>
  <c r="B18" i="5"/>
  <c r="J17" i="5"/>
  <c r="M17" i="5"/>
  <c r="N17" i="5"/>
  <c r="J16" i="5"/>
  <c r="M16" i="5"/>
  <c r="N16" i="5"/>
  <c r="B16" i="5"/>
  <c r="J15" i="5"/>
  <c r="M15" i="5"/>
  <c r="N15" i="5"/>
  <c r="B15" i="5"/>
  <c r="J14" i="5"/>
  <c r="M14" i="5"/>
  <c r="N14" i="5"/>
  <c r="B14" i="5"/>
  <c r="J13" i="5"/>
  <c r="M13" i="5"/>
  <c r="N13" i="5"/>
  <c r="J12" i="5"/>
  <c r="M12" i="5"/>
  <c r="N12" i="5"/>
  <c r="B12" i="5"/>
  <c r="J11" i="5"/>
  <c r="M11" i="5"/>
  <c r="N11" i="5"/>
  <c r="B11" i="5"/>
  <c r="J10" i="5"/>
  <c r="M10" i="5"/>
  <c r="N10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B35" i="5"/>
  <c r="B34" i="5"/>
  <c r="E10" i="5"/>
  <c r="F34" i="5"/>
  <c r="D53" i="5"/>
  <c r="Z33" i="5"/>
  <c r="Z34" i="5"/>
  <c r="B36" i="5"/>
  <c r="E11" i="5"/>
  <c r="F35" i="5"/>
  <c r="Z35" i="5"/>
  <c r="B37" i="5"/>
  <c r="E12" i="5"/>
  <c r="F36" i="5"/>
  <c r="Z36" i="5"/>
  <c r="B38" i="5"/>
  <c r="E13" i="5"/>
  <c r="F37" i="5"/>
  <c r="Z37" i="5"/>
  <c r="B39" i="5"/>
  <c r="E14" i="5"/>
  <c r="F38" i="5"/>
  <c r="Z38" i="5"/>
  <c r="B40" i="5"/>
  <c r="E15" i="5"/>
  <c r="F39" i="5"/>
  <c r="Z39" i="5"/>
  <c r="B41" i="5"/>
  <c r="E16" i="5"/>
  <c r="F40" i="5"/>
  <c r="Z40" i="5"/>
  <c r="B42" i="5"/>
  <c r="E17" i="5"/>
  <c r="F41" i="5"/>
  <c r="Z41" i="5"/>
  <c r="B43" i="5"/>
  <c r="E18" i="5"/>
  <c r="F42" i="5"/>
  <c r="Z42" i="5"/>
  <c r="B44" i="5"/>
  <c r="E19" i="5"/>
  <c r="F43" i="5"/>
  <c r="Z43" i="5"/>
  <c r="B45" i="5"/>
  <c r="E20" i="5"/>
  <c r="F44" i="5"/>
  <c r="Z44" i="5"/>
  <c r="B46" i="5"/>
  <c r="E21" i="5"/>
  <c r="F45" i="5"/>
  <c r="Z45" i="5"/>
  <c r="B47" i="5"/>
  <c r="E22" i="5"/>
  <c r="F46" i="5"/>
  <c r="Z46" i="5"/>
  <c r="B48" i="5"/>
  <c r="E23" i="5"/>
  <c r="F47" i="5"/>
  <c r="Z47" i="5"/>
  <c r="B49" i="5"/>
  <c r="E24" i="5"/>
  <c r="F48" i="5"/>
  <c r="Z48" i="5"/>
  <c r="B50" i="5"/>
  <c r="E25" i="5"/>
  <c r="F49" i="5"/>
  <c r="Z49" i="5"/>
  <c r="B51" i="5"/>
  <c r="E26" i="5"/>
  <c r="F50" i="5"/>
  <c r="Z50" i="5"/>
  <c r="B52" i="5"/>
  <c r="E27" i="5"/>
  <c r="F51" i="5"/>
  <c r="Z51" i="5"/>
  <c r="B53" i="5"/>
  <c r="E28" i="5"/>
  <c r="F52" i="5"/>
  <c r="Z52" i="5"/>
  <c r="Z53" i="5"/>
  <c r="F29" i="5"/>
  <c r="P28" i="5"/>
  <c r="U24" i="5"/>
  <c r="V24" i="5"/>
  <c r="R23" i="5"/>
  <c r="U23" i="5"/>
  <c r="V23" i="5"/>
  <c r="R22" i="5"/>
  <c r="U22" i="5"/>
  <c r="V22" i="5"/>
  <c r="R21" i="5"/>
  <c r="U21" i="5"/>
  <c r="V21" i="5"/>
  <c r="R20" i="5"/>
  <c r="U20" i="5"/>
  <c r="V20" i="5"/>
  <c r="R19" i="5"/>
  <c r="U19" i="5"/>
  <c r="V19" i="5"/>
  <c r="R18" i="5"/>
  <c r="U18" i="5"/>
  <c r="V18" i="5"/>
  <c r="R17" i="5"/>
  <c r="U17" i="5"/>
  <c r="V17" i="5"/>
  <c r="R16" i="5"/>
  <c r="U16" i="5"/>
  <c r="V16" i="5"/>
  <c r="R15" i="5"/>
  <c r="U15" i="5"/>
  <c r="V15" i="5"/>
  <c r="R14" i="5"/>
  <c r="U14" i="5"/>
  <c r="V14" i="5"/>
  <c r="R13" i="5"/>
  <c r="U13" i="5"/>
  <c r="V13" i="5"/>
  <c r="R12" i="5"/>
  <c r="U12" i="5"/>
  <c r="V12" i="5"/>
  <c r="R11" i="5"/>
  <c r="U11" i="5"/>
  <c r="V11" i="5"/>
  <c r="R10" i="5"/>
  <c r="U10" i="5"/>
  <c r="V10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D49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53" i="5"/>
  <c r="F25" i="5"/>
  <c r="X24" i="5"/>
  <c r="AC20" i="5"/>
  <c r="AD20" i="5"/>
  <c r="Z19" i="5"/>
  <c r="AC19" i="5"/>
  <c r="AD19" i="5"/>
  <c r="Z18" i="5"/>
  <c r="AC18" i="5"/>
  <c r="AD18" i="5"/>
  <c r="Z17" i="5"/>
  <c r="AC17" i="5"/>
  <c r="AD17" i="5"/>
  <c r="Z16" i="5"/>
  <c r="AC16" i="5"/>
  <c r="AD16" i="5"/>
  <c r="Z15" i="5"/>
  <c r="AC15" i="5"/>
  <c r="AD15" i="5"/>
  <c r="Z14" i="5"/>
  <c r="AC14" i="5"/>
  <c r="AD14" i="5"/>
  <c r="Z13" i="5"/>
  <c r="AC13" i="5"/>
  <c r="AD13" i="5"/>
  <c r="Z12" i="5"/>
  <c r="AC12" i="5"/>
  <c r="AD12" i="5"/>
  <c r="Z11" i="5"/>
  <c r="AC11" i="5"/>
  <c r="AD11" i="5"/>
  <c r="Z10" i="5"/>
  <c r="AC10" i="5"/>
  <c r="AD10" i="5"/>
  <c r="AE10" i="5"/>
  <c r="AE11" i="5"/>
  <c r="AE12" i="5"/>
  <c r="AE13" i="5"/>
  <c r="AE14" i="5"/>
  <c r="AE15" i="5"/>
  <c r="AE16" i="5"/>
  <c r="AE17" i="5"/>
  <c r="AE18" i="5"/>
  <c r="AE19" i="5"/>
  <c r="AE20" i="5"/>
  <c r="D45" i="5"/>
  <c r="R33" i="5"/>
  <c r="R34" i="5"/>
  <c r="R35" i="5"/>
  <c r="R36" i="5"/>
  <c r="R37" i="5"/>
  <c r="R38" i="5"/>
  <c r="R39" i="5"/>
  <c r="R40" i="5"/>
  <c r="R41" i="5"/>
  <c r="R42" i="5"/>
  <c r="R43" i="5"/>
  <c r="R44" i="5"/>
  <c r="R53" i="5"/>
  <c r="F21" i="5"/>
  <c r="AF20" i="5"/>
  <c r="AK16" i="5"/>
  <c r="AL16" i="5"/>
  <c r="AH15" i="5"/>
  <c r="AK15" i="5"/>
  <c r="AL15" i="5"/>
  <c r="AH14" i="5"/>
  <c r="AK14" i="5"/>
  <c r="AL14" i="5"/>
  <c r="AH13" i="5"/>
  <c r="AK13" i="5"/>
  <c r="AL13" i="5"/>
  <c r="AH12" i="5"/>
  <c r="AK12" i="5"/>
  <c r="AL12" i="5"/>
  <c r="AH11" i="5"/>
  <c r="AK11" i="5"/>
  <c r="AL11" i="5"/>
  <c r="AH10" i="5"/>
  <c r="AK10" i="5"/>
  <c r="AL10" i="5"/>
  <c r="AM10" i="5"/>
  <c r="AM11" i="5"/>
  <c r="AM12" i="5"/>
  <c r="AM13" i="5"/>
  <c r="AM14" i="5"/>
  <c r="AM15" i="5"/>
  <c r="AM16" i="5"/>
  <c r="D41" i="5"/>
  <c r="N33" i="5"/>
  <c r="N34" i="5"/>
  <c r="N35" i="5"/>
  <c r="N36" i="5"/>
  <c r="N37" i="5"/>
  <c r="N38" i="5"/>
  <c r="N39" i="5"/>
  <c r="N40" i="5"/>
  <c r="N53" i="5"/>
  <c r="F17" i="5"/>
  <c r="AN16" i="5"/>
  <c r="AS12" i="5"/>
  <c r="AT12" i="5"/>
  <c r="AP11" i="5"/>
  <c r="AS11" i="5"/>
  <c r="AT11" i="5"/>
  <c r="AP10" i="5"/>
  <c r="AS10" i="5"/>
  <c r="AT10" i="5"/>
  <c r="AU10" i="5"/>
  <c r="AU11" i="5"/>
  <c r="AU12" i="5"/>
  <c r="D37" i="5"/>
  <c r="J33" i="5"/>
  <c r="J34" i="5"/>
  <c r="J35" i="5"/>
  <c r="J36" i="5"/>
  <c r="J53" i="5"/>
  <c r="F13" i="5"/>
  <c r="AV12" i="5"/>
  <c r="V4" i="5"/>
  <c r="Z85" i="2"/>
  <c r="D61" i="2"/>
  <c r="D86" i="2"/>
  <c r="B86" i="2"/>
  <c r="D60" i="2"/>
  <c r="D85" i="2"/>
  <c r="F85" i="2"/>
  <c r="H85" i="2"/>
  <c r="H105" i="2"/>
  <c r="D62" i="2"/>
  <c r="B61" i="2"/>
  <c r="B62" i="2"/>
  <c r="F61" i="2"/>
  <c r="F7" i="2"/>
  <c r="D7" i="2"/>
  <c r="D6" i="2"/>
  <c r="E6" i="2"/>
  <c r="E7" i="2"/>
  <c r="G7" i="2"/>
  <c r="F38" i="2"/>
  <c r="D38" i="5"/>
  <c r="D39" i="5"/>
  <c r="D40" i="5"/>
  <c r="D42" i="5"/>
  <c r="D43" i="5"/>
  <c r="D44" i="5"/>
  <c r="D46" i="5"/>
  <c r="D47" i="5"/>
  <c r="D48" i="5"/>
  <c r="D50" i="5"/>
  <c r="D51" i="5"/>
  <c r="D52" i="5"/>
  <c r="D8" i="2"/>
  <c r="E8" i="2"/>
  <c r="F8" i="2"/>
  <c r="B10" i="5"/>
  <c r="E9" i="5"/>
  <c r="D35" i="5"/>
  <c r="D34" i="5"/>
  <c r="F33" i="5"/>
  <c r="D33" i="5"/>
  <c r="B33" i="5"/>
  <c r="F60" i="2"/>
  <c r="G60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F6" i="2"/>
  <c r="G6" i="2"/>
  <c r="F37" i="2"/>
  <c r="B38" i="2"/>
  <c r="C61" i="2"/>
  <c r="B39" i="2"/>
  <c r="C62" i="2"/>
  <c r="B43" i="2"/>
  <c r="B40" i="2"/>
  <c r="C63" i="2"/>
  <c r="B41" i="2"/>
  <c r="C64" i="2"/>
  <c r="B42" i="2"/>
  <c r="C65" i="2"/>
  <c r="C66" i="2"/>
  <c r="B47" i="2"/>
  <c r="B44" i="2"/>
  <c r="C67" i="2"/>
  <c r="B45" i="2"/>
  <c r="C68" i="2"/>
  <c r="B46" i="2"/>
  <c r="C69" i="2"/>
  <c r="C70" i="2"/>
  <c r="B51" i="2"/>
  <c r="B48" i="2"/>
  <c r="C71" i="2"/>
  <c r="B49" i="2"/>
  <c r="C72" i="2"/>
  <c r="B50" i="2"/>
  <c r="C73" i="2"/>
  <c r="C74" i="2"/>
  <c r="B55" i="2"/>
  <c r="B52" i="2"/>
  <c r="C75" i="2"/>
  <c r="B53" i="2"/>
  <c r="C76" i="2"/>
  <c r="B54" i="2"/>
  <c r="C77" i="2"/>
  <c r="C78" i="2"/>
  <c r="B37" i="2"/>
  <c r="C60" i="2"/>
  <c r="D87" i="2"/>
  <c r="D63" i="2"/>
  <c r="D88" i="2"/>
  <c r="D64" i="2"/>
  <c r="D89" i="2"/>
  <c r="D65" i="2"/>
  <c r="D90" i="2"/>
  <c r="D66" i="2"/>
  <c r="D91" i="2"/>
  <c r="D67" i="2"/>
  <c r="D92" i="2"/>
  <c r="D68" i="2"/>
  <c r="D93" i="2"/>
  <c r="F92" i="2"/>
  <c r="D69" i="2"/>
  <c r="D94" i="2"/>
  <c r="D70" i="2"/>
  <c r="D95" i="2"/>
  <c r="D71" i="2"/>
  <c r="D96" i="2"/>
  <c r="D72" i="2"/>
  <c r="D97" i="2"/>
  <c r="D73" i="2"/>
  <c r="D98" i="2"/>
  <c r="D74" i="2"/>
  <c r="D99" i="2"/>
  <c r="D75" i="2"/>
  <c r="D100" i="2"/>
  <c r="D76" i="2"/>
  <c r="D101" i="2"/>
  <c r="F100" i="2"/>
  <c r="D77" i="2"/>
  <c r="D102" i="2"/>
  <c r="D78" i="2"/>
  <c r="D103" i="2"/>
  <c r="D79" i="2"/>
  <c r="D104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F63" i="2"/>
  <c r="E63" i="2"/>
  <c r="F9" i="2"/>
  <c r="F62" i="2"/>
  <c r="I85" i="2"/>
  <c r="F86" i="2"/>
  <c r="Z86" i="2"/>
  <c r="I86" i="2"/>
  <c r="Z88" i="2"/>
  <c r="Z89" i="2"/>
  <c r="F89" i="2"/>
  <c r="Y89" i="2"/>
  <c r="Z90" i="2"/>
  <c r="F90" i="2"/>
  <c r="Z91" i="2"/>
  <c r="F91" i="2"/>
  <c r="Z92" i="2"/>
  <c r="Y92" i="2"/>
  <c r="Z93" i="2"/>
  <c r="F93" i="2"/>
  <c r="Y93" i="2"/>
  <c r="Z94" i="2"/>
  <c r="F94" i="2"/>
  <c r="Z95" i="2"/>
  <c r="F95" i="2"/>
  <c r="R95" i="2"/>
  <c r="Z96" i="2"/>
  <c r="Z97" i="2"/>
  <c r="F97" i="2"/>
  <c r="Z98" i="2"/>
  <c r="F98" i="2"/>
  <c r="X98" i="2"/>
  <c r="Z99" i="2"/>
  <c r="F99" i="2"/>
  <c r="Y99" i="2"/>
  <c r="Z100" i="2"/>
  <c r="X100" i="2"/>
  <c r="Z101" i="2"/>
  <c r="F101" i="2"/>
  <c r="Y101" i="2"/>
  <c r="Z102" i="2"/>
  <c r="F102" i="2"/>
  <c r="Z103" i="2"/>
  <c r="F103" i="2"/>
  <c r="F87" i="2"/>
  <c r="Z87" i="2"/>
  <c r="F64" i="2"/>
  <c r="F65" i="2"/>
  <c r="P65" i="2"/>
  <c r="F66" i="2"/>
  <c r="F67" i="2"/>
  <c r="S67" i="2"/>
  <c r="F68" i="2"/>
  <c r="F69" i="2"/>
  <c r="X69" i="2"/>
  <c r="F70" i="2"/>
  <c r="F71" i="2"/>
  <c r="T71" i="2"/>
  <c r="F72" i="2"/>
  <c r="F73" i="2"/>
  <c r="V73" i="2"/>
  <c r="F74" i="2"/>
  <c r="F75" i="2"/>
  <c r="W75" i="2"/>
  <c r="F78" i="2"/>
  <c r="F77" i="2"/>
  <c r="Y77" i="2"/>
  <c r="Y91" i="2"/>
  <c r="Y95" i="2"/>
  <c r="Y85" i="2"/>
  <c r="Y86" i="2"/>
  <c r="Y61" i="2"/>
  <c r="Y64" i="2"/>
  <c r="Y65" i="2"/>
  <c r="Y66" i="2"/>
  <c r="Y68" i="2"/>
  <c r="Y70" i="2"/>
  <c r="Y72" i="2"/>
  <c r="Y74" i="2"/>
  <c r="X85" i="2"/>
  <c r="X86" i="2"/>
  <c r="X61" i="2"/>
  <c r="X64" i="2"/>
  <c r="X66" i="2"/>
  <c r="X68" i="2"/>
  <c r="X70" i="2"/>
  <c r="X72" i="2"/>
  <c r="X73" i="2"/>
  <c r="X74" i="2"/>
  <c r="W97" i="2"/>
  <c r="W86" i="2"/>
  <c r="W87" i="2"/>
  <c r="W64" i="2"/>
  <c r="W66" i="2"/>
  <c r="W67" i="2"/>
  <c r="W68" i="2"/>
  <c r="W70" i="2"/>
  <c r="W72" i="2"/>
  <c r="W74" i="2"/>
  <c r="V99" i="2"/>
  <c r="V85" i="2"/>
  <c r="V86" i="2"/>
  <c r="V61" i="2"/>
  <c r="V64" i="2"/>
  <c r="V66" i="2"/>
  <c r="V68" i="2"/>
  <c r="V70" i="2"/>
  <c r="V72" i="2"/>
  <c r="V74" i="2"/>
  <c r="U90" i="2"/>
  <c r="U85" i="2"/>
  <c r="U86" i="2"/>
  <c r="U61" i="2"/>
  <c r="U64" i="2"/>
  <c r="U66" i="2"/>
  <c r="U68" i="2"/>
  <c r="U70" i="2"/>
  <c r="U72" i="2"/>
  <c r="U73" i="2"/>
  <c r="U74" i="2"/>
  <c r="T85" i="2"/>
  <c r="T86" i="2"/>
  <c r="T87" i="2"/>
  <c r="T61" i="2"/>
  <c r="T65" i="2"/>
  <c r="T66" i="2"/>
  <c r="T70" i="2"/>
  <c r="S90" i="2"/>
  <c r="S94" i="2"/>
  <c r="S85" i="2"/>
  <c r="S86" i="2"/>
  <c r="S87" i="2"/>
  <c r="S61" i="2"/>
  <c r="S66" i="2"/>
  <c r="S70" i="2"/>
  <c r="S71" i="2"/>
  <c r="R90" i="2"/>
  <c r="R94" i="2"/>
  <c r="R86" i="2"/>
  <c r="R87" i="2"/>
  <c r="R64" i="2"/>
  <c r="R66" i="2"/>
  <c r="R68" i="2"/>
  <c r="R70" i="2"/>
  <c r="Q90" i="2"/>
  <c r="Q86" i="2"/>
  <c r="Q87" i="2"/>
  <c r="Q64" i="2"/>
  <c r="Q66" i="2"/>
  <c r="Q68" i="2"/>
  <c r="Q70" i="2"/>
  <c r="P90" i="2"/>
  <c r="P85" i="2"/>
  <c r="P87" i="2"/>
  <c r="P61" i="2"/>
  <c r="P64" i="2"/>
  <c r="P68" i="2"/>
  <c r="P69" i="2"/>
  <c r="O85" i="2"/>
  <c r="O86" i="2"/>
  <c r="O87" i="2"/>
  <c r="O61" i="2"/>
  <c r="O66" i="2"/>
  <c r="N90" i="2"/>
  <c r="N85" i="2"/>
  <c r="N86" i="2"/>
  <c r="N61" i="2"/>
  <c r="N64" i="2"/>
  <c r="N66" i="2"/>
  <c r="M90" i="2"/>
  <c r="M85" i="2"/>
  <c r="M86" i="2"/>
  <c r="M87" i="2"/>
  <c r="M61" i="2"/>
  <c r="M64" i="2"/>
  <c r="M65" i="2"/>
  <c r="M66" i="2"/>
  <c r="L85" i="2"/>
  <c r="L86" i="2"/>
  <c r="L87" i="2"/>
  <c r="L61" i="2"/>
  <c r="L64" i="2"/>
  <c r="K85" i="2"/>
  <c r="K86" i="2"/>
  <c r="K87" i="2"/>
  <c r="K61" i="2"/>
  <c r="K64" i="2"/>
  <c r="J61" i="2"/>
  <c r="J85" i="2"/>
  <c r="J86" i="2"/>
  <c r="J87" i="2"/>
  <c r="H61" i="2"/>
  <c r="G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D24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2" i="2"/>
  <c r="E60" i="2"/>
  <c r="G8" i="2"/>
  <c r="V62" i="2"/>
  <c r="S62" i="2"/>
  <c r="O62" i="2"/>
  <c r="M62" i="2"/>
  <c r="J62" i="2"/>
  <c r="Y62" i="2"/>
  <c r="T62" i="2"/>
  <c r="F39" i="2"/>
  <c r="W62" i="2"/>
  <c r="U62" i="2"/>
  <c r="K62" i="2"/>
  <c r="R62" i="2"/>
  <c r="Q62" i="2"/>
  <c r="N62" i="2"/>
  <c r="L62" i="2"/>
  <c r="I62" i="2"/>
  <c r="X62" i="2"/>
  <c r="Y78" i="2"/>
  <c r="W63" i="2"/>
  <c r="K63" i="2"/>
  <c r="S63" i="2"/>
  <c r="O63" i="2"/>
  <c r="M63" i="2"/>
  <c r="J63" i="2"/>
  <c r="Q63" i="2"/>
  <c r="L63" i="2"/>
  <c r="T63" i="2"/>
  <c r="P63" i="2"/>
  <c r="R63" i="2"/>
  <c r="O65" i="2"/>
  <c r="Q67" i="2"/>
  <c r="R67" i="2"/>
  <c r="S65" i="2"/>
  <c r="T69" i="2"/>
  <c r="V65" i="2"/>
  <c r="W71" i="2"/>
  <c r="X77" i="2"/>
  <c r="Y69" i="2"/>
  <c r="Y75" i="2"/>
  <c r="X75" i="2"/>
  <c r="V75" i="2"/>
  <c r="W73" i="2"/>
  <c r="Y71" i="2"/>
  <c r="X71" i="2"/>
  <c r="V71" i="2"/>
  <c r="U71" i="2"/>
  <c r="T72" i="2"/>
  <c r="S72" i="2"/>
  <c r="W69" i="2"/>
  <c r="R69" i="2"/>
  <c r="Q69" i="2"/>
  <c r="Y67" i="2"/>
  <c r="X67" i="2"/>
  <c r="V67" i="2"/>
  <c r="U67" i="2"/>
  <c r="T68" i="2"/>
  <c r="S68" i="2"/>
  <c r="O68" i="2"/>
  <c r="N67" i="2"/>
  <c r="W65" i="2"/>
  <c r="R65" i="2"/>
  <c r="Q65" i="2"/>
  <c r="P66" i="2"/>
  <c r="Y97" i="2"/>
  <c r="S91" i="2"/>
  <c r="P86" i="2"/>
  <c r="L65" i="2"/>
  <c r="P67" i="2"/>
  <c r="R71" i="2"/>
  <c r="S69" i="2"/>
  <c r="T73" i="2"/>
  <c r="T67" i="2"/>
  <c r="U65" i="2"/>
  <c r="V69" i="2"/>
  <c r="X65" i="2"/>
  <c r="Y73" i="2"/>
  <c r="F76" i="2"/>
  <c r="X101" i="2"/>
  <c r="T95" i="2"/>
  <c r="E61" i="2"/>
  <c r="E9" i="2"/>
  <c r="W85" i="2"/>
  <c r="R85" i="2"/>
  <c r="Q85" i="2"/>
  <c r="N65" i="2"/>
  <c r="O67" i="2"/>
  <c r="U69" i="2"/>
  <c r="I61" i="2"/>
  <c r="W61" i="2"/>
  <c r="R61" i="2"/>
  <c r="Q61" i="2"/>
  <c r="Y63" i="2"/>
  <c r="X63" i="2"/>
  <c r="V63" i="2"/>
  <c r="U63" i="2"/>
  <c r="T64" i="2"/>
  <c r="S64" i="2"/>
  <c r="O64" i="2"/>
  <c r="N63" i="2"/>
  <c r="Y98" i="2"/>
  <c r="F96" i="2"/>
  <c r="V96" i="2"/>
  <c r="S95" i="2"/>
  <c r="X90" i="2"/>
  <c r="V90" i="2"/>
  <c r="T90" i="2"/>
  <c r="O90" i="2"/>
  <c r="F88" i="2"/>
  <c r="X88" i="2"/>
  <c r="Y87" i="2"/>
  <c r="X87" i="2"/>
  <c r="V87" i="2"/>
  <c r="U87" i="2"/>
  <c r="N87" i="2"/>
  <c r="S60" i="2"/>
  <c r="S80" i="2"/>
  <c r="P62" i="2"/>
  <c r="Y102" i="2"/>
  <c r="W98" i="2"/>
  <c r="Y94" i="2"/>
  <c r="Y90" i="2"/>
  <c r="Y100" i="2"/>
  <c r="W100" i="2"/>
  <c r="W99" i="2"/>
  <c r="X99" i="2"/>
  <c r="U98" i="2"/>
  <c r="V98" i="2"/>
  <c r="U97" i="2"/>
  <c r="T97" i="2"/>
  <c r="V97" i="2"/>
  <c r="X97" i="2"/>
  <c r="T96" i="2"/>
  <c r="W96" i="2"/>
  <c r="Y96" i="2"/>
  <c r="X96" i="2"/>
  <c r="S96" i="2"/>
  <c r="U96" i="2"/>
  <c r="W95" i="2"/>
  <c r="U95" i="2"/>
  <c r="X95" i="2"/>
  <c r="V95" i="2"/>
  <c r="V94" i="2"/>
  <c r="W94" i="2"/>
  <c r="Q94" i="2"/>
  <c r="T94" i="2"/>
  <c r="U94" i="2"/>
  <c r="X94" i="2"/>
  <c r="Q93" i="2"/>
  <c r="S93" i="2"/>
  <c r="U93" i="2"/>
  <c r="W93" i="2"/>
  <c r="X93" i="2"/>
  <c r="P93" i="2"/>
  <c r="R93" i="2"/>
  <c r="T93" i="2"/>
  <c r="V93" i="2"/>
  <c r="P92" i="2"/>
  <c r="O92" i="2"/>
  <c r="S92" i="2"/>
  <c r="T92" i="2"/>
  <c r="Q92" i="2"/>
  <c r="R92" i="2"/>
  <c r="U92" i="2"/>
  <c r="V92" i="2"/>
  <c r="X92" i="2"/>
  <c r="W92" i="2"/>
  <c r="T88" i="2"/>
  <c r="W88" i="2"/>
  <c r="L88" i="2"/>
  <c r="N88" i="2"/>
  <c r="Y88" i="2"/>
  <c r="R88" i="2"/>
  <c r="P88" i="2"/>
  <c r="W91" i="2"/>
  <c r="T91" i="2"/>
  <c r="U91" i="2"/>
  <c r="O91" i="2"/>
  <c r="V91" i="2"/>
  <c r="X91" i="2"/>
  <c r="N91" i="2"/>
  <c r="P91" i="2"/>
  <c r="Q91" i="2"/>
  <c r="R91" i="2"/>
  <c r="W90" i="2"/>
  <c r="L89" i="2"/>
  <c r="T89" i="2"/>
  <c r="O89" i="2"/>
  <c r="N89" i="2"/>
  <c r="Q89" i="2"/>
  <c r="V89" i="2"/>
  <c r="W89" i="2"/>
  <c r="M89" i="2"/>
  <c r="R89" i="2"/>
  <c r="U89" i="2"/>
  <c r="P89" i="2"/>
  <c r="S89" i="2"/>
  <c r="X89" i="2"/>
  <c r="K88" i="2"/>
  <c r="K105" i="2"/>
  <c r="M88" i="2"/>
  <c r="O88" i="2"/>
  <c r="Q88" i="2"/>
  <c r="S88" i="2"/>
  <c r="U88" i="2"/>
  <c r="V88" i="2"/>
  <c r="J105" i="2"/>
  <c r="I105" i="2"/>
  <c r="L105" i="2"/>
  <c r="E10" i="2"/>
  <c r="G9" i="2"/>
  <c r="F40" i="2"/>
  <c r="Y76" i="2"/>
  <c r="X76" i="2"/>
  <c r="W76" i="2"/>
  <c r="O60" i="2"/>
  <c r="O80" i="2"/>
  <c r="G80" i="2"/>
  <c r="P60" i="2"/>
  <c r="P80" i="2"/>
  <c r="N60" i="2"/>
  <c r="N80" i="2"/>
  <c r="L60" i="2"/>
  <c r="L80" i="2"/>
  <c r="X60" i="2"/>
  <c r="X80" i="2"/>
  <c r="U60" i="2"/>
  <c r="U80" i="2"/>
  <c r="R60" i="2"/>
  <c r="R80" i="2"/>
  <c r="Q60" i="2"/>
  <c r="Q80" i="2"/>
  <c r="K60" i="2"/>
  <c r="K80" i="2"/>
  <c r="H60" i="2"/>
  <c r="H80" i="2"/>
  <c r="Y60" i="2"/>
  <c r="Y80" i="2"/>
  <c r="W60" i="2"/>
  <c r="W80" i="2"/>
  <c r="V60" i="2"/>
  <c r="V80" i="2"/>
  <c r="M60" i="2"/>
  <c r="M80" i="2"/>
  <c r="J60" i="2"/>
  <c r="J80" i="2"/>
  <c r="I60" i="2"/>
  <c r="I80" i="2"/>
  <c r="T60" i="2"/>
  <c r="T80" i="2"/>
  <c r="Y105" i="2"/>
  <c r="T105" i="2"/>
  <c r="U105" i="2"/>
  <c r="W105" i="2"/>
  <c r="R105" i="2"/>
  <c r="S105" i="2"/>
  <c r="M105" i="2"/>
  <c r="Q105" i="2"/>
  <c r="V105" i="2"/>
  <c r="O105" i="2"/>
  <c r="X105" i="2"/>
  <c r="N105" i="2"/>
  <c r="P105" i="2"/>
  <c r="G10" i="2"/>
  <c r="F41" i="2"/>
  <c r="E11" i="2"/>
  <c r="E12" i="2"/>
  <c r="G11" i="2"/>
  <c r="F42" i="2"/>
  <c r="E13" i="2"/>
  <c r="F43" i="2"/>
  <c r="E14" i="2"/>
  <c r="F44" i="2"/>
  <c r="F45" i="2"/>
  <c r="E15" i="2"/>
  <c r="E16" i="2"/>
  <c r="F46" i="2"/>
  <c r="E17" i="2"/>
  <c r="F47" i="2"/>
  <c r="E18" i="2"/>
  <c r="F48" i="2"/>
  <c r="F49" i="2"/>
  <c r="E19" i="2"/>
  <c r="E20" i="2"/>
  <c r="F50" i="2"/>
  <c r="E21" i="2"/>
  <c r="F51" i="2"/>
  <c r="E22" i="2"/>
  <c r="F52" i="2"/>
  <c r="F53" i="2"/>
  <c r="E23" i="2"/>
  <c r="F54" i="2"/>
  <c r="E24" i="2"/>
  <c r="F55" i="2"/>
  <c r="C37" i="2" a="1"/>
  <c r="C37" i="2"/>
  <c r="D37" i="2"/>
  <c r="G37" i="2"/>
  <c r="C41" i="2"/>
  <c r="D41" i="2"/>
  <c r="G41" i="2"/>
  <c r="C38" i="2"/>
  <c r="C39" i="2"/>
  <c r="D39" i="2"/>
  <c r="G39" i="2"/>
  <c r="C40" i="2"/>
  <c r="D40" i="2"/>
  <c r="G40" i="2"/>
  <c r="C42" i="2"/>
  <c r="D42" i="2"/>
  <c r="G42" i="2"/>
  <c r="C43" i="2"/>
  <c r="D43" i="2"/>
  <c r="G43" i="2"/>
  <c r="C44" i="2"/>
  <c r="D44" i="2"/>
  <c r="G44" i="2"/>
  <c r="C45" i="2"/>
  <c r="D45" i="2"/>
  <c r="G45" i="2"/>
  <c r="C46" i="2"/>
  <c r="D46" i="2"/>
  <c r="G46" i="2"/>
  <c r="C47" i="2"/>
  <c r="D47" i="2"/>
  <c r="G47" i="2"/>
  <c r="C48" i="2"/>
  <c r="D48" i="2"/>
  <c r="G48" i="2"/>
  <c r="C49" i="2"/>
  <c r="D49" i="2"/>
  <c r="G49" i="2"/>
  <c r="C50" i="2"/>
  <c r="D50" i="2"/>
  <c r="G50" i="2"/>
  <c r="C51" i="2"/>
  <c r="D51" i="2"/>
  <c r="G51" i="2"/>
  <c r="C52" i="2"/>
  <c r="D52" i="2"/>
  <c r="G52" i="2"/>
  <c r="C53" i="2"/>
  <c r="D53" i="2"/>
  <c r="G53" i="2"/>
  <c r="C54" i="2"/>
  <c r="D54" i="2"/>
  <c r="G54" i="2"/>
  <c r="C55" i="2"/>
  <c r="D55" i="2"/>
  <c r="G55" i="2"/>
  <c r="D38" i="2"/>
  <c r="G38" i="2"/>
</calcChain>
</file>

<file path=xl/sharedStrings.xml><?xml version="1.0" encoding="utf-8"?>
<sst xmlns="http://schemas.openxmlformats.org/spreadsheetml/2006/main" count="233" uniqueCount="82">
  <si>
    <t xml:space="preserve"> Tenor</t>
  </si>
  <si>
    <t>Time</t>
  </si>
  <si>
    <t>3M</t>
  </si>
  <si>
    <t>6M</t>
  </si>
  <si>
    <t>T0</t>
  </si>
  <si>
    <t>9M</t>
  </si>
  <si>
    <t>1Y</t>
  </si>
  <si>
    <t>1Y 3M</t>
  </si>
  <si>
    <t>1Y 6M</t>
  </si>
  <si>
    <t>1Y 9M</t>
  </si>
  <si>
    <t>2Y</t>
  </si>
  <si>
    <t>2Y 3M</t>
  </si>
  <si>
    <t>2Y 6M</t>
  </si>
  <si>
    <t>2Y 9M</t>
  </si>
  <si>
    <t>3Y</t>
  </si>
  <si>
    <t>3Y 3M</t>
  </si>
  <si>
    <t>3Y 6M</t>
  </si>
  <si>
    <t>3Y 9M</t>
  </si>
  <si>
    <t>Cumulative sum</t>
  </si>
  <si>
    <t>Diff P(T0,3M)-P(T0,Time)</t>
  </si>
  <si>
    <t>Forward swap rate</t>
  </si>
  <si>
    <t>4Y</t>
  </si>
  <si>
    <t>4Y 3M</t>
  </si>
  <si>
    <t>4Y 6M</t>
  </si>
  <si>
    <t>4Y 9M</t>
  </si>
  <si>
    <t>5Y</t>
  </si>
  <si>
    <t>Market Cap Volatility</t>
  </si>
  <si>
    <t>Market cap vol</t>
  </si>
  <si>
    <t>IV</t>
  </si>
  <si>
    <t>Black</t>
  </si>
  <si>
    <t>SE</t>
  </si>
  <si>
    <t>Market cap price</t>
  </si>
  <si>
    <t>Caplet price</t>
  </si>
  <si>
    <t>Cap Black vol</t>
  </si>
  <si>
    <t>PDB price</t>
  </si>
  <si>
    <t>Spot</t>
  </si>
  <si>
    <t>Forward</t>
  </si>
  <si>
    <t>Note that I have used linear interpolation of the cap volatilities. I have also used the correct dates of the interest payments, and the correct year fraction between dates using the Actual/360 convention</t>
  </si>
  <si>
    <t>P(0,T)</t>
  </si>
  <si>
    <r>
      <rPr>
        <b/>
        <sz val="11"/>
        <color indexed="8"/>
        <rFont val="Symbol"/>
        <family val="1"/>
        <charset val="2"/>
      </rPr>
      <t xml:space="preserve">t </t>
    </r>
    <r>
      <rPr>
        <b/>
        <sz val="11"/>
        <color indexed="8"/>
        <rFont val="Calibri"/>
        <family val="2"/>
      </rPr>
      <t>x P(0,T)</t>
    </r>
  </si>
  <si>
    <r>
      <t>Year fraction,</t>
    </r>
    <r>
      <rPr>
        <b/>
        <sz val="11"/>
        <color indexed="8"/>
        <rFont val="Symbol"/>
        <family val="1"/>
        <charset val="2"/>
      </rPr>
      <t xml:space="preserve"> t</t>
    </r>
  </si>
  <si>
    <t>Caplet prices</t>
  </si>
  <si>
    <t>CAP PRICE</t>
  </si>
  <si>
    <t>Maturity, T</t>
  </si>
  <si>
    <t>&lt;- Strike</t>
  </si>
  <si>
    <t>&lt;- Vols</t>
  </si>
  <si>
    <t>VOLS</t>
  </si>
  <si>
    <t>Previous caplets</t>
  </si>
  <si>
    <t>HULL WHITE MODEL</t>
  </si>
  <si>
    <t>sigma</t>
  </si>
  <si>
    <t>T</t>
  </si>
  <si>
    <t>tau</t>
  </si>
  <si>
    <t>F (0,T, T+tau)</t>
  </si>
  <si>
    <t>cap price</t>
  </si>
  <si>
    <t>B(T,S)</t>
  </si>
  <si>
    <t>sigma_p</t>
  </si>
  <si>
    <t>d1</t>
  </si>
  <si>
    <t>d2</t>
  </si>
  <si>
    <t>HW</t>
  </si>
  <si>
    <t>Black Calculations</t>
  </si>
  <si>
    <t>Caplet maturity</t>
  </si>
  <si>
    <t>CAPLET PRICES</t>
  </si>
  <si>
    <t>T=1</t>
  </si>
  <si>
    <t>T=2</t>
  </si>
  <si>
    <t>T=3</t>
  </si>
  <si>
    <t>T=4</t>
  </si>
  <si>
    <t>T=5</t>
  </si>
  <si>
    <t>Volatility --&gt;</t>
  </si>
  <si>
    <t>CAP PRICES</t>
  </si>
  <si>
    <t>a</t>
  </si>
  <si>
    <t>SUM SE =</t>
  </si>
  <si>
    <t>Cap, T = 5</t>
  </si>
  <si>
    <t>Cap, T = 4</t>
  </si>
  <si>
    <t>Cap, T = 3</t>
  </si>
  <si>
    <t>K</t>
  </si>
  <si>
    <r>
      <t xml:space="preserve"> (1+K</t>
    </r>
    <r>
      <rPr>
        <b/>
        <sz val="11"/>
        <color indexed="8"/>
        <rFont val="Symbol"/>
        <family val="1"/>
        <charset val="2"/>
      </rPr>
      <t>t</t>
    </r>
    <r>
      <rPr>
        <b/>
        <sz val="11"/>
        <color indexed="8"/>
        <rFont val="Calibri"/>
        <family val="2"/>
      </rPr>
      <t>)</t>
    </r>
  </si>
  <si>
    <t>STRIKE, K</t>
  </si>
  <si>
    <t>Cap Black Vol</t>
  </si>
  <si>
    <t>Cap, T = 2</t>
  </si>
  <si>
    <t>Cap, T = 1</t>
  </si>
  <si>
    <t>BEST CALIBRATION</t>
  </si>
  <si>
    <t>BEST CONSTRAINED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</si>
</sst>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%"/>
    <numFmt numFmtId="166" formatCode="0.0000000000"/>
  </numFmts>
  <fonts count="11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color indexed="8"/>
      <name val="Symbol"/>
      <family val="1"/>
      <charset val="2"/>
    </font>
    <font>
      <b/>
      <sz val="11"/>
      <color rgb="FFFF0000"/>
      <name val="Calibri"/>
      <family val="2"/>
    </font>
    <font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9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3" borderId="1" xfId="0" applyFill="1" applyBorder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4" borderId="1" xfId="0" applyFill="1" applyBorder="1"/>
    <xf numFmtId="2" fontId="0" fillId="4" borderId="1" xfId="0" applyNumberFormat="1" applyFill="1" applyBorder="1"/>
    <xf numFmtId="0" fontId="1" fillId="0" borderId="2" xfId="0" applyFont="1" applyBorder="1"/>
    <xf numFmtId="0" fontId="0" fillId="0" borderId="2" xfId="0" applyBorder="1"/>
    <xf numFmtId="0" fontId="5" fillId="3" borderId="0" xfId="0" applyFont="1" applyFill="1"/>
    <xf numFmtId="0" fontId="1" fillId="3" borderId="1" xfId="0" applyFont="1" applyFill="1" applyBorder="1"/>
    <xf numFmtId="0" fontId="0" fillId="0" borderId="0" xfId="0" applyBorder="1"/>
    <xf numFmtId="0" fontId="0" fillId="0" borderId="1" xfId="0" applyFont="1" applyBorder="1"/>
    <xf numFmtId="164" fontId="1" fillId="3" borderId="1" xfId="0" applyNumberFormat="1" applyFont="1" applyFill="1" applyBorder="1"/>
    <xf numFmtId="0" fontId="0" fillId="0" borderId="0" xfId="0" applyFill="1" applyBorder="1"/>
    <xf numFmtId="0" fontId="7" fillId="0" borderId="0" xfId="0" applyFont="1"/>
    <xf numFmtId="164" fontId="0" fillId="0" borderId="0" xfId="0" applyNumberFormat="1"/>
    <xf numFmtId="0" fontId="1" fillId="2" borderId="1" xfId="0" applyFont="1" applyFill="1" applyBorder="1"/>
    <xf numFmtId="2" fontId="0" fillId="2" borderId="1" xfId="0" applyNumberFormat="1" applyFill="1" applyBorder="1"/>
    <xf numFmtId="49" fontId="7" fillId="0" borderId="0" xfId="0" applyNumberFormat="1" applyFont="1" applyFill="1" applyBorder="1"/>
    <xf numFmtId="2" fontId="0" fillId="0" borderId="1" xfId="0" applyNumberFormat="1" applyBorder="1"/>
    <xf numFmtId="0" fontId="6" fillId="0" borderId="1" xfId="0" applyFont="1" applyBorder="1"/>
    <xf numFmtId="0" fontId="1" fillId="0" borderId="1" xfId="0" applyFont="1" applyFill="1" applyBorder="1"/>
    <xf numFmtId="0" fontId="1" fillId="3" borderId="1" xfId="0" applyFont="1" applyFill="1" applyBorder="1"/>
    <xf numFmtId="0" fontId="0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0" borderId="0" xfId="0" applyFont="1" applyFill="1" applyBorder="1"/>
    <xf numFmtId="0" fontId="6" fillId="0" borderId="0" xfId="0" applyFont="1" applyFill="1" applyBorder="1"/>
    <xf numFmtId="15" fontId="6" fillId="0" borderId="0" xfId="0" applyNumberFormat="1" applyFont="1" applyFill="1" applyBorder="1"/>
    <xf numFmtId="15" fontId="0" fillId="0" borderId="0" xfId="0" applyNumberFormat="1" applyFill="1" applyBorder="1"/>
    <xf numFmtId="9" fontId="6" fillId="0" borderId="0" xfId="0" applyNumberFormat="1" applyFont="1" applyFill="1" applyBorder="1"/>
    <xf numFmtId="9" fontId="0" fillId="0" borderId="0" xfId="0" applyNumberFormat="1" applyFill="1" applyBorder="1"/>
    <xf numFmtId="0" fontId="0" fillId="5" borderId="1" xfId="0" applyFill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165" fontId="0" fillId="0" borderId="1" xfId="0" applyNumberFormat="1" applyBorder="1"/>
    <xf numFmtId="165" fontId="0" fillId="0" borderId="10" xfId="0" applyNumberFormat="1" applyBorder="1"/>
    <xf numFmtId="0" fontId="0" fillId="0" borderId="11" xfId="0" applyBorder="1"/>
    <xf numFmtId="164" fontId="0" fillId="0" borderId="12" xfId="0" applyNumberFormat="1" applyBorder="1"/>
    <xf numFmtId="0" fontId="0" fillId="0" borderId="12" xfId="0" applyBorder="1"/>
    <xf numFmtId="0" fontId="9" fillId="5" borderId="13" xfId="0" applyFont="1" applyFill="1" applyBorder="1"/>
    <xf numFmtId="165" fontId="0" fillId="0" borderId="14" xfId="0" applyNumberFormat="1" applyBorder="1"/>
    <xf numFmtId="0" fontId="0" fillId="0" borderId="13" xfId="0" applyBorder="1"/>
    <xf numFmtId="0" fontId="9" fillId="0" borderId="1" xfId="0" applyFont="1" applyBorder="1"/>
    <xf numFmtId="165" fontId="0" fillId="3" borderId="1" xfId="0" applyNumberFormat="1" applyFill="1" applyBorder="1"/>
    <xf numFmtId="165" fontId="10" fillId="3" borderId="1" xfId="33" applyNumberFormat="1" applyFont="1" applyFill="1" applyBorder="1"/>
    <xf numFmtId="49" fontId="0" fillId="0" borderId="1" xfId="0" applyNumberFormat="1" applyFont="1" applyBorder="1"/>
    <xf numFmtId="166" fontId="0" fillId="5" borderId="1" xfId="0" applyNumberFormat="1" applyFill="1" applyBorder="1"/>
    <xf numFmtId="2" fontId="0" fillId="0" borderId="0" xfId="0" applyNumberFormat="1" applyBorder="1"/>
    <xf numFmtId="166" fontId="0" fillId="3" borderId="1" xfId="0" applyNumberFormat="1" applyFill="1" applyBorder="1"/>
    <xf numFmtId="0" fontId="0" fillId="7" borderId="1" xfId="0" applyFill="1" applyBorder="1"/>
    <xf numFmtId="10" fontId="0" fillId="0" borderId="0" xfId="0" applyNumberFormat="1"/>
    <xf numFmtId="0" fontId="0" fillId="6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Normal" xfId="0" builtinId="0"/>
    <cellStyle name="Percent" xfId="3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tabSelected="1" workbookViewId="0">
      <selection activeCell="H4" sqref="H4"/>
    </sheetView>
  </sheetViews>
  <sheetFormatPr defaultColWidth="8.88671875" defaultRowHeight="14.4" x14ac:dyDescent="0.3"/>
  <cols>
    <col min="1" max="1" width="10.6640625" bestFit="1" customWidth="1"/>
    <col min="2" max="2" width="20" bestFit="1" customWidth="1"/>
    <col min="3" max="3" width="15.6640625" bestFit="1" customWidth="1"/>
    <col min="4" max="4" width="14.44140625" bestFit="1" customWidth="1"/>
    <col min="5" max="5" width="27" bestFit="1" customWidth="1"/>
    <col min="6" max="6" width="22.33203125" bestFit="1" customWidth="1"/>
    <col min="7" max="7" width="23.33203125" bestFit="1" customWidth="1"/>
    <col min="8" max="8" width="17.44140625" bestFit="1" customWidth="1"/>
    <col min="9" max="25" width="12.44140625" bestFit="1" customWidth="1"/>
  </cols>
  <sheetData>
    <row r="1" spans="1:7" x14ac:dyDescent="0.3">
      <c r="A1" s="1" t="s">
        <v>37</v>
      </c>
    </row>
    <row r="3" spans="1:7" x14ac:dyDescent="0.3">
      <c r="A3" s="3" t="s">
        <v>1</v>
      </c>
      <c r="B3" s="3" t="s">
        <v>40</v>
      </c>
      <c r="C3" s="3" t="s">
        <v>38</v>
      </c>
      <c r="D3" s="3" t="s">
        <v>39</v>
      </c>
      <c r="E3" s="3" t="s">
        <v>18</v>
      </c>
      <c r="F3" s="3" t="s">
        <v>19</v>
      </c>
      <c r="G3" s="3" t="s">
        <v>20</v>
      </c>
    </row>
    <row r="4" spans="1:7" x14ac:dyDescent="0.3">
      <c r="A4" s="3" t="s">
        <v>4</v>
      </c>
      <c r="B4" s="4"/>
      <c r="C4" s="27">
        <v>1</v>
      </c>
      <c r="D4" s="6"/>
      <c r="E4" s="6"/>
      <c r="F4" s="6"/>
      <c r="G4" s="6"/>
    </row>
    <row r="5" spans="1:7" x14ac:dyDescent="0.3">
      <c r="A5" s="3" t="s">
        <v>2</v>
      </c>
      <c r="B5" s="5">
        <v>0.25</v>
      </c>
      <c r="C5" s="54">
        <v>0.99774842124243568</v>
      </c>
      <c r="D5" s="7"/>
      <c r="E5" s="6"/>
      <c r="F5" s="6"/>
      <c r="G5" s="6"/>
    </row>
    <row r="6" spans="1:7" x14ac:dyDescent="0.3">
      <c r="A6" s="3" t="s">
        <v>3</v>
      </c>
      <c r="B6" s="5">
        <v>0.25</v>
      </c>
      <c r="C6" s="54">
        <v>0.99536960610772551</v>
      </c>
      <c r="D6" s="4">
        <f>B6*C6</f>
        <v>0.24884240152693138</v>
      </c>
      <c r="E6" s="5">
        <f>D6+E5</f>
        <v>0.24884240152693138</v>
      </c>
      <c r="F6" s="4">
        <f t="shared" ref="F6:F24" si="0">$C$5-C6</f>
        <v>2.378815134710166E-3</v>
      </c>
      <c r="G6" s="4">
        <f>F6/E6</f>
        <v>9.5595249045718391E-3</v>
      </c>
    </row>
    <row r="7" spans="1:7" x14ac:dyDescent="0.3">
      <c r="A7" s="3" t="s">
        <v>5</v>
      </c>
      <c r="B7" s="5">
        <v>0.25</v>
      </c>
      <c r="C7" s="54">
        <v>0.99309172015282776</v>
      </c>
      <c r="D7" s="4">
        <f t="shared" ref="D7:D24" si="1">B7*C7</f>
        <v>0.24827293003820694</v>
      </c>
      <c r="E7" s="5">
        <f t="shared" ref="E7:E24" si="2">D7+E6</f>
        <v>0.49711533156513832</v>
      </c>
      <c r="F7" s="4">
        <f t="shared" si="0"/>
        <v>4.6567010896079175E-3</v>
      </c>
      <c r="G7" s="4">
        <f t="shared" ref="G7:G24" si="3">F7/E7</f>
        <v>9.3674461315577783E-3</v>
      </c>
    </row>
    <row r="8" spans="1:7" x14ac:dyDescent="0.3">
      <c r="A8" s="3" t="s">
        <v>6</v>
      </c>
      <c r="B8" s="5">
        <v>0.25</v>
      </c>
      <c r="C8" s="54">
        <v>0.99059720306034749</v>
      </c>
      <c r="D8" s="4">
        <f t="shared" si="1"/>
        <v>0.24764930076508687</v>
      </c>
      <c r="E8" s="5">
        <f>D8+E7</f>
        <v>0.74476463233022516</v>
      </c>
      <c r="F8" s="4">
        <f t="shared" si="0"/>
        <v>7.1512181820881926E-3</v>
      </c>
      <c r="G8" s="4">
        <f t="shared" si="3"/>
        <v>9.60198413250829E-3</v>
      </c>
    </row>
    <row r="9" spans="1:7" x14ac:dyDescent="0.3">
      <c r="A9" s="3" t="s">
        <v>7</v>
      </c>
      <c r="B9" s="5">
        <v>0.25</v>
      </c>
      <c r="C9" s="54">
        <v>0.98794031455890841</v>
      </c>
      <c r="D9" s="4">
        <f t="shared" si="1"/>
        <v>0.2469850786397271</v>
      </c>
      <c r="E9" s="5">
        <f t="shared" si="2"/>
        <v>0.99174971096995224</v>
      </c>
      <c r="F9" s="4">
        <f t="shared" si="0"/>
        <v>9.8081066835272734E-3</v>
      </c>
      <c r="G9" s="4">
        <f t="shared" si="3"/>
        <v>9.8896995633452091E-3</v>
      </c>
    </row>
    <row r="10" spans="1:7" x14ac:dyDescent="0.3">
      <c r="A10" s="3" t="s">
        <v>8</v>
      </c>
      <c r="B10" s="5">
        <v>0.25</v>
      </c>
      <c r="C10" s="54">
        <v>0.98526925848465841</v>
      </c>
      <c r="D10" s="4">
        <f t="shared" si="1"/>
        <v>0.2463173146211646</v>
      </c>
      <c r="E10" s="5">
        <f t="shared" si="2"/>
        <v>1.2380670255911168</v>
      </c>
      <c r="F10" s="4">
        <f t="shared" si="0"/>
        <v>1.2479162757777273E-2</v>
      </c>
      <c r="G10" s="4">
        <f t="shared" si="3"/>
        <v>1.0079553448908858E-2</v>
      </c>
    </row>
    <row r="11" spans="1:7" x14ac:dyDescent="0.3">
      <c r="A11" s="3" t="s">
        <v>9</v>
      </c>
      <c r="B11" s="5">
        <v>0.25</v>
      </c>
      <c r="C11" s="54">
        <v>0.98269267943854488</v>
      </c>
      <c r="D11" s="4">
        <f t="shared" si="1"/>
        <v>0.24567316985963622</v>
      </c>
      <c r="E11" s="5">
        <f t="shared" si="2"/>
        <v>1.483740195450753</v>
      </c>
      <c r="F11" s="4">
        <f t="shared" si="0"/>
        <v>1.5055741803890799E-2</v>
      </c>
      <c r="G11" s="4">
        <f t="shared" si="3"/>
        <v>1.0147155041059557E-2</v>
      </c>
    </row>
    <row r="12" spans="1:7" x14ac:dyDescent="0.3">
      <c r="A12" s="3" t="s">
        <v>10</v>
      </c>
      <c r="B12" s="5">
        <v>0.25</v>
      </c>
      <c r="C12" s="54">
        <v>0.97984060594639777</v>
      </c>
      <c r="D12" s="4">
        <f t="shared" si="1"/>
        <v>0.24496015148659944</v>
      </c>
      <c r="E12" s="5">
        <f t="shared" si="2"/>
        <v>1.7287003469373525</v>
      </c>
      <c r="F12" s="4">
        <f t="shared" si="0"/>
        <v>1.790781529603791E-2</v>
      </c>
      <c r="G12">
        <f t="shared" si="3"/>
        <v>1.0359120554215336E-2</v>
      </c>
    </row>
    <row r="13" spans="1:7" x14ac:dyDescent="0.3">
      <c r="A13" s="3" t="s">
        <v>11</v>
      </c>
      <c r="B13" s="5">
        <v>0.25</v>
      </c>
      <c r="C13" s="54">
        <v>0.97699563106455967</v>
      </c>
      <c r="D13" s="4">
        <f t="shared" si="1"/>
        <v>0.24424890776613992</v>
      </c>
      <c r="E13" s="5">
        <f t="shared" si="2"/>
        <v>1.9729492547034924</v>
      </c>
      <c r="F13" s="4">
        <f t="shared" si="0"/>
        <v>2.0752790177876013E-2</v>
      </c>
      <c r="G13" s="4">
        <f t="shared" si="3"/>
        <v>1.0518663938467529E-2</v>
      </c>
    </row>
    <row r="14" spans="1:7" x14ac:dyDescent="0.3">
      <c r="A14" s="3" t="s">
        <v>12</v>
      </c>
      <c r="B14" s="5">
        <v>0.25</v>
      </c>
      <c r="C14" s="54">
        <v>0.97406042994029751</v>
      </c>
      <c r="D14" s="4">
        <f t="shared" si="1"/>
        <v>0.24351510748507438</v>
      </c>
      <c r="E14" s="5">
        <f t="shared" si="2"/>
        <v>2.2164643621885669</v>
      </c>
      <c r="F14" s="4">
        <f t="shared" si="0"/>
        <v>2.3687991302138167E-2</v>
      </c>
      <c r="G14" s="4">
        <f t="shared" si="3"/>
        <v>1.0687287242799754E-2</v>
      </c>
    </row>
    <row r="15" spans="1:7" x14ac:dyDescent="0.3">
      <c r="A15" s="3" t="s">
        <v>13</v>
      </c>
      <c r="B15" s="5">
        <v>0.25</v>
      </c>
      <c r="C15" s="54">
        <v>0.97113332244654271</v>
      </c>
      <c r="D15" s="4">
        <f t="shared" si="1"/>
        <v>0.24278333061163568</v>
      </c>
      <c r="E15" s="5">
        <f t="shared" si="2"/>
        <v>2.4592476928002025</v>
      </c>
      <c r="F15" s="4">
        <f t="shared" si="0"/>
        <v>2.6615098795892966E-2</v>
      </c>
      <c r="G15" s="4">
        <f t="shared" si="3"/>
        <v>1.0822455531344994E-2</v>
      </c>
    </row>
    <row r="16" spans="1:7" x14ac:dyDescent="0.3">
      <c r="A16" s="3" t="s">
        <v>14</v>
      </c>
      <c r="B16" s="5">
        <v>0.25</v>
      </c>
      <c r="C16" s="54">
        <v>0.96817064975351519</v>
      </c>
      <c r="D16" s="4">
        <f t="shared" si="1"/>
        <v>0.2420426624383788</v>
      </c>
      <c r="E16" s="5">
        <f t="shared" si="2"/>
        <v>2.7012903552385814</v>
      </c>
      <c r="F16" s="4">
        <f t="shared" si="0"/>
        <v>2.957777148892049E-2</v>
      </c>
      <c r="G16" s="4">
        <f t="shared" si="3"/>
        <v>1.094949731396355E-2</v>
      </c>
    </row>
    <row r="17" spans="1:7" x14ac:dyDescent="0.3">
      <c r="A17" s="3" t="s">
        <v>15</v>
      </c>
      <c r="B17" s="5">
        <v>0.25</v>
      </c>
      <c r="C17" s="54">
        <v>0.96518429789878646</v>
      </c>
      <c r="D17" s="4">
        <f t="shared" si="1"/>
        <v>0.24129607447469661</v>
      </c>
      <c r="E17" s="5">
        <f t="shared" si="2"/>
        <v>2.9425864297132782</v>
      </c>
      <c r="F17" s="4">
        <f t="shared" si="0"/>
        <v>3.2564123343649221E-2</v>
      </c>
      <c r="G17" s="4">
        <f t="shared" si="3"/>
        <v>1.1066496812065509E-2</v>
      </c>
    </row>
    <row r="18" spans="1:7" x14ac:dyDescent="0.3">
      <c r="A18" s="3" t="s">
        <v>16</v>
      </c>
      <c r="B18" s="5">
        <v>0.25</v>
      </c>
      <c r="C18" s="54">
        <v>0.96211448185477288</v>
      </c>
      <c r="D18" s="4">
        <f t="shared" si="1"/>
        <v>0.24052862046369322</v>
      </c>
      <c r="E18" s="5">
        <f t="shared" si="2"/>
        <v>3.1831150501769714</v>
      </c>
      <c r="F18" s="4">
        <f t="shared" si="0"/>
        <v>3.5633939387662794E-2</v>
      </c>
      <c r="G18" s="4">
        <f t="shared" si="3"/>
        <v>1.1194675286927394E-2</v>
      </c>
    </row>
    <row r="19" spans="1:7" x14ac:dyDescent="0.3">
      <c r="A19" s="3" t="s">
        <v>17</v>
      </c>
      <c r="B19" s="5">
        <v>0.25</v>
      </c>
      <c r="C19" s="54">
        <v>0.95906254848786199</v>
      </c>
      <c r="D19" s="4">
        <f t="shared" si="1"/>
        <v>0.2397656371219655</v>
      </c>
      <c r="E19" s="5">
        <f t="shared" si="2"/>
        <v>3.422880687298937</v>
      </c>
      <c r="F19" s="4">
        <f t="shared" si="0"/>
        <v>3.8685872754573691E-2</v>
      </c>
      <c r="G19" s="4">
        <f t="shared" si="3"/>
        <v>1.1302138838237297E-2</v>
      </c>
    </row>
    <row r="20" spans="1:7" x14ac:dyDescent="0.3">
      <c r="A20" s="3" t="s">
        <v>21</v>
      </c>
      <c r="B20" s="5">
        <v>0.25</v>
      </c>
      <c r="C20" s="54">
        <v>0.9557629722664388</v>
      </c>
      <c r="D20" s="4">
        <f t="shared" si="1"/>
        <v>0.2389407430666097</v>
      </c>
      <c r="E20" s="5">
        <f t="shared" si="2"/>
        <v>3.6618214303655465</v>
      </c>
      <c r="F20" s="4">
        <f t="shared" si="0"/>
        <v>4.1985448975996875E-2</v>
      </c>
      <c r="G20" s="4">
        <f t="shared" si="3"/>
        <v>1.14657281285848E-2</v>
      </c>
    </row>
    <row r="21" spans="1:7" x14ac:dyDescent="0.3">
      <c r="A21" s="3" t="s">
        <v>22</v>
      </c>
      <c r="B21" s="5">
        <v>0.25</v>
      </c>
      <c r="C21" s="54">
        <v>0.95240187267456911</v>
      </c>
      <c r="D21" s="4">
        <f t="shared" si="1"/>
        <v>0.23810046816864228</v>
      </c>
      <c r="E21" s="5">
        <f t="shared" si="2"/>
        <v>3.8999218985341888</v>
      </c>
      <c r="F21" s="4">
        <f t="shared" si="0"/>
        <v>4.5346548567866574E-2</v>
      </c>
      <c r="G21" s="4">
        <f t="shared" si="3"/>
        <v>1.1627552999179386E-2</v>
      </c>
    </row>
    <row r="22" spans="1:7" x14ac:dyDescent="0.3">
      <c r="A22" s="3" t="s">
        <v>23</v>
      </c>
      <c r="B22" s="5">
        <v>0.25</v>
      </c>
      <c r="C22" s="54">
        <v>0.94898214612579601</v>
      </c>
      <c r="D22" s="4">
        <f t="shared" si="1"/>
        <v>0.237245536531449</v>
      </c>
      <c r="E22" s="5">
        <f t="shared" si="2"/>
        <v>4.1371674350656376</v>
      </c>
      <c r="F22" s="4">
        <f t="shared" si="0"/>
        <v>4.8766275116639668E-2</v>
      </c>
      <c r="G22" s="4">
        <f t="shared" si="3"/>
        <v>1.1787358351346488E-2</v>
      </c>
    </row>
    <row r="23" spans="1:7" x14ac:dyDescent="0.3">
      <c r="A23" s="3" t="s">
        <v>24</v>
      </c>
      <c r="B23" s="5">
        <v>0.25</v>
      </c>
      <c r="C23" s="54">
        <v>0.9456178877619702</v>
      </c>
      <c r="D23" s="4">
        <f t="shared" si="1"/>
        <v>0.23640447194049255</v>
      </c>
      <c r="E23" s="5">
        <f t="shared" si="2"/>
        <v>4.3735719070061299</v>
      </c>
      <c r="F23" s="4">
        <f t="shared" si="0"/>
        <v>5.213053348046548E-2</v>
      </c>
      <c r="G23" s="4">
        <f t="shared" si="3"/>
        <v>1.1919441268807385E-2</v>
      </c>
    </row>
    <row r="24" spans="1:7" x14ac:dyDescent="0.3">
      <c r="A24" s="3" t="s">
        <v>25</v>
      </c>
      <c r="B24" s="5">
        <v>0.25</v>
      </c>
      <c r="C24" s="54">
        <v>0.94204293185247345</v>
      </c>
      <c r="D24" s="4">
        <f t="shared" si="1"/>
        <v>0.23551073296311836</v>
      </c>
      <c r="E24" s="5">
        <f t="shared" si="2"/>
        <v>4.6090826399692482</v>
      </c>
      <c r="F24" s="4">
        <f t="shared" si="0"/>
        <v>5.5705489389962226E-2</v>
      </c>
      <c r="G24" s="4">
        <f t="shared" si="3"/>
        <v>1.2086025298590415E-2</v>
      </c>
    </row>
    <row r="27" spans="1:7" x14ac:dyDescent="0.3">
      <c r="A27" s="1" t="s">
        <v>0</v>
      </c>
      <c r="B27" s="1" t="s">
        <v>26</v>
      </c>
    </row>
    <row r="28" spans="1:7" x14ac:dyDescent="0.3">
      <c r="A28">
        <v>1</v>
      </c>
      <c r="B28" s="55">
        <v>0.38979999999999998</v>
      </c>
    </row>
    <row r="29" spans="1:7" x14ac:dyDescent="0.3">
      <c r="A29">
        <v>2</v>
      </c>
      <c r="B29" s="55">
        <v>0.52700000000000002</v>
      </c>
    </row>
    <row r="30" spans="1:7" x14ac:dyDescent="0.3">
      <c r="A30">
        <v>3</v>
      </c>
      <c r="B30" s="55">
        <v>0.57369999999999999</v>
      </c>
    </row>
    <row r="31" spans="1:7" x14ac:dyDescent="0.3">
      <c r="A31">
        <v>4</v>
      </c>
      <c r="B31" s="55">
        <v>0.59309999999999996</v>
      </c>
    </row>
    <row r="32" spans="1:7" x14ac:dyDescent="0.3">
      <c r="A32">
        <v>5</v>
      </c>
      <c r="B32" s="55">
        <v>0.62090000000000001</v>
      </c>
    </row>
    <row r="34" spans="1:10" x14ac:dyDescent="0.3">
      <c r="A34" s="3" t="s">
        <v>1</v>
      </c>
      <c r="B34" s="4" t="s">
        <v>27</v>
      </c>
      <c r="C34" s="4" t="s">
        <v>31</v>
      </c>
      <c r="D34" s="4" t="s">
        <v>32</v>
      </c>
      <c r="E34" s="4" t="s">
        <v>28</v>
      </c>
      <c r="F34" s="4" t="s">
        <v>29</v>
      </c>
      <c r="G34" s="4" t="s">
        <v>30</v>
      </c>
      <c r="J34" s="15"/>
    </row>
    <row r="35" spans="1:10" x14ac:dyDescent="0.3">
      <c r="A35" s="3" t="s">
        <v>4</v>
      </c>
      <c r="B35" s="6"/>
      <c r="C35" s="6"/>
      <c r="D35" s="6"/>
      <c r="E35" s="6"/>
      <c r="F35" s="6"/>
      <c r="G35" s="6"/>
      <c r="J35" s="15"/>
    </row>
    <row r="36" spans="1:10" x14ac:dyDescent="0.3">
      <c r="A36" s="3" t="s">
        <v>2</v>
      </c>
      <c r="B36" s="6"/>
      <c r="C36" s="6"/>
      <c r="D36" s="6"/>
      <c r="E36" s="6"/>
      <c r="F36" s="6"/>
      <c r="G36" s="6"/>
      <c r="J36" s="15"/>
    </row>
    <row r="37" spans="1:10" x14ac:dyDescent="0.3">
      <c r="A37" s="3" t="s">
        <v>3</v>
      </c>
      <c r="B37" s="5">
        <f>B28</f>
        <v>0.38979999999999998</v>
      </c>
      <c r="C37" s="4">
        <f t="array" ref="C37:C55">TRANSPOSE(G80:Y80)</f>
        <v>1.8466970403544086E-4</v>
      </c>
      <c r="D37" s="4">
        <f>C37-C36</f>
        <v>1.8466970403544086E-4</v>
      </c>
      <c r="E37" s="3">
        <v>0.38979999960449796</v>
      </c>
      <c r="F37" s="4">
        <f t="shared" ref="F37:F55" si="4">$D61*($B61-$B60)*($F60*NORMSDIST((LN($F60/$G6)+E37^2/2*$B60)/(E37*SQRT($B60)))-$G6*NORMSDIST((LN($F60/$G6)-E37^2/2*$B60)/(E37*SQRT($B60))))</f>
        <v>1.8466970384866231E-4</v>
      </c>
      <c r="G37" s="4">
        <f>SQRT((F37-D37)^2)</f>
        <v>1.8677854402016081E-13</v>
      </c>
      <c r="J37" s="15"/>
    </row>
    <row r="38" spans="1:10" x14ac:dyDescent="0.3">
      <c r="A38" s="3" t="s">
        <v>5</v>
      </c>
      <c r="B38" s="5">
        <f>B28</f>
        <v>0.38979999999999998</v>
      </c>
      <c r="C38" s="4">
        <v>4.3681949768520812E-4</v>
      </c>
      <c r="D38" s="4">
        <f>C38-H105</f>
        <v>2.2911908119123997E-4</v>
      </c>
      <c r="E38" s="3">
        <v>0.38979998175549357</v>
      </c>
      <c r="F38" s="4">
        <f t="shared" si="4"/>
        <v>2.2911906930665326E-4</v>
      </c>
      <c r="G38" s="4">
        <f>SQRT((F38-D38)^2)</f>
        <v>1.1884586712104447E-11</v>
      </c>
      <c r="J38" s="15"/>
    </row>
    <row r="39" spans="1:10" x14ac:dyDescent="0.3">
      <c r="A39" s="3" t="s">
        <v>6</v>
      </c>
      <c r="B39" s="5">
        <f>B28</f>
        <v>0.38979999999999998</v>
      </c>
      <c r="C39" s="4">
        <v>7.7386429751376143E-4</v>
      </c>
      <c r="D39" s="4">
        <f>C39-I105</f>
        <v>3.8808516484097717E-4</v>
      </c>
      <c r="E39" s="3">
        <v>0.38980001120549296</v>
      </c>
      <c r="F39" s="4">
        <f t="shared" si="4"/>
        <v>3.880851621372531E-4</v>
      </c>
      <c r="G39" s="4">
        <f t="shared" ref="G39:G55" si="5">SQRT((F39-D39)^2)</f>
        <v>2.703724071885516E-12</v>
      </c>
      <c r="J39" s="15"/>
    </row>
    <row r="40" spans="1:10" x14ac:dyDescent="0.3">
      <c r="A40" s="3" t="s">
        <v>7</v>
      </c>
      <c r="B40" s="4">
        <f>B39+0.25*(B43-B39)</f>
        <v>0.42409999999999998</v>
      </c>
      <c r="C40" s="4">
        <v>1.2947659008901659E-3</v>
      </c>
      <c r="D40" s="4">
        <f>C40-J105</f>
        <v>6.1051301856436947E-4</v>
      </c>
      <c r="E40" s="3">
        <v>0.49286647415944196</v>
      </c>
      <c r="F40" s="4">
        <f t="shared" si="4"/>
        <v>6.1051281295487997E-4</v>
      </c>
      <c r="G40" s="4">
        <f t="shared" si="5"/>
        <v>2.0560948950365532E-10</v>
      </c>
      <c r="J40" s="15"/>
    </row>
    <row r="41" spans="1:10" x14ac:dyDescent="0.3">
      <c r="A41" s="3" t="s">
        <v>8</v>
      </c>
      <c r="B41" s="4">
        <f>B39+0.5*(B43-B39)</f>
        <v>0.45840000000000003</v>
      </c>
      <c r="C41" s="4">
        <v>1.9393665762165156E-3</v>
      </c>
      <c r="D41" s="4">
        <f>C41-K105</f>
        <v>7.2026997475902431E-4</v>
      </c>
      <c r="E41" s="3">
        <v>0.54957039856518686</v>
      </c>
      <c r="F41" s="4">
        <f t="shared" si="4"/>
        <v>7.2026996739651863E-4</v>
      </c>
      <c r="G41" s="4">
        <f t="shared" si="5"/>
        <v>7.36250567890534E-12</v>
      </c>
      <c r="J41" s="15"/>
    </row>
    <row r="42" spans="1:10" x14ac:dyDescent="0.3">
      <c r="A42" s="3" t="s">
        <v>9</v>
      </c>
      <c r="B42" s="4">
        <f>B39+0.75*(B43-B39)</f>
        <v>0.49270000000000003</v>
      </c>
      <c r="C42" s="4">
        <v>2.6884212248581159E-3</v>
      </c>
      <c r="D42" s="4">
        <f>C42-L105</f>
        <v>7.8192737695781129E-4</v>
      </c>
      <c r="E42" s="3">
        <v>0.6109782543591773</v>
      </c>
      <c r="F42" s="4">
        <f t="shared" si="4"/>
        <v>7.8192697869275255E-4</v>
      </c>
      <c r="G42" s="4">
        <f t="shared" si="5"/>
        <v>3.9826505873578888E-10</v>
      </c>
      <c r="J42" s="15"/>
    </row>
    <row r="43" spans="1:10" x14ac:dyDescent="0.3">
      <c r="A43" s="3" t="s">
        <v>10</v>
      </c>
      <c r="B43" s="4">
        <f>B29</f>
        <v>0.52700000000000002</v>
      </c>
      <c r="C43" s="4">
        <v>3.6490608152164035E-3</v>
      </c>
      <c r="D43" s="4">
        <f>C43-M105</f>
        <v>1.0786185841750056E-3</v>
      </c>
      <c r="E43" s="3">
        <v>0.66319111315208135</v>
      </c>
      <c r="F43" s="4">
        <f t="shared" si="4"/>
        <v>1.0786183026199752E-3</v>
      </c>
      <c r="G43" s="4">
        <f t="shared" si="5"/>
        <v>2.8155503037537166E-10</v>
      </c>
      <c r="J43" s="15"/>
    </row>
    <row r="44" spans="1:10" x14ac:dyDescent="0.3">
      <c r="A44" s="3" t="s">
        <v>11</v>
      </c>
      <c r="B44" s="4">
        <f>B43+0.25*(B47-B43)</f>
        <v>0.53867500000000001</v>
      </c>
      <c r="C44" s="4">
        <v>4.5708148900552026E-3</v>
      </c>
      <c r="D44" s="4">
        <f>C44-N105</f>
        <v>1.0209378161679175E-3</v>
      </c>
      <c r="E44" s="3">
        <v>0.59089721830334163</v>
      </c>
      <c r="F44" s="4">
        <f t="shared" si="4"/>
        <v>1.0209378159541211E-3</v>
      </c>
      <c r="G44" s="4">
        <f t="shared" si="5"/>
        <v>2.1379642847763058E-13</v>
      </c>
      <c r="J44" s="15"/>
    </row>
    <row r="45" spans="1:10" x14ac:dyDescent="0.3">
      <c r="A45" s="3" t="s">
        <v>12</v>
      </c>
      <c r="B45" s="4">
        <f>B43+0.5*(B47-B43)</f>
        <v>0.55035000000000001</v>
      </c>
      <c r="C45" s="4">
        <v>5.6050677440371973E-3</v>
      </c>
      <c r="D45" s="4">
        <f>C45-O105</f>
        <v>1.1505790217416602E-3</v>
      </c>
      <c r="E45" s="3">
        <v>0.60989715341372019</v>
      </c>
      <c r="F45" s="4">
        <f t="shared" si="4"/>
        <v>1.1505788127271631E-3</v>
      </c>
      <c r="G45" s="4">
        <f t="shared" si="5"/>
        <v>2.0901449711632769E-10</v>
      </c>
      <c r="J45" s="15"/>
    </row>
    <row r="46" spans="1:10" x14ac:dyDescent="0.3">
      <c r="A46" s="3" t="s">
        <v>13</v>
      </c>
      <c r="B46" s="4">
        <f>B43+0.75*(B47-B43)</f>
        <v>0.562025</v>
      </c>
      <c r="C46" s="4">
        <v>6.7193653232420283E-3</v>
      </c>
      <c r="D46" s="4">
        <f>C46-P105</f>
        <v>1.2165310810879583E-3</v>
      </c>
      <c r="E46" s="3">
        <v>0.63085598352566197</v>
      </c>
      <c r="F46" s="4">
        <f t="shared" si="4"/>
        <v>1.2165308680757371E-3</v>
      </c>
      <c r="G46" s="4">
        <f t="shared" si="5"/>
        <v>2.13012221143144E-10</v>
      </c>
      <c r="J46" s="15"/>
    </row>
    <row r="47" spans="1:10" x14ac:dyDescent="0.3">
      <c r="A47" s="3" t="s">
        <v>14</v>
      </c>
      <c r="B47" s="4">
        <f>B30</f>
        <v>0.57369999999999999</v>
      </c>
      <c r="C47" s="4">
        <v>7.9297780034653237E-3</v>
      </c>
      <c r="D47" s="4">
        <f>C47-Q105</f>
        <v>1.314525930847122E-3</v>
      </c>
      <c r="E47" s="3">
        <v>0.65117596583548043</v>
      </c>
      <c r="F47" s="4">
        <f t="shared" si="4"/>
        <v>1.3145259250427691E-3</v>
      </c>
      <c r="G47" s="4">
        <f t="shared" si="5"/>
        <v>5.8043528750745255E-12</v>
      </c>
      <c r="J47" s="15"/>
    </row>
    <row r="48" spans="1:10" x14ac:dyDescent="0.3">
      <c r="A48" s="3" t="s">
        <v>15</v>
      </c>
      <c r="B48" s="4">
        <f>B47+0.25*(B51-B47)</f>
        <v>0.57855000000000001</v>
      </c>
      <c r="C48" s="4">
        <v>9.1333187618959193E-3</v>
      </c>
      <c r="D48" s="4">
        <f>C48-R105</f>
        <v>1.3064391566467506E-3</v>
      </c>
      <c r="E48" s="3">
        <v>0.61217663470810268</v>
      </c>
      <c r="F48" s="4">
        <f t="shared" si="4"/>
        <v>1.3064391225665502E-3</v>
      </c>
      <c r="G48" s="4">
        <f t="shared" si="5"/>
        <v>3.4080200467245803E-11</v>
      </c>
      <c r="J48" s="15"/>
    </row>
    <row r="49" spans="1:26" x14ac:dyDescent="0.3">
      <c r="A49" s="3" t="s">
        <v>16</v>
      </c>
      <c r="B49" s="4">
        <f>B47+0.5*(B51-B47)</f>
        <v>0.58339999999999992</v>
      </c>
      <c r="C49" s="4">
        <v>1.0429795921376297E-2</v>
      </c>
      <c r="D49" s="4">
        <f>C49-S105</f>
        <v>1.4169416313732242E-3</v>
      </c>
      <c r="E49" s="3">
        <v>0.61995211474960232</v>
      </c>
      <c r="F49" s="4">
        <f t="shared" si="4"/>
        <v>1.416941392904151E-3</v>
      </c>
      <c r="G49" s="4">
        <f t="shared" si="5"/>
        <v>2.3846907326423306E-10</v>
      </c>
      <c r="J49" s="15"/>
    </row>
    <row r="50" spans="1:26" x14ac:dyDescent="0.3">
      <c r="A50" s="3" t="s">
        <v>17</v>
      </c>
      <c r="B50" s="4">
        <f>B47+0.75*(B51-B47)</f>
        <v>0.58824999999999994</v>
      </c>
      <c r="C50" s="4">
        <v>1.1777952647320322E-2</v>
      </c>
      <c r="D50" s="4">
        <f>C50-T105</f>
        <v>1.4555135197127957E-3</v>
      </c>
      <c r="E50" s="3">
        <v>0.62920954535451179</v>
      </c>
      <c r="F50" s="4">
        <f t="shared" si="4"/>
        <v>1.4555134260653758E-3</v>
      </c>
      <c r="G50" s="4">
        <f t="shared" si="5"/>
        <v>9.3647419896827899E-11</v>
      </c>
      <c r="J50" s="15"/>
    </row>
    <row r="51" spans="1:26" x14ac:dyDescent="0.3">
      <c r="A51" s="3" t="s">
        <v>21</v>
      </c>
      <c r="B51" s="4">
        <f>B31</f>
        <v>0.59309999999999996</v>
      </c>
      <c r="C51" s="4">
        <v>1.3292734994810476E-2</v>
      </c>
      <c r="D51" s="4">
        <f>C51-U105</f>
        <v>1.6866627004624886E-3</v>
      </c>
      <c r="E51" s="3">
        <v>0.63483612007487744</v>
      </c>
      <c r="F51" s="4">
        <f t="shared" si="4"/>
        <v>1.686662699619738E-3</v>
      </c>
      <c r="G51" s="4">
        <f t="shared" si="5"/>
        <v>8.4275056551341709E-13</v>
      </c>
    </row>
    <row r="52" spans="1:26" x14ac:dyDescent="0.3">
      <c r="A52" s="3" t="s">
        <v>22</v>
      </c>
      <c r="B52" s="4">
        <f>B51+0.25*(B55-B51)</f>
        <v>0.60004999999999997</v>
      </c>
      <c r="C52" s="4">
        <v>1.4943326773581615E-2</v>
      </c>
      <c r="D52" s="4">
        <f>C52-V105</f>
        <v>1.828524822893432E-3</v>
      </c>
      <c r="E52" s="3">
        <v>0.66738080928233623</v>
      </c>
      <c r="F52" s="4">
        <f t="shared" si="4"/>
        <v>1.8285247927642689E-3</v>
      </c>
      <c r="G52" s="4">
        <f t="shared" si="5"/>
        <v>3.0129163053338459E-11</v>
      </c>
    </row>
    <row r="53" spans="1:26" x14ac:dyDescent="0.3">
      <c r="A53" s="3" t="s">
        <v>23</v>
      </c>
      <c r="B53" s="4">
        <f>B51+0.5*(B55-B51)</f>
        <v>0.60699999999999998</v>
      </c>
      <c r="C53" s="4">
        <v>1.6691065778669793E-2</v>
      </c>
      <c r="D53" s="4">
        <f>C53-W105</f>
        <v>1.9305024309260767E-3</v>
      </c>
      <c r="E53" s="3">
        <v>0.6795711750227752</v>
      </c>
      <c r="F53" s="4">
        <f t="shared" si="4"/>
        <v>1.9305023078487363E-3</v>
      </c>
      <c r="G53" s="4">
        <f t="shared" si="5"/>
        <v>1.2307734041996921E-10</v>
      </c>
    </row>
    <row r="54" spans="1:26" x14ac:dyDescent="0.3">
      <c r="A54" s="3" t="s">
        <v>24</v>
      </c>
      <c r="B54" s="4">
        <f>B51+0.75*(B55-B51)</f>
        <v>0.61395</v>
      </c>
      <c r="C54" s="4">
        <v>1.8481213054368843E-2</v>
      </c>
      <c r="D54" s="4">
        <f>C54-X105</f>
        <v>1.9469816126962761E-3</v>
      </c>
      <c r="E54" s="3">
        <v>0.69388488685433858</v>
      </c>
      <c r="F54" s="4">
        <f t="shared" si="4"/>
        <v>1.9469809802170812E-3</v>
      </c>
      <c r="G54" s="4">
        <f t="shared" si="5"/>
        <v>6.3247919488557125E-10</v>
      </c>
    </row>
    <row r="55" spans="1:26" x14ac:dyDescent="0.3">
      <c r="A55" s="3" t="s">
        <v>25</v>
      </c>
      <c r="B55" s="4">
        <f>B32</f>
        <v>0.62090000000000001</v>
      </c>
      <c r="C55" s="4">
        <v>2.0444955729031003E-2</v>
      </c>
      <c r="D55" s="4">
        <f>C55-Y105</f>
        <v>2.1679370967752562E-3</v>
      </c>
      <c r="E55" s="3">
        <v>0.70361651897798705</v>
      </c>
      <c r="F55" s="4">
        <f t="shared" si="4"/>
        <v>2.167936281874199E-3</v>
      </c>
      <c r="G55" s="4">
        <f t="shared" si="5"/>
        <v>8.1490105722364925E-10</v>
      </c>
    </row>
    <row r="57" spans="1:26" x14ac:dyDescent="0.3">
      <c r="G57" s="11">
        <v>9.5595249045718391E-3</v>
      </c>
      <c r="H57" s="11">
        <v>9.3674461315577783E-3</v>
      </c>
      <c r="I57" s="11">
        <v>9.60198413250829E-3</v>
      </c>
      <c r="J57" s="11">
        <v>9.8896995633452091E-3</v>
      </c>
      <c r="K57" s="11">
        <v>1.0079553448908858E-2</v>
      </c>
      <c r="L57" s="11">
        <v>1.0147155041059557E-2</v>
      </c>
      <c r="M57" s="11">
        <v>1.0359120554215336E-2</v>
      </c>
      <c r="N57" s="11">
        <v>1.0518663938467529E-2</v>
      </c>
      <c r="O57" s="11">
        <v>1.0687287242799754E-2</v>
      </c>
      <c r="P57" s="11">
        <v>1.0822455531344994E-2</v>
      </c>
      <c r="Q57" s="11">
        <v>1.094949731396355E-2</v>
      </c>
      <c r="R57" s="11">
        <v>1.1066496812065509E-2</v>
      </c>
      <c r="S57" s="11">
        <v>1.1194675286927394E-2</v>
      </c>
      <c r="T57" s="11">
        <v>1.1302138838237297E-2</v>
      </c>
      <c r="U57" s="11">
        <v>1.14657281285848E-2</v>
      </c>
      <c r="V57" s="11">
        <v>1.1627552999179386E-2</v>
      </c>
      <c r="W57" s="11">
        <v>1.1787358351346488E-2</v>
      </c>
      <c r="X57" s="11">
        <v>1.1919441268807385E-2</v>
      </c>
      <c r="Y57" s="11">
        <v>1.2086025298590415E-2</v>
      </c>
      <c r="Z57" s="10" t="s">
        <v>44</v>
      </c>
    </row>
    <row r="58" spans="1:26" x14ac:dyDescent="0.3">
      <c r="A58" s="3" t="s">
        <v>1</v>
      </c>
      <c r="B58" s="3" t="s">
        <v>43</v>
      </c>
      <c r="C58" s="3" t="s">
        <v>33</v>
      </c>
      <c r="D58" s="3" t="s">
        <v>34</v>
      </c>
      <c r="E58" s="3" t="s">
        <v>35</v>
      </c>
      <c r="F58" s="8" t="s">
        <v>36</v>
      </c>
      <c r="G58" s="4" t="s">
        <v>41</v>
      </c>
      <c r="H58" s="4" t="s">
        <v>41</v>
      </c>
      <c r="I58" s="4" t="s">
        <v>41</v>
      </c>
      <c r="J58" s="4" t="s">
        <v>41</v>
      </c>
      <c r="K58" s="4" t="s">
        <v>41</v>
      </c>
      <c r="L58" s="4" t="s">
        <v>41</v>
      </c>
      <c r="M58" s="4" t="s">
        <v>41</v>
      </c>
      <c r="N58" s="4" t="s">
        <v>41</v>
      </c>
      <c r="O58" s="4" t="s">
        <v>41</v>
      </c>
      <c r="P58" s="4" t="s">
        <v>41</v>
      </c>
      <c r="Q58" s="4" t="s">
        <v>41</v>
      </c>
      <c r="R58" s="4" t="s">
        <v>41</v>
      </c>
      <c r="S58" s="4" t="s">
        <v>41</v>
      </c>
      <c r="T58" s="4" t="s">
        <v>41</v>
      </c>
      <c r="U58" s="4" t="s">
        <v>41</v>
      </c>
      <c r="V58" s="4" t="s">
        <v>41</v>
      </c>
      <c r="W58" s="4" t="s">
        <v>41</v>
      </c>
      <c r="X58" s="4" t="s">
        <v>41</v>
      </c>
      <c r="Y58" s="4" t="s">
        <v>41</v>
      </c>
    </row>
    <row r="59" spans="1:26" x14ac:dyDescent="0.3">
      <c r="A59" s="3" t="s">
        <v>4</v>
      </c>
      <c r="B59" s="4">
        <v>0</v>
      </c>
      <c r="C59" s="4"/>
      <c r="D59" s="4"/>
      <c r="E59" s="4"/>
      <c r="F59" s="9"/>
      <c r="G59" s="14">
        <v>0.38979999999999998</v>
      </c>
      <c r="H59" s="14">
        <v>0.38979999999999998</v>
      </c>
      <c r="I59" s="14">
        <v>0.38979999999999998</v>
      </c>
      <c r="J59" s="11">
        <v>0.42409999999999998</v>
      </c>
      <c r="K59" s="11">
        <v>0.45840000000000003</v>
      </c>
      <c r="L59" s="11">
        <v>0.49270000000000003</v>
      </c>
      <c r="M59" s="11">
        <v>0.52700000000000002</v>
      </c>
      <c r="N59" s="11">
        <v>0.53867500000000001</v>
      </c>
      <c r="O59" s="11">
        <v>0.55035000000000001</v>
      </c>
      <c r="P59" s="11">
        <v>0.562025</v>
      </c>
      <c r="Q59" s="11">
        <v>0.57369999999999999</v>
      </c>
      <c r="R59" s="11">
        <v>0.57855000000000001</v>
      </c>
      <c r="S59" s="11">
        <v>0.58339999999999992</v>
      </c>
      <c r="T59" s="11">
        <v>0.58824999999999994</v>
      </c>
      <c r="U59" s="11">
        <v>0.59309999999999996</v>
      </c>
      <c r="V59" s="11">
        <v>0.60004999999999997</v>
      </c>
      <c r="W59" s="11">
        <v>0.60699999999999998</v>
      </c>
      <c r="X59" s="11">
        <v>0.61395</v>
      </c>
      <c r="Y59" s="11">
        <v>0.62090000000000001</v>
      </c>
      <c r="Z59" s="10" t="s">
        <v>45</v>
      </c>
    </row>
    <row r="60" spans="1:26" x14ac:dyDescent="0.3">
      <c r="A60" s="3" t="s">
        <v>2</v>
      </c>
      <c r="B60" s="5">
        <v>0.25</v>
      </c>
      <c r="C60" s="5">
        <f>B37</f>
        <v>0.38979999999999998</v>
      </c>
      <c r="D60" s="4">
        <f t="shared" ref="D60:D79" si="6">C5</f>
        <v>0.99774842124243568</v>
      </c>
      <c r="E60" s="4">
        <f>-1/B60*LN(D60)</f>
        <v>9.0164694892998862E-3</v>
      </c>
      <c r="F60" s="9">
        <f>(D60/D61-1)/(B61-B60)</f>
        <v>9.5595249045716812E-3</v>
      </c>
      <c r="G60" s="4">
        <f>$D61*($B61-$B60)*($F60*NORMSDIST((LN($F60/G$57)+G$59^2/2*$B60)/(G$59*SQRT($B60)))-G$57*NORMSDIST((LN($F60/G$57)-G$59^2/2*$B60)/(G$59*SQRT($B60))))</f>
        <v>1.8466970403544086E-4</v>
      </c>
      <c r="H60" s="4">
        <f>$D61*($B61-$B60)*($F60*NORMSDIST((LN($F60/H$57)+H$59^2/2*$B60)/(H$59*SQRT($B60)))-H$57*NORMSDIST((LN($F60/H$57)-H$59^2/2*$B60)/(H$59*SQRT($B60))))</f>
        <v>2.0770041667786117E-4</v>
      </c>
      <c r="I60" s="4">
        <f>$D61*($B61-$B60)*($F60*NORMSDIST((LN($F60/I$57)+I$59^2/2*$B60)/(I$59*SQRT($B60)))-I$57*NORMSDIST((LN($F60/I$57)-I$59^2/2*$B60)/(I$59*SQRT($B60))))</f>
        <v>1.7984468016785609E-4</v>
      </c>
      <c r="J60" s="4">
        <f>$D61*($B61-$B60)*($F60*NORMSDIST((LN($F60/J$57)+J$59^2/2*$B60)/(J$59*SQRT($B60)))-J$57*NORMSDIST((LN($F60/J$57)-J$59^2/2*$B60)/(J$59*SQRT($B60))))</f>
        <v>1.6585321284356012E-4</v>
      </c>
      <c r="K60" s="4">
        <f>$D61*($B61-$B60)*($F60*NORMSDIST((LN($F60/K$57)+K$59^2/2*$B60)/(K$59*SQRT($B60)))-K$57*NORMSDIST((LN($F60/K$57)-K$59^2/2*$B60)/(K$59*SQRT($B60))))</f>
        <v>1.6413863213894794E-4</v>
      </c>
      <c r="L60" s="4">
        <f t="shared" ref="L60:Y65" si="7">$D61*($B61-$B60)*($F60*NORMSDIST((LN($F60/L$57)+L$59^2/2*$B60)/(L$59*SQRT($B60)))-L$57*NORMSDIST((LN($F60/L$57)-L$59^2/2*$B60)/(L$59*SQRT($B60))))</f>
        <v>1.7422786717746097E-4</v>
      </c>
      <c r="M60" s="4">
        <f t="shared" si="7"/>
        <v>1.7218523004802861E-4</v>
      </c>
      <c r="N60" s="4">
        <f t="shared" si="7"/>
        <v>1.6485178018188411E-4</v>
      </c>
      <c r="O60" s="4">
        <f t="shared" si="7"/>
        <v>1.5752392114569053E-4</v>
      </c>
      <c r="P60" s="4">
        <f t="shared" si="7"/>
        <v>1.5319522363531129E-4</v>
      </c>
      <c r="Q60" s="4">
        <f t="shared" si="7"/>
        <v>1.4979041795664449E-4</v>
      </c>
      <c r="R60" s="4">
        <f t="shared" si="7"/>
        <v>1.4429736402835538E-4</v>
      </c>
      <c r="S60" s="4">
        <f t="shared" si="7"/>
        <v>1.3840939615779224E-4</v>
      </c>
      <c r="T60" s="4">
        <f t="shared" si="7"/>
        <v>1.3407078183693295E-4</v>
      </c>
      <c r="U60" s="4">
        <f t="shared" si="7"/>
        <v>1.2679479421473345E-4</v>
      </c>
      <c r="V60" s="4">
        <f t="shared" si="7"/>
        <v>1.2098727159966038E-4</v>
      </c>
      <c r="W60" s="4">
        <f t="shared" si="7"/>
        <v>1.1569836936868485E-4</v>
      </c>
      <c r="X60" s="4">
        <f t="shared" si="7"/>
        <v>1.120986670381326E-4</v>
      </c>
      <c r="Y60" s="4">
        <f t="shared" si="7"/>
        <v>1.0715709642020943E-4</v>
      </c>
    </row>
    <row r="61" spans="1:26" x14ac:dyDescent="0.3">
      <c r="A61" s="3" t="s">
        <v>3</v>
      </c>
      <c r="B61" s="5">
        <f>B60+0.25</f>
        <v>0.5</v>
      </c>
      <c r="C61" s="5">
        <f t="shared" ref="C61:C78" si="8">B38</f>
        <v>0.38979999999999998</v>
      </c>
      <c r="D61" s="4">
        <f t="shared" si="6"/>
        <v>0.99536960610772551</v>
      </c>
      <c r="E61" s="4">
        <f>-1/B61*LN(D61)</f>
        <v>9.2822947483036187E-3</v>
      </c>
      <c r="F61" s="9">
        <f t="shared" ref="F61:F78" si="9">(D61/D62-1)/(B62-B61)</f>
        <v>9.1749267813741042E-3</v>
      </c>
      <c r="G61" s="4"/>
      <c r="H61" s="4">
        <f>$D62*($B62-$B61)*($F61*NORMSDIST((LN($F61/H$57)+H$59^2/2*$B61)/(H$59*SQRT($B61)))-H$57*NORMSDIST((LN($F61/H$57)-H$59^2/2*$B61)/(H$59*SQRT($B61))))</f>
        <v>2.2911908100734698E-4</v>
      </c>
      <c r="I61" s="4">
        <f t="shared" ref="I61:K62" si="10">$D62*($B62-$B61)*($F61*NORMSDIST((LN($F61/I$57)+I$59^2/2*$B61)/(I$59*SQRT($B61)))-I$57*NORMSDIST((LN($F61/I$57)-I$59^2/2*$B61)/(I$59*SQRT($B61))))</f>
        <v>2.0593446441127312E-4</v>
      </c>
      <c r="J61" s="4">
        <f t="shared" si="10"/>
        <v>2.0205641067708855E-4</v>
      </c>
      <c r="K61" s="4">
        <f t="shared" si="10"/>
        <v>2.0817073919956612E-4</v>
      </c>
      <c r="L61" s="4">
        <f t="shared" si="7"/>
        <v>2.2461833580693542E-4</v>
      </c>
      <c r="M61" s="4">
        <f t="shared" si="7"/>
        <v>2.3002227054977708E-4</v>
      </c>
      <c r="N61" s="4">
        <f t="shared" si="7"/>
        <v>2.2564079549153103E-4</v>
      </c>
      <c r="O61" s="4">
        <f t="shared" si="7"/>
        <v>2.2108732230854424E-4</v>
      </c>
      <c r="P61" s="4">
        <f t="shared" si="7"/>
        <v>2.192325581158483E-4</v>
      </c>
      <c r="Q61" s="4">
        <f t="shared" si="7"/>
        <v>2.1817378280395723E-4</v>
      </c>
      <c r="R61" s="4">
        <f t="shared" si="7"/>
        <v>2.1371659861750864E-4</v>
      </c>
      <c r="S61" s="4">
        <f t="shared" si="7"/>
        <v>2.0878201933606557E-4</v>
      </c>
      <c r="T61" s="4">
        <f t="shared" si="7"/>
        <v>2.0531032199584871E-4</v>
      </c>
      <c r="U61" s="4">
        <f t="shared" si="7"/>
        <v>1.9877300603225907E-4</v>
      </c>
      <c r="V61" s="4">
        <f t="shared" si="7"/>
        <v>1.9396237754062338E-4</v>
      </c>
      <c r="W61" s="4">
        <f t="shared" si="7"/>
        <v>1.8956649791498781E-4</v>
      </c>
      <c r="X61" s="4">
        <f t="shared" si="7"/>
        <v>1.8686463921081418E-4</v>
      </c>
      <c r="Y61" s="4">
        <f t="shared" si="7"/>
        <v>1.8262706827772032E-4</v>
      </c>
    </row>
    <row r="62" spans="1:26" x14ac:dyDescent="0.3">
      <c r="A62" s="3" t="s">
        <v>5</v>
      </c>
      <c r="B62" s="5">
        <f t="shared" ref="B62:B79" si="11">B61+0.25</f>
        <v>0.75</v>
      </c>
      <c r="C62" s="5">
        <f t="shared" si="8"/>
        <v>0.38979999999999998</v>
      </c>
      <c r="D62" s="4">
        <f t="shared" si="6"/>
        <v>0.99309172015282776</v>
      </c>
      <c r="E62" s="4">
        <f t="shared" ref="E62:E79" si="12">-1/B62*LN(D62)</f>
        <v>9.2430033101872505E-3</v>
      </c>
      <c r="F62" s="9">
        <f t="shared" si="9"/>
        <v>1.0072780681285032E-2</v>
      </c>
      <c r="G62" s="4"/>
      <c r="H62" s="4"/>
      <c r="I62" s="4">
        <f t="shared" si="10"/>
        <v>3.8808515293463217E-4</v>
      </c>
      <c r="J62" s="4">
        <f t="shared" ref="J62:J63" si="13">$D63*($B63-$B62)*($F62*NORMSDIST((LN($F62/J$57)+J$59^2/2*$B62)/(J$59*SQRT($B62)))-J$57*NORMSDIST((LN($F62/J$57)-J$59^2/2*$B62)/(J$59*SQRT($B62))))</f>
        <v>3.8327363069791024E-4</v>
      </c>
      <c r="K62" s="4">
        <f>$D63*($B63-$B62)*($F62*NORMSDIST((LN($F62/K$57)+K$59^2/2*$B62)/(K$59*SQRT($B62)))-K$57*NORMSDIST((LN($F62/K$57)-K$59^2/2*$B62)/(K$59*SQRT($B62))))</f>
        <v>3.91782828670011E-4</v>
      </c>
      <c r="L62" s="4">
        <f t="shared" si="7"/>
        <v>4.1383810393221128E-4</v>
      </c>
      <c r="M62" s="4">
        <f t="shared" si="7"/>
        <v>4.2206916605843427E-4</v>
      </c>
      <c r="N62" s="4">
        <f t="shared" si="7"/>
        <v>4.1703688088460926E-4</v>
      </c>
      <c r="O62" s="4">
        <f t="shared" si="7"/>
        <v>4.1176513004546092E-4</v>
      </c>
      <c r="P62" s="4">
        <f t="shared" si="7"/>
        <v>4.0994998233503168E-4</v>
      </c>
      <c r="Q62" s="4">
        <f t="shared" si="7"/>
        <v>4.0917478193592182E-4</v>
      </c>
      <c r="R62" s="4">
        <f t="shared" si="7"/>
        <v>4.036504609979292E-4</v>
      </c>
      <c r="S62" s="4">
        <f t="shared" si="7"/>
        <v>3.9746492492505315E-4</v>
      </c>
      <c r="T62" s="4">
        <f t="shared" si="7"/>
        <v>3.9315941261128143E-4</v>
      </c>
      <c r="U62" s="4">
        <f t="shared" si="7"/>
        <v>3.8476655296235422E-4</v>
      </c>
      <c r="V62" s="4">
        <f t="shared" si="7"/>
        <v>3.7870805927671289E-4</v>
      </c>
      <c r="W62" s="4">
        <f t="shared" si="7"/>
        <v>3.7315946650359511E-4</v>
      </c>
      <c r="X62" s="4">
        <f t="shared" si="7"/>
        <v>3.6986711196228966E-4</v>
      </c>
      <c r="Y62" s="4">
        <f t="shared" si="7"/>
        <v>3.6446482753077258E-4</v>
      </c>
    </row>
    <row r="63" spans="1:26" x14ac:dyDescent="0.3">
      <c r="A63" s="3" t="s">
        <v>6</v>
      </c>
      <c r="B63" s="5">
        <f t="shared" si="11"/>
        <v>1</v>
      </c>
      <c r="C63" s="5">
        <f t="shared" si="8"/>
        <v>0.42409999999999998</v>
      </c>
      <c r="D63" s="4">
        <f t="shared" si="6"/>
        <v>0.99059720306034749</v>
      </c>
      <c r="E63" s="4">
        <f>-1/B63*LN(D63)</f>
        <v>9.4472823123537275E-3</v>
      </c>
      <c r="F63" s="9">
        <f t="shared" si="9"/>
        <v>1.0757283460490541E-2</v>
      </c>
      <c r="G63" s="4"/>
      <c r="H63" s="4"/>
      <c r="I63" s="4"/>
      <c r="J63" s="4">
        <f t="shared" si="13"/>
        <v>5.4358264667160702E-4</v>
      </c>
      <c r="K63" s="4">
        <f t="shared" ref="K63" si="14">$D64*($B64-$B63)*($F63*NORMSDIST((LN($F63/K$57)+K$59^2/2*$B63)/(K$59*SQRT($B63)))-K$57*NORMSDIST((LN($F63/K$57)-K$59^2/2*$B63)/(K$59*SQRT($B63))))</f>
        <v>5.5478888340517471E-4</v>
      </c>
      <c r="L63" s="4">
        <f t="shared" si="7"/>
        <v>5.8113673265428544E-4</v>
      </c>
      <c r="M63" s="4">
        <f t="shared" si="7"/>
        <v>5.9250004876732225E-4</v>
      </c>
      <c r="N63" s="4">
        <f t="shared" si="7"/>
        <v>5.8782007927851764E-4</v>
      </c>
      <c r="O63" s="4">
        <f t="shared" si="7"/>
        <v>5.8287101770818116E-4</v>
      </c>
      <c r="P63" s="4">
        <f t="shared" si="7"/>
        <v>5.8173324727282089E-4</v>
      </c>
      <c r="Q63" s="4">
        <f t="shared" si="7"/>
        <v>5.8175593440314274E-4</v>
      </c>
      <c r="R63" s="4">
        <f t="shared" si="7"/>
        <v>5.7600709220623615E-4</v>
      </c>
      <c r="S63" s="4">
        <f t="shared" si="7"/>
        <v>5.6950443846679388E-4</v>
      </c>
      <c r="T63" s="4">
        <f t="shared" si="7"/>
        <v>5.6507615952495485E-4</v>
      </c>
      <c r="U63" s="4">
        <f t="shared" si="7"/>
        <v>5.5606123913732523E-4</v>
      </c>
      <c r="V63" s="4">
        <f t="shared" si="7"/>
        <v>5.4978610214059863E-4</v>
      </c>
      <c r="W63" s="4">
        <f t="shared" si="7"/>
        <v>5.4406150881923998E-4</v>
      </c>
      <c r="X63" s="4">
        <f t="shared" si="7"/>
        <v>5.4086900867560139E-4</v>
      </c>
      <c r="Y63" s="4">
        <f t="shared" si="7"/>
        <v>5.3527588424431252E-4</v>
      </c>
    </row>
    <row r="64" spans="1:26" x14ac:dyDescent="0.3">
      <c r="A64" s="3" t="s">
        <v>7</v>
      </c>
      <c r="B64" s="5">
        <f t="shared" si="11"/>
        <v>1.25</v>
      </c>
      <c r="C64" s="5">
        <f t="shared" si="8"/>
        <v>0.45840000000000003</v>
      </c>
      <c r="D64" s="4">
        <f t="shared" si="6"/>
        <v>0.98794031455890841</v>
      </c>
      <c r="E64" s="4">
        <f t="shared" si="12"/>
        <v>9.7063947396209427E-3</v>
      </c>
      <c r="F64" s="9">
        <f t="shared" si="9"/>
        <v>1.0843963926604694E-2</v>
      </c>
      <c r="G64" s="4"/>
      <c r="H64" s="4"/>
      <c r="I64" s="4"/>
      <c r="J64" s="4"/>
      <c r="K64" s="4">
        <f>$D65*($B65-$B64)*($F64*NORMSDIST((LN($F64/K$57)+K$59^2/2*$B64)/(K$59*SQRT($B64)))-K$57*NORMSDIST((LN($F64/K$57)-K$59^2/2*$B64)/(K$59*SQRT($B64))))</f>
        <v>6.2048549280281607E-4</v>
      </c>
      <c r="L64" s="4">
        <f t="shared" si="7"/>
        <v>6.5081552734671687E-4</v>
      </c>
      <c r="M64" s="4">
        <f t="shared" si="7"/>
        <v>6.6653608207160821E-4</v>
      </c>
      <c r="N64" s="4">
        <f t="shared" si="7"/>
        <v>6.6354825987303338E-4</v>
      </c>
      <c r="O64" s="4">
        <f t="shared" si="7"/>
        <v>6.602811668226298E-4</v>
      </c>
      <c r="P64" s="4">
        <f t="shared" si="7"/>
        <v>6.6072622340595936E-4</v>
      </c>
      <c r="Q64" s="4">
        <f t="shared" si="7"/>
        <v>6.6229991709054476E-4</v>
      </c>
      <c r="R64" s="4">
        <f t="shared" si="7"/>
        <v>6.5730928784302244E-4</v>
      </c>
      <c r="S64" s="4">
        <f t="shared" si="7"/>
        <v>6.5156802660953049E-4</v>
      </c>
      <c r="T64" s="4">
        <f t="shared" si="7"/>
        <v>6.4785329415015702E-4</v>
      </c>
      <c r="U64" s="4">
        <f t="shared" si="7"/>
        <v>6.3961497618057186E-4</v>
      </c>
      <c r="V64" s="4">
        <f t="shared" si="7"/>
        <v>6.3432874746241822E-4</v>
      </c>
      <c r="W64" s="4">
        <f t="shared" si="7"/>
        <v>6.2957016819919793E-4</v>
      </c>
      <c r="X64" s="4">
        <f t="shared" si="7"/>
        <v>6.2730296826617822E-4</v>
      </c>
      <c r="Y64" s="4">
        <f t="shared" si="7"/>
        <v>6.2264887998126565E-4</v>
      </c>
    </row>
    <row r="65" spans="1:25" x14ac:dyDescent="0.3">
      <c r="A65" s="3" t="s">
        <v>8</v>
      </c>
      <c r="B65" s="5">
        <f t="shared" si="11"/>
        <v>1.5</v>
      </c>
      <c r="C65" s="5">
        <f t="shared" si="8"/>
        <v>0.49270000000000003</v>
      </c>
      <c r="D65" s="4">
        <f t="shared" si="6"/>
        <v>0.98526925848465841</v>
      </c>
      <c r="E65" s="4">
        <f t="shared" si="12"/>
        <v>9.8935441987349371E-3</v>
      </c>
      <c r="F65" s="9">
        <f t="shared" si="9"/>
        <v>1.0487832462883873E-2</v>
      </c>
      <c r="G65" s="4"/>
      <c r="H65" s="4"/>
      <c r="I65" s="4"/>
      <c r="J65" s="4"/>
      <c r="K65" s="4"/>
      <c r="L65" s="4">
        <f t="shared" si="7"/>
        <v>6.437846579405059E-4</v>
      </c>
      <c r="M65" s="4">
        <f t="shared" ref="M65:M66" si="15">$D66*($B66-$B65)*($F65*NORMSDIST((LN($F65/M$57)+M$59^2/2*$B65)/(M$59*SQRT($B65)))-M$57*NORMSDIST((LN($F65/M$57)-M$59^2/2*$B65)/(M$59*SQRT($B65))))</f>
        <v>6.6403741540009521E-4</v>
      </c>
      <c r="N65" s="4">
        <f t="shared" ref="N65:N67" si="16">$D66*($B66-$B65)*($F65*NORMSDIST((LN($F65/N$57)+N$59^2/2*$B65)/(N$59*SQRT($B65)))-N$57*NORMSDIST((LN($F65/N$57)-N$59^2/2*$B65)/(N$59*SQRT($B65))))</f>
        <v>6.6324793835795639E-4</v>
      </c>
      <c r="O65" s="4">
        <f t="shared" ref="O65:O68" si="17">$D66*($B66-$B65)*($F65*NORMSDIST((LN($F65/O$57)+O$59^2/2*$B65)/(O$59*SQRT($B65)))-O$57*NORMSDIST((LN($F65/O$57)-O$59^2/2*$B65)/(O$59*SQRT($B65))))</f>
        <v>6.6217622233088092E-4</v>
      </c>
      <c r="P65" s="4">
        <f t="shared" ref="P65:P69" si="18">$D66*($B66-$B65)*($F65*NORMSDIST((LN($F65/P$57)+P$59^2/2*$B65)/(P$59*SQRT($B65)))-P$57*NORMSDIST((LN($F65/P$57)-P$59^2/2*$B65)/(P$59*SQRT($B65))))</f>
        <v>6.6449212953317036E-4</v>
      </c>
      <c r="Q65" s="4">
        <f t="shared" ref="Q65:Q70" si="19">$D66*($B66-$B65)*($F65*NORMSDIST((LN($F65/Q$57)+Q$59^2/2*$B65)/(Q$59*SQRT($B65)))-Q$57*NORMSDIST((LN($F65/Q$57)-Q$59^2/2*$B65)/(Q$59*SQRT($B65))))</f>
        <v>6.6782756430348151E-4</v>
      </c>
      <c r="R65" s="4">
        <f t="shared" ref="R65:R71" si="20">$D66*($B66-$B65)*($F65*NORMSDIST((LN($F65/R$57)+R$59^2/2*$B65)/(R$59*SQRT($B65)))-R$57*NORMSDIST((LN($F65/R$57)-R$59^2/2*$B65)/(R$59*SQRT($B65))))</f>
        <v>6.6401254948729698E-4</v>
      </c>
      <c r="S65" s="4">
        <f t="shared" ref="S65:S72" si="21">$D66*($B66-$B65)*($F65*NORMSDIST((LN($F65/S$57)+S$59^2/2*$B65)/(S$59*SQRT($B65)))-S$57*NORMSDIST((LN($F65/S$57)-S$59^2/2*$B65)/(S$59*SQRT($B65))))</f>
        <v>6.5949802175264602E-4</v>
      </c>
      <c r="T65" s="4">
        <f t="shared" ref="T65:T73" si="22">$D66*($B66-$B65)*($F65*NORMSDIST((LN($F65/T$57)+T$59^2/2*$B65)/(T$59*SQRT($B65)))-T$57*NORMSDIST((LN($F65/T$57)-T$59^2/2*$B65)/(T$59*SQRT($B65))))</f>
        <v>6.5684286495402446E-4</v>
      </c>
      <c r="U65" s="4">
        <f t="shared" ref="U65:U74" si="23">$D66*($B66-$B65)*($F65*NORMSDIST((LN($F65/U$57)+U$59^2/2*$B65)/(U$59*SQRT($B65)))-U$57*NORMSDIST((LN($F65/U$57)-U$59^2/2*$B65)/(U$59*SQRT($B65))))</f>
        <v>6.5000734535695275E-4</v>
      </c>
      <c r="V65" s="4">
        <f t="shared" ref="V65:V75" si="24">$D66*($B66-$B65)*($F65*NORMSDIST((LN($F65/V$57)+V$59^2/2*$B65)/(V$59*SQRT($B65)))-V$57*NORMSDIST((LN($F65/V$57)-V$59^2/2*$B65)/(V$59*SQRT($B65))))</f>
        <v>6.4621171900954835E-4</v>
      </c>
      <c r="W65" s="4">
        <f t="shared" ref="W65:W76" si="25">$D66*($B66-$B65)*($F65*NORMSDIST((LN($F65/W$57)+W$59^2/2*$B65)/(W$59*SQRT($B65)))-W$57*NORMSDIST((LN($F65/W$57)-W$59^2/2*$B65)/(W$59*SQRT($B65))))</f>
        <v>6.4289019197667828E-4</v>
      </c>
      <c r="X65" s="4">
        <f t="shared" ref="X65:X77" si="26">$D66*($B66-$B65)*($F65*NORMSDIST((LN($F65/X$57)+X$59^2/2*$B65)/(X$59*SQRT($B65)))-X$57*NORMSDIST((LN($F65/X$57)-X$59^2/2*$B65)/(X$59*SQRT($B65))))</f>
        <v>6.4186130731227543E-4</v>
      </c>
      <c r="Y65" s="4">
        <f t="shared" ref="Y65:Y78" si="27">$D66*($B66-$B65)*($F65*NORMSDIST((LN($F65/Y$57)+Y$59^2/2*$B65)/(Y$59*SQRT($B65)))-Y$57*NORMSDIST((LN($F65/Y$57)-Y$59^2/2*$B65)/(Y$59*SQRT($B65))))</f>
        <v>6.3861300889189363E-4</v>
      </c>
    </row>
    <row r="66" spans="1:25" x14ac:dyDescent="0.3">
      <c r="A66" s="3" t="s">
        <v>9</v>
      </c>
      <c r="B66" s="5">
        <f t="shared" si="11"/>
        <v>1.75</v>
      </c>
      <c r="C66" s="5">
        <f t="shared" si="8"/>
        <v>0.52700000000000002</v>
      </c>
      <c r="D66" s="4">
        <f t="shared" si="6"/>
        <v>0.98269267943854488</v>
      </c>
      <c r="E66" s="4">
        <f t="shared" si="12"/>
        <v>9.9764817589790139E-3</v>
      </c>
      <c r="F66" s="9">
        <f t="shared" si="9"/>
        <v>1.1643009995048637E-2</v>
      </c>
      <c r="G66" s="4"/>
      <c r="H66" s="4"/>
      <c r="I66" s="4"/>
      <c r="J66" s="4"/>
      <c r="K66" s="4"/>
      <c r="L66" s="4"/>
      <c r="M66" s="4">
        <f t="shared" si="15"/>
        <v>9.0171060232113786E-4</v>
      </c>
      <c r="N66" s="4">
        <f t="shared" si="16"/>
        <v>9.0067956668078643E-4</v>
      </c>
      <c r="O66" s="4">
        <f t="shared" si="17"/>
        <v>8.9937059209033317E-4</v>
      </c>
      <c r="P66" s="4">
        <f t="shared" si="18"/>
        <v>9.0190365871325767E-4</v>
      </c>
      <c r="Q66" s="4">
        <f t="shared" si="19"/>
        <v>9.0561845208241161E-4</v>
      </c>
      <c r="R66" s="4">
        <f t="shared" si="20"/>
        <v>9.0133242623784908E-4</v>
      </c>
      <c r="S66" s="4">
        <f t="shared" si="21"/>
        <v>8.9626005343160524E-4</v>
      </c>
      <c r="T66" s="4">
        <f t="shared" si="22"/>
        <v>8.9328020926626327E-4</v>
      </c>
      <c r="U66" s="4">
        <f t="shared" si="23"/>
        <v>8.8559016883702575E-4</v>
      </c>
      <c r="V66" s="4">
        <f t="shared" si="24"/>
        <v>8.8133365508362318E-4</v>
      </c>
      <c r="W66" s="4">
        <f t="shared" si="25"/>
        <v>8.7761844818317117E-4</v>
      </c>
      <c r="X66" s="4">
        <f t="shared" si="26"/>
        <v>8.7650335994634546E-4</v>
      </c>
      <c r="Y66" s="4">
        <f t="shared" si="27"/>
        <v>8.7288598301894207E-4</v>
      </c>
    </row>
    <row r="67" spans="1:25" x14ac:dyDescent="0.3">
      <c r="A67" s="3" t="s">
        <v>10</v>
      </c>
      <c r="B67" s="5">
        <f t="shared" si="11"/>
        <v>2</v>
      </c>
      <c r="C67" s="5">
        <f t="shared" si="8"/>
        <v>0.53867500000000001</v>
      </c>
      <c r="D67" s="4">
        <f t="shared" si="6"/>
        <v>0.97984060594639777</v>
      </c>
      <c r="E67" s="4">
        <f t="shared" si="12"/>
        <v>1.0182683769723876E-2</v>
      </c>
      <c r="F67" s="9">
        <f t="shared" si="9"/>
        <v>1.1647850988803832E-2</v>
      </c>
      <c r="G67" s="4"/>
      <c r="H67" s="4"/>
      <c r="I67" s="4"/>
      <c r="J67" s="4"/>
      <c r="K67" s="4"/>
      <c r="L67" s="4"/>
      <c r="M67" s="4"/>
      <c r="N67" s="4">
        <f t="shared" si="16"/>
        <v>9.479895893068841E-4</v>
      </c>
      <c r="O67" s="4">
        <f t="shared" si="17"/>
        <v>9.4814535617822999E-4</v>
      </c>
      <c r="P67" s="4">
        <f t="shared" si="18"/>
        <v>9.520088000963369E-4</v>
      </c>
      <c r="Q67" s="4">
        <f t="shared" si="19"/>
        <v>9.5701011711233708E-4</v>
      </c>
      <c r="R67" s="4">
        <f t="shared" si="20"/>
        <v>9.5345155122519929E-4</v>
      </c>
      <c r="S67" s="4">
        <f t="shared" si="21"/>
        <v>9.4912960600859948E-4</v>
      </c>
      <c r="T67" s="4">
        <f t="shared" si="22"/>
        <v>9.4682888640964169E-4</v>
      </c>
      <c r="U67" s="4">
        <f t="shared" si="23"/>
        <v>9.3996677780607961E-4</v>
      </c>
      <c r="V67" s="4">
        <f t="shared" si="24"/>
        <v>9.3667427140420897E-4</v>
      </c>
      <c r="W67" s="4">
        <f t="shared" si="25"/>
        <v>9.3390179061943125E-4</v>
      </c>
      <c r="X67" s="4">
        <f t="shared" si="26"/>
        <v>9.3364555978708819E-4</v>
      </c>
      <c r="Y67" s="4">
        <f t="shared" si="27"/>
        <v>9.3096085593305782E-4</v>
      </c>
    </row>
    <row r="68" spans="1:25" x14ac:dyDescent="0.3">
      <c r="A68" s="3" t="s">
        <v>11</v>
      </c>
      <c r="B68" s="5">
        <f t="shared" si="11"/>
        <v>2.25</v>
      </c>
      <c r="C68" s="5">
        <f t="shared" si="8"/>
        <v>0.55035000000000001</v>
      </c>
      <c r="D68" s="4">
        <f t="shared" si="6"/>
        <v>0.97699563106455967</v>
      </c>
      <c r="E68" s="4">
        <f t="shared" si="12"/>
        <v>1.0343599438170361E-2</v>
      </c>
      <c r="F68" s="9">
        <f t="shared" si="9"/>
        <v>1.2053466228751475E-2</v>
      </c>
      <c r="G68" s="4"/>
      <c r="H68" s="4"/>
      <c r="I68" s="4"/>
      <c r="J68" s="4"/>
      <c r="K68" s="4"/>
      <c r="L68" s="4"/>
      <c r="M68" s="4"/>
      <c r="N68" s="4"/>
      <c r="O68" s="4">
        <f t="shared" si="17"/>
        <v>1.0618470154072461E-3</v>
      </c>
      <c r="P68" s="4">
        <f t="shared" si="18"/>
        <v>1.0666154298633588E-3</v>
      </c>
      <c r="Q68" s="4">
        <f t="shared" si="19"/>
        <v>1.072539998347233E-3</v>
      </c>
      <c r="R68" s="4">
        <f t="shared" si="20"/>
        <v>1.0693215513194658E-3</v>
      </c>
      <c r="S68" s="4">
        <f t="shared" si="21"/>
        <v>1.0653327797443719E-3</v>
      </c>
      <c r="T68" s="4">
        <f t="shared" si="22"/>
        <v>1.0633828607287609E-3</v>
      </c>
      <c r="U68" s="4">
        <f t="shared" si="23"/>
        <v>1.0568283442803175E-3</v>
      </c>
      <c r="V68" s="4">
        <f t="shared" si="24"/>
        <v>1.0540381577819058E-3</v>
      </c>
      <c r="W68" s="4">
        <f t="shared" si="25"/>
        <v>1.0517742888514832E-3</v>
      </c>
      <c r="X68" s="4">
        <f t="shared" si="26"/>
        <v>1.0520550580911032E-3</v>
      </c>
      <c r="Y68" s="4">
        <f t="shared" si="27"/>
        <v>1.0498830031172176E-3</v>
      </c>
    </row>
    <row r="69" spans="1:25" x14ac:dyDescent="0.3">
      <c r="A69" s="3" t="s">
        <v>12</v>
      </c>
      <c r="B69" s="5">
        <f t="shared" si="11"/>
        <v>2.5</v>
      </c>
      <c r="C69" s="5">
        <f t="shared" si="8"/>
        <v>0.562025</v>
      </c>
      <c r="D69" s="4">
        <f t="shared" si="6"/>
        <v>0.97406042994029751</v>
      </c>
      <c r="E69" s="4">
        <f t="shared" si="12"/>
        <v>1.0512773681735713E-2</v>
      </c>
      <c r="F69" s="9">
        <f t="shared" si="9"/>
        <v>1.2056459915846141E-2</v>
      </c>
      <c r="G69" s="4"/>
      <c r="H69" s="4"/>
      <c r="I69" s="4"/>
      <c r="J69" s="4"/>
      <c r="K69" s="4"/>
      <c r="L69" s="4"/>
      <c r="M69" s="4"/>
      <c r="N69" s="4"/>
      <c r="O69" s="4"/>
      <c r="P69" s="4">
        <f t="shared" si="18"/>
        <v>1.1095080702709338E-3</v>
      </c>
      <c r="Q69" s="4">
        <f t="shared" si="19"/>
        <v>1.1165343016235356E-3</v>
      </c>
      <c r="R69" s="4">
        <f t="shared" si="20"/>
        <v>1.1139528047706662E-3</v>
      </c>
      <c r="S69" s="4">
        <f t="shared" si="21"/>
        <v>1.1106239851071957E-3</v>
      </c>
      <c r="T69" s="4">
        <f t="shared" si="22"/>
        <v>1.1092685492517468E-3</v>
      </c>
      <c r="U69" s="4">
        <f t="shared" si="23"/>
        <v>1.1034510358337857E-3</v>
      </c>
      <c r="V69" s="4">
        <f t="shared" si="24"/>
        <v>1.1015086672928201E-3</v>
      </c>
      <c r="W69" s="4">
        <f t="shared" si="25"/>
        <v>1.1000743604557578E-3</v>
      </c>
      <c r="X69" s="4">
        <f t="shared" si="26"/>
        <v>1.101104903127132E-3</v>
      </c>
      <c r="Y69" s="4">
        <f t="shared" si="27"/>
        <v>1.099756189311771E-3</v>
      </c>
    </row>
    <row r="70" spans="1:25" x14ac:dyDescent="0.3">
      <c r="A70" s="3" t="s">
        <v>13</v>
      </c>
      <c r="B70" s="5">
        <f t="shared" si="11"/>
        <v>2.75</v>
      </c>
      <c r="C70" s="5">
        <f t="shared" si="8"/>
        <v>0.57369999999999999</v>
      </c>
      <c r="D70" s="4">
        <f t="shared" si="6"/>
        <v>0.97113332244654271</v>
      </c>
      <c r="E70" s="4">
        <f t="shared" si="12"/>
        <v>1.0651460307562501E-2</v>
      </c>
      <c r="F70" s="9">
        <f t="shared" si="9"/>
        <v>1.2240291290721572E-2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>
        <f t="shared" si="19"/>
        <v>1.1890527358061119E-3</v>
      </c>
      <c r="R70" s="4">
        <f t="shared" si="20"/>
        <v>1.1869375156959309E-3</v>
      </c>
      <c r="S70" s="4">
        <f t="shared" si="21"/>
        <v>1.1840854927739741E-3</v>
      </c>
      <c r="T70" s="4">
        <f t="shared" si="22"/>
        <v>1.183178746435109E-3</v>
      </c>
      <c r="U70" s="4">
        <f t="shared" si="23"/>
        <v>1.1778720596640759E-3</v>
      </c>
      <c r="V70" s="4">
        <f t="shared" si="24"/>
        <v>1.1765724450237644E-3</v>
      </c>
      <c r="W70" s="4">
        <f t="shared" si="25"/>
        <v>1.1757742186001439E-3</v>
      </c>
      <c r="X70" s="4">
        <f t="shared" si="26"/>
        <v>1.1774079689348188E-3</v>
      </c>
      <c r="Y70" s="4">
        <f t="shared" si="27"/>
        <v>1.1766950300873878E-3</v>
      </c>
    </row>
    <row r="71" spans="1:25" x14ac:dyDescent="0.3">
      <c r="A71" s="3" t="s">
        <v>14</v>
      </c>
      <c r="B71" s="5">
        <f t="shared" si="11"/>
        <v>3</v>
      </c>
      <c r="C71" s="5">
        <f t="shared" si="8"/>
        <v>0.57855000000000001</v>
      </c>
      <c r="D71" s="4">
        <f t="shared" si="6"/>
        <v>0.96817064975351519</v>
      </c>
      <c r="E71" s="4">
        <f t="shared" si="12"/>
        <v>1.0782305391774426E-2</v>
      </c>
      <c r="F71" s="9">
        <f t="shared" si="9"/>
        <v>1.2376296884356819E-2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>
        <f t="shared" si="20"/>
        <v>1.2493295594664592E-3</v>
      </c>
      <c r="S71" s="4">
        <f t="shared" si="21"/>
        <v>1.2469621269940556E-3</v>
      </c>
      <c r="T71" s="4">
        <f t="shared" si="22"/>
        <v>1.246504120189535E-3</v>
      </c>
      <c r="U71" s="4">
        <f t="shared" si="23"/>
        <v>1.2417264749503111E-3</v>
      </c>
      <c r="V71" s="4">
        <f t="shared" si="24"/>
        <v>1.2410698562141465E-3</v>
      </c>
      <c r="W71" s="4">
        <f t="shared" si="25"/>
        <v>1.2409056991172097E-3</v>
      </c>
      <c r="X71" s="4">
        <f t="shared" si="26"/>
        <v>1.243129848577533E-3</v>
      </c>
      <c r="Y71" s="4">
        <f t="shared" si="27"/>
        <v>1.2430498296465051E-3</v>
      </c>
    </row>
    <row r="72" spans="1:25" x14ac:dyDescent="0.3">
      <c r="A72" s="3" t="s">
        <v>15</v>
      </c>
      <c r="B72" s="5">
        <f t="shared" si="11"/>
        <v>3.25</v>
      </c>
      <c r="C72" s="5">
        <f t="shared" si="8"/>
        <v>0.58339999999999992</v>
      </c>
      <c r="D72" s="4">
        <f t="shared" si="6"/>
        <v>0.96518429789878646</v>
      </c>
      <c r="E72" s="4">
        <f t="shared" si="12"/>
        <v>1.0903450338279892E-2</v>
      </c>
      <c r="F72" s="9">
        <f t="shared" si="9"/>
        <v>1.2762789052278123E-2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>
        <f t="shared" si="21"/>
        <v>1.352175050068613E-3</v>
      </c>
      <c r="T72" s="4">
        <f t="shared" si="22"/>
        <v>1.3520306137922596E-3</v>
      </c>
      <c r="U72" s="4">
        <f t="shared" si="23"/>
        <v>1.3475590762445852E-3</v>
      </c>
      <c r="V72" s="4">
        <f t="shared" si="24"/>
        <v>1.3473558165073834E-3</v>
      </c>
      <c r="W72" s="4">
        <f t="shared" si="25"/>
        <v>1.3476487619151945E-3</v>
      </c>
      <c r="X72" s="4">
        <f t="shared" si="26"/>
        <v>1.3503378773359798E-3</v>
      </c>
      <c r="Y72" s="4">
        <f t="shared" si="27"/>
        <v>1.3507203512364745E-3</v>
      </c>
    </row>
    <row r="73" spans="1:25" x14ac:dyDescent="0.3">
      <c r="A73" s="3" t="s">
        <v>16</v>
      </c>
      <c r="B73" s="5">
        <f t="shared" si="11"/>
        <v>3.5</v>
      </c>
      <c r="C73" s="5">
        <f t="shared" si="8"/>
        <v>0.58824999999999994</v>
      </c>
      <c r="D73" s="4">
        <f t="shared" si="6"/>
        <v>0.96211448185477288</v>
      </c>
      <c r="E73" s="4">
        <f t="shared" si="12"/>
        <v>1.1034808968515789E-2</v>
      </c>
      <c r="F73" s="9">
        <f t="shared" si="9"/>
        <v>1.2728818873066317E-2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>
        <f t="shared" si="22"/>
        <v>1.3811658261738064E-3</v>
      </c>
      <c r="U73" s="4">
        <f t="shared" si="23"/>
        <v>1.3773084316541881E-3</v>
      </c>
      <c r="V73" s="4">
        <f t="shared" si="24"/>
        <v>1.3777881875197983E-3</v>
      </c>
      <c r="W73" s="4">
        <f t="shared" si="25"/>
        <v>1.3787473338725052E-3</v>
      </c>
      <c r="X73" s="4">
        <f t="shared" si="26"/>
        <v>1.3820254042654911E-3</v>
      </c>
      <c r="Y73" s="4">
        <f t="shared" si="27"/>
        <v>1.3830688558353051E-3</v>
      </c>
    </row>
    <row r="74" spans="1:25" x14ac:dyDescent="0.3">
      <c r="A74" s="3" t="s">
        <v>17</v>
      </c>
      <c r="B74" s="5">
        <f t="shared" si="11"/>
        <v>3.75</v>
      </c>
      <c r="C74" s="5">
        <f t="shared" si="8"/>
        <v>0.59309999999999996</v>
      </c>
      <c r="D74" s="4">
        <f t="shared" si="6"/>
        <v>0.95906254848786199</v>
      </c>
      <c r="E74" s="4">
        <f t="shared" si="12"/>
        <v>1.1146395629472223E-2</v>
      </c>
      <c r="F74" s="9">
        <f t="shared" si="9"/>
        <v>1.3809182055248392E-2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>
        <f t="shared" si="23"/>
        <v>1.6064147116559096E-3</v>
      </c>
      <c r="V74" s="4">
        <f t="shared" si="24"/>
        <v>1.6069599840334186E-3</v>
      </c>
      <c r="W74" s="4">
        <f t="shared" si="25"/>
        <v>1.6080179917965559E-3</v>
      </c>
      <c r="X74" s="4">
        <f t="shared" si="26"/>
        <v>1.6115212179193569E-3</v>
      </c>
      <c r="Y74" s="4">
        <f t="shared" si="27"/>
        <v>1.6126853188168347E-3</v>
      </c>
    </row>
    <row r="75" spans="1:25" x14ac:dyDescent="0.3">
      <c r="A75" s="3" t="s">
        <v>21</v>
      </c>
      <c r="B75" s="5">
        <f t="shared" si="11"/>
        <v>4</v>
      </c>
      <c r="C75" s="5">
        <f t="shared" si="8"/>
        <v>0.60004999999999997</v>
      </c>
      <c r="D75" s="4">
        <f t="shared" si="6"/>
        <v>0.9557629722664388</v>
      </c>
      <c r="E75" s="4">
        <f t="shared" si="12"/>
        <v>1.1311333407994307E-2</v>
      </c>
      <c r="F75" s="9">
        <f t="shared" si="9"/>
        <v>1.411630820267451E-2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>
        <f t="shared" si="24"/>
        <v>1.6960414556909838E-3</v>
      </c>
      <c r="W75" s="4">
        <f t="shared" si="25"/>
        <v>1.6975814196012484E-3</v>
      </c>
      <c r="X75" s="4">
        <f t="shared" si="26"/>
        <v>1.7015449072804354E-3</v>
      </c>
      <c r="Y75" s="4">
        <f t="shared" si="27"/>
        <v>1.7031933302687934E-3</v>
      </c>
    </row>
    <row r="76" spans="1:25" x14ac:dyDescent="0.3">
      <c r="A76" s="3" t="s">
        <v>22</v>
      </c>
      <c r="B76" s="5">
        <f t="shared" si="11"/>
        <v>4.25</v>
      </c>
      <c r="C76" s="5">
        <f t="shared" si="8"/>
        <v>0.60699999999999998</v>
      </c>
      <c r="D76" s="4">
        <f t="shared" si="6"/>
        <v>0.95240187267456911</v>
      </c>
      <c r="E76" s="4">
        <f t="shared" si="12"/>
        <v>1.1474870141738884E-2</v>
      </c>
      <c r="F76" s="9">
        <f t="shared" si="9"/>
        <v>1.4414292461598421E-2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>
        <f t="shared" si="25"/>
        <v>1.7840752628747092E-3</v>
      </c>
      <c r="X76" s="4">
        <f t="shared" si="26"/>
        <v>1.788483351315934E-3</v>
      </c>
      <c r="Y76" s="4">
        <f t="shared" si="27"/>
        <v>1.7906027615727088E-3</v>
      </c>
    </row>
    <row r="77" spans="1:25" x14ac:dyDescent="0.3">
      <c r="A77" s="3" t="s">
        <v>23</v>
      </c>
      <c r="B77" s="5">
        <f t="shared" si="11"/>
        <v>4.5</v>
      </c>
      <c r="C77" s="5">
        <f t="shared" si="8"/>
        <v>0.61395</v>
      </c>
      <c r="D77" s="4">
        <f t="shared" si="6"/>
        <v>0.94898214612579601</v>
      </c>
      <c r="E77" s="4">
        <f t="shared" si="12"/>
        <v>1.1636731978779593E-2</v>
      </c>
      <c r="F77" s="9">
        <f t="shared" si="9"/>
        <v>1.4230942148474313E-2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>
        <f t="shared" si="26"/>
        <v>1.7845898953223304E-3</v>
      </c>
      <c r="Y77" s="4">
        <f t="shared" si="27"/>
        <v>1.7873230869818121E-3</v>
      </c>
    </row>
    <row r="78" spans="1:25" x14ac:dyDescent="0.3">
      <c r="A78" s="3" t="s">
        <v>24</v>
      </c>
      <c r="B78" s="5">
        <f t="shared" si="11"/>
        <v>4.75</v>
      </c>
      <c r="C78" s="5">
        <f t="shared" si="8"/>
        <v>0.62090000000000001</v>
      </c>
      <c r="D78" s="4">
        <f t="shared" si="6"/>
        <v>0.9456178877619702</v>
      </c>
      <c r="E78" s="4">
        <f t="shared" si="12"/>
        <v>1.177194014131989E-2</v>
      </c>
      <c r="F78" s="9">
        <f t="shared" si="9"/>
        <v>1.5179588057486093E-2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>
        <f t="shared" si="27"/>
        <v>1.9933443678580142E-3</v>
      </c>
    </row>
    <row r="79" spans="1:25" x14ac:dyDescent="0.3">
      <c r="A79" s="3" t="s">
        <v>25</v>
      </c>
      <c r="B79" s="5">
        <f t="shared" si="11"/>
        <v>5</v>
      </c>
      <c r="C79" s="5"/>
      <c r="D79" s="4">
        <f t="shared" si="6"/>
        <v>0.94204293185247345</v>
      </c>
      <c r="E79" s="4">
        <f t="shared" si="12"/>
        <v>1.1940886045870515E-2</v>
      </c>
      <c r="F79" s="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3">
      <c r="F80" s="13" t="s">
        <v>42</v>
      </c>
      <c r="G80" s="13">
        <f>SUM(G60:G78)</f>
        <v>1.8466970403544086E-4</v>
      </c>
      <c r="H80" s="13">
        <f t="shared" ref="H80:Y80" si="28">SUM(H60:H78)</f>
        <v>4.3681949768520812E-4</v>
      </c>
      <c r="I80" s="13">
        <f t="shared" si="28"/>
        <v>7.7386429751376143E-4</v>
      </c>
      <c r="J80" s="13">
        <f t="shared" si="28"/>
        <v>1.2947659008901659E-3</v>
      </c>
      <c r="K80" s="13">
        <f t="shared" si="28"/>
        <v>1.9393665762165156E-3</v>
      </c>
      <c r="L80" s="13">
        <f t="shared" si="28"/>
        <v>2.6884212248581159E-3</v>
      </c>
      <c r="M80" s="13">
        <f t="shared" si="28"/>
        <v>3.6490608152164035E-3</v>
      </c>
      <c r="N80" s="13">
        <f t="shared" si="28"/>
        <v>4.5708148900552026E-3</v>
      </c>
      <c r="O80" s="13">
        <f t="shared" si="28"/>
        <v>5.6050677440371973E-3</v>
      </c>
      <c r="P80" s="13">
        <f t="shared" si="28"/>
        <v>6.7193653232420283E-3</v>
      </c>
      <c r="Q80" s="13">
        <f t="shared" si="28"/>
        <v>7.9297780034653237E-3</v>
      </c>
      <c r="R80" s="13">
        <f t="shared" si="28"/>
        <v>9.1333187618959193E-3</v>
      </c>
      <c r="S80" s="13">
        <f t="shared" si="28"/>
        <v>1.0429795921376297E-2</v>
      </c>
      <c r="T80" s="13">
        <f t="shared" si="28"/>
        <v>1.1777952647320322E-2</v>
      </c>
      <c r="U80" s="13">
        <f t="shared" si="28"/>
        <v>1.3292734994810476E-2</v>
      </c>
      <c r="V80" s="13">
        <f t="shared" si="28"/>
        <v>1.4943326773581615E-2</v>
      </c>
      <c r="W80" s="13">
        <f t="shared" si="28"/>
        <v>1.6691065778669793E-2</v>
      </c>
      <c r="X80" s="13">
        <f t="shared" si="28"/>
        <v>1.8481213054368843E-2</v>
      </c>
      <c r="Y80" s="13">
        <f t="shared" si="28"/>
        <v>2.0444955729031003E-2</v>
      </c>
    </row>
    <row r="81" spans="1:26" x14ac:dyDescent="0.3"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6" x14ac:dyDescent="0.3">
      <c r="G82" s="24">
        <v>9.5595249045718391E-3</v>
      </c>
      <c r="H82" s="24">
        <v>9.3674461315577783E-3</v>
      </c>
      <c r="I82" s="24">
        <v>9.60198413250829E-3</v>
      </c>
      <c r="J82" s="24">
        <v>9.8896995633452091E-3</v>
      </c>
      <c r="K82" s="24">
        <v>1.0079553448908858E-2</v>
      </c>
      <c r="L82" s="24">
        <v>1.0147155041059557E-2</v>
      </c>
      <c r="M82" s="24">
        <v>1.0359120554215336E-2</v>
      </c>
      <c r="N82" s="24">
        <v>1.0518663938467529E-2</v>
      </c>
      <c r="O82" s="24">
        <v>1.0687287242799754E-2</v>
      </c>
      <c r="P82" s="24">
        <v>1.0822455531344994E-2</v>
      </c>
      <c r="Q82" s="24">
        <v>1.094949731396355E-2</v>
      </c>
      <c r="R82" s="24">
        <v>1.1066496812065509E-2</v>
      </c>
      <c r="S82" s="24">
        <v>1.1194675286927394E-2</v>
      </c>
      <c r="T82" s="24">
        <v>1.1302138838237297E-2</v>
      </c>
      <c r="U82" s="24">
        <v>1.14657281285848E-2</v>
      </c>
      <c r="V82" s="24">
        <v>1.1627552999179386E-2</v>
      </c>
      <c r="W82" s="24">
        <v>1.1787358351346488E-2</v>
      </c>
      <c r="X82" s="24">
        <v>1.1919441268807385E-2</v>
      </c>
      <c r="Y82" s="24">
        <v>1.2086025298590415E-2</v>
      </c>
      <c r="Z82" s="11" t="s">
        <v>44</v>
      </c>
    </row>
    <row r="83" spans="1:26" x14ac:dyDescent="0.3">
      <c r="A83" s="3" t="s">
        <v>1</v>
      </c>
      <c r="B83" s="3" t="s">
        <v>43</v>
      </c>
      <c r="C83" s="4" t="s">
        <v>33</v>
      </c>
      <c r="D83" s="4" t="s">
        <v>34</v>
      </c>
      <c r="E83" s="4" t="s">
        <v>35</v>
      </c>
      <c r="F83" s="9" t="s">
        <v>36</v>
      </c>
      <c r="G83" s="4" t="s">
        <v>41</v>
      </c>
      <c r="H83" s="4" t="s">
        <v>41</v>
      </c>
      <c r="I83" s="4" t="s">
        <v>41</v>
      </c>
      <c r="J83" s="4" t="s">
        <v>41</v>
      </c>
      <c r="K83" s="4" t="s">
        <v>41</v>
      </c>
      <c r="L83" s="4" t="s">
        <v>41</v>
      </c>
      <c r="M83" s="4" t="s">
        <v>41</v>
      </c>
      <c r="N83" s="4" t="s">
        <v>41</v>
      </c>
      <c r="O83" s="4" t="s">
        <v>41</v>
      </c>
      <c r="P83" s="4" t="s">
        <v>41</v>
      </c>
      <c r="Q83" s="4" t="s">
        <v>41</v>
      </c>
      <c r="R83" s="4" t="s">
        <v>41</v>
      </c>
      <c r="S83" s="4" t="s">
        <v>41</v>
      </c>
      <c r="T83" s="4" t="s">
        <v>41</v>
      </c>
      <c r="U83" s="4" t="s">
        <v>41</v>
      </c>
      <c r="V83" s="4" t="s">
        <v>41</v>
      </c>
      <c r="W83" s="4" t="s">
        <v>41</v>
      </c>
      <c r="X83" s="4" t="s">
        <v>41</v>
      </c>
      <c r="Y83" s="4" t="s">
        <v>41</v>
      </c>
      <c r="Z83" s="11" t="s">
        <v>46</v>
      </c>
    </row>
    <row r="84" spans="1:26" x14ac:dyDescent="0.3">
      <c r="A84" s="3" t="s">
        <v>4</v>
      </c>
      <c r="B84" s="27">
        <v>0</v>
      </c>
      <c r="C84" s="4"/>
      <c r="D84" s="4"/>
      <c r="E84" s="4"/>
      <c r="F84" s="9"/>
      <c r="G84" s="5"/>
      <c r="H84" s="5"/>
      <c r="I84" s="5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2"/>
    </row>
    <row r="85" spans="1:26" x14ac:dyDescent="0.3">
      <c r="A85" s="3" t="s">
        <v>2</v>
      </c>
      <c r="B85" s="5">
        <v>0.25</v>
      </c>
      <c r="C85" s="5">
        <v>0.15540000000000001</v>
      </c>
      <c r="D85" s="4">
        <f t="shared" ref="D85:D104" si="29">D60</f>
        <v>0.99774842124243568</v>
      </c>
      <c r="E85" s="4">
        <f>-1/B85*LN(D85)</f>
        <v>9.0164694892998862E-3</v>
      </c>
      <c r="F85" s="9">
        <f>(D85/D86-1)/(B86-B85)</f>
        <v>9.5595249045716812E-3</v>
      </c>
      <c r="G85" s="4"/>
      <c r="H85" s="4">
        <f t="shared" ref="H85:Y85" si="30">$D86*($B86-$B85)*($F85*NORMSDIST((LN($F85/H$82)+$Z85^2/2*$B85)/($Z85*SQRT($B85)))-H$82*NORMSDIST((LN($F85/H$82)-$Z85^2/2*$B85)/($Z85*SQRT($B85))))</f>
        <v>2.0770041649396815E-4</v>
      </c>
      <c r="I85" s="4">
        <f t="shared" si="30"/>
        <v>1.7984467998071168E-4</v>
      </c>
      <c r="J85" s="4">
        <f t="shared" si="30"/>
        <v>1.4961263835607756E-4</v>
      </c>
      <c r="K85" s="4">
        <f t="shared" si="30"/>
        <v>1.3192923034050161E-4</v>
      </c>
      <c r="L85" s="4">
        <f t="shared" si="30"/>
        <v>1.2604810377012758E-4</v>
      </c>
      <c r="M85" s="4">
        <f t="shared" si="30"/>
        <v>1.0895831286535545E-4</v>
      </c>
      <c r="N85" s="4">
        <f t="shared" si="30"/>
        <v>9.738225582907232E-5</v>
      </c>
      <c r="O85" s="4">
        <f t="shared" si="30"/>
        <v>8.6273035161347499E-5</v>
      </c>
      <c r="P85" s="4">
        <f t="shared" si="30"/>
        <v>7.8153479546649008E-5</v>
      </c>
      <c r="Q85" s="4">
        <f t="shared" si="30"/>
        <v>7.1121544872013094E-5</v>
      </c>
      <c r="R85" s="4">
        <f t="shared" si="30"/>
        <v>6.5130802884267217E-5</v>
      </c>
      <c r="S85" s="4">
        <f t="shared" si="30"/>
        <v>5.9071378384075236E-5</v>
      </c>
      <c r="T85" s="4">
        <f t="shared" si="30"/>
        <v>5.4374198200624558E-5</v>
      </c>
      <c r="U85" s="4">
        <f t="shared" si="30"/>
        <v>4.785002899553637E-5</v>
      </c>
      <c r="V85" s="4">
        <f t="shared" si="30"/>
        <v>4.208459624782823E-5</v>
      </c>
      <c r="W85" s="4">
        <f t="shared" si="30"/>
        <v>3.7004813898225834E-5</v>
      </c>
      <c r="X85" s="4">
        <f t="shared" si="30"/>
        <v>3.3227720280203251E-5</v>
      </c>
      <c r="Y85" s="4">
        <f t="shared" si="30"/>
        <v>2.8959977163585814E-5</v>
      </c>
      <c r="Z85" s="11">
        <f t="shared" ref="Z85:Z103" si="31">E37</f>
        <v>0.38979999960449796</v>
      </c>
    </row>
    <row r="86" spans="1:26" x14ac:dyDescent="0.3">
      <c r="A86" s="3" t="s">
        <v>3</v>
      </c>
      <c r="B86" s="5">
        <f>B85+0.25</f>
        <v>0.5</v>
      </c>
      <c r="C86" s="5">
        <v>0.15540000000000001</v>
      </c>
      <c r="D86" s="4">
        <f t="shared" si="29"/>
        <v>0.99536960610772551</v>
      </c>
      <c r="E86" s="4">
        <f t="shared" ref="E86:E104" si="32">-1/B86*LN(D86)</f>
        <v>9.2822947483036187E-3</v>
      </c>
      <c r="F86" s="9">
        <f t="shared" ref="F86:F103" si="33">(D86/D87-1)/(B87-B86)</f>
        <v>9.1749267813741042E-3</v>
      </c>
      <c r="G86" s="4"/>
      <c r="H86" s="4"/>
      <c r="I86" s="4">
        <f t="shared" ref="I86:Y86" si="34">$D87*($B87-$B86)*($F86*NORMSDIST((LN($F86/I$82)+$Z86^2/2*$B86)/($Z86*SQRT($B86)))-I$82*NORMSDIST((LN($F86/I$82)-$Z86^2/2*$B86)/($Z86*SQRT($B86))))</f>
        <v>2.0593445269207256E-4</v>
      </c>
      <c r="J86" s="4">
        <f t="shared" si="34"/>
        <v>1.8016724981085723E-4</v>
      </c>
      <c r="K86" s="4">
        <f t="shared" si="34"/>
        <v>1.6469079875577289E-4</v>
      </c>
      <c r="L86" s="4">
        <f t="shared" si="34"/>
        <v>1.5945973328093622E-4</v>
      </c>
      <c r="M86" s="4">
        <f t="shared" si="34"/>
        <v>1.4396971549266482E-4</v>
      </c>
      <c r="N86" s="4">
        <f t="shared" si="34"/>
        <v>1.3318489910966726E-4</v>
      </c>
      <c r="O86" s="4">
        <f t="shared" si="34"/>
        <v>1.2255886118829072E-4</v>
      </c>
      <c r="P86" s="4">
        <f t="shared" si="34"/>
        <v>1.1458663664293457E-4</v>
      </c>
      <c r="Q86" s="4">
        <f t="shared" si="34"/>
        <v>1.0751563409792687E-4</v>
      </c>
      <c r="R86" s="4">
        <f t="shared" si="34"/>
        <v>1.0134981923947618E-4</v>
      </c>
      <c r="S86" s="4">
        <f t="shared" si="34"/>
        <v>9.495959848528345E-5</v>
      </c>
      <c r="T86" s="4">
        <f t="shared" si="34"/>
        <v>8.9883707336028176E-5</v>
      </c>
      <c r="U86" s="4">
        <f t="shared" si="34"/>
        <v>8.2626088192257281E-5</v>
      </c>
      <c r="V86" s="4">
        <f t="shared" si="34"/>
        <v>7.5974246617053264E-5</v>
      </c>
      <c r="W86" s="4">
        <f t="shared" si="34"/>
        <v>6.9888661023648042E-5</v>
      </c>
      <c r="X86" s="4">
        <f t="shared" si="34"/>
        <v>6.5199878190255498E-5</v>
      </c>
      <c r="Y86" s="4">
        <f t="shared" si="34"/>
        <v>5.969974599150903E-5</v>
      </c>
      <c r="Z86" s="11">
        <f t="shared" si="31"/>
        <v>0.38979998175549357</v>
      </c>
    </row>
    <row r="87" spans="1:26" x14ac:dyDescent="0.3">
      <c r="A87" s="3" t="s">
        <v>5</v>
      </c>
      <c r="B87" s="5">
        <f t="shared" ref="B87:B104" si="35">B86+0.25</f>
        <v>0.75</v>
      </c>
      <c r="C87" s="5">
        <v>0.15540000000000001</v>
      </c>
      <c r="D87" s="4">
        <f t="shared" si="29"/>
        <v>0.99309172015282776</v>
      </c>
      <c r="E87" s="4">
        <f t="shared" si="32"/>
        <v>9.2430033101872505E-3</v>
      </c>
      <c r="F87" s="9">
        <f t="shared" si="33"/>
        <v>1.0072780681285032E-2</v>
      </c>
      <c r="G87" s="4"/>
      <c r="H87" s="4"/>
      <c r="I87" s="4"/>
      <c r="J87" s="4">
        <f t="shared" ref="J87:Y87" si="36">$D88*($B88-$B87)*($F87*NORMSDIST((LN($F87/J$82)+$Z87^2/2*$B87)/($Z87*SQRT($B87)))-J$82*NORMSDIST((LN($F87/J$82)-$Z87^2/2*$B87)/($Z87*SQRT($B87))))</f>
        <v>3.5447299415886156E-4</v>
      </c>
      <c r="K87" s="4">
        <f t="shared" si="36"/>
        <v>3.3363172382459253E-4</v>
      </c>
      <c r="L87" s="4">
        <f t="shared" si="36"/>
        <v>3.2646124141848612E-4</v>
      </c>
      <c r="M87" s="4">
        <f t="shared" si="36"/>
        <v>3.0481098051020296E-4</v>
      </c>
      <c r="N87" s="4">
        <f t="shared" si="36"/>
        <v>2.8932858302802228E-4</v>
      </c>
      <c r="O87" s="4">
        <f t="shared" si="36"/>
        <v>2.7370119981201947E-4</v>
      </c>
      <c r="P87" s="4">
        <f t="shared" si="36"/>
        <v>2.6170530244864473E-4</v>
      </c>
      <c r="Q87" s="4">
        <f t="shared" si="36"/>
        <v>2.5084964094654707E-4</v>
      </c>
      <c r="R87" s="4">
        <f t="shared" si="36"/>
        <v>2.4120228004592049E-4</v>
      </c>
      <c r="S87" s="4">
        <f t="shared" si="36"/>
        <v>2.3100880660000626E-4</v>
      </c>
      <c r="T87" s="4">
        <f t="shared" si="36"/>
        <v>2.2275790809560909E-4</v>
      </c>
      <c r="U87" s="4">
        <f t="shared" si="36"/>
        <v>2.106997795633594E-4</v>
      </c>
      <c r="V87" s="4">
        <f t="shared" si="36"/>
        <v>1.9934874936973346E-4</v>
      </c>
      <c r="W87" s="4">
        <f t="shared" si="36"/>
        <v>1.8868171182890095E-4</v>
      </c>
      <c r="X87" s="4">
        <f t="shared" si="36"/>
        <v>1.8025741850301335E-4</v>
      </c>
      <c r="Y87" s="4">
        <f t="shared" si="36"/>
        <v>1.7012009800741829E-4</v>
      </c>
      <c r="Z87" s="11">
        <f t="shared" si="31"/>
        <v>0.38980001120549296</v>
      </c>
    </row>
    <row r="88" spans="1:26" x14ac:dyDescent="0.3">
      <c r="A88" s="3" t="s">
        <v>6</v>
      </c>
      <c r="B88" s="5">
        <f t="shared" si="35"/>
        <v>1</v>
      </c>
      <c r="C88" s="4">
        <v>0.16295000000000001</v>
      </c>
      <c r="D88" s="4">
        <f t="shared" si="29"/>
        <v>0.99059720306034749</v>
      </c>
      <c r="E88" s="4">
        <f t="shared" si="32"/>
        <v>9.4472823123537275E-3</v>
      </c>
      <c r="F88" s="9">
        <f t="shared" si="33"/>
        <v>1.0757283460490541E-2</v>
      </c>
      <c r="G88" s="4"/>
      <c r="H88" s="4"/>
      <c r="I88" s="4"/>
      <c r="J88" s="4"/>
      <c r="K88" s="4">
        <f t="shared" ref="K88:Y88" si="37">$D89*($B89-$B88)*($F88*NORMSDIST((LN($F88/K$82)+$Z88^2/2*$B88)/($Z88*SQRT($B88)))-K$82*NORMSDIST((LN($F88/K$82)-$Z88^2/2*$B88)/($Z88*SQRT($B88))))</f>
        <v>5.8884484853662425E-4</v>
      </c>
      <c r="L88" s="4">
        <f t="shared" si="37"/>
        <v>5.813018222152386E-4</v>
      </c>
      <c r="M88" s="4">
        <f t="shared" si="37"/>
        <v>5.5822609661425869E-4</v>
      </c>
      <c r="N88" s="4">
        <f t="shared" si="37"/>
        <v>5.4142233208365296E-4</v>
      </c>
      <c r="O88" s="4">
        <f t="shared" si="37"/>
        <v>5.2417737239836846E-4</v>
      </c>
      <c r="P88" s="4">
        <f t="shared" si="37"/>
        <v>5.1072816304289798E-4</v>
      </c>
      <c r="Q88" s="4">
        <f t="shared" si="37"/>
        <v>4.9838520165994271E-4</v>
      </c>
      <c r="R88" s="4">
        <f t="shared" si="37"/>
        <v>4.872685090131172E-4</v>
      </c>
      <c r="S88" s="4">
        <f t="shared" si="37"/>
        <v>4.753605498194888E-4</v>
      </c>
      <c r="T88" s="4">
        <f t="shared" si="37"/>
        <v>4.6559157636372862E-4</v>
      </c>
      <c r="U88" s="4">
        <f t="shared" si="37"/>
        <v>4.5108874738365056E-4</v>
      </c>
      <c r="V88" s="4">
        <f t="shared" si="37"/>
        <v>4.3717017316281603E-4</v>
      </c>
      <c r="W88" s="4">
        <f t="shared" si="37"/>
        <v>4.2383253202729241E-4</v>
      </c>
      <c r="X88" s="4">
        <f t="shared" si="37"/>
        <v>4.1310691481836369E-4</v>
      </c>
      <c r="Y88" s="4">
        <f t="shared" si="37"/>
        <v>3.9995527357214184E-4</v>
      </c>
      <c r="Z88" s="11">
        <f t="shared" si="31"/>
        <v>0.49286647415944196</v>
      </c>
    </row>
    <row r="89" spans="1:26" x14ac:dyDescent="0.3">
      <c r="A89" s="3" t="s">
        <v>7</v>
      </c>
      <c r="B89" s="5">
        <f t="shared" si="35"/>
        <v>1.25</v>
      </c>
      <c r="C89" s="4">
        <v>0.17049999999999998</v>
      </c>
      <c r="D89" s="4">
        <f t="shared" si="29"/>
        <v>0.98794031455890841</v>
      </c>
      <c r="E89" s="4">
        <f t="shared" si="32"/>
        <v>9.7063947396209427E-3</v>
      </c>
      <c r="F89" s="9">
        <f t="shared" si="33"/>
        <v>1.0843963926604694E-2</v>
      </c>
      <c r="G89" s="4"/>
      <c r="H89" s="4"/>
      <c r="I89" s="4"/>
      <c r="J89" s="4"/>
      <c r="K89" s="4"/>
      <c r="L89" s="4">
        <f t="shared" ref="L89:Y89" si="38">$D90*($B90-$B89)*($F89*NORMSDIST((LN($F89/L$82)+$Z89^2/2*$B89)/($Z89*SQRT($B89)))-L$82*NORMSDIST((LN($F89/L$82)-$Z89^2/2*$B89)/($Z89*SQRT($B89))))</f>
        <v>7.1322294721551588E-4</v>
      </c>
      <c r="M89" s="4">
        <f t="shared" si="38"/>
        <v>6.9158189000775535E-4</v>
      </c>
      <c r="N89" s="4">
        <f t="shared" si="38"/>
        <v>6.7573932512850817E-4</v>
      </c>
      <c r="O89" s="4">
        <f t="shared" si="38"/>
        <v>6.5940191246446434E-4</v>
      </c>
      <c r="P89" s="4">
        <f t="shared" si="38"/>
        <v>6.4660144873024742E-4</v>
      </c>
      <c r="Q89" s="4">
        <f t="shared" si="38"/>
        <v>6.3480567542769804E-4</v>
      </c>
      <c r="R89" s="4">
        <f t="shared" si="38"/>
        <v>6.2414034221064548E-4</v>
      </c>
      <c r="S89" s="4">
        <f t="shared" si="38"/>
        <v>6.1267016540737047E-4</v>
      </c>
      <c r="T89" s="4">
        <f t="shared" si="38"/>
        <v>6.0322344556071317E-4</v>
      </c>
      <c r="U89" s="4">
        <f t="shared" si="38"/>
        <v>5.8913461635516206E-4</v>
      </c>
      <c r="V89" s="4">
        <f t="shared" si="38"/>
        <v>5.7553708539071359E-4</v>
      </c>
      <c r="W89" s="4">
        <f t="shared" si="38"/>
        <v>5.6243281583526889E-4</v>
      </c>
      <c r="X89" s="4">
        <f t="shared" si="38"/>
        <v>5.5183925219892921E-4</v>
      </c>
      <c r="Y89" s="4">
        <f t="shared" si="38"/>
        <v>5.3877818309805675E-4</v>
      </c>
      <c r="Z89" s="11">
        <f t="shared" si="31"/>
        <v>0.54957039856518686</v>
      </c>
    </row>
    <row r="90" spans="1:26" x14ac:dyDescent="0.3">
      <c r="A90" s="3" t="s">
        <v>8</v>
      </c>
      <c r="B90" s="5">
        <f t="shared" si="35"/>
        <v>1.5</v>
      </c>
      <c r="C90" s="4">
        <v>0.17804999999999999</v>
      </c>
      <c r="D90" s="4">
        <f t="shared" si="29"/>
        <v>0.98526925848465841</v>
      </c>
      <c r="E90" s="4">
        <f t="shared" si="32"/>
        <v>9.8935441987349371E-3</v>
      </c>
      <c r="F90" s="9">
        <f t="shared" si="33"/>
        <v>1.0487832462883873E-2</v>
      </c>
      <c r="G90" s="4"/>
      <c r="H90" s="4"/>
      <c r="I90" s="4"/>
      <c r="J90" s="4"/>
      <c r="K90" s="4"/>
      <c r="L90" s="4"/>
      <c r="M90" s="4">
        <f t="shared" ref="M90:Y90" si="39">$D91*($B91-$B90)*($F90*NORMSDIST((LN($F90/M$82)+$Z90^2/2*$B90)/($Z90*SQRT($B90)))-M$82*NORMSDIST((LN($F90/M$82)-$Z90^2/2*$B90)/($Z90*SQRT($B90))))</f>
        <v>7.6289523555116048E-4</v>
      </c>
      <c r="N90" s="4">
        <f t="shared" si="39"/>
        <v>7.4892270478251085E-4</v>
      </c>
      <c r="O90" s="4">
        <f t="shared" si="39"/>
        <v>7.3447560413765511E-4</v>
      </c>
      <c r="P90" s="4">
        <f t="shared" si="39"/>
        <v>7.2312754138877165E-4</v>
      </c>
      <c r="Q90" s="4">
        <f t="shared" si="39"/>
        <v>7.1264667422922567E-4</v>
      </c>
      <c r="R90" s="4">
        <f t="shared" si="39"/>
        <v>7.0314994592769861E-4</v>
      </c>
      <c r="S90" s="4">
        <f t="shared" si="39"/>
        <v>6.9291411906505479E-4</v>
      </c>
      <c r="T90" s="4">
        <f t="shared" si="39"/>
        <v>6.8446582614518632E-4</v>
      </c>
      <c r="U90" s="4">
        <f t="shared" si="39"/>
        <v>6.7183419206794353E-4</v>
      </c>
      <c r="V90" s="4">
        <f t="shared" si="39"/>
        <v>6.5960515631399675E-4</v>
      </c>
      <c r="W90" s="4">
        <f t="shared" si="39"/>
        <v>6.4778269255967569E-4</v>
      </c>
      <c r="X90" s="4">
        <f t="shared" si="39"/>
        <v>6.3819750715991385E-4</v>
      </c>
      <c r="Y90" s="4">
        <f t="shared" si="39"/>
        <v>6.2634382424734975E-4</v>
      </c>
      <c r="Z90" s="11">
        <f t="shared" si="31"/>
        <v>0.6109782543591773</v>
      </c>
    </row>
    <row r="91" spans="1:26" x14ac:dyDescent="0.3">
      <c r="A91" s="3" t="s">
        <v>9</v>
      </c>
      <c r="B91" s="5">
        <f t="shared" si="35"/>
        <v>1.75</v>
      </c>
      <c r="C91" s="4">
        <v>0.18559999999999999</v>
      </c>
      <c r="D91" s="4">
        <f t="shared" si="29"/>
        <v>0.98269267943854488</v>
      </c>
      <c r="E91" s="4">
        <f t="shared" si="32"/>
        <v>9.9764817589790139E-3</v>
      </c>
      <c r="F91" s="9">
        <f t="shared" si="33"/>
        <v>1.1643009995048637E-2</v>
      </c>
      <c r="G91" s="4"/>
      <c r="H91" s="4"/>
      <c r="I91" s="4"/>
      <c r="J91" s="4"/>
      <c r="K91" s="4"/>
      <c r="L91" s="4"/>
      <c r="M91" s="4"/>
      <c r="N91" s="4">
        <f t="shared" ref="N91:Y91" si="40">$D92*($B92-$B91)*($F91*NORMSDIST((LN($F91/N$82)+$Z91^2/2*$B91)/($Z91*SQRT($B91)))-N$82*NORMSDIST((LN($F91/N$82)-$Z91^2/2*$B91)/($Z91*SQRT($B91))))</f>
        <v>1.0638969739258514E-3</v>
      </c>
      <c r="O91" s="4">
        <f t="shared" si="40"/>
        <v>1.0486158449714397E-3</v>
      </c>
      <c r="P91" s="4">
        <f t="shared" si="40"/>
        <v>1.0365687100334681E-3</v>
      </c>
      <c r="Q91" s="4">
        <f t="shared" si="40"/>
        <v>1.025406867398927E-3</v>
      </c>
      <c r="R91" s="4">
        <f t="shared" si="40"/>
        <v>1.0152630913042324E-3</v>
      </c>
      <c r="S91" s="4">
        <f t="shared" si="40"/>
        <v>1.0042971404261402E-3</v>
      </c>
      <c r="T91" s="4">
        <f t="shared" si="40"/>
        <v>9.9522008465182288E-4</v>
      </c>
      <c r="U91" s="4">
        <f t="shared" si="40"/>
        <v>9.8160313005419197E-4</v>
      </c>
      <c r="V91" s="4">
        <f t="shared" si="40"/>
        <v>9.6836715856847685E-4</v>
      </c>
      <c r="W91" s="4">
        <f t="shared" si="40"/>
        <v>9.5552015513422032E-4</v>
      </c>
      <c r="X91" s="4">
        <f t="shared" si="40"/>
        <v>9.4506642549975928E-4</v>
      </c>
      <c r="Y91" s="4">
        <f t="shared" si="40"/>
        <v>9.3209041356237218E-4</v>
      </c>
      <c r="Z91" s="11">
        <f t="shared" si="31"/>
        <v>0.66319111315208135</v>
      </c>
    </row>
    <row r="92" spans="1:26" x14ac:dyDescent="0.3">
      <c r="A92" s="3" t="s">
        <v>10</v>
      </c>
      <c r="B92" s="5">
        <f t="shared" si="35"/>
        <v>2</v>
      </c>
      <c r="C92" s="4">
        <v>0.1895</v>
      </c>
      <c r="D92" s="4">
        <f t="shared" si="29"/>
        <v>0.97984060594639777</v>
      </c>
      <c r="E92" s="4">
        <f t="shared" si="32"/>
        <v>1.0182683769723876E-2</v>
      </c>
      <c r="F92" s="9">
        <f t="shared" si="33"/>
        <v>1.1647850988803832E-2</v>
      </c>
      <c r="G92" s="4"/>
      <c r="H92" s="4"/>
      <c r="I92" s="4"/>
      <c r="J92" s="4"/>
      <c r="K92" s="4"/>
      <c r="L92" s="4"/>
      <c r="M92" s="4"/>
      <c r="N92" s="4"/>
      <c r="O92" s="4">
        <f t="shared" ref="O92:Y92" si="41">$D93*($B93-$B92)*($F92*NORMSDIST((LN($F92/O$82)+$Z92^2/2*$B92)/($Z92*SQRT($B92)))-O$82*NORMSDIST((LN($F92/O$82)-$Z92^2/2*$B92)/($Z92*SQRT($B92))))</f>
        <v>1.0052848921619517E-3</v>
      </c>
      <c r="P92" s="4">
        <f t="shared" si="41"/>
        <v>9.9295101499734337E-4</v>
      </c>
      <c r="Q92" s="4">
        <f t="shared" si="41"/>
        <v>9.8152868314655014E-4</v>
      </c>
      <c r="R92" s="4">
        <f t="shared" si="41"/>
        <v>9.7115262497357525E-4</v>
      </c>
      <c r="S92" s="4">
        <f t="shared" si="41"/>
        <v>9.5994046123323493E-4</v>
      </c>
      <c r="T92" s="4">
        <f t="shared" si="41"/>
        <v>9.5066354933138217E-4</v>
      </c>
      <c r="U92" s="4">
        <f t="shared" si="41"/>
        <v>9.3675367269893401E-4</v>
      </c>
      <c r="V92" s="4">
        <f t="shared" si="41"/>
        <v>9.2324113830196742E-4</v>
      </c>
      <c r="W92" s="4">
        <f t="shared" si="41"/>
        <v>9.1013364656946218E-4</v>
      </c>
      <c r="X92" s="4">
        <f t="shared" si="41"/>
        <v>8.9947390302089832E-4</v>
      </c>
      <c r="Y92" s="4">
        <f t="shared" si="41"/>
        <v>8.8624980995848101E-4</v>
      </c>
      <c r="Z92" s="11">
        <f t="shared" si="31"/>
        <v>0.59089721830334163</v>
      </c>
    </row>
    <row r="93" spans="1:26" x14ac:dyDescent="0.3">
      <c r="A93" s="3" t="s">
        <v>11</v>
      </c>
      <c r="B93" s="5">
        <f t="shared" si="35"/>
        <v>2.25</v>
      </c>
      <c r="C93" s="4">
        <v>0.19339999999999999</v>
      </c>
      <c r="D93" s="4">
        <f t="shared" si="29"/>
        <v>0.97699563106455967</v>
      </c>
      <c r="E93" s="4">
        <f t="shared" si="32"/>
        <v>1.0343599438170361E-2</v>
      </c>
      <c r="F93" s="9">
        <f t="shared" si="33"/>
        <v>1.2053466228751475E-2</v>
      </c>
      <c r="G93" s="4"/>
      <c r="H93" s="4"/>
      <c r="I93" s="4"/>
      <c r="J93" s="4"/>
      <c r="K93" s="4"/>
      <c r="L93" s="4"/>
      <c r="M93" s="4"/>
      <c r="N93" s="4"/>
      <c r="O93" s="4"/>
      <c r="P93" s="4">
        <f t="shared" ref="P93:Y93" si="42">$D94*($B94-$B93)*($F93*NORMSDIST((LN($F93/P$82)+$Z93^2/2*$B93)/($Z93*SQRT($B93)))-P$82*NORMSDIST((LN($F93/P$82)-$Z93^2/2*$B93)/($Z93*SQRT($B93))))</f>
        <v>1.1384119453231132E-3</v>
      </c>
      <c r="Q93" s="4">
        <f t="shared" si="42"/>
        <v>1.1271308915872815E-3</v>
      </c>
      <c r="R93" s="4">
        <f t="shared" si="42"/>
        <v>1.1168717495163255E-3</v>
      </c>
      <c r="S93" s="4">
        <f t="shared" si="42"/>
        <v>1.1057734246046672E-3</v>
      </c>
      <c r="T93" s="4">
        <f t="shared" si="42"/>
        <v>1.0965806812800567E-3</v>
      </c>
      <c r="U93" s="4">
        <f t="shared" si="42"/>
        <v>1.0827796038141548E-3</v>
      </c>
      <c r="V93" s="4">
        <f t="shared" si="42"/>
        <v>1.0693522644269124E-3</v>
      </c>
      <c r="W93" s="4">
        <f t="shared" si="42"/>
        <v>1.0563075796151667E-3</v>
      </c>
      <c r="X93" s="4">
        <f t="shared" si="42"/>
        <v>1.0456841462299542E-3</v>
      </c>
      <c r="Y93" s="4">
        <f t="shared" si="42"/>
        <v>1.0324862228080804E-3</v>
      </c>
      <c r="Z93" s="11">
        <f t="shared" si="31"/>
        <v>0.60989715341372019</v>
      </c>
    </row>
    <row r="94" spans="1:26" x14ac:dyDescent="0.3">
      <c r="A94" s="3" t="s">
        <v>12</v>
      </c>
      <c r="B94" s="5">
        <f t="shared" si="35"/>
        <v>2.5</v>
      </c>
      <c r="C94" s="4">
        <v>0.19729999999999998</v>
      </c>
      <c r="D94" s="4">
        <f t="shared" si="29"/>
        <v>0.97406042994029751</v>
      </c>
      <c r="E94" s="4">
        <f t="shared" si="32"/>
        <v>1.0512773681735713E-2</v>
      </c>
      <c r="F94" s="9">
        <f t="shared" si="33"/>
        <v>1.2056459915846141E-2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>
        <f t="shared" ref="Q94:Y94" si="43">$D95*($B95-$B94)*($F94*NORMSDIST((LN($F94/Q$82)+$Z94^2/2*$B94)/($Z94*SQRT($B94)))-Q$82*NORMSDIST((LN($F94/Q$82)-$Z94^2/2*$B94)/($Z94*SQRT($B94))))</f>
        <v>1.2058612592520895E-3</v>
      </c>
      <c r="R94" s="4">
        <f t="shared" si="43"/>
        <v>1.1961518740957991E-3</v>
      </c>
      <c r="S94" s="4">
        <f t="shared" si="43"/>
        <v>1.1856413391422883E-3</v>
      </c>
      <c r="T94" s="4">
        <f t="shared" si="43"/>
        <v>1.1769298696596077E-3</v>
      </c>
      <c r="U94" s="4">
        <f t="shared" si="43"/>
        <v>1.1638415557955755E-3</v>
      </c>
      <c r="V94" s="4">
        <f t="shared" si="43"/>
        <v>1.1510960939323375E-3</v>
      </c>
      <c r="W94" s="4">
        <f t="shared" si="43"/>
        <v>1.1387025679011518E-3</v>
      </c>
      <c r="X94" s="4">
        <f t="shared" si="43"/>
        <v>1.1286009763110275E-3</v>
      </c>
      <c r="Y94" s="4">
        <f t="shared" si="43"/>
        <v>1.116040488186066E-3</v>
      </c>
      <c r="Z94" s="11">
        <f t="shared" si="31"/>
        <v>0.63085598352566197</v>
      </c>
    </row>
    <row r="95" spans="1:26" x14ac:dyDescent="0.3">
      <c r="A95" s="3" t="s">
        <v>13</v>
      </c>
      <c r="B95" s="5">
        <f t="shared" si="35"/>
        <v>2.75</v>
      </c>
      <c r="C95" s="4">
        <v>0.20119999999999999</v>
      </c>
      <c r="D95" s="4">
        <f t="shared" si="29"/>
        <v>0.97113332244654271</v>
      </c>
      <c r="E95" s="4">
        <f t="shared" si="32"/>
        <v>1.0651460307562501E-2</v>
      </c>
      <c r="F95" s="9">
        <f t="shared" si="33"/>
        <v>1.2240291290721572E-2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f t="shared" ref="R95:Y95" si="44">$D96*($B96-$B95)*($F95*NORMSDIST((LN($F95/R$82)+$Z95^2/2*$B95)/($Z95*SQRT($B95)))-R$82*NORMSDIST((LN($F95/R$82)-$Z95^2/2*$B95)/($Z95*SQRT($B95))))</f>
        <v>1.3051985660381123E-3</v>
      </c>
      <c r="S95" s="4">
        <f t="shared" si="44"/>
        <v>1.2950948703889121E-3</v>
      </c>
      <c r="T95" s="4">
        <f t="shared" si="44"/>
        <v>1.2867152139096486E-3</v>
      </c>
      <c r="U95" s="4">
        <f t="shared" si="44"/>
        <v>1.2741160446687809E-3</v>
      </c>
      <c r="V95" s="4">
        <f t="shared" si="44"/>
        <v>1.2618358435448475E-3</v>
      </c>
      <c r="W95" s="4">
        <f t="shared" si="44"/>
        <v>1.2498839926923964E-3</v>
      </c>
      <c r="X95" s="4">
        <f t="shared" si="44"/>
        <v>1.2401343853153974E-3</v>
      </c>
      <c r="Y95" s="4">
        <f t="shared" si="44"/>
        <v>1.2280012960854683E-3</v>
      </c>
      <c r="Z95" s="11">
        <f t="shared" si="31"/>
        <v>0.65117596583548043</v>
      </c>
    </row>
    <row r="96" spans="1:26" x14ac:dyDescent="0.3">
      <c r="A96" s="3" t="s">
        <v>14</v>
      </c>
      <c r="B96" s="5">
        <f t="shared" si="35"/>
        <v>3</v>
      </c>
      <c r="C96" s="4">
        <v>0.200575</v>
      </c>
      <c r="D96" s="4">
        <f t="shared" si="29"/>
        <v>0.96817064975351519</v>
      </c>
      <c r="E96" s="4">
        <f t="shared" si="32"/>
        <v>1.0782305391774426E-2</v>
      </c>
      <c r="F96" s="9">
        <f t="shared" si="33"/>
        <v>1.2376296884356819E-2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>
        <f t="shared" ref="S96:Y96" si="45">$D97*($B97-$B96)*($F96*NORMSDIST((LN($F96/S$82)+$Z96^2/2*$B96)/($Z96*SQRT($B96)))-S$82*NORMSDIST((LN($F96/S$82)-$Z96^2/2*$B96)/($Z96*SQRT($B96))))</f>
        <v>1.2961224364465504E-3</v>
      </c>
      <c r="T96" s="4">
        <f t="shared" si="45"/>
        <v>1.2875665048126719E-3</v>
      </c>
      <c r="U96" s="4">
        <f t="shared" si="45"/>
        <v>1.2747029692521644E-3</v>
      </c>
      <c r="V96" s="4">
        <f t="shared" si="45"/>
        <v>1.2621659154979962E-3</v>
      </c>
      <c r="W96" s="4">
        <f t="shared" si="45"/>
        <v>1.249964905971987E-3</v>
      </c>
      <c r="X96" s="4">
        <f t="shared" si="45"/>
        <v>1.2400126861015206E-3</v>
      </c>
      <c r="Y96" s="4">
        <f t="shared" si="45"/>
        <v>1.2276282915679301E-3</v>
      </c>
      <c r="Z96" s="11">
        <f t="shared" si="31"/>
        <v>0.61217663470810268</v>
      </c>
    </row>
    <row r="97" spans="1:26" x14ac:dyDescent="0.3">
      <c r="A97" s="3" t="s">
        <v>15</v>
      </c>
      <c r="B97" s="5">
        <f t="shared" si="35"/>
        <v>3.25</v>
      </c>
      <c r="C97" s="4">
        <v>0.19994999999999999</v>
      </c>
      <c r="D97" s="4">
        <f t="shared" si="29"/>
        <v>0.96518429789878646</v>
      </c>
      <c r="E97" s="4">
        <f t="shared" si="32"/>
        <v>1.0903450338279892E-2</v>
      </c>
      <c r="F97" s="9">
        <f t="shared" si="33"/>
        <v>1.2762789052278123E-2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>
        <f t="shared" ref="T97:Y97" si="46">$D98*($B98-$B97)*($F97*NORMSDIST((LN($F97/T$82)+$Z97^2/2*$B97)/($Z97*SQRT($B97)))-T$82*NORMSDIST((LN($F97/T$82)-$Z97^2/2*$B97)/($Z97*SQRT($B97))))</f>
        <v>1.4084665622604473E-3</v>
      </c>
      <c r="U97" s="4">
        <f t="shared" si="46"/>
        <v>1.39571737276037E-3</v>
      </c>
      <c r="V97" s="4">
        <f t="shared" si="46"/>
        <v>1.3832828424854002E-3</v>
      </c>
      <c r="W97" s="4">
        <f t="shared" si="46"/>
        <v>1.3711729913785536E-3</v>
      </c>
      <c r="X97" s="4">
        <f t="shared" si="46"/>
        <v>1.3612887231494134E-3</v>
      </c>
      <c r="Y97" s="4">
        <f t="shared" si="46"/>
        <v>1.348980709613333E-3</v>
      </c>
      <c r="Z97" s="11">
        <f t="shared" si="31"/>
        <v>0.61995211474960232</v>
      </c>
    </row>
    <row r="98" spans="1:26" x14ac:dyDescent="0.3">
      <c r="A98" s="3" t="s">
        <v>16</v>
      </c>
      <c r="B98" s="5">
        <f t="shared" si="35"/>
        <v>3.5</v>
      </c>
      <c r="C98" s="4">
        <v>0.19932499999999997</v>
      </c>
      <c r="D98" s="4">
        <f t="shared" si="29"/>
        <v>0.96211448185477288</v>
      </c>
      <c r="E98" s="4">
        <f t="shared" si="32"/>
        <v>1.1034808968515789E-2</v>
      </c>
      <c r="F98" s="9">
        <f t="shared" si="33"/>
        <v>1.2728818873066317E-2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>
        <f>$D99*($B99-$B98)*($F98*NORMSDIST((LN($F98/U$82)+$Z98^2/2*$B98)/($Z98*SQRT($B98)))-U$82*NORMSDIST((LN($F98/U$82)-$Z98^2/2*$B98)/($Z98*SQRT($B98))))</f>
        <v>1.4433244927459061E-3</v>
      </c>
      <c r="V98" s="4">
        <f>$D99*($B99-$B98)*($F98*NORMSDIST((LN($F98/V$82)+$Z98^2/2*$B98)/($Z98*SQRT($B98)))-V$82*NORMSDIST((LN($F98/V$82)-$Z98^2/2*$B98)/($Z98*SQRT($B98))))</f>
        <v>1.431431738158765E-3</v>
      </c>
      <c r="W98" s="4">
        <f>$D99*($B99-$B98)*($F98*NORMSDIST((LN($F98/W$82)+$Z98^2/2*$B98)/($Z98*SQRT($B98)))-W$82*NORMSDIST((LN($F98/W$82)-$Z98^2/2*$B98)/($Z98*SQRT($B98))))</f>
        <v>1.4198449792022043E-3</v>
      </c>
      <c r="X98" s="4">
        <f>$D99*($B99-$B98)*($F98*NORMSDIST((LN($F98/X$82)+$Z98^2/2*$B98)/($Z98*SQRT($B98)))-X$82*NORMSDIST((LN($F98/X$82)-$Z98^2/2*$B98)/($Z98*SQRT($B98))))</f>
        <v>1.4103842668623972E-3</v>
      </c>
      <c r="Y98" s="4">
        <f>$D99*($B99-$B98)*($F98*NORMSDIST((LN($F98/Y$82)+$Z98^2/2*$B98)/($Z98*SQRT($B98)))-Y$82*NORMSDIST((LN($F98/Y$82)-$Z98^2/2*$B98)/($Z98*SQRT($B98))))</f>
        <v>1.3985992932111935E-3</v>
      </c>
      <c r="Z98" s="11">
        <f t="shared" si="31"/>
        <v>0.62920954535451179</v>
      </c>
    </row>
    <row r="99" spans="1:26" x14ac:dyDescent="0.3">
      <c r="A99" s="3" t="s">
        <v>17</v>
      </c>
      <c r="B99" s="5">
        <f t="shared" si="35"/>
        <v>3.75</v>
      </c>
      <c r="C99" s="4">
        <v>0.19869999999999999</v>
      </c>
      <c r="D99" s="4">
        <f t="shared" si="29"/>
        <v>0.95906254848786199</v>
      </c>
      <c r="E99" s="4">
        <f t="shared" si="32"/>
        <v>1.1146395629472223E-2</v>
      </c>
      <c r="F99" s="9">
        <f t="shared" si="33"/>
        <v>1.3809182055248392E-2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>
        <f>$D100*($B100-$B99)*($F99*NORMSDIST((LN($F99/V$82)+$Z99^2/2*$B99)/($Z99*SQRT($B99)))-V$82*NORMSDIST((LN($F99/V$82)-$Z99^2/2*$B99)/($Z99*SQRT($B99))))</f>
        <v>1.6743089486693378E-3</v>
      </c>
      <c r="W99" s="4">
        <f>$D100*($B100-$B99)*($F99*NORMSDIST((LN($F99/W$82)+$Z99^2/2*$B99)/($Z99*SQRT($B99)))-W$82*NORMSDIST((LN($F99/W$82)-$Z99^2/2*$B99)/($Z99*SQRT($B99))))</f>
        <v>1.66226249568091E-3</v>
      </c>
      <c r="X99" s="4">
        <f>$D100*($B100-$B99)*($F99*NORMSDIST((LN($F99/X$82)+$Z99^2/2*$B99)/($Z99*SQRT($B99)))-X$82*NORMSDIST((LN($F99/X$82)-$Z99^2/2*$B99)/($Z99*SQRT($B99))))</f>
        <v>1.6524186296409094E-3</v>
      </c>
      <c r="Y99" s="4">
        <f>$D100*($B100-$B99)*($F99*NORMSDIST((LN($F99/Y$82)+$Z99^2/2*$B99)/($Z99*SQRT($B99)))-Y$82*NORMSDIST((LN($F99/Y$82)-$Z99^2/2*$B99)/($Z99*SQRT($B99))))</f>
        <v>1.6401464505599636E-3</v>
      </c>
      <c r="Z99" s="11">
        <f t="shared" si="31"/>
        <v>0.63483612007487744</v>
      </c>
    </row>
    <row r="100" spans="1:26" x14ac:dyDescent="0.3">
      <c r="A100" s="3" t="s">
        <v>21</v>
      </c>
      <c r="B100" s="5">
        <f t="shared" si="35"/>
        <v>4</v>
      </c>
      <c r="C100" s="4">
        <v>0.196825</v>
      </c>
      <c r="D100" s="4">
        <f t="shared" si="29"/>
        <v>0.9557629722664388</v>
      </c>
      <c r="E100" s="4">
        <f t="shared" si="32"/>
        <v>1.1311333407994307E-2</v>
      </c>
      <c r="F100" s="9">
        <f t="shared" si="33"/>
        <v>1.411630820267451E-2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>
        <f>$D101*($B101-$B100)*($F100*NORMSDIST((LN($F100/W$82)+$Z100^2/2*$B100)/($Z100*SQRT($B100)))-W$82*NORMSDIST((LN($F100/W$82)-$Z100^2/2*$B100)/($Z100*SQRT($B100))))</f>
        <v>1.8171468064246512E-3</v>
      </c>
      <c r="X100" s="4">
        <f>$D101*($B101-$B100)*($F100*NORMSDIST((LN($F100/X$82)+$Z100^2/2*$B100)/($Z100*SQRT($B100)))-X$82*NORMSDIST((LN($F100/X$82)-$Z100^2/2*$B100)/($Z100*SQRT($B100))))</f>
        <v>1.8078437532694604E-3</v>
      </c>
      <c r="Y100" s="4">
        <f>$D101*($B101-$B100)*($F100*NORMSDIST((LN($F100/Y$82)+$Z100^2/2*$B100)/($Z100*SQRT($B100)))-Y$82*NORMSDIST((LN($F100/Y$82)-$Z100^2/2*$B100)/($Z100*SQRT($B100))))</f>
        <v>1.7962388296550575E-3</v>
      </c>
      <c r="Z100" s="11">
        <f t="shared" si="31"/>
        <v>0.66738080928233623</v>
      </c>
    </row>
    <row r="101" spans="1:26" x14ac:dyDescent="0.3">
      <c r="A101" s="3" t="s">
        <v>22</v>
      </c>
      <c r="B101" s="5">
        <f t="shared" si="35"/>
        <v>4.25</v>
      </c>
      <c r="C101" s="4">
        <v>0.19495000000000001</v>
      </c>
      <c r="D101" s="4">
        <f t="shared" si="29"/>
        <v>0.95240187267456911</v>
      </c>
      <c r="E101" s="4">
        <f t="shared" si="32"/>
        <v>1.1474870141738884E-2</v>
      </c>
      <c r="F101" s="9">
        <f t="shared" si="33"/>
        <v>1.4414292461598421E-2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>
        <f>$D102*($B102-$B101)*($F101*NORMSDIST((LN($F101/X$82)+$Z101^2/2*$B101)/($Z101*SQRT($B101)))-X$82*NORMSDIST((LN($F101/X$82)-$Z101^2/2*$B101)/($Z101*SQRT($B101))))</f>
        <v>1.92149485512115E-3</v>
      </c>
      <c r="Y101" s="4">
        <f>$D102*($B102-$B101)*($F101*NORMSDIST((LN($F101/Y$82)+$Z101^2/2*$B101)/($Z101*SQRT($B101)))-Y$82*NORMSDIST((LN($F101/Y$82)-$Z101^2/2*$B101)/($Z101*SQRT($B101))))</f>
        <v>1.910254634521581E-3</v>
      </c>
      <c r="Z101" s="11">
        <f t="shared" si="31"/>
        <v>0.6795711750227752</v>
      </c>
    </row>
    <row r="102" spans="1:26" x14ac:dyDescent="0.3">
      <c r="A102" s="3" t="s">
        <v>23</v>
      </c>
      <c r="B102" s="5">
        <f t="shared" si="35"/>
        <v>4.5</v>
      </c>
      <c r="C102" s="4">
        <v>0.193075</v>
      </c>
      <c r="D102" s="4">
        <f t="shared" si="29"/>
        <v>0.94898214612579601</v>
      </c>
      <c r="E102" s="4">
        <f t="shared" si="32"/>
        <v>1.1636731978779593E-2</v>
      </c>
      <c r="F102" s="9">
        <f t="shared" si="33"/>
        <v>1.4230942148474313E-2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>
        <f>$D103*($B103-$B102)*($F102*NORMSDIST((LN($F102/Y$82)+$Z102^2/2*$B102)/($Z102*SQRT($B102)))-Y$82*NORMSDIST((LN($F102/Y$82)-$Z102^2/2*$B102)/($Z102*SQRT($B102))))</f>
        <v>1.9364450904461599E-3</v>
      </c>
      <c r="Z102" s="11">
        <f t="shared" si="31"/>
        <v>0.69388488685433858</v>
      </c>
    </row>
    <row r="103" spans="1:26" x14ac:dyDescent="0.3">
      <c r="A103" s="3" t="s">
        <v>24</v>
      </c>
      <c r="B103" s="5">
        <f t="shared" si="35"/>
        <v>4.75</v>
      </c>
      <c r="C103" s="4">
        <v>0.19120000000000001</v>
      </c>
      <c r="D103" s="4">
        <f t="shared" si="29"/>
        <v>0.9456178877619702</v>
      </c>
      <c r="E103" s="4">
        <f t="shared" si="32"/>
        <v>1.177194014131989E-2</v>
      </c>
      <c r="F103" s="9">
        <f t="shared" si="33"/>
        <v>1.5179588057486093E-2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11">
        <f t="shared" si="31"/>
        <v>0.70361651897798705</v>
      </c>
    </row>
    <row r="104" spans="1:26" x14ac:dyDescent="0.3">
      <c r="A104" s="3" t="s">
        <v>25</v>
      </c>
      <c r="B104" s="5">
        <f t="shared" si="35"/>
        <v>5</v>
      </c>
      <c r="C104" s="4">
        <v>0.190025</v>
      </c>
      <c r="D104" s="4">
        <f t="shared" si="29"/>
        <v>0.94204293185247345</v>
      </c>
      <c r="E104" s="4">
        <f t="shared" si="32"/>
        <v>1.1940886045870515E-2</v>
      </c>
      <c r="F104" s="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3"/>
    </row>
    <row r="105" spans="1:26" x14ac:dyDescent="0.3">
      <c r="F105" s="1" t="s">
        <v>47</v>
      </c>
      <c r="G105" s="3">
        <f t="shared" ref="G105:Y105" si="47">SUM(G85:G104)</f>
        <v>0</v>
      </c>
      <c r="H105" s="3">
        <f t="shared" si="47"/>
        <v>2.0770041649396815E-4</v>
      </c>
      <c r="I105" s="3">
        <f t="shared" si="47"/>
        <v>3.8577913267278427E-4</v>
      </c>
      <c r="J105" s="3">
        <f t="shared" si="47"/>
        <v>6.842528823257964E-4</v>
      </c>
      <c r="K105" s="3">
        <f t="shared" si="47"/>
        <v>1.2190966014574913E-3</v>
      </c>
      <c r="L105" s="3">
        <f t="shared" si="47"/>
        <v>1.9064938479003046E-3</v>
      </c>
      <c r="M105" s="3">
        <f t="shared" si="47"/>
        <v>2.5704422310413979E-3</v>
      </c>
      <c r="N105" s="3">
        <f t="shared" si="47"/>
        <v>3.5498770738872851E-3</v>
      </c>
      <c r="O105" s="3">
        <f t="shared" si="47"/>
        <v>4.4544887222955371E-3</v>
      </c>
      <c r="P105" s="3">
        <f t="shared" si="47"/>
        <v>5.5028342421540701E-3</v>
      </c>
      <c r="Q105" s="3">
        <f t="shared" si="47"/>
        <v>6.6152520726182017E-3</v>
      </c>
      <c r="R105" s="3">
        <f t="shared" si="47"/>
        <v>7.8268796052491686E-3</v>
      </c>
      <c r="S105" s="3">
        <f t="shared" si="47"/>
        <v>9.0128542900030726E-3</v>
      </c>
      <c r="T105" s="3">
        <f t="shared" si="47"/>
        <v>1.0322439127607526E-2</v>
      </c>
      <c r="U105" s="3">
        <f t="shared" si="47"/>
        <v>1.1606072294347987E-2</v>
      </c>
      <c r="V105" s="3">
        <f t="shared" si="47"/>
        <v>1.3114801950688183E-2</v>
      </c>
      <c r="W105" s="3">
        <f t="shared" si="47"/>
        <v>1.4760563347743717E-2</v>
      </c>
      <c r="X105" s="3">
        <f t="shared" si="47"/>
        <v>1.6534231441672567E-2</v>
      </c>
      <c r="Y105" s="3">
        <f t="shared" si="47"/>
        <v>1.8277018632255747E-2</v>
      </c>
      <c r="Z105" s="4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"/>
  <sheetViews>
    <sheetView workbookViewId="0">
      <selection activeCell="G13" sqref="G13"/>
    </sheetView>
  </sheetViews>
  <sheetFormatPr defaultColWidth="11.44140625" defaultRowHeight="14.4" x14ac:dyDescent="0.3"/>
  <cols>
    <col min="6" max="6" width="12.5546875" bestFit="1" customWidth="1"/>
    <col min="10" max="10" width="16.88671875" bestFit="1" customWidth="1"/>
  </cols>
  <sheetData>
    <row r="1" spans="1:48" x14ac:dyDescent="0.3">
      <c r="A1" s="28"/>
      <c r="B1" s="15"/>
      <c r="C1" s="15"/>
    </row>
    <row r="2" spans="1:48" x14ac:dyDescent="0.3">
      <c r="A2" s="29"/>
      <c r="B2" s="30"/>
      <c r="C2" s="31"/>
      <c r="E2" s="55"/>
      <c r="J2" s="16" t="s">
        <v>48</v>
      </c>
    </row>
    <row r="3" spans="1:48" x14ac:dyDescent="0.3">
      <c r="A3" s="29"/>
      <c r="B3" s="29"/>
      <c r="C3" s="15"/>
      <c r="E3" s="55"/>
      <c r="L3" t="s">
        <v>81</v>
      </c>
      <c r="R3" t="s">
        <v>80</v>
      </c>
    </row>
    <row r="4" spans="1:48" x14ac:dyDescent="0.3">
      <c r="A4" s="29"/>
      <c r="B4" s="32"/>
      <c r="C4" s="33"/>
      <c r="E4" s="55"/>
      <c r="L4" s="34" t="s">
        <v>69</v>
      </c>
      <c r="M4" s="34">
        <v>1E-8</v>
      </c>
      <c r="O4" s="34" t="s">
        <v>70</v>
      </c>
      <c r="P4" s="34">
        <f>(J28+R24+Z20+AH16+AP12)</f>
        <v>5.0136155888569656</v>
      </c>
      <c r="R4" s="56" t="s">
        <v>69</v>
      </c>
      <c r="S4" s="56">
        <v>-0.38267164260129205</v>
      </c>
      <c r="U4" s="56" t="s">
        <v>70</v>
      </c>
      <c r="V4" s="56">
        <f>(P28+X24+AF20+AN16+AV12)</f>
        <v>4.281598052468101E-2</v>
      </c>
    </row>
    <row r="5" spans="1:48" x14ac:dyDescent="0.3">
      <c r="A5" s="29"/>
      <c r="B5" s="29"/>
      <c r="C5" s="15"/>
      <c r="E5" s="55"/>
      <c r="I5" s="17"/>
      <c r="L5" s="34" t="s">
        <v>49</v>
      </c>
      <c r="M5" s="34">
        <v>5.1754104691936935E-3</v>
      </c>
      <c r="R5" s="56" t="s">
        <v>49</v>
      </c>
      <c r="S5" s="56">
        <v>3.5799254858697002E-3</v>
      </c>
    </row>
    <row r="6" spans="1:48" ht="15" thickBot="1" x14ac:dyDescent="0.35">
      <c r="E6" s="55"/>
    </row>
    <row r="7" spans="1:48" ht="15" thickBot="1" x14ac:dyDescent="0.35">
      <c r="I7" s="57" t="s">
        <v>71</v>
      </c>
      <c r="J7" s="58"/>
      <c r="K7" s="58"/>
      <c r="L7" s="58"/>
      <c r="M7" s="58"/>
      <c r="N7" s="58"/>
      <c r="O7" s="58"/>
      <c r="P7" s="59"/>
      <c r="Q7" s="60" t="s">
        <v>72</v>
      </c>
      <c r="R7" s="58"/>
      <c r="S7" s="58"/>
      <c r="T7" s="58"/>
      <c r="U7" s="58"/>
      <c r="V7" s="58"/>
      <c r="W7" s="58"/>
      <c r="X7" s="59"/>
      <c r="Y7" s="60" t="s">
        <v>73</v>
      </c>
      <c r="Z7" s="58"/>
      <c r="AA7" s="58"/>
      <c r="AB7" s="58"/>
      <c r="AC7" s="58"/>
      <c r="AD7" s="58"/>
      <c r="AE7" s="58"/>
      <c r="AF7" s="59"/>
      <c r="AG7" s="60" t="s">
        <v>78</v>
      </c>
      <c r="AH7" s="58"/>
      <c r="AI7" s="58"/>
      <c r="AJ7" s="58"/>
      <c r="AK7" s="58"/>
      <c r="AL7" s="58"/>
      <c r="AM7" s="58"/>
      <c r="AN7" s="59"/>
      <c r="AO7" s="60" t="s">
        <v>79</v>
      </c>
      <c r="AP7" s="58"/>
      <c r="AQ7" s="58"/>
      <c r="AR7" s="58"/>
      <c r="AS7" s="58"/>
      <c r="AT7" s="58"/>
      <c r="AU7" s="58"/>
      <c r="AV7" s="59"/>
    </row>
    <row r="8" spans="1:48" x14ac:dyDescent="0.3">
      <c r="A8" s="18" t="s">
        <v>50</v>
      </c>
      <c r="B8" s="18" t="s">
        <v>51</v>
      </c>
      <c r="C8" s="18" t="s">
        <v>33</v>
      </c>
      <c r="D8" s="18" t="s">
        <v>38</v>
      </c>
      <c r="E8" s="18" t="s">
        <v>52</v>
      </c>
      <c r="F8" s="18" t="s">
        <v>53</v>
      </c>
      <c r="G8" s="18" t="s">
        <v>74</v>
      </c>
      <c r="H8" s="28"/>
      <c r="I8" s="23" t="s">
        <v>74</v>
      </c>
      <c r="J8" s="35" t="s">
        <v>75</v>
      </c>
      <c r="K8" s="35" t="s">
        <v>54</v>
      </c>
      <c r="L8" s="35" t="s">
        <v>55</v>
      </c>
      <c r="M8" s="35" t="s">
        <v>56</v>
      </c>
      <c r="N8" s="35" t="s">
        <v>57</v>
      </c>
      <c r="O8" s="35" t="s">
        <v>58</v>
      </c>
      <c r="P8" s="36" t="s">
        <v>30</v>
      </c>
      <c r="Q8" s="23" t="s">
        <v>74</v>
      </c>
      <c r="R8" s="35" t="s">
        <v>75</v>
      </c>
      <c r="S8" s="35" t="s">
        <v>54</v>
      </c>
      <c r="T8" s="35" t="s">
        <v>55</v>
      </c>
      <c r="U8" s="35" t="s">
        <v>56</v>
      </c>
      <c r="V8" s="35" t="s">
        <v>57</v>
      </c>
      <c r="W8" s="35" t="s">
        <v>58</v>
      </c>
      <c r="X8" s="36" t="s">
        <v>30</v>
      </c>
      <c r="Y8" s="23" t="s">
        <v>74</v>
      </c>
      <c r="Z8" s="35" t="s">
        <v>75</v>
      </c>
      <c r="AA8" s="35" t="s">
        <v>54</v>
      </c>
      <c r="AB8" s="35" t="s">
        <v>55</v>
      </c>
      <c r="AC8" s="35" t="s">
        <v>56</v>
      </c>
      <c r="AD8" s="35" t="s">
        <v>57</v>
      </c>
      <c r="AE8" s="35" t="s">
        <v>58</v>
      </c>
      <c r="AF8" s="36" t="s">
        <v>30</v>
      </c>
      <c r="AG8" s="23" t="s">
        <v>74</v>
      </c>
      <c r="AH8" s="35" t="s">
        <v>75</v>
      </c>
      <c r="AI8" s="35" t="s">
        <v>54</v>
      </c>
      <c r="AJ8" s="35" t="s">
        <v>55</v>
      </c>
      <c r="AK8" s="35" t="s">
        <v>56</v>
      </c>
      <c r="AL8" s="35" t="s">
        <v>57</v>
      </c>
      <c r="AM8" s="35" t="s">
        <v>58</v>
      </c>
      <c r="AN8" s="36" t="s">
        <v>30</v>
      </c>
      <c r="AO8" s="23" t="s">
        <v>74</v>
      </c>
      <c r="AP8" s="35" t="s">
        <v>75</v>
      </c>
      <c r="AQ8" s="35" t="s">
        <v>54</v>
      </c>
      <c r="AR8" s="35" t="s">
        <v>55</v>
      </c>
      <c r="AS8" s="35" t="s">
        <v>56</v>
      </c>
      <c r="AT8" s="35" t="s">
        <v>57</v>
      </c>
      <c r="AU8" s="35" t="s">
        <v>58</v>
      </c>
      <c r="AV8" s="36" t="s">
        <v>30</v>
      </c>
    </row>
    <row r="9" spans="1:48" x14ac:dyDescent="0.3">
      <c r="A9" s="19">
        <v>0</v>
      </c>
      <c r="B9" s="19"/>
      <c r="C9" s="26"/>
      <c r="D9" s="27">
        <v>1</v>
      </c>
      <c r="E9" s="27">
        <f>(D9/D10-1)/B10</f>
        <v>9.0266392193756317E-3</v>
      </c>
      <c r="F9" s="26"/>
      <c r="G9" s="26"/>
      <c r="H9" s="15"/>
      <c r="I9" s="27"/>
      <c r="J9" s="27"/>
      <c r="K9" s="27"/>
      <c r="L9" s="27"/>
      <c r="M9" s="27"/>
      <c r="N9" s="27"/>
      <c r="O9" s="27"/>
      <c r="P9" s="37"/>
      <c r="Q9" s="38"/>
      <c r="R9" s="27"/>
      <c r="S9" s="27"/>
      <c r="T9" s="27"/>
      <c r="U9" s="27"/>
      <c r="V9" s="27"/>
      <c r="W9" s="27"/>
      <c r="X9" s="37"/>
      <c r="Y9" s="38"/>
      <c r="Z9" s="27"/>
      <c r="AA9" s="27"/>
      <c r="AB9" s="27"/>
      <c r="AC9" s="27"/>
      <c r="AD9" s="27"/>
      <c r="AE9" s="27"/>
      <c r="AF9" s="37"/>
      <c r="AG9" s="38"/>
      <c r="AH9" s="27"/>
      <c r="AI9" s="27"/>
      <c r="AJ9" s="27"/>
      <c r="AK9" s="27"/>
      <c r="AL9" s="27"/>
      <c r="AM9" s="27"/>
      <c r="AN9" s="37"/>
      <c r="AO9" s="38"/>
      <c r="AP9" s="27"/>
      <c r="AQ9" s="27"/>
      <c r="AR9" s="27"/>
      <c r="AS9" s="27"/>
      <c r="AT9" s="27"/>
      <c r="AU9" s="27"/>
      <c r="AV9" s="37"/>
    </row>
    <row r="10" spans="1:48" x14ac:dyDescent="0.3">
      <c r="A10" s="19">
        <f>A9+0.25</f>
        <v>0.25</v>
      </c>
      <c r="B10" s="19">
        <f>A10-A9</f>
        <v>0.25</v>
      </c>
      <c r="C10" s="26"/>
      <c r="D10" s="54">
        <v>0.99774842124243568</v>
      </c>
      <c r="E10" s="27">
        <f t="shared" ref="E10:E28" si="0">(D10/D11-1)/B11</f>
        <v>9.5595249045716812E-3</v>
      </c>
      <c r="F10" s="26"/>
      <c r="G10" s="26"/>
      <c r="H10" s="15"/>
      <c r="I10" s="39">
        <f>$Z$31</f>
        <v>1.2086025298590415E-2</v>
      </c>
      <c r="J10" s="5">
        <f>1+I10*$B11</f>
        <v>1.0030215063246477</v>
      </c>
      <c r="K10" s="27">
        <f t="shared" ref="K10:K28" si="1">(1-EXP(-$S$4*($A11-$A10)))/$S$4</f>
        <v>0.26234913473282728</v>
      </c>
      <c r="L10" s="27">
        <f t="shared" ref="L10:L28" si="2">SQRT((1-EXP(-2*$A10*$S$4))/(2*$S$4))*K10*$S$5</f>
        <v>4.9297941379313284E-4</v>
      </c>
      <c r="M10" s="27">
        <f>(LN(($D11*J10)/($D10)))/L10+L10/2</f>
        <v>1.2780295555354484</v>
      </c>
      <c r="N10" s="27">
        <f t="shared" ref="N10:N28" si="3">M10-L10</f>
        <v>1.2775365761216553</v>
      </c>
      <c r="O10" s="27">
        <f>$D10*NORMSDIST(-N10)-($D11*J10)*NORMSDIST(-M10)</f>
        <v>2.3480029322953122E-5</v>
      </c>
      <c r="P10" s="37"/>
      <c r="Q10" s="40">
        <f>V31</f>
        <v>1.14657281285848E-2</v>
      </c>
      <c r="R10" s="5">
        <f>1+Q10*$B11</f>
        <v>1.0028664320321461</v>
      </c>
      <c r="S10" s="27">
        <f t="shared" ref="S10:S24" si="4">(1-EXP(-$S$4*($A11-$A10)))/$S$4</f>
        <v>0.26234913473282728</v>
      </c>
      <c r="T10" s="27">
        <f t="shared" ref="T10:T24" si="5">SQRT((1-EXP(-2*$A10*$S$4))/(2*$S$4))*S10*$S$5</f>
        <v>4.9297941379313284E-4</v>
      </c>
      <c r="U10" s="27">
        <f>(LN(($D11*R10)/($D10)))/T10+T10/2</f>
        <v>0.9643874548254574</v>
      </c>
      <c r="V10" s="27">
        <f t="shared" ref="V10:V24" si="6">U10-T10</f>
        <v>0.96389447541166429</v>
      </c>
      <c r="W10" s="27">
        <f>$D10*NORMSDIST(-V10)-($D11*R10)*NORMSDIST(-U10)</f>
        <v>4.3866546941634388E-5</v>
      </c>
      <c r="X10" s="37"/>
      <c r="Y10" s="40">
        <f>R31</f>
        <v>1.094949731396355E-2</v>
      </c>
      <c r="Z10" s="5">
        <f>1+Y10*$B11</f>
        <v>1.0027373743284909</v>
      </c>
      <c r="AA10" s="27">
        <f t="shared" ref="AA10:AA20" si="7">(1-EXP(-$S$4*($A11-$A10)))/$S$4</f>
        <v>0.26234913473282728</v>
      </c>
      <c r="AB10" s="27">
        <f t="shared" ref="AB10:AB20" si="8">SQRT((1-EXP(-2*$A10*$S$4))/(2*$S$4))*AA10*$S$5</f>
        <v>4.9297941379313284E-4</v>
      </c>
      <c r="AC10" s="27">
        <f>(LN(($D11*Z10)/($D10)))/AB10+AB10/2</f>
        <v>0.70332765516828633</v>
      </c>
      <c r="AD10" s="27">
        <f t="shared" ref="AD10:AD20" si="9">AC10-AB10</f>
        <v>0.70283467575449321</v>
      </c>
      <c r="AE10" s="27">
        <f>$D10*NORMSDIST(-AD10)-($D11*Z10)*NORMSDIST(-AC10)</f>
        <v>6.9924138735411034E-5</v>
      </c>
      <c r="AF10" s="37"/>
      <c r="AG10" s="40">
        <f>N31</f>
        <v>1.0359120554215336E-2</v>
      </c>
      <c r="AH10" s="5">
        <f>1+AG10*$B11</f>
        <v>1.0025897801385539</v>
      </c>
      <c r="AI10" s="27">
        <f t="shared" ref="AI10:AI16" si="10">(1-EXP(-$S$4*($A11-$A10)))/$S$4</f>
        <v>0.26234913473282728</v>
      </c>
      <c r="AJ10" s="27">
        <f t="shared" ref="AJ10:AJ16" si="11">SQRT((1-EXP(-2*$A10*$S$4))/(2*$S$4))*AI10*$S$5</f>
        <v>4.9297941379313284E-4</v>
      </c>
      <c r="AK10" s="27">
        <f>(LN(($D11*AH10)/($D10)))/AJ10+AJ10/2</f>
        <v>0.40473079309560051</v>
      </c>
      <c r="AL10" s="27">
        <f t="shared" ref="AL10:AL16" si="12">AK10-AJ10</f>
        <v>0.40423781368180739</v>
      </c>
      <c r="AM10" s="27">
        <f>$D10*NORMSDIST(-AL10)-($D11*AH10)*NORMSDIST(-AK10)</f>
        <v>1.1259883059600018E-4</v>
      </c>
      <c r="AN10" s="37"/>
      <c r="AO10" s="40">
        <f>J31</f>
        <v>9.60198413250829E-3</v>
      </c>
      <c r="AP10" s="5">
        <f>1+AO10*$B11</f>
        <v>1.002400496033127</v>
      </c>
      <c r="AQ10" s="27">
        <f>(1-EXP(-$S$4*($A11-$A10)))/$S$4</f>
        <v>0.26234913473282728</v>
      </c>
      <c r="AR10" s="27">
        <f>SQRT((1-EXP(-2*$A10*$S$4))/(2*$S$4))*AQ10*$S$5</f>
        <v>4.9297941379313284E-4</v>
      </c>
      <c r="AS10" s="27">
        <f>(LN(($D11*AP10)/($D10)))/AR10+AR10/2</f>
        <v>2.1726987621540812E-2</v>
      </c>
      <c r="AT10" s="27">
        <f>AS10-AR10</f>
        <v>2.1234008207747679E-2</v>
      </c>
      <c r="AU10" s="27">
        <f>$D10*NORMSDIST(-AT10)-($D11*AP10)*NORMSDIST(-AS10)</f>
        <v>1.9099099099578742E-4</v>
      </c>
      <c r="AV10" s="37"/>
    </row>
    <row r="11" spans="1:48" x14ac:dyDescent="0.3">
      <c r="A11" s="19">
        <f t="shared" ref="A11:A29" si="13">A10+0.25</f>
        <v>0.5</v>
      </c>
      <c r="B11" s="19">
        <f t="shared" ref="B11:B29" si="14">A11-A10</f>
        <v>0.25</v>
      </c>
      <c r="C11" s="26"/>
      <c r="D11" s="54">
        <v>0.99536960610772551</v>
      </c>
      <c r="E11" s="27">
        <f t="shared" si="0"/>
        <v>9.1749267813741042E-3</v>
      </c>
      <c r="F11" s="26"/>
      <c r="G11" s="26"/>
      <c r="H11" s="15"/>
      <c r="I11" s="39">
        <f>I10</f>
        <v>1.2086025298590415E-2</v>
      </c>
      <c r="J11" s="5">
        <f t="shared" ref="J11:J28" si="15">1+I11*$B12</f>
        <v>1.0030215063246477</v>
      </c>
      <c r="K11" s="27">
        <f t="shared" si="1"/>
        <v>0.26234913473282728</v>
      </c>
      <c r="L11" s="27">
        <f t="shared" si="2"/>
        <v>7.3301016342719049E-4</v>
      </c>
      <c r="M11" s="27">
        <f t="shared" ref="M11:M28" si="16">(LN(($D12*J11)/($D11)))/L11+L11/2</f>
        <v>0.99059239320800541</v>
      </c>
      <c r="N11" s="27">
        <f t="shared" si="3"/>
        <v>0.98985938304457821</v>
      </c>
      <c r="O11" s="27">
        <f>$D11*NORMSDIST(-N11)-($D12*J11)*NORMSDIST(-M11)+O10</f>
        <v>8.5430695867388939E-5</v>
      </c>
      <c r="P11" s="37"/>
      <c r="Q11" s="40">
        <f>Q10</f>
        <v>1.14657281285848E-2</v>
      </c>
      <c r="R11" s="5">
        <f t="shared" ref="R11:R24" si="17">1+Q11*$B12</f>
        <v>1.0028664320321461</v>
      </c>
      <c r="S11" s="27">
        <f t="shared" si="4"/>
        <v>0.26234913473282728</v>
      </c>
      <c r="T11" s="27">
        <f t="shared" si="5"/>
        <v>7.3301016342719049E-4</v>
      </c>
      <c r="U11" s="27">
        <f t="shared" ref="U11:U24" si="18">(LN(($D12*R11)/($D11)))/T11+T11/2</f>
        <v>0.77965521025554596</v>
      </c>
      <c r="V11" s="27">
        <f t="shared" si="6"/>
        <v>0.77892220009211877</v>
      </c>
      <c r="W11" s="27">
        <f>$D11*NORMSDIST(-V11)-($D12*R11)*NORMSDIST(-U11)+W10</f>
        <v>1.3484464167731747E-4</v>
      </c>
      <c r="X11" s="37"/>
      <c r="Y11" s="40">
        <f>Y10</f>
        <v>1.094949731396355E-2</v>
      </c>
      <c r="Z11" s="5">
        <f t="shared" ref="Z11:Z20" si="19">1+Y11*$B12</f>
        <v>1.0027373743284909</v>
      </c>
      <c r="AA11" s="27">
        <f t="shared" si="7"/>
        <v>0.26234913473282728</v>
      </c>
      <c r="AB11" s="27">
        <f t="shared" si="8"/>
        <v>7.3301016342719049E-4</v>
      </c>
      <c r="AC11" s="27">
        <f t="shared" ref="AC11:AC20" si="20">(LN(($D12*Z11)/($D11)))/AB11+AB11/2</f>
        <v>0.60408178246241839</v>
      </c>
      <c r="AD11" s="27">
        <f t="shared" si="9"/>
        <v>0.6033487722989912</v>
      </c>
      <c r="AE11" s="27">
        <f>$D11*NORMSDIST(-AD11)-($D12*Z11)*NORMSDIST(-AC11)+AE10</f>
        <v>1.9227578564179337E-4</v>
      </c>
      <c r="AF11" s="37"/>
      <c r="AG11" s="40">
        <f t="shared" ref="AG11:AG16" si="21">AG10</f>
        <v>1.0359120554215336E-2</v>
      </c>
      <c r="AH11" s="5">
        <f t="shared" ref="AH11:AH16" si="22">1+AG11*$B12</f>
        <v>1.0025897801385539</v>
      </c>
      <c r="AI11" s="27">
        <f t="shared" si="10"/>
        <v>0.26234913473282728</v>
      </c>
      <c r="AJ11" s="27">
        <f t="shared" si="11"/>
        <v>7.3301016342719049E-4</v>
      </c>
      <c r="AK11" s="27">
        <f t="shared" ref="AK11:AK16" si="23">(LN(($D12*AH11)/($D11)))/AJ11+AJ11/2</f>
        <v>0.40326313987137063</v>
      </c>
      <c r="AL11" s="27">
        <f t="shared" si="12"/>
        <v>0.40253012970794344</v>
      </c>
      <c r="AM11" s="27">
        <f t="shared" ref="AM11:AM16" si="24">$D11*NORMSDIST(-AL11)-($D12*AH11)*NORMSDIST(-AK11)+AM10</f>
        <v>2.8002830212042751E-4</v>
      </c>
      <c r="AN11" s="37"/>
      <c r="AO11" s="40">
        <f>AO10</f>
        <v>9.60198413250829E-3</v>
      </c>
      <c r="AP11" s="5">
        <f>1+AO11*$B12</f>
        <v>1.002400496033127</v>
      </c>
      <c r="AQ11" s="27">
        <f>(1-EXP(-$S$4*($A12-$A11)))/$S$4</f>
        <v>0.26234913473282728</v>
      </c>
      <c r="AR11" s="27">
        <f>SQRT((1-EXP(-2*$A11*$S$4))/(2*$S$4))*AQ11*$S$5</f>
        <v>7.3301016342719049E-4</v>
      </c>
      <c r="AS11" s="27">
        <f>(LN(($D12*AP11)/($D11)))/AR11+AR11/2</f>
        <v>0.14567736422489569</v>
      </c>
      <c r="AT11" s="27">
        <f>AS11-AR11</f>
        <v>0.14494435406146849</v>
      </c>
      <c r="AU11" s="27">
        <f>$D11*NORMSDIST(-AT11)-($D12*AP11)*NORMSDIST(-AS11)+AU10</f>
        <v>4.3213560703775356E-4</v>
      </c>
      <c r="AV11" s="37"/>
    </row>
    <row r="12" spans="1:48" ht="15" thickBot="1" x14ac:dyDescent="0.35">
      <c r="A12" s="19">
        <f t="shared" si="13"/>
        <v>0.75</v>
      </c>
      <c r="B12" s="19">
        <f t="shared" si="14"/>
        <v>0.25</v>
      </c>
      <c r="D12" s="54">
        <v>0.99309172015282776</v>
      </c>
      <c r="E12" s="27">
        <f t="shared" si="0"/>
        <v>1.0072780681285032E-2</v>
      </c>
      <c r="F12" s="26"/>
      <c r="G12" s="26"/>
      <c r="H12" s="15"/>
      <c r="I12" s="39">
        <f t="shared" ref="I12:I28" si="25">I11</f>
        <v>1.2086025298590415E-2</v>
      </c>
      <c r="J12" s="5">
        <f t="shared" si="15"/>
        <v>1.0030215063246477</v>
      </c>
      <c r="K12" s="27">
        <f t="shared" si="1"/>
        <v>0.26234913473282728</v>
      </c>
      <c r="L12" s="27">
        <f t="shared" si="2"/>
        <v>9.4532096989100207E-4</v>
      </c>
      <c r="M12" s="27">
        <f t="shared" si="16"/>
        <v>0.53142556944065389</v>
      </c>
      <c r="N12" s="27">
        <f t="shared" si="3"/>
        <v>0.53048024847076292</v>
      </c>
      <c r="O12" s="27">
        <f t="shared" ref="O12:O28" si="26">$D12*NORMSDIST(-N12)-($D13*J12)*NORMSDIST(-M12)+O11</f>
        <v>2.6235652594189252E-4</v>
      </c>
      <c r="P12" s="37"/>
      <c r="Q12" s="40">
        <f t="shared" ref="Q12:Q24" si="27">Q11</f>
        <v>1.14657281285848E-2</v>
      </c>
      <c r="R12" s="5">
        <f t="shared" si="17"/>
        <v>1.0028664320321461</v>
      </c>
      <c r="S12" s="27">
        <f t="shared" si="4"/>
        <v>0.26234913473282728</v>
      </c>
      <c r="T12" s="27">
        <f t="shared" si="5"/>
        <v>9.4532096989100207E-4</v>
      </c>
      <c r="U12" s="27">
        <f t="shared" si="18"/>
        <v>0.36786302944257965</v>
      </c>
      <c r="V12" s="27">
        <f t="shared" si="6"/>
        <v>0.36691770847268862</v>
      </c>
      <c r="W12" s="27">
        <f t="shared" ref="W12:W24" si="28">$D12*NORMSDIST(-V12)-($D13*R12)*NORMSDIST(-U12)+W11</f>
        <v>3.6195122946167113E-4</v>
      </c>
      <c r="X12" s="37"/>
      <c r="Y12" s="40">
        <f t="shared" ref="Y12:Y20" si="29">Y11</f>
        <v>1.094949731396355E-2</v>
      </c>
      <c r="Z12" s="5">
        <f t="shared" si="19"/>
        <v>1.0027373743284909</v>
      </c>
      <c r="AA12" s="27">
        <f t="shared" si="7"/>
        <v>0.26234913473282728</v>
      </c>
      <c r="AB12" s="27">
        <f t="shared" si="8"/>
        <v>9.4532096989100207E-4</v>
      </c>
      <c r="AC12" s="27">
        <f t="shared" si="20"/>
        <v>0.23172185507005705</v>
      </c>
      <c r="AD12" s="27">
        <f t="shared" si="9"/>
        <v>0.23077653410016605</v>
      </c>
      <c r="AE12" s="27">
        <f t="shared" ref="AE12:AE20" si="30">$D12*NORMSDIST(-AD12)-($D13*Z12)*NORMSDIST(-AC12)+AE11</f>
        <v>4.682515129823539E-4</v>
      </c>
      <c r="AF12" s="37"/>
      <c r="AG12" s="40">
        <f t="shared" si="21"/>
        <v>1.0359120554215336E-2</v>
      </c>
      <c r="AH12" s="5">
        <f t="shared" si="22"/>
        <v>1.0025897801385539</v>
      </c>
      <c r="AI12" s="27">
        <f t="shared" si="10"/>
        <v>0.26234913473282728</v>
      </c>
      <c r="AJ12" s="27">
        <f t="shared" si="11"/>
        <v>9.4532096989100207E-4</v>
      </c>
      <c r="AK12" s="27">
        <f t="shared" si="23"/>
        <v>7.6005319931719661E-2</v>
      </c>
      <c r="AL12" s="27">
        <f t="shared" si="12"/>
        <v>7.5059998961828661E-2</v>
      </c>
      <c r="AM12" s="27">
        <f t="shared" si="24"/>
        <v>6.2017681113674117E-4</v>
      </c>
      <c r="AN12" s="37"/>
      <c r="AO12" s="40">
        <f>AO11</f>
        <v>9.60198413250829E-3</v>
      </c>
      <c r="AP12" s="5">
        <f>1+AO12*$B13</f>
        <v>1.002400496033127</v>
      </c>
      <c r="AQ12" s="27">
        <f>(1-EXP(-$S$4*($A13-$A12)))/$S$4</f>
        <v>0.26234913473282728</v>
      </c>
      <c r="AR12" s="27">
        <f>SQRT((1-EXP(-2*$A12*$S$4))/(2*$S$4))*AQ12*$S$5</f>
        <v>9.4532096989100207E-4</v>
      </c>
      <c r="AS12" s="27">
        <f>(LN(($D13*AP12)/($D12)))/AR12+AR12/2</f>
        <v>-0.12372894759961828</v>
      </c>
      <c r="AT12" s="27">
        <f>AS12-AR12</f>
        <v>-0.12467426856950928</v>
      </c>
      <c r="AU12" s="27">
        <f>$D12*NORMSDIST(-AT12)-($D13*AP12)*NORMSDIST(-AS12)+AU11</f>
        <v>8.6781784756578828E-4</v>
      </c>
      <c r="AV12" s="44">
        <f>((AU12-$F13)/$F13)^2</f>
        <v>1.4739975704300782E-2</v>
      </c>
    </row>
    <row r="13" spans="1:48" x14ac:dyDescent="0.3">
      <c r="A13" s="19">
        <f t="shared" si="13"/>
        <v>1</v>
      </c>
      <c r="B13" s="19">
        <f t="shared" si="14"/>
        <v>0.25</v>
      </c>
      <c r="C13" s="55">
        <v>0.38979999999999998</v>
      </c>
      <c r="D13" s="54">
        <v>0.99059720306034749</v>
      </c>
      <c r="E13" s="27">
        <f t="shared" si="0"/>
        <v>1.0757283460490541E-2</v>
      </c>
      <c r="F13" s="53">
        <f>J53</f>
        <v>7.7386429751376143E-4</v>
      </c>
      <c r="G13" s="26">
        <v>9.60198413250829E-3</v>
      </c>
      <c r="H13" s="15"/>
      <c r="I13" s="39">
        <f t="shared" si="25"/>
        <v>1.2086025298590415E-2</v>
      </c>
      <c r="J13" s="5">
        <f t="shared" si="15"/>
        <v>1.0030215063246477</v>
      </c>
      <c r="K13" s="27">
        <f t="shared" si="1"/>
        <v>0.26234913473282728</v>
      </c>
      <c r="L13" s="27">
        <f t="shared" si="2"/>
        <v>1.1511285786829743E-3</v>
      </c>
      <c r="M13" s="27">
        <f t="shared" si="16"/>
        <v>0.28832763867565581</v>
      </c>
      <c r="N13" s="27">
        <f t="shared" si="3"/>
        <v>0.28717651009697281</v>
      </c>
      <c r="O13" s="27">
        <f t="shared" si="26"/>
        <v>5.7196593716837829E-4</v>
      </c>
      <c r="P13" s="37"/>
      <c r="Q13" s="40">
        <f t="shared" si="27"/>
        <v>1.14657281285848E-2</v>
      </c>
      <c r="R13" s="5">
        <f t="shared" si="17"/>
        <v>1.0028664320321461</v>
      </c>
      <c r="S13" s="27">
        <f t="shared" si="4"/>
        <v>0.26234913473282728</v>
      </c>
      <c r="T13" s="27">
        <f t="shared" si="5"/>
        <v>1.1511285786829743E-3</v>
      </c>
      <c r="U13" s="27">
        <f t="shared" si="18"/>
        <v>0.15400806585631899</v>
      </c>
      <c r="V13" s="27">
        <f t="shared" si="6"/>
        <v>0.15285693727763602</v>
      </c>
      <c r="W13" s="27">
        <f t="shared" si="28"/>
        <v>7.3476422629528693E-4</v>
      </c>
      <c r="X13" s="37"/>
      <c r="Y13" s="40">
        <f t="shared" si="29"/>
        <v>1.094949731396355E-2</v>
      </c>
      <c r="Z13" s="5">
        <f t="shared" si="19"/>
        <v>1.0027373743284909</v>
      </c>
      <c r="AA13" s="27">
        <f t="shared" si="7"/>
        <v>0.26234913473282728</v>
      </c>
      <c r="AB13" s="27">
        <f t="shared" si="8"/>
        <v>1.1511285786829743E-3</v>
      </c>
      <c r="AC13" s="27">
        <f t="shared" si="20"/>
        <v>4.2207256300180365E-2</v>
      </c>
      <c r="AD13" s="27">
        <f t="shared" si="9"/>
        <v>4.1056127721497387E-2</v>
      </c>
      <c r="AE13" s="27">
        <f t="shared" si="30"/>
        <v>8.9983537126775426E-4</v>
      </c>
      <c r="AF13" s="37"/>
      <c r="AG13" s="40">
        <f t="shared" si="21"/>
        <v>1.0359120554215336E-2</v>
      </c>
      <c r="AH13" s="5">
        <f t="shared" si="22"/>
        <v>1.0025897801385539</v>
      </c>
      <c r="AI13" s="27">
        <f t="shared" si="10"/>
        <v>0.26234913473282728</v>
      </c>
      <c r="AJ13" s="27">
        <f t="shared" si="11"/>
        <v>1.1511285786829743E-3</v>
      </c>
      <c r="AK13" s="27">
        <f t="shared" si="23"/>
        <v>-8.5669080671347916E-2</v>
      </c>
      <c r="AL13" s="27">
        <f t="shared" si="12"/>
        <v>-8.6820209250030894E-2</v>
      </c>
      <c r="AM13" s="27">
        <f t="shared" si="24"/>
        <v>1.1259308624845255E-3</v>
      </c>
      <c r="AN13" s="37"/>
      <c r="AO13" s="40"/>
      <c r="AP13" s="5"/>
      <c r="AQ13" s="27"/>
      <c r="AR13" s="27"/>
      <c r="AS13" s="27"/>
      <c r="AT13" s="27"/>
      <c r="AU13" s="27"/>
      <c r="AV13" s="37"/>
    </row>
    <row r="14" spans="1:48" x14ac:dyDescent="0.3">
      <c r="A14" s="19">
        <f t="shared" si="13"/>
        <v>1.25</v>
      </c>
      <c r="B14" s="19">
        <f t="shared" si="14"/>
        <v>0.25</v>
      </c>
      <c r="C14" s="26"/>
      <c r="D14" s="54">
        <v>0.98794031455890841</v>
      </c>
      <c r="E14" s="27">
        <f t="shared" si="0"/>
        <v>1.0843963926604694E-2</v>
      </c>
      <c r="F14" s="26"/>
      <c r="G14" s="26"/>
      <c r="H14" s="15"/>
      <c r="I14" s="39">
        <f t="shared" si="25"/>
        <v>1.2086025298590415E-2</v>
      </c>
      <c r="J14" s="5">
        <f t="shared" si="15"/>
        <v>1.0030215063246477</v>
      </c>
      <c r="K14" s="27">
        <f t="shared" si="1"/>
        <v>0.26234913473282728</v>
      </c>
      <c r="L14" s="27">
        <f t="shared" si="2"/>
        <v>1.3592437737458296E-3</v>
      </c>
      <c r="M14" s="27">
        <f t="shared" si="16"/>
        <v>0.22847384171561561</v>
      </c>
      <c r="N14" s="27">
        <f t="shared" si="3"/>
        <v>0.22711459794186978</v>
      </c>
      <c r="O14" s="27">
        <f t="shared" si="26"/>
        <v>9.6864022885986834E-4</v>
      </c>
      <c r="P14" s="37"/>
      <c r="Q14" s="40">
        <f t="shared" si="27"/>
        <v>1.14657281285848E-2</v>
      </c>
      <c r="R14" s="5">
        <f t="shared" si="17"/>
        <v>1.0028664320321461</v>
      </c>
      <c r="S14" s="27">
        <f t="shared" si="4"/>
        <v>0.26234913473282728</v>
      </c>
      <c r="T14" s="27">
        <f t="shared" si="5"/>
        <v>1.3592437737458296E-3</v>
      </c>
      <c r="U14" s="27">
        <f t="shared" si="18"/>
        <v>0.1147200751468441</v>
      </c>
      <c r="V14" s="27">
        <f t="shared" si="6"/>
        <v>0.11336083137309827</v>
      </c>
      <c r="W14" s="27">
        <f t="shared" si="28"/>
        <v>1.1974304727537521E-3</v>
      </c>
      <c r="X14" s="37"/>
      <c r="Y14" s="40">
        <f t="shared" si="29"/>
        <v>1.094949731396355E-2</v>
      </c>
      <c r="Z14" s="5">
        <f t="shared" si="19"/>
        <v>1.0027373743284909</v>
      </c>
      <c r="AA14" s="27">
        <f t="shared" si="7"/>
        <v>0.26234913473282728</v>
      </c>
      <c r="AB14" s="27">
        <f t="shared" si="8"/>
        <v>1.3592437737458296E-3</v>
      </c>
      <c r="AC14" s="27">
        <f t="shared" si="20"/>
        <v>2.0037201120982815E-2</v>
      </c>
      <c r="AD14" s="27">
        <f t="shared" si="9"/>
        <v>1.8677957347236984E-2</v>
      </c>
      <c r="AE14" s="27">
        <f t="shared" si="30"/>
        <v>1.4226657252726094E-3</v>
      </c>
      <c r="AF14" s="37"/>
      <c r="AG14" s="40">
        <f t="shared" si="21"/>
        <v>1.0359120554215336E-2</v>
      </c>
      <c r="AH14" s="5">
        <f t="shared" si="22"/>
        <v>1.0025897801385539</v>
      </c>
      <c r="AI14" s="27">
        <f t="shared" si="10"/>
        <v>0.26234913473282728</v>
      </c>
      <c r="AJ14" s="27">
        <f t="shared" si="11"/>
        <v>1.3592437737458296E-3</v>
      </c>
      <c r="AK14" s="27">
        <f t="shared" si="23"/>
        <v>-8.8259859986325073E-2</v>
      </c>
      <c r="AL14" s="27">
        <f t="shared" si="12"/>
        <v>-8.9619103760070901E-2</v>
      </c>
      <c r="AM14" s="27">
        <f t="shared" si="24"/>
        <v>1.7234487400092369E-3</v>
      </c>
      <c r="AN14" s="37"/>
      <c r="AO14" s="40"/>
      <c r="AP14" s="5"/>
      <c r="AQ14" s="27"/>
      <c r="AR14" s="27"/>
      <c r="AS14" s="27"/>
      <c r="AT14" s="27"/>
      <c r="AU14" s="27"/>
      <c r="AV14" s="37"/>
    </row>
    <row r="15" spans="1:48" x14ac:dyDescent="0.3">
      <c r="A15" s="19">
        <f t="shared" si="13"/>
        <v>1.5</v>
      </c>
      <c r="B15" s="19">
        <f t="shared" si="14"/>
        <v>0.25</v>
      </c>
      <c r="C15" s="26"/>
      <c r="D15" s="54">
        <v>0.98526925848465841</v>
      </c>
      <c r="E15" s="27">
        <f t="shared" si="0"/>
        <v>1.0487832462883873E-2</v>
      </c>
      <c r="F15" s="26"/>
      <c r="G15" s="26"/>
      <c r="H15" s="15"/>
      <c r="I15" s="39">
        <f t="shared" si="25"/>
        <v>1.2086025298590415E-2</v>
      </c>
      <c r="J15" s="5">
        <f t="shared" si="15"/>
        <v>1.0030215063246477</v>
      </c>
      <c r="K15" s="27">
        <f t="shared" si="1"/>
        <v>0.26234913473282728</v>
      </c>
      <c r="L15" s="27">
        <f t="shared" si="2"/>
        <v>1.574851265788161E-3</v>
      </c>
      <c r="M15" s="27">
        <f t="shared" si="16"/>
        <v>0.25377891576166317</v>
      </c>
      <c r="N15" s="27">
        <f t="shared" si="3"/>
        <v>0.25220406449587501</v>
      </c>
      <c r="O15" s="27">
        <f t="shared" si="26"/>
        <v>1.4111757751257559E-3</v>
      </c>
      <c r="P15" s="37"/>
      <c r="Q15" s="40">
        <f t="shared" si="27"/>
        <v>1.14657281285848E-2</v>
      </c>
      <c r="R15" s="5">
        <f t="shared" si="17"/>
        <v>1.0028664320321461</v>
      </c>
      <c r="S15" s="27">
        <f t="shared" si="4"/>
        <v>0.26234913473282728</v>
      </c>
      <c r="T15" s="27">
        <f t="shared" si="5"/>
        <v>1.574851265788161E-3</v>
      </c>
      <c r="U15" s="27">
        <f t="shared" si="18"/>
        <v>0.15559878770275881</v>
      </c>
      <c r="V15" s="27">
        <f t="shared" si="6"/>
        <v>0.15402393643697065</v>
      </c>
      <c r="W15" s="27">
        <f t="shared" si="28"/>
        <v>1.7038083237490287E-3</v>
      </c>
      <c r="X15" s="37"/>
      <c r="Y15" s="40">
        <f t="shared" si="29"/>
        <v>1.094949731396355E-2</v>
      </c>
      <c r="Z15" s="5">
        <f t="shared" si="19"/>
        <v>1.0027373743284909</v>
      </c>
      <c r="AA15" s="27">
        <f t="shared" si="7"/>
        <v>0.26234913473282728</v>
      </c>
      <c r="AB15" s="27">
        <f t="shared" si="8"/>
        <v>1.574851265788161E-3</v>
      </c>
      <c r="AC15" s="27">
        <f t="shared" si="20"/>
        <v>7.3878621617473911E-2</v>
      </c>
      <c r="AD15" s="27">
        <f t="shared" si="9"/>
        <v>7.2303770351685753E-2</v>
      </c>
      <c r="AE15" s="27">
        <f t="shared" si="30"/>
        <v>1.9866646196202153E-3</v>
      </c>
      <c r="AF15" s="37"/>
      <c r="AG15" s="40">
        <f t="shared" si="21"/>
        <v>1.0359120554215336E-2</v>
      </c>
      <c r="AH15" s="5">
        <f t="shared" si="22"/>
        <v>1.0025897801385539</v>
      </c>
      <c r="AI15" s="27">
        <f t="shared" si="10"/>
        <v>0.26234913473282728</v>
      </c>
      <c r="AJ15" s="27">
        <f t="shared" si="11"/>
        <v>1.574851265788161E-3</v>
      </c>
      <c r="AK15" s="27">
        <f t="shared" si="23"/>
        <v>-1.9591859832440349E-2</v>
      </c>
      <c r="AL15" s="27">
        <f t="shared" si="12"/>
        <v>-2.116671109822851E-2</v>
      </c>
      <c r="AM15" s="27">
        <f t="shared" si="24"/>
        <v>2.3583976138687457E-3</v>
      </c>
      <c r="AN15" s="37"/>
      <c r="AO15" s="40"/>
      <c r="AP15" s="5"/>
      <c r="AQ15" s="27"/>
      <c r="AR15" s="27"/>
      <c r="AS15" s="27"/>
      <c r="AT15" s="27"/>
      <c r="AU15" s="27"/>
      <c r="AV15" s="37"/>
    </row>
    <row r="16" spans="1:48" ht="15" thickBot="1" x14ac:dyDescent="0.35">
      <c r="A16" s="19">
        <f t="shared" si="13"/>
        <v>1.75</v>
      </c>
      <c r="B16" s="19">
        <f t="shared" si="14"/>
        <v>0.25</v>
      </c>
      <c r="D16" s="54">
        <v>0.98269267943854488</v>
      </c>
      <c r="E16" s="27">
        <f t="shared" si="0"/>
        <v>1.1643009995048637E-2</v>
      </c>
      <c r="F16" s="26"/>
      <c r="G16" s="26"/>
      <c r="H16" s="15"/>
      <c r="I16" s="39">
        <f t="shared" si="25"/>
        <v>1.2086025298590415E-2</v>
      </c>
      <c r="J16" s="5">
        <f t="shared" si="15"/>
        <v>1.0030215063246477</v>
      </c>
      <c r="K16" s="27">
        <f t="shared" si="1"/>
        <v>0.26234913473282728</v>
      </c>
      <c r="L16" s="27">
        <f t="shared" si="2"/>
        <v>1.8017119469949351E-3</v>
      </c>
      <c r="M16" s="27">
        <f t="shared" si="16"/>
        <v>6.2190501925784597E-2</v>
      </c>
      <c r="N16" s="27">
        <f t="shared" si="3"/>
        <v>6.0388789978789659E-2</v>
      </c>
      <c r="O16" s="27">
        <f t="shared" si="26"/>
        <v>2.0646193765836152E-3</v>
      </c>
      <c r="P16" s="37"/>
      <c r="Q16" s="40">
        <f t="shared" si="27"/>
        <v>1.14657281285848E-2</v>
      </c>
      <c r="R16" s="5">
        <f t="shared" si="17"/>
        <v>1.0028664320321461</v>
      </c>
      <c r="S16" s="27">
        <f t="shared" si="4"/>
        <v>0.26234913473282728</v>
      </c>
      <c r="T16" s="27">
        <f t="shared" si="5"/>
        <v>1.8017119469949351E-3</v>
      </c>
      <c r="U16" s="27">
        <f t="shared" si="18"/>
        <v>-2.3627377678520554E-2</v>
      </c>
      <c r="V16" s="27">
        <f t="shared" si="6"/>
        <v>-2.5429089625515489E-2</v>
      </c>
      <c r="W16" s="27">
        <f t="shared" si="28"/>
        <v>2.4320575137876943E-3</v>
      </c>
      <c r="X16" s="37"/>
      <c r="Y16" s="40">
        <f t="shared" si="29"/>
        <v>1.094949731396355E-2</v>
      </c>
      <c r="Z16" s="5">
        <f t="shared" si="19"/>
        <v>1.0027373743284909</v>
      </c>
      <c r="AA16" s="27">
        <f t="shared" si="7"/>
        <v>0.26234913473282728</v>
      </c>
      <c r="AB16" s="27">
        <f t="shared" si="8"/>
        <v>1.8017119469949351E-3</v>
      </c>
      <c r="AC16" s="27">
        <f t="shared" si="20"/>
        <v>-9.5057834258769236E-2</v>
      </c>
      <c r="AD16" s="27">
        <f t="shared" si="9"/>
        <v>-9.6859546205764174E-2</v>
      </c>
      <c r="AE16" s="27">
        <f t="shared" si="30"/>
        <v>2.7811331225166547E-3</v>
      </c>
      <c r="AF16" s="37"/>
      <c r="AG16" s="40">
        <f t="shared" si="21"/>
        <v>1.0359120554215336E-2</v>
      </c>
      <c r="AH16" s="5">
        <f t="shared" si="22"/>
        <v>1.0025897801385539</v>
      </c>
      <c r="AI16" s="27">
        <f t="shared" si="10"/>
        <v>0.26234913473282728</v>
      </c>
      <c r="AJ16" s="27">
        <f t="shared" si="11"/>
        <v>1.8017119469949351E-3</v>
      </c>
      <c r="AK16" s="27">
        <f t="shared" si="23"/>
        <v>-0.17675907749614361</v>
      </c>
      <c r="AL16" s="27">
        <f t="shared" si="12"/>
        <v>-0.17856078944313855</v>
      </c>
      <c r="AM16" s="27">
        <f t="shared" si="24"/>
        <v>3.2329903936645921E-3</v>
      </c>
      <c r="AN16" s="44">
        <f>((AM16-$F17)/$F17)^2</f>
        <v>1.3000842081590573E-2</v>
      </c>
      <c r="AO16" s="40"/>
      <c r="AP16" s="5"/>
      <c r="AQ16" s="27"/>
      <c r="AR16" s="27"/>
      <c r="AS16" s="27"/>
      <c r="AT16" s="27"/>
      <c r="AU16" s="27"/>
      <c r="AV16" s="37"/>
    </row>
    <row r="17" spans="1:48" x14ac:dyDescent="0.3">
      <c r="A17" s="19">
        <f t="shared" si="13"/>
        <v>2</v>
      </c>
      <c r="B17" s="19">
        <f t="shared" si="14"/>
        <v>0.25</v>
      </c>
      <c r="C17" s="55">
        <v>0.52700000000000002</v>
      </c>
      <c r="D17" s="54">
        <v>0.97984060594639777</v>
      </c>
      <c r="E17" s="27">
        <f t="shared" si="0"/>
        <v>1.1647850988803832E-2</v>
      </c>
      <c r="F17" s="26">
        <f>N53</f>
        <v>3.6490608152164035E-3</v>
      </c>
      <c r="G17" s="26">
        <v>1.0359120554215336E-2</v>
      </c>
      <c r="H17" s="15"/>
      <c r="I17" s="39">
        <f t="shared" si="25"/>
        <v>1.2086025298590415E-2</v>
      </c>
      <c r="J17" s="5">
        <f t="shared" si="15"/>
        <v>1.0030215063246477</v>
      </c>
      <c r="K17" s="27">
        <f t="shared" si="1"/>
        <v>0.26234913473282728</v>
      </c>
      <c r="L17" s="27">
        <f t="shared" si="2"/>
        <v>2.042963712166319E-3</v>
      </c>
      <c r="M17" s="27">
        <f t="shared" si="16"/>
        <v>5.4482809381301914E-2</v>
      </c>
      <c r="N17" s="27">
        <f t="shared" si="3"/>
        <v>5.2439845669135593E-2</v>
      </c>
      <c r="O17" s="27">
        <f t="shared" si="26"/>
        <v>2.8108862792578237E-3</v>
      </c>
      <c r="P17" s="37"/>
      <c r="Q17" s="40">
        <f t="shared" si="27"/>
        <v>1.14657281285848E-2</v>
      </c>
      <c r="R17" s="5">
        <f t="shared" si="17"/>
        <v>1.0028664320321461</v>
      </c>
      <c r="S17" s="27">
        <f t="shared" si="4"/>
        <v>0.26234913473282728</v>
      </c>
      <c r="T17" s="27">
        <f t="shared" si="5"/>
        <v>2.042963712166319E-3</v>
      </c>
      <c r="U17" s="27">
        <f t="shared" si="18"/>
        <v>-2.1200913255582775E-2</v>
      </c>
      <c r="V17" s="27">
        <f t="shared" si="6"/>
        <v>-2.3243876967749093E-2</v>
      </c>
      <c r="W17" s="27">
        <f t="shared" si="28"/>
        <v>3.2530722763799147E-3</v>
      </c>
      <c r="X17" s="37"/>
      <c r="Y17" s="40">
        <f t="shared" si="29"/>
        <v>1.094949731396355E-2</v>
      </c>
      <c r="Z17" s="5">
        <f t="shared" si="19"/>
        <v>1.0027373743284909</v>
      </c>
      <c r="AA17" s="27">
        <f t="shared" si="7"/>
        <v>0.26234913473282728</v>
      </c>
      <c r="AB17" s="27">
        <f t="shared" si="8"/>
        <v>2.042963712166319E-3</v>
      </c>
      <c r="AC17" s="27">
        <f t="shared" si="20"/>
        <v>-8.4196210838915056E-2</v>
      </c>
      <c r="AD17" s="27">
        <f t="shared" si="9"/>
        <v>-8.6239174551081377E-2</v>
      </c>
      <c r="AE17" s="27">
        <f t="shared" si="30"/>
        <v>3.6678414448071961E-3</v>
      </c>
      <c r="AF17" s="37"/>
      <c r="AG17" s="40"/>
      <c r="AH17" s="5"/>
      <c r="AI17" s="27"/>
      <c r="AJ17" s="27"/>
      <c r="AK17" s="27"/>
      <c r="AL17" s="27"/>
      <c r="AM17" s="27"/>
      <c r="AN17" s="37"/>
      <c r="AO17" s="40"/>
      <c r="AP17" s="5"/>
      <c r="AQ17" s="27"/>
      <c r="AR17" s="27"/>
      <c r="AS17" s="27"/>
      <c r="AT17" s="27"/>
      <c r="AU17" s="27"/>
      <c r="AV17" s="37"/>
    </row>
    <row r="18" spans="1:48" x14ac:dyDescent="0.3">
      <c r="A18" s="19">
        <f t="shared" si="13"/>
        <v>2.25</v>
      </c>
      <c r="B18" s="19">
        <f t="shared" si="14"/>
        <v>0.25</v>
      </c>
      <c r="C18" s="26"/>
      <c r="D18" s="54">
        <v>0.97699563106455967</v>
      </c>
      <c r="E18" s="27">
        <f t="shared" si="0"/>
        <v>1.2053466228751475E-2</v>
      </c>
      <c r="F18" s="26"/>
      <c r="G18" s="26"/>
      <c r="H18" s="15"/>
      <c r="I18" s="39">
        <f t="shared" si="25"/>
        <v>1.2086025298590415E-2</v>
      </c>
      <c r="J18" s="5">
        <f t="shared" si="15"/>
        <v>1.0030215063246477</v>
      </c>
      <c r="K18" s="27">
        <f t="shared" si="1"/>
        <v>0.26234913473282728</v>
      </c>
      <c r="L18" s="27">
        <f t="shared" si="2"/>
        <v>2.3014823671858374E-3</v>
      </c>
      <c r="M18" s="27">
        <f t="shared" si="16"/>
        <v>4.6768512392807316E-3</v>
      </c>
      <c r="N18" s="27">
        <f t="shared" si="3"/>
        <v>2.3753688720948942E-3</v>
      </c>
      <c r="O18" s="27">
        <f t="shared" si="26"/>
        <v>3.7039679492425759E-3</v>
      </c>
      <c r="P18" s="37"/>
      <c r="Q18" s="40">
        <f t="shared" si="27"/>
        <v>1.14657281285848E-2</v>
      </c>
      <c r="R18" s="5">
        <f t="shared" si="17"/>
        <v>1.0028664320321461</v>
      </c>
      <c r="S18" s="27">
        <f t="shared" si="4"/>
        <v>0.26234913473282728</v>
      </c>
      <c r="T18" s="27">
        <f t="shared" si="5"/>
        <v>2.3014823671858374E-3</v>
      </c>
      <c r="U18" s="27">
        <f t="shared" si="18"/>
        <v>-6.2505544399906715E-2</v>
      </c>
      <c r="V18" s="27">
        <f t="shared" si="6"/>
        <v>-6.4807026767092546E-2</v>
      </c>
      <c r="W18" s="27">
        <f t="shared" si="28"/>
        <v>4.2234215951950371E-3</v>
      </c>
      <c r="X18" s="37"/>
      <c r="Y18" s="40">
        <f t="shared" si="29"/>
        <v>1.094949731396355E-2</v>
      </c>
      <c r="Z18" s="5">
        <f t="shared" si="19"/>
        <v>1.0027373743284909</v>
      </c>
      <c r="AA18" s="27">
        <f t="shared" si="7"/>
        <v>0.26234913473282728</v>
      </c>
      <c r="AB18" s="27">
        <f t="shared" si="8"/>
        <v>2.3014823671858374E-3</v>
      </c>
      <c r="AC18" s="27">
        <f t="shared" si="20"/>
        <v>-0.118424767955511</v>
      </c>
      <c r="AD18" s="27">
        <f t="shared" si="9"/>
        <v>-0.12072625032269683</v>
      </c>
      <c r="AE18" s="27">
        <f t="shared" si="30"/>
        <v>4.7055758866765829E-3</v>
      </c>
      <c r="AF18" s="37"/>
      <c r="AG18" s="40"/>
      <c r="AH18" s="5"/>
      <c r="AI18" s="27"/>
      <c r="AJ18" s="27"/>
      <c r="AK18" s="27"/>
      <c r="AL18" s="27"/>
      <c r="AM18" s="27"/>
      <c r="AN18" s="37"/>
      <c r="AO18" s="40"/>
      <c r="AP18" s="5"/>
      <c r="AQ18" s="27"/>
      <c r="AR18" s="27"/>
      <c r="AS18" s="27"/>
      <c r="AT18" s="27"/>
      <c r="AU18" s="27"/>
      <c r="AV18" s="37"/>
    </row>
    <row r="19" spans="1:48" x14ac:dyDescent="0.3">
      <c r="A19" s="19">
        <f t="shared" si="13"/>
        <v>2.5</v>
      </c>
      <c r="B19" s="19">
        <f t="shared" si="14"/>
        <v>0.25</v>
      </c>
      <c r="C19" s="26"/>
      <c r="D19" s="54">
        <v>0.97406042994029751</v>
      </c>
      <c r="E19" s="27">
        <f t="shared" si="0"/>
        <v>1.2056459915846141E-2</v>
      </c>
      <c r="F19" s="26"/>
      <c r="G19" s="26"/>
      <c r="H19" s="15"/>
      <c r="I19" s="39">
        <f t="shared" si="25"/>
        <v>1.2086025298590415E-2</v>
      </c>
      <c r="J19" s="5">
        <f t="shared" si="15"/>
        <v>1.0030215063246477</v>
      </c>
      <c r="K19" s="27">
        <f t="shared" si="1"/>
        <v>0.26234913473282728</v>
      </c>
      <c r="L19" s="27">
        <f t="shared" si="2"/>
        <v>2.5800715807191401E-3</v>
      </c>
      <c r="M19" s="27">
        <f t="shared" si="16"/>
        <v>4.1461996159155023E-3</v>
      </c>
      <c r="N19" s="27">
        <f t="shared" si="3"/>
        <v>1.5661280351963623E-3</v>
      </c>
      <c r="O19" s="27">
        <f t="shared" si="26"/>
        <v>4.7029865135919391E-3</v>
      </c>
      <c r="P19" s="37"/>
      <c r="Q19" s="40">
        <f t="shared" si="27"/>
        <v>1.14657281285848E-2</v>
      </c>
      <c r="R19" s="5">
        <f t="shared" si="17"/>
        <v>1.0028664320321461</v>
      </c>
      <c r="S19" s="27">
        <f t="shared" si="4"/>
        <v>0.26234913473282728</v>
      </c>
      <c r="T19" s="27">
        <f t="shared" si="5"/>
        <v>2.5800715807191401E-3</v>
      </c>
      <c r="U19" s="27">
        <f t="shared" si="18"/>
        <v>-5.5782021021145052E-2</v>
      </c>
      <c r="V19" s="27">
        <f t="shared" si="6"/>
        <v>-5.8362092601864195E-2</v>
      </c>
      <c r="W19" s="27">
        <f t="shared" si="28"/>
        <v>5.2992897511260073E-3</v>
      </c>
      <c r="X19" s="37"/>
      <c r="Y19" s="40">
        <f t="shared" si="29"/>
        <v>1.094949731396355E-2</v>
      </c>
      <c r="Z19" s="5">
        <f t="shared" si="19"/>
        <v>1.0027373743284909</v>
      </c>
      <c r="AA19" s="27">
        <f t="shared" si="7"/>
        <v>0.26234913473282728</v>
      </c>
      <c r="AB19" s="27">
        <f t="shared" si="8"/>
        <v>2.5800715807191401E-3</v>
      </c>
      <c r="AC19" s="27">
        <f t="shared" si="20"/>
        <v>-0.10566323670591364</v>
      </c>
      <c r="AD19" s="27">
        <f t="shared" si="9"/>
        <v>-0.10824330828663278</v>
      </c>
      <c r="AE19" s="27">
        <f t="shared" si="30"/>
        <v>5.8481414960370182E-3</v>
      </c>
      <c r="AF19" s="37"/>
      <c r="AG19" s="40"/>
      <c r="AH19" s="5"/>
      <c r="AI19" s="27"/>
      <c r="AJ19" s="27"/>
      <c r="AK19" s="27"/>
      <c r="AL19" s="27"/>
      <c r="AM19" s="27"/>
      <c r="AN19" s="37"/>
      <c r="AO19" s="40"/>
      <c r="AP19" s="5"/>
      <c r="AQ19" s="27"/>
      <c r="AR19" s="27"/>
      <c r="AS19" s="27"/>
      <c r="AT19" s="27"/>
      <c r="AU19" s="27"/>
      <c r="AV19" s="37"/>
    </row>
    <row r="20" spans="1:48" ht="15" thickBot="1" x14ac:dyDescent="0.35">
      <c r="A20" s="19">
        <f t="shared" si="13"/>
        <v>2.75</v>
      </c>
      <c r="B20" s="19">
        <f t="shared" si="14"/>
        <v>0.25</v>
      </c>
      <c r="D20" s="54">
        <v>0.97113332244654271</v>
      </c>
      <c r="E20" s="27">
        <f t="shared" si="0"/>
        <v>1.2240291290721572E-2</v>
      </c>
      <c r="F20" s="26"/>
      <c r="G20" s="26"/>
      <c r="H20" s="15"/>
      <c r="I20" s="39">
        <f t="shared" si="25"/>
        <v>1.2086025298590415E-2</v>
      </c>
      <c r="J20" s="5">
        <f t="shared" si="15"/>
        <v>1.0030215063246477</v>
      </c>
      <c r="K20" s="27">
        <f t="shared" si="1"/>
        <v>0.26234913473282728</v>
      </c>
      <c r="L20" s="27">
        <f t="shared" si="2"/>
        <v>2.8815767410972086E-3</v>
      </c>
      <c r="M20" s="27">
        <f t="shared" si="16"/>
        <v>-1.1902455418219226E-2</v>
      </c>
      <c r="N20" s="27">
        <f t="shared" si="3"/>
        <v>-1.4784032159316434E-2</v>
      </c>
      <c r="O20" s="27">
        <f t="shared" si="26"/>
        <v>5.8381316807947503E-3</v>
      </c>
      <c r="P20" s="37"/>
      <c r="Q20" s="40">
        <f t="shared" si="27"/>
        <v>1.14657281285848E-2</v>
      </c>
      <c r="R20" s="5">
        <f t="shared" si="17"/>
        <v>1.0028664320321461</v>
      </c>
      <c r="S20" s="27">
        <f t="shared" si="4"/>
        <v>0.26234913473282728</v>
      </c>
      <c r="T20" s="27">
        <f t="shared" si="5"/>
        <v>2.8815767410972086E-3</v>
      </c>
      <c r="U20" s="27">
        <f t="shared" si="18"/>
        <v>-6.5560265999397932E-2</v>
      </c>
      <c r="V20" s="27">
        <f t="shared" si="6"/>
        <v>-6.844184274049514E-2</v>
      </c>
      <c r="W20" s="27">
        <f t="shared" si="28"/>
        <v>6.5118230830395196E-3</v>
      </c>
      <c r="X20" s="37"/>
      <c r="Y20" s="40">
        <f t="shared" si="29"/>
        <v>1.094949731396355E-2</v>
      </c>
      <c r="Z20" s="5">
        <f t="shared" si="19"/>
        <v>1.0027373743284909</v>
      </c>
      <c r="AA20" s="27">
        <f t="shared" si="7"/>
        <v>0.26234913473282728</v>
      </c>
      <c r="AB20" s="27">
        <f t="shared" si="8"/>
        <v>2.8815767410972086E-3</v>
      </c>
      <c r="AC20" s="27">
        <f t="shared" si="20"/>
        <v>-0.11022230992988201</v>
      </c>
      <c r="AD20" s="27">
        <f t="shared" si="9"/>
        <v>-0.11310388667097922</v>
      </c>
      <c r="AE20" s="27">
        <f t="shared" si="30"/>
        <v>7.1275249342089286E-3</v>
      </c>
      <c r="AF20" s="44">
        <f>((AE20-$F21)/$F21)^2</f>
        <v>1.023530328820442E-2</v>
      </c>
      <c r="AG20" s="40"/>
      <c r="AH20" s="5"/>
      <c r="AI20" s="27"/>
      <c r="AJ20" s="27"/>
      <c r="AK20" s="27"/>
      <c r="AL20" s="27"/>
      <c r="AM20" s="27"/>
      <c r="AN20" s="37"/>
      <c r="AO20" s="40"/>
      <c r="AP20" s="5"/>
      <c r="AQ20" s="27"/>
      <c r="AR20" s="27"/>
      <c r="AS20" s="27"/>
      <c r="AT20" s="27"/>
      <c r="AU20" s="27"/>
      <c r="AV20" s="37"/>
    </row>
    <row r="21" spans="1:48" x14ac:dyDescent="0.3">
      <c r="A21" s="19">
        <f t="shared" si="13"/>
        <v>3</v>
      </c>
      <c r="B21" s="19">
        <f t="shared" si="14"/>
        <v>0.25</v>
      </c>
      <c r="C21" s="55">
        <v>0.57369999999999999</v>
      </c>
      <c r="D21" s="54">
        <v>0.96817064975351519</v>
      </c>
      <c r="E21" s="27">
        <f t="shared" si="0"/>
        <v>1.2376296884356819E-2</v>
      </c>
      <c r="F21" s="26">
        <f>R53</f>
        <v>7.9297780034653237E-3</v>
      </c>
      <c r="G21" s="26">
        <v>1.094949731396355E-2</v>
      </c>
      <c r="H21" s="15"/>
      <c r="I21" s="39">
        <f t="shared" si="25"/>
        <v>1.2086025298590415E-2</v>
      </c>
      <c r="J21" s="5">
        <f t="shared" si="15"/>
        <v>1.0030215063246477</v>
      </c>
      <c r="K21" s="27">
        <f t="shared" si="1"/>
        <v>0.26234913473282728</v>
      </c>
      <c r="L21" s="27">
        <f t="shared" si="2"/>
        <v>3.2089618158905511E-3</v>
      </c>
      <c r="M21" s="27">
        <f t="shared" si="16"/>
        <v>-2.0940715845158199E-2</v>
      </c>
      <c r="N21" s="27">
        <f t="shared" si="3"/>
        <v>-2.4149677661048752E-2</v>
      </c>
      <c r="O21" s="27">
        <f t="shared" si="26"/>
        <v>7.1128648948049211E-3</v>
      </c>
      <c r="P21" s="37"/>
      <c r="Q21" s="40">
        <f t="shared" si="27"/>
        <v>1.14657281285848E-2</v>
      </c>
      <c r="R21" s="5">
        <f t="shared" si="17"/>
        <v>1.0028664320321461</v>
      </c>
      <c r="S21" s="27">
        <f t="shared" si="4"/>
        <v>0.26234913473282728</v>
      </c>
      <c r="T21" s="27">
        <f t="shared" si="5"/>
        <v>3.2089618158905511E-3</v>
      </c>
      <c r="U21" s="27">
        <f t="shared" si="18"/>
        <v>-6.9124243048020256E-2</v>
      </c>
      <c r="V21" s="27">
        <f t="shared" si="6"/>
        <v>-7.2333204863910802E-2</v>
      </c>
      <c r="W21" s="27">
        <f t="shared" si="28"/>
        <v>7.8640816978420014E-3</v>
      </c>
      <c r="X21" s="37"/>
      <c r="Y21" s="40"/>
      <c r="Z21" s="5"/>
      <c r="AA21" s="27"/>
      <c r="AB21" s="27"/>
      <c r="AC21" s="27"/>
      <c r="AD21" s="27"/>
      <c r="AE21" s="27"/>
      <c r="AF21" s="37"/>
      <c r="AG21" s="40"/>
      <c r="AH21" s="5"/>
      <c r="AI21" s="27"/>
      <c r="AJ21" s="27"/>
      <c r="AK21" s="27"/>
      <c r="AL21" s="27"/>
      <c r="AM21" s="27"/>
      <c r="AN21" s="37"/>
      <c r="AO21" s="40"/>
      <c r="AP21" s="5"/>
      <c r="AQ21" s="27"/>
      <c r="AR21" s="27"/>
      <c r="AS21" s="27"/>
      <c r="AT21" s="27"/>
      <c r="AU21" s="27"/>
      <c r="AV21" s="37"/>
    </row>
    <row r="22" spans="1:48" x14ac:dyDescent="0.3">
      <c r="A22" s="19">
        <f t="shared" si="13"/>
        <v>3.25</v>
      </c>
      <c r="B22" s="19">
        <f t="shared" si="14"/>
        <v>0.25</v>
      </c>
      <c r="C22" s="26"/>
      <c r="D22" s="54">
        <v>0.96518429789878646</v>
      </c>
      <c r="E22" s="27">
        <f t="shared" si="0"/>
        <v>1.2762789052278123E-2</v>
      </c>
      <c r="F22" s="26"/>
      <c r="G22" s="26"/>
      <c r="H22" s="15"/>
      <c r="I22" s="39">
        <f t="shared" si="25"/>
        <v>1.2086025298590415E-2</v>
      </c>
      <c r="J22" s="5">
        <f t="shared" si="15"/>
        <v>1.0030215063246477</v>
      </c>
      <c r="K22" s="27">
        <f t="shared" si="1"/>
        <v>0.26234913473282728</v>
      </c>
      <c r="L22" s="27">
        <f t="shared" si="2"/>
        <v>3.5653672957929698E-3</v>
      </c>
      <c r="M22" s="27">
        <f t="shared" si="16"/>
        <v>-4.5524375577343255E-2</v>
      </c>
      <c r="N22" s="27">
        <f t="shared" si="3"/>
        <v>-4.9089742873136222E-2</v>
      </c>
      <c r="O22" s="27">
        <f t="shared" si="26"/>
        <v>8.5685294517102994E-3</v>
      </c>
      <c r="P22" s="37"/>
      <c r="Q22" s="40">
        <f t="shared" si="27"/>
        <v>1.14657281285848E-2</v>
      </c>
      <c r="R22" s="5">
        <f t="shared" si="17"/>
        <v>1.0028664320321461</v>
      </c>
      <c r="S22" s="27">
        <f t="shared" si="4"/>
        <v>0.26234913473282728</v>
      </c>
      <c r="T22" s="27">
        <f t="shared" si="5"/>
        <v>3.5653672957929698E-3</v>
      </c>
      <c r="U22" s="27">
        <f t="shared" si="18"/>
        <v>-8.8891323810501022E-2</v>
      </c>
      <c r="V22" s="27">
        <f t="shared" si="6"/>
        <v>-9.2456691106293995E-2</v>
      </c>
      <c r="W22" s="27">
        <f t="shared" si="28"/>
        <v>9.3983428480661491E-3</v>
      </c>
      <c r="X22" s="37"/>
      <c r="Y22" s="40"/>
      <c r="Z22" s="5"/>
      <c r="AA22" s="27"/>
      <c r="AB22" s="27"/>
      <c r="AC22" s="27"/>
      <c r="AD22" s="27"/>
      <c r="AE22" s="27"/>
      <c r="AF22" s="37"/>
      <c r="AG22" s="40"/>
      <c r="AH22" s="5"/>
      <c r="AI22" s="27"/>
      <c r="AJ22" s="27"/>
      <c r="AK22" s="27"/>
      <c r="AL22" s="27"/>
      <c r="AM22" s="27"/>
      <c r="AN22" s="37"/>
      <c r="AO22" s="40"/>
      <c r="AP22" s="5"/>
      <c r="AQ22" s="27"/>
      <c r="AR22" s="27"/>
      <c r="AS22" s="27"/>
      <c r="AT22" s="27"/>
      <c r="AU22" s="27"/>
      <c r="AV22" s="37"/>
    </row>
    <row r="23" spans="1:48" x14ac:dyDescent="0.3">
      <c r="A23" s="19">
        <f t="shared" si="13"/>
        <v>3.5</v>
      </c>
      <c r="B23" s="19">
        <f t="shared" si="14"/>
        <v>0.25</v>
      </c>
      <c r="C23" s="26"/>
      <c r="D23" s="54">
        <v>0.96211448185477288</v>
      </c>
      <c r="E23" s="27">
        <f t="shared" si="0"/>
        <v>1.2728818873066317E-2</v>
      </c>
      <c r="F23" s="26"/>
      <c r="G23" s="26"/>
      <c r="H23" s="15"/>
      <c r="I23" s="39">
        <f t="shared" si="25"/>
        <v>1.2086025298590415E-2</v>
      </c>
      <c r="J23" s="5">
        <f t="shared" si="15"/>
        <v>1.0030215063246477</v>
      </c>
      <c r="K23" s="27">
        <f t="shared" si="1"/>
        <v>0.26234913473282728</v>
      </c>
      <c r="L23" s="27">
        <f t="shared" si="2"/>
        <v>3.9541583905513891E-3</v>
      </c>
      <c r="M23" s="27">
        <f t="shared" si="16"/>
        <v>-3.853760340432022E-2</v>
      </c>
      <c r="N23" s="27">
        <f t="shared" si="3"/>
        <v>-4.2491761794871609E-2</v>
      </c>
      <c r="O23" s="27">
        <f t="shared" si="26"/>
        <v>1.0164429437626604E-2</v>
      </c>
      <c r="P23" s="37"/>
      <c r="Q23" s="40">
        <f t="shared" si="27"/>
        <v>1.14657281285848E-2</v>
      </c>
      <c r="R23" s="5">
        <f t="shared" si="17"/>
        <v>1.0028664320321461</v>
      </c>
      <c r="S23" s="27">
        <f t="shared" si="4"/>
        <v>0.26234913473282728</v>
      </c>
      <c r="T23" s="27">
        <f t="shared" si="5"/>
        <v>3.9541583905513891E-3</v>
      </c>
      <c r="U23" s="27">
        <f t="shared" si="18"/>
        <v>-7.7640513221557045E-2</v>
      </c>
      <c r="V23" s="27">
        <f t="shared" si="6"/>
        <v>-8.1594671612108427E-2</v>
      </c>
      <c r="W23" s="27">
        <f t="shared" si="28"/>
        <v>1.1072050222726365E-2</v>
      </c>
      <c r="X23" s="37"/>
      <c r="Y23" s="40"/>
      <c r="Z23" s="5"/>
      <c r="AA23" s="27"/>
      <c r="AB23" s="27"/>
      <c r="AC23" s="27"/>
      <c r="AD23" s="27"/>
      <c r="AE23" s="27"/>
      <c r="AF23" s="37"/>
      <c r="AG23" s="40"/>
      <c r="AH23" s="5"/>
      <c r="AI23" s="27"/>
      <c r="AJ23" s="27"/>
      <c r="AK23" s="27"/>
      <c r="AL23" s="27"/>
      <c r="AM23" s="27"/>
      <c r="AN23" s="37"/>
      <c r="AO23" s="40"/>
      <c r="AP23" s="5"/>
      <c r="AQ23" s="27"/>
      <c r="AR23" s="27"/>
      <c r="AS23" s="27"/>
      <c r="AT23" s="27"/>
      <c r="AU23" s="27"/>
      <c r="AV23" s="37"/>
    </row>
    <row r="24" spans="1:48" ht="15" thickBot="1" x14ac:dyDescent="0.35">
      <c r="A24" s="19">
        <f t="shared" si="13"/>
        <v>3.75</v>
      </c>
      <c r="B24" s="19">
        <f t="shared" si="14"/>
        <v>0.25</v>
      </c>
      <c r="D24" s="54">
        <v>0.95906254848786199</v>
      </c>
      <c r="E24" s="27">
        <f t="shared" si="0"/>
        <v>1.3809182055248392E-2</v>
      </c>
      <c r="F24" s="26"/>
      <c r="G24" s="26"/>
      <c r="H24" s="15"/>
      <c r="I24" s="39">
        <f t="shared" si="25"/>
        <v>1.2086025298590415E-2</v>
      </c>
      <c r="J24" s="5">
        <f t="shared" si="15"/>
        <v>1.0030215063246477</v>
      </c>
      <c r="K24" s="27">
        <f t="shared" si="1"/>
        <v>0.26234913473282728</v>
      </c>
      <c r="L24" s="27">
        <f t="shared" si="2"/>
        <v>4.3789685084898279E-3</v>
      </c>
      <c r="M24" s="27">
        <f t="shared" si="16"/>
        <v>-9.5869972453411556E-2</v>
      </c>
      <c r="N24" s="27">
        <f t="shared" si="3"/>
        <v>-0.10024894096190139</v>
      </c>
      <c r="O24" s="27">
        <f t="shared" si="26"/>
        <v>1.2053421438636053E-2</v>
      </c>
      <c r="P24" s="37"/>
      <c r="Q24" s="40">
        <f t="shared" si="27"/>
        <v>1.14657281285848E-2</v>
      </c>
      <c r="R24" s="5">
        <f t="shared" si="17"/>
        <v>1.0028664320321461</v>
      </c>
      <c r="S24" s="27">
        <f t="shared" si="4"/>
        <v>0.26234913473282728</v>
      </c>
      <c r="T24" s="27">
        <f t="shared" si="5"/>
        <v>4.3789685084898279E-3</v>
      </c>
      <c r="U24" s="27">
        <f t="shared" si="18"/>
        <v>-0.13117945199161768</v>
      </c>
      <c r="V24" s="27">
        <f t="shared" si="6"/>
        <v>-0.1355584205001075</v>
      </c>
      <c r="W24" s="27">
        <f t="shared" si="28"/>
        <v>1.3041847188869665E-2</v>
      </c>
      <c r="X24" s="44">
        <f>((W24-$F25)/$F25)^2</f>
        <v>3.5622993666162674E-4</v>
      </c>
      <c r="Y24" s="40"/>
      <c r="Z24" s="5"/>
      <c r="AA24" s="27"/>
      <c r="AB24" s="27"/>
      <c r="AC24" s="27"/>
      <c r="AD24" s="27"/>
      <c r="AE24" s="27"/>
      <c r="AF24" s="37"/>
      <c r="AG24" s="40"/>
      <c r="AH24" s="5"/>
      <c r="AI24" s="27"/>
      <c r="AJ24" s="27"/>
      <c r="AK24" s="27"/>
      <c r="AL24" s="27"/>
      <c r="AM24" s="27"/>
      <c r="AN24" s="37"/>
      <c r="AO24" s="40"/>
      <c r="AP24" s="5"/>
      <c r="AQ24" s="27"/>
      <c r="AR24" s="27"/>
      <c r="AS24" s="27"/>
      <c r="AT24" s="27"/>
      <c r="AU24" s="27"/>
      <c r="AV24" s="37"/>
    </row>
    <row r="25" spans="1:48" x14ac:dyDescent="0.3">
      <c r="A25" s="19">
        <f>A24+0.25</f>
        <v>4</v>
      </c>
      <c r="B25" s="19">
        <f t="shared" si="14"/>
        <v>0.25</v>
      </c>
      <c r="C25" s="55">
        <v>0.59309999999999996</v>
      </c>
      <c r="D25" s="54">
        <v>0.9557629722664388</v>
      </c>
      <c r="E25" s="27">
        <f t="shared" si="0"/>
        <v>1.411630820267451E-2</v>
      </c>
      <c r="F25" s="26">
        <f>V53</f>
        <v>1.3292734994810476E-2</v>
      </c>
      <c r="G25" s="26">
        <v>1.14657281285848E-2</v>
      </c>
      <c r="H25" s="15"/>
      <c r="I25" s="39">
        <f t="shared" si="25"/>
        <v>1.2086025298590415E-2</v>
      </c>
      <c r="J25" s="5">
        <f t="shared" si="15"/>
        <v>1.0030215063246477</v>
      </c>
      <c r="K25" s="27">
        <f t="shared" si="1"/>
        <v>0.26234913473282728</v>
      </c>
      <c r="L25" s="27">
        <f t="shared" si="2"/>
        <v>4.8437409934613748E-3</v>
      </c>
      <c r="M25" s="27">
        <f t="shared" si="16"/>
        <v>-0.10202502757690761</v>
      </c>
      <c r="N25" s="27">
        <f t="shared" si="3"/>
        <v>-0.10686876857036898</v>
      </c>
      <c r="O25" s="27">
        <f t="shared" si="26"/>
        <v>1.4151611143578741E-2</v>
      </c>
      <c r="P25" s="37"/>
      <c r="Q25" s="40"/>
      <c r="R25" s="5"/>
      <c r="S25" s="27"/>
      <c r="T25" s="27"/>
      <c r="U25" s="27"/>
      <c r="V25" s="27"/>
      <c r="W25" s="27"/>
      <c r="X25" s="41"/>
      <c r="Y25" s="40"/>
      <c r="Z25" s="5"/>
      <c r="AA25" s="27"/>
      <c r="AB25" s="27"/>
      <c r="AC25" s="27"/>
      <c r="AD25" s="27"/>
      <c r="AE25" s="27"/>
      <c r="AF25" s="41"/>
      <c r="AG25" s="40"/>
      <c r="AH25" s="5"/>
      <c r="AI25" s="27"/>
      <c r="AJ25" s="27"/>
      <c r="AK25" s="27"/>
      <c r="AL25" s="27"/>
      <c r="AM25" s="27"/>
      <c r="AN25" s="41"/>
      <c r="AO25" s="40"/>
      <c r="AP25" s="5"/>
      <c r="AQ25" s="27"/>
      <c r="AR25" s="27"/>
      <c r="AS25" s="27"/>
      <c r="AT25" s="27"/>
      <c r="AU25" s="27"/>
      <c r="AV25" s="41"/>
    </row>
    <row r="26" spans="1:48" x14ac:dyDescent="0.3">
      <c r="A26" s="19">
        <f t="shared" si="13"/>
        <v>4.25</v>
      </c>
      <c r="B26" s="19">
        <f t="shared" si="14"/>
        <v>0.25</v>
      </c>
      <c r="C26" s="26"/>
      <c r="D26" s="54">
        <v>0.95240187267456911</v>
      </c>
      <c r="E26" s="27">
        <f t="shared" si="0"/>
        <v>1.4414292461598421E-2</v>
      </c>
      <c r="F26" s="26"/>
      <c r="G26" s="26"/>
      <c r="H26" s="15"/>
      <c r="I26" s="39">
        <f t="shared" si="25"/>
        <v>1.2086025298590415E-2</v>
      </c>
      <c r="J26" s="5">
        <f t="shared" si="15"/>
        <v>1.0030215063246477</v>
      </c>
      <c r="K26" s="27">
        <f t="shared" si="1"/>
        <v>0.26234913473282728</v>
      </c>
      <c r="L26" s="27">
        <f t="shared" si="2"/>
        <v>5.352771013094261E-3</v>
      </c>
      <c r="M26" s="27">
        <f t="shared" si="16"/>
        <v>-0.10570580609567409</v>
      </c>
      <c r="N26" s="27">
        <f t="shared" si="3"/>
        <v>-0.11105857710876835</v>
      </c>
      <c r="O26" s="27">
        <f t="shared" si="26"/>
        <v>1.6472937900315759E-2</v>
      </c>
      <c r="P26" s="37"/>
      <c r="Q26" s="40"/>
      <c r="R26" s="5"/>
      <c r="S26" s="27"/>
      <c r="T26" s="27"/>
      <c r="U26" s="27"/>
      <c r="V26" s="27"/>
      <c r="W26" s="27"/>
      <c r="X26" s="37"/>
      <c r="Y26" s="40"/>
      <c r="Z26" s="5"/>
      <c r="AA26" s="27"/>
      <c r="AB26" s="27"/>
      <c r="AC26" s="27"/>
      <c r="AD26" s="27"/>
      <c r="AE26" s="27"/>
      <c r="AF26" s="37"/>
      <c r="AG26" s="40"/>
      <c r="AH26" s="5"/>
      <c r="AI26" s="27"/>
      <c r="AJ26" s="27"/>
      <c r="AK26" s="27"/>
      <c r="AL26" s="27"/>
      <c r="AM26" s="27"/>
      <c r="AN26" s="37"/>
      <c r="AO26" s="40"/>
      <c r="AP26" s="5"/>
      <c r="AQ26" s="27"/>
      <c r="AR26" s="27"/>
      <c r="AS26" s="27"/>
      <c r="AT26" s="27"/>
      <c r="AU26" s="27"/>
      <c r="AV26" s="37"/>
    </row>
    <row r="27" spans="1:48" x14ac:dyDescent="0.3">
      <c r="A27" s="19">
        <f t="shared" si="13"/>
        <v>4.5</v>
      </c>
      <c r="B27" s="19">
        <f t="shared" si="14"/>
        <v>0.25</v>
      </c>
      <c r="C27" s="26"/>
      <c r="D27" s="54">
        <v>0.94898214612579601</v>
      </c>
      <c r="E27" s="27">
        <f t="shared" si="0"/>
        <v>1.4230942148474313E-2</v>
      </c>
      <c r="F27" s="26"/>
      <c r="G27" s="26"/>
      <c r="H27" s="15"/>
      <c r="I27" s="39">
        <f t="shared" si="25"/>
        <v>1.2086025298590415E-2</v>
      </c>
      <c r="J27" s="5">
        <f t="shared" si="15"/>
        <v>1.0030215063246477</v>
      </c>
      <c r="K27" s="27">
        <f t="shared" si="1"/>
        <v>0.26234913473282728</v>
      </c>
      <c r="L27" s="27">
        <f t="shared" si="2"/>
        <v>5.9107489031346647E-3</v>
      </c>
      <c r="M27" s="27">
        <f t="shared" si="16"/>
        <v>-8.7468195716326955E-2</v>
      </c>
      <c r="N27" s="27">
        <f t="shared" si="3"/>
        <v>-9.3378944619461612E-2</v>
      </c>
      <c r="O27" s="27">
        <f t="shared" si="26"/>
        <v>1.8972755545476366E-2</v>
      </c>
      <c r="P27" s="37"/>
      <c r="Q27" s="40"/>
      <c r="R27" s="5"/>
      <c r="S27" s="27"/>
      <c r="T27" s="27"/>
      <c r="U27" s="27"/>
      <c r="V27" s="27"/>
      <c r="W27" s="27"/>
      <c r="X27" s="37"/>
      <c r="Y27" s="40"/>
      <c r="Z27" s="5"/>
      <c r="AA27" s="27"/>
      <c r="AB27" s="27"/>
      <c r="AC27" s="27"/>
      <c r="AD27" s="27"/>
      <c r="AE27" s="27"/>
      <c r="AF27" s="37"/>
      <c r="AG27" s="40"/>
      <c r="AH27" s="5"/>
      <c r="AI27" s="27"/>
      <c r="AJ27" s="27"/>
      <c r="AK27" s="27"/>
      <c r="AL27" s="27"/>
      <c r="AM27" s="27"/>
      <c r="AN27" s="37"/>
      <c r="AO27" s="40"/>
      <c r="AP27" s="5"/>
      <c r="AQ27" s="27"/>
      <c r="AR27" s="27"/>
      <c r="AS27" s="27"/>
      <c r="AT27" s="27"/>
      <c r="AU27" s="27"/>
      <c r="AV27" s="37"/>
    </row>
    <row r="28" spans="1:48" ht="15" thickBot="1" x14ac:dyDescent="0.35">
      <c r="A28" s="19">
        <f t="shared" si="13"/>
        <v>4.75</v>
      </c>
      <c r="B28" s="19">
        <f t="shared" si="14"/>
        <v>0.25</v>
      </c>
      <c r="D28" s="54">
        <v>0.9456178877619702</v>
      </c>
      <c r="E28" s="27">
        <f t="shared" si="0"/>
        <v>1.5179588057486093E-2</v>
      </c>
      <c r="F28" s="26"/>
      <c r="G28" s="26"/>
      <c r="H28" s="15"/>
      <c r="I28" s="39">
        <f t="shared" si="25"/>
        <v>1.2086025298590415E-2</v>
      </c>
      <c r="J28" s="42">
        <f t="shared" si="15"/>
        <v>1.0030215063246477</v>
      </c>
      <c r="K28" s="43">
        <f t="shared" si="1"/>
        <v>0.26234913473282728</v>
      </c>
      <c r="L28" s="43">
        <f t="shared" si="2"/>
        <v>6.5228059443520822E-3</v>
      </c>
      <c r="M28" s="43">
        <f t="shared" si="16"/>
        <v>-0.114903052031507</v>
      </c>
      <c r="N28" s="43">
        <f t="shared" si="3"/>
        <v>-0.12142585797585909</v>
      </c>
      <c r="O28" s="43">
        <f t="shared" si="26"/>
        <v>2.1813948119519505E-2</v>
      </c>
      <c r="P28" s="44">
        <f>((O28-$F29)/$F29)^2</f>
        <v>4.4836295139236088E-3</v>
      </c>
      <c r="Q28" s="45"/>
      <c r="R28" s="42"/>
      <c r="S28" s="43"/>
      <c r="T28" s="43"/>
      <c r="U28" s="43"/>
      <c r="V28" s="43"/>
      <c r="W28" s="43"/>
      <c r="X28" s="46"/>
      <c r="Y28" s="45"/>
      <c r="Z28" s="42"/>
      <c r="AA28" s="43"/>
      <c r="AB28" s="43"/>
      <c r="AC28" s="43"/>
      <c r="AD28" s="43"/>
      <c r="AE28" s="43"/>
      <c r="AF28" s="46"/>
      <c r="AG28" s="45"/>
      <c r="AH28" s="42"/>
      <c r="AI28" s="43"/>
      <c r="AJ28" s="43"/>
      <c r="AK28" s="43"/>
      <c r="AL28" s="43"/>
      <c r="AM28" s="43"/>
      <c r="AN28" s="46"/>
      <c r="AO28" s="45"/>
      <c r="AP28" s="42"/>
      <c r="AQ28" s="43"/>
      <c r="AR28" s="43"/>
      <c r="AS28" s="43"/>
      <c r="AT28" s="43"/>
      <c r="AU28" s="43"/>
      <c r="AV28" s="46"/>
    </row>
    <row r="29" spans="1:48" x14ac:dyDescent="0.3">
      <c r="A29" s="19">
        <f t="shared" si="13"/>
        <v>5</v>
      </c>
      <c r="B29" s="19">
        <f t="shared" si="14"/>
        <v>0.25</v>
      </c>
      <c r="C29" s="55">
        <v>0.62090000000000001</v>
      </c>
      <c r="D29" s="54">
        <v>0.94204293185247345</v>
      </c>
      <c r="E29" s="25"/>
      <c r="F29" s="26">
        <f>Z53</f>
        <v>2.0444955729031003E-2</v>
      </c>
      <c r="G29" s="26">
        <v>1.2086025298590415E-2</v>
      </c>
      <c r="H29" s="15"/>
      <c r="I29" s="17"/>
      <c r="N29" s="1"/>
      <c r="O29" s="1"/>
      <c r="Q29" s="1"/>
      <c r="R29" s="1"/>
    </row>
    <row r="30" spans="1:48" x14ac:dyDescent="0.3">
      <c r="H30" s="15"/>
    </row>
    <row r="31" spans="1:48" x14ac:dyDescent="0.3">
      <c r="A31" s="20" t="s">
        <v>59</v>
      </c>
      <c r="H31" s="15"/>
      <c r="I31" s="47" t="s">
        <v>76</v>
      </c>
      <c r="J31" s="48">
        <v>9.60198413250829E-3</v>
      </c>
      <c r="N31" s="49">
        <v>1.0359120554215336E-2</v>
      </c>
      <c r="R31" s="49">
        <v>1.094949731396355E-2</v>
      </c>
      <c r="V31" s="49">
        <v>1.14657281285848E-2</v>
      </c>
      <c r="Z31" s="49">
        <v>1.2086025298590415E-2</v>
      </c>
    </row>
    <row r="32" spans="1:48" x14ac:dyDescent="0.3">
      <c r="A32" s="18" t="s">
        <v>60</v>
      </c>
      <c r="B32" s="18" t="s">
        <v>50</v>
      </c>
      <c r="C32" s="3"/>
      <c r="D32" s="3" t="s">
        <v>77</v>
      </c>
      <c r="E32" s="18" t="s">
        <v>38</v>
      </c>
      <c r="F32" s="18" t="s">
        <v>52</v>
      </c>
      <c r="G32" s="3"/>
      <c r="H32" s="28"/>
      <c r="I32" s="18" t="s">
        <v>61</v>
      </c>
      <c r="J32" s="18" t="s">
        <v>62</v>
      </c>
      <c r="K32" s="18"/>
      <c r="L32" s="18"/>
      <c r="M32" s="18"/>
      <c r="N32" s="18" t="s">
        <v>63</v>
      </c>
      <c r="O32" s="18"/>
      <c r="P32" s="18"/>
      <c r="Q32" s="18"/>
      <c r="R32" s="18" t="s">
        <v>64</v>
      </c>
      <c r="S32" s="18"/>
      <c r="T32" s="18"/>
      <c r="U32" s="18"/>
      <c r="V32" s="18" t="s">
        <v>65</v>
      </c>
      <c r="W32" s="18"/>
      <c r="X32" s="18"/>
      <c r="Y32" s="18"/>
      <c r="Z32" s="18" t="s">
        <v>66</v>
      </c>
    </row>
    <row r="33" spans="1:26" x14ac:dyDescent="0.3">
      <c r="A33" s="50"/>
      <c r="B33" s="21">
        <f t="shared" ref="B33:B53" si="31">A9</f>
        <v>0</v>
      </c>
      <c r="C33" s="21"/>
      <c r="D33" s="27">
        <f t="shared" ref="D33:D35" si="32">C9</f>
        <v>0</v>
      </c>
      <c r="E33" s="27">
        <v>1</v>
      </c>
      <c r="F33" s="13">
        <f t="shared" ref="F33:F52" si="33">E9</f>
        <v>9.0266392193756317E-3</v>
      </c>
      <c r="G33" s="27"/>
      <c r="H33" s="15"/>
      <c r="I33" s="18" t="s">
        <v>67</v>
      </c>
      <c r="J33" s="24">
        <f>D37</f>
        <v>0.38979999999999998</v>
      </c>
      <c r="K33" s="27"/>
      <c r="L33" s="27"/>
      <c r="M33" s="27"/>
      <c r="N33" s="24">
        <f>D41</f>
        <v>0.52700000000000002</v>
      </c>
      <c r="O33" s="27"/>
      <c r="P33" s="27"/>
      <c r="Q33" s="27"/>
      <c r="R33" s="24">
        <f>D45</f>
        <v>0.57369999999999999</v>
      </c>
      <c r="S33" s="27"/>
      <c r="T33" s="27"/>
      <c r="U33" s="27"/>
      <c r="V33" s="24">
        <f>D49</f>
        <v>0.59309999999999996</v>
      </c>
      <c r="W33" s="27"/>
      <c r="X33" s="27"/>
      <c r="Y33" s="27"/>
      <c r="Z33" s="24">
        <f>D53</f>
        <v>0.62090000000000001</v>
      </c>
    </row>
    <row r="34" spans="1:26" x14ac:dyDescent="0.3">
      <c r="A34" s="50"/>
      <c r="B34" s="21">
        <f t="shared" si="31"/>
        <v>0.25</v>
      </c>
      <c r="C34" s="21"/>
      <c r="D34" s="27">
        <f t="shared" si="32"/>
        <v>0</v>
      </c>
      <c r="E34" s="54">
        <v>0.99774842124243568</v>
      </c>
      <c r="F34" s="13">
        <f t="shared" si="33"/>
        <v>9.5595249045716812E-3</v>
      </c>
      <c r="G34" s="27"/>
      <c r="H34" s="15"/>
      <c r="I34" s="27"/>
      <c r="J34" s="27">
        <f>$E35*($B35-$B34)*($F34*NORMSDIST((LN($F34/J$31)+J$33^2/2*$B34)/(J$33*SQRT($B34)))-J$31*NORMSDIST((LN($F34/J$31)-J$33^2/2*$B34)/(J$33*SQRT($B34))))</f>
        <v>1.7984468016785609E-4</v>
      </c>
      <c r="K34" s="22"/>
      <c r="L34" s="22"/>
      <c r="M34" s="22"/>
      <c r="N34" s="27">
        <f>$E35*($B35-$B34)*($F34*NORMSDIST((LN($F34/N$31)+N$33^2/2*$B34)/(N$33*SQRT($B34)))-N$31*NORMSDIST((LN($F34/N$31)-N$33^2/2*$B34)/(N$33*SQRT($B34))))</f>
        <v>1.7218523004802861E-4</v>
      </c>
      <c r="O34" s="22"/>
      <c r="P34" s="22"/>
      <c r="Q34" s="22"/>
      <c r="R34" s="27">
        <f>$E35*($B35-$B34)*($F34*NORMSDIST((LN($F34/R$31)+R$33^2/2*$B34)/(R$33*SQRT($B34)))-R$31*NORMSDIST((LN($F34/R$31)-R$33^2/2*$B34)/(R$33*SQRT($B34))))</f>
        <v>1.4979041795664449E-4</v>
      </c>
      <c r="S34" s="22"/>
      <c r="T34" s="22"/>
      <c r="U34" s="22"/>
      <c r="V34" s="27">
        <f>$E35*($B35-$B34)*($F34*NORMSDIST((LN($F34/V$31)+V$33^2/2*$B34)/(V$33*SQRT($B34)))-V$31*NORMSDIST((LN($F34/V$31)-V$33^2/2*$B34)/(V$33*SQRT($B34))))</f>
        <v>1.2679479421473345E-4</v>
      </c>
      <c r="W34" s="22"/>
      <c r="X34" s="22"/>
      <c r="Y34" s="22"/>
      <c r="Z34" s="27">
        <f>$E35*($B35-$B34)*($F34*NORMSDIST((LN($F34/Z$31)+Z$33^2/2*$B34)/(Z$33*SQRT($B34)))-Z$31*NORMSDIST((LN($F34/Z$31)-Z$33^2/2*$B34)/(Z$33*SQRT($B34))))</f>
        <v>1.0715709642020943E-4</v>
      </c>
    </row>
    <row r="35" spans="1:26" x14ac:dyDescent="0.3">
      <c r="A35" s="50"/>
      <c r="B35" s="21">
        <f t="shared" si="31"/>
        <v>0.5</v>
      </c>
      <c r="C35" s="21"/>
      <c r="D35" s="27">
        <f t="shared" si="32"/>
        <v>0</v>
      </c>
      <c r="E35" s="54">
        <v>0.99536960610772551</v>
      </c>
      <c r="F35" s="13">
        <f t="shared" si="33"/>
        <v>9.1749267813741042E-3</v>
      </c>
      <c r="G35" s="27"/>
      <c r="H35" s="15"/>
      <c r="I35" s="27"/>
      <c r="J35" s="27">
        <f>$E36*($B36-$B35)*($F35*NORMSDIST((LN($F35/J$31)+J$33^2/2*$B35)/(J$33*SQRT($B35)))-J$31*NORMSDIST((LN($F35/J$31)-J$33^2/2*$B35)/(J$33*SQRT($B35))))</f>
        <v>2.0593446441127312E-4</v>
      </c>
      <c r="K35" s="22"/>
      <c r="L35" s="22"/>
      <c r="M35" s="22"/>
      <c r="N35" s="27">
        <f t="shared" ref="N35:N40" si="34">$E36*($B36-$B35)*($F35*NORMSDIST((LN($F35/N$31)+N$33^2/2*$B35)/(N$33*SQRT($B35)))-N$31*NORMSDIST((LN($F35/N$31)-N$33^2/2*$B35)/(N$33*SQRT($B35))))</f>
        <v>2.3002227054977708E-4</v>
      </c>
      <c r="O35" s="22"/>
      <c r="P35" s="22"/>
      <c r="Q35" s="22"/>
      <c r="R35" s="27">
        <f t="shared" ref="R35:R44" si="35">$E36*($B36-$B35)*($F35*NORMSDIST((LN($F35/R$31)+R$33^2/2*$B35)/(R$33*SQRT($B35)))-R$31*NORMSDIST((LN($F35/R$31)-R$33^2/2*$B35)/(R$33*SQRT($B35))))</f>
        <v>2.1817378280395723E-4</v>
      </c>
      <c r="S35" s="22"/>
      <c r="T35" s="22"/>
      <c r="U35" s="22"/>
      <c r="V35" s="27">
        <f t="shared" ref="V35:V48" si="36">$E36*($B36-$B35)*($F35*NORMSDIST((LN($F35/V$31)+V$33^2/2*$B35)/(V$33*SQRT($B35)))-V$31*NORMSDIST((LN($F35/V$31)-V$33^2/2*$B35)/(V$33*SQRT($B35))))</f>
        <v>1.9877300603225907E-4</v>
      </c>
      <c r="W35" s="22"/>
      <c r="X35" s="22"/>
      <c r="Y35" s="22"/>
      <c r="Z35" s="27">
        <f t="shared" ref="Z35:Z52" si="37">$E36*($B36-$B35)*($F35*NORMSDIST((LN($F35/Z$31)+Z$33^2/2*$B35)/(Z$33*SQRT($B35)))-Z$31*NORMSDIST((LN($F35/Z$31)-Z$33^2/2*$B35)/(Z$33*SQRT($B35))))</f>
        <v>1.8262706827772032E-4</v>
      </c>
    </row>
    <row r="36" spans="1:26" x14ac:dyDescent="0.3">
      <c r="A36" s="50"/>
      <c r="B36" s="21">
        <f t="shared" si="31"/>
        <v>0.75</v>
      </c>
      <c r="C36" s="21"/>
      <c r="D36" s="27">
        <v>0</v>
      </c>
      <c r="E36" s="54">
        <v>0.99309172015282776</v>
      </c>
      <c r="F36" s="13">
        <f t="shared" si="33"/>
        <v>1.0072780681285032E-2</v>
      </c>
      <c r="G36" s="27"/>
      <c r="H36" s="15"/>
      <c r="I36" s="27"/>
      <c r="J36" s="27">
        <f>$E37*($B37-$B36)*($F36*NORMSDIST((LN($F36/J$31)+J$33^2/2*$B36)/(J$33*SQRT($B36)))-J$31*NORMSDIST((LN($F36/J$31)-J$33^2/2*$B36)/(J$33*SQRT($B36))))</f>
        <v>3.8808515293463217E-4</v>
      </c>
      <c r="K36" s="22"/>
      <c r="L36" s="22"/>
      <c r="M36" s="22"/>
      <c r="N36" s="27">
        <f t="shared" si="34"/>
        <v>4.2206916605843427E-4</v>
      </c>
      <c r="O36" s="22"/>
      <c r="P36" s="22"/>
      <c r="Q36" s="22"/>
      <c r="R36" s="27">
        <f t="shared" si="35"/>
        <v>4.0917478193592182E-4</v>
      </c>
      <c r="S36" s="22"/>
      <c r="T36" s="22"/>
      <c r="U36" s="22"/>
      <c r="V36" s="27">
        <f t="shared" si="36"/>
        <v>3.8476655296235422E-4</v>
      </c>
      <c r="W36" s="22"/>
      <c r="X36" s="22"/>
      <c r="Y36" s="22"/>
      <c r="Z36" s="27">
        <f t="shared" si="37"/>
        <v>3.6446482753077258E-4</v>
      </c>
    </row>
    <row r="37" spans="1:26" x14ac:dyDescent="0.3">
      <c r="A37" s="50"/>
      <c r="B37" s="21">
        <f t="shared" si="31"/>
        <v>1</v>
      </c>
      <c r="C37" s="21"/>
      <c r="D37" s="27">
        <f>C13</f>
        <v>0.38979999999999998</v>
      </c>
      <c r="E37" s="54">
        <v>0.99059720306034749</v>
      </c>
      <c r="F37" s="13">
        <f t="shared" si="33"/>
        <v>1.0757283460490541E-2</v>
      </c>
      <c r="G37" s="27"/>
      <c r="H37" s="15"/>
      <c r="I37" s="27"/>
      <c r="J37" s="27"/>
      <c r="K37" s="22"/>
      <c r="L37" s="22"/>
      <c r="M37" s="22"/>
      <c r="N37" s="27">
        <f t="shared" si="34"/>
        <v>5.9250004876732225E-4</v>
      </c>
      <c r="O37" s="22"/>
      <c r="P37" s="22"/>
      <c r="Q37" s="22"/>
      <c r="R37" s="27">
        <f t="shared" si="35"/>
        <v>5.8175593440314274E-4</v>
      </c>
      <c r="S37" s="22"/>
      <c r="T37" s="22"/>
      <c r="U37" s="22"/>
      <c r="V37" s="27">
        <f t="shared" si="36"/>
        <v>5.5606123913732523E-4</v>
      </c>
      <c r="W37" s="22"/>
      <c r="X37" s="22"/>
      <c r="Y37" s="22"/>
      <c r="Z37" s="27">
        <f t="shared" si="37"/>
        <v>5.3527588424431252E-4</v>
      </c>
    </row>
    <row r="38" spans="1:26" x14ac:dyDescent="0.3">
      <c r="A38" s="50"/>
      <c r="B38" s="21">
        <f t="shared" si="31"/>
        <v>1.25</v>
      </c>
      <c r="C38" s="21"/>
      <c r="D38" s="27">
        <f t="shared" ref="D38:D53" si="38">C14</f>
        <v>0</v>
      </c>
      <c r="E38" s="54">
        <v>0.98794031455890841</v>
      </c>
      <c r="F38" s="13">
        <f t="shared" si="33"/>
        <v>1.0843963926604694E-2</v>
      </c>
      <c r="G38" s="27"/>
      <c r="H38" s="15"/>
      <c r="I38" s="27"/>
      <c r="J38" s="22"/>
      <c r="K38" s="22"/>
      <c r="L38" s="22"/>
      <c r="M38" s="22"/>
      <c r="N38" s="27">
        <f t="shared" si="34"/>
        <v>6.6653608207160821E-4</v>
      </c>
      <c r="O38" s="22"/>
      <c r="P38" s="22"/>
      <c r="Q38" s="22"/>
      <c r="R38" s="27">
        <f t="shared" si="35"/>
        <v>6.6229991709054476E-4</v>
      </c>
      <c r="S38" s="22"/>
      <c r="T38" s="22"/>
      <c r="U38" s="22"/>
      <c r="V38" s="27">
        <f t="shared" si="36"/>
        <v>6.3961497618057186E-4</v>
      </c>
      <c r="W38" s="22"/>
      <c r="X38" s="22"/>
      <c r="Y38" s="22"/>
      <c r="Z38" s="27">
        <f t="shared" si="37"/>
        <v>6.2264887998126565E-4</v>
      </c>
    </row>
    <row r="39" spans="1:26" x14ac:dyDescent="0.3">
      <c r="A39" s="50"/>
      <c r="B39" s="21">
        <f t="shared" si="31"/>
        <v>1.5</v>
      </c>
      <c r="C39" s="21"/>
      <c r="D39" s="27">
        <f t="shared" si="38"/>
        <v>0</v>
      </c>
      <c r="E39" s="54">
        <v>0.98526925848465841</v>
      </c>
      <c r="F39" s="13">
        <f t="shared" si="33"/>
        <v>1.0487832462883873E-2</v>
      </c>
      <c r="G39" s="27"/>
      <c r="H39" s="15"/>
      <c r="I39" s="27"/>
      <c r="J39" s="22"/>
      <c r="K39" s="22"/>
      <c r="L39" s="22"/>
      <c r="M39" s="22"/>
      <c r="N39" s="27">
        <f t="shared" si="34"/>
        <v>6.6403741540009521E-4</v>
      </c>
      <c r="O39" s="22"/>
      <c r="P39" s="22"/>
      <c r="Q39" s="22"/>
      <c r="R39" s="27">
        <f t="shared" si="35"/>
        <v>6.6782756430348151E-4</v>
      </c>
      <c r="S39" s="22"/>
      <c r="T39" s="22"/>
      <c r="U39" s="22"/>
      <c r="V39" s="27">
        <f t="shared" si="36"/>
        <v>6.5000734535695275E-4</v>
      </c>
      <c r="W39" s="22"/>
      <c r="X39" s="22"/>
      <c r="Y39" s="22"/>
      <c r="Z39" s="27">
        <f t="shared" si="37"/>
        <v>6.3861300889189363E-4</v>
      </c>
    </row>
    <row r="40" spans="1:26" x14ac:dyDescent="0.3">
      <c r="A40" s="50"/>
      <c r="B40" s="21">
        <f t="shared" si="31"/>
        <v>1.75</v>
      </c>
      <c r="C40" s="21"/>
      <c r="D40" s="27">
        <f t="shared" si="38"/>
        <v>0</v>
      </c>
      <c r="E40" s="54">
        <v>0.98269267943854488</v>
      </c>
      <c r="F40" s="13">
        <f t="shared" si="33"/>
        <v>1.1643009995048637E-2</v>
      </c>
      <c r="G40" s="27"/>
      <c r="H40" s="15"/>
      <c r="I40" s="27"/>
      <c r="J40" s="22"/>
      <c r="K40" s="22"/>
      <c r="L40" s="22"/>
      <c r="M40" s="22"/>
      <c r="N40" s="27">
        <f t="shared" si="34"/>
        <v>9.0171060232113786E-4</v>
      </c>
      <c r="O40" s="22"/>
      <c r="P40" s="22"/>
      <c r="Q40" s="22"/>
      <c r="R40" s="27">
        <f t="shared" si="35"/>
        <v>9.0561845208241161E-4</v>
      </c>
      <c r="S40" s="22"/>
      <c r="T40" s="22"/>
      <c r="U40" s="22"/>
      <c r="V40" s="27">
        <f t="shared" si="36"/>
        <v>8.8559016883702575E-4</v>
      </c>
      <c r="W40" s="22"/>
      <c r="X40" s="22"/>
      <c r="Y40" s="22"/>
      <c r="Z40" s="27">
        <f t="shared" si="37"/>
        <v>8.7288598301894207E-4</v>
      </c>
    </row>
    <row r="41" spans="1:26" x14ac:dyDescent="0.3">
      <c r="A41" s="50"/>
      <c r="B41" s="21">
        <f t="shared" si="31"/>
        <v>2</v>
      </c>
      <c r="C41" s="21"/>
      <c r="D41" s="27">
        <f t="shared" si="38"/>
        <v>0.52700000000000002</v>
      </c>
      <c r="E41" s="54">
        <v>0.97984060594639777</v>
      </c>
      <c r="F41" s="13">
        <f t="shared" si="33"/>
        <v>1.1647850988803832E-2</v>
      </c>
      <c r="G41" s="27"/>
      <c r="H41" s="15"/>
      <c r="I41" s="27"/>
      <c r="J41" s="22"/>
      <c r="K41" s="22"/>
      <c r="L41" s="22"/>
      <c r="M41" s="22"/>
      <c r="N41" s="27"/>
      <c r="O41" s="22"/>
      <c r="P41" s="22"/>
      <c r="Q41" s="22"/>
      <c r="R41" s="27">
        <f t="shared" si="35"/>
        <v>9.5701011711233708E-4</v>
      </c>
      <c r="S41" s="22"/>
      <c r="T41" s="22"/>
      <c r="U41" s="22"/>
      <c r="V41" s="27">
        <f t="shared" si="36"/>
        <v>9.3996677780607961E-4</v>
      </c>
      <c r="W41" s="22"/>
      <c r="X41" s="22"/>
      <c r="Y41" s="22"/>
      <c r="Z41" s="27">
        <f t="shared" si="37"/>
        <v>9.3096085593305782E-4</v>
      </c>
    </row>
    <row r="42" spans="1:26" x14ac:dyDescent="0.3">
      <c r="A42" s="50"/>
      <c r="B42" s="21">
        <f t="shared" si="31"/>
        <v>2.25</v>
      </c>
      <c r="C42" s="21"/>
      <c r="D42" s="27">
        <f t="shared" si="38"/>
        <v>0</v>
      </c>
      <c r="E42" s="54">
        <v>0.97699563106455967</v>
      </c>
      <c r="F42" s="13">
        <f t="shared" si="33"/>
        <v>1.2053466228751475E-2</v>
      </c>
      <c r="G42" s="27"/>
      <c r="H42" s="15"/>
      <c r="I42" s="27"/>
      <c r="J42" s="22"/>
      <c r="K42" s="22"/>
      <c r="L42" s="22"/>
      <c r="M42" s="22"/>
      <c r="N42" s="27"/>
      <c r="O42" s="22"/>
      <c r="P42" s="22"/>
      <c r="Q42" s="22"/>
      <c r="R42" s="27">
        <f t="shared" si="35"/>
        <v>1.072539998347233E-3</v>
      </c>
      <c r="S42" s="22"/>
      <c r="T42" s="22"/>
      <c r="U42" s="22"/>
      <c r="V42" s="27">
        <f t="shared" si="36"/>
        <v>1.0568283442803175E-3</v>
      </c>
      <c r="W42" s="22"/>
      <c r="X42" s="22"/>
      <c r="Y42" s="22"/>
      <c r="Z42" s="27">
        <f t="shared" si="37"/>
        <v>1.0498830031172176E-3</v>
      </c>
    </row>
    <row r="43" spans="1:26" x14ac:dyDescent="0.3">
      <c r="A43" s="50"/>
      <c r="B43" s="21">
        <f t="shared" si="31"/>
        <v>2.5</v>
      </c>
      <c r="C43" s="21"/>
      <c r="D43" s="27">
        <f t="shared" si="38"/>
        <v>0</v>
      </c>
      <c r="E43" s="54">
        <v>0.97406042994029751</v>
      </c>
      <c r="F43" s="13">
        <f t="shared" si="33"/>
        <v>1.2056459915846141E-2</v>
      </c>
      <c r="G43" s="27"/>
      <c r="H43" s="15"/>
      <c r="I43" s="27"/>
      <c r="J43" s="22"/>
      <c r="K43" s="22"/>
      <c r="L43" s="22"/>
      <c r="M43" s="22"/>
      <c r="N43" s="27"/>
      <c r="O43" s="22"/>
      <c r="P43" s="22"/>
      <c r="Q43" s="22"/>
      <c r="R43" s="27">
        <f t="shared" si="35"/>
        <v>1.1165343016235356E-3</v>
      </c>
      <c r="S43" s="22"/>
      <c r="T43" s="22"/>
      <c r="U43" s="22"/>
      <c r="V43" s="27">
        <f t="shared" si="36"/>
        <v>1.1034510358337857E-3</v>
      </c>
      <c r="W43" s="22"/>
      <c r="X43" s="22"/>
      <c r="Y43" s="22"/>
      <c r="Z43" s="27">
        <f t="shared" si="37"/>
        <v>1.099756189311771E-3</v>
      </c>
    </row>
    <row r="44" spans="1:26" x14ac:dyDescent="0.3">
      <c r="A44" s="50"/>
      <c r="B44" s="21">
        <f t="shared" si="31"/>
        <v>2.75</v>
      </c>
      <c r="C44" s="21"/>
      <c r="D44" s="27">
        <f t="shared" si="38"/>
        <v>0</v>
      </c>
      <c r="E44" s="54">
        <v>0.97113332244654271</v>
      </c>
      <c r="F44" s="13">
        <f t="shared" si="33"/>
        <v>1.2240291290721572E-2</v>
      </c>
      <c r="G44" s="27"/>
      <c r="H44" s="15"/>
      <c r="I44" s="27"/>
      <c r="J44" s="22"/>
      <c r="K44" s="22"/>
      <c r="L44" s="22"/>
      <c r="M44" s="22"/>
      <c r="N44" s="22"/>
      <c r="O44" s="22"/>
      <c r="P44" s="22"/>
      <c r="Q44" s="22"/>
      <c r="R44" s="27">
        <f t="shared" si="35"/>
        <v>1.1890527358061119E-3</v>
      </c>
      <c r="S44" s="22"/>
      <c r="T44" s="22"/>
      <c r="U44" s="22"/>
      <c r="V44" s="27">
        <f t="shared" si="36"/>
        <v>1.1778720596640759E-3</v>
      </c>
      <c r="W44" s="22"/>
      <c r="X44" s="22"/>
      <c r="Y44" s="22"/>
      <c r="Z44" s="27">
        <f t="shared" si="37"/>
        <v>1.1766950300873878E-3</v>
      </c>
    </row>
    <row r="45" spans="1:26" x14ac:dyDescent="0.3">
      <c r="A45" s="50"/>
      <c r="B45" s="21">
        <f t="shared" si="31"/>
        <v>3</v>
      </c>
      <c r="C45" s="21"/>
      <c r="D45" s="27">
        <f t="shared" si="38"/>
        <v>0.57369999999999999</v>
      </c>
      <c r="E45" s="54">
        <v>0.96817064975351519</v>
      </c>
      <c r="F45" s="13">
        <f t="shared" si="33"/>
        <v>1.2376296884356819E-2</v>
      </c>
      <c r="G45" s="27"/>
      <c r="H45" s="15"/>
      <c r="I45" s="27"/>
      <c r="J45" s="22"/>
      <c r="K45" s="22"/>
      <c r="L45" s="22"/>
      <c r="M45" s="22"/>
      <c r="N45" s="22"/>
      <c r="O45" s="22"/>
      <c r="P45" s="22"/>
      <c r="Q45" s="22"/>
      <c r="R45" s="27"/>
      <c r="S45" s="22"/>
      <c r="T45" s="22"/>
      <c r="U45" s="22"/>
      <c r="V45" s="27">
        <f t="shared" si="36"/>
        <v>1.2417264749503111E-3</v>
      </c>
      <c r="W45" s="22"/>
      <c r="X45" s="22"/>
      <c r="Y45" s="22"/>
      <c r="Z45" s="27">
        <f t="shared" si="37"/>
        <v>1.2430498296465051E-3</v>
      </c>
    </row>
    <row r="46" spans="1:26" x14ac:dyDescent="0.3">
      <c r="A46" s="50"/>
      <c r="B46" s="21">
        <f t="shared" si="31"/>
        <v>3.25</v>
      </c>
      <c r="C46" s="21"/>
      <c r="D46" s="27">
        <f t="shared" si="38"/>
        <v>0</v>
      </c>
      <c r="E46" s="54">
        <v>0.96518429789878646</v>
      </c>
      <c r="F46" s="13">
        <f t="shared" si="33"/>
        <v>1.2762789052278123E-2</v>
      </c>
      <c r="G46" s="27"/>
      <c r="H46" s="15"/>
      <c r="I46" s="27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7">
        <f t="shared" si="36"/>
        <v>1.3475590762445852E-3</v>
      </c>
      <c r="W46" s="22"/>
      <c r="X46" s="22"/>
      <c r="Y46" s="22"/>
      <c r="Z46" s="27">
        <f t="shared" si="37"/>
        <v>1.3507203512364745E-3</v>
      </c>
    </row>
    <row r="47" spans="1:26" x14ac:dyDescent="0.3">
      <c r="A47" s="50"/>
      <c r="B47" s="21">
        <f t="shared" si="31"/>
        <v>3.5</v>
      </c>
      <c r="C47" s="21"/>
      <c r="D47" s="27">
        <f t="shared" si="38"/>
        <v>0</v>
      </c>
      <c r="E47" s="54">
        <v>0.96211448185477288</v>
      </c>
      <c r="F47" s="13">
        <f t="shared" si="33"/>
        <v>1.2728818873066317E-2</v>
      </c>
      <c r="G47" s="27"/>
      <c r="H47" s="15"/>
      <c r="I47" s="27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7">
        <f t="shared" si="36"/>
        <v>1.3773084316541881E-3</v>
      </c>
      <c r="W47" s="22"/>
      <c r="X47" s="22"/>
      <c r="Y47" s="22"/>
      <c r="Z47" s="27">
        <f t="shared" si="37"/>
        <v>1.3830688558353051E-3</v>
      </c>
    </row>
    <row r="48" spans="1:26" x14ac:dyDescent="0.3">
      <c r="A48" s="50"/>
      <c r="B48" s="21">
        <f t="shared" si="31"/>
        <v>3.75</v>
      </c>
      <c r="C48" s="27"/>
      <c r="D48" s="27">
        <f t="shared" si="38"/>
        <v>0</v>
      </c>
      <c r="E48" s="54">
        <v>0.95906254848786199</v>
      </c>
      <c r="F48" s="13">
        <f t="shared" si="33"/>
        <v>1.3809182055248392E-2</v>
      </c>
      <c r="G48" s="27"/>
      <c r="H48" s="15"/>
      <c r="I48" s="27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7">
        <f t="shared" si="36"/>
        <v>1.6064147116559096E-3</v>
      </c>
      <c r="W48" s="22"/>
      <c r="X48" s="22"/>
      <c r="Y48" s="22"/>
      <c r="Z48" s="27">
        <f t="shared" si="37"/>
        <v>1.6126853188168347E-3</v>
      </c>
    </row>
    <row r="49" spans="1:26" x14ac:dyDescent="0.3">
      <c r="A49" s="50"/>
      <c r="B49" s="21">
        <f t="shared" si="31"/>
        <v>4</v>
      </c>
      <c r="C49" s="27"/>
      <c r="D49" s="27">
        <f t="shared" si="38"/>
        <v>0.59309999999999996</v>
      </c>
      <c r="E49" s="54">
        <v>0.9557629722664388</v>
      </c>
      <c r="F49" s="13">
        <f t="shared" si="33"/>
        <v>1.411630820267451E-2</v>
      </c>
      <c r="G49" s="27"/>
      <c r="H49" s="15"/>
      <c r="I49" s="27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7"/>
      <c r="W49" s="22"/>
      <c r="X49" s="22"/>
      <c r="Y49" s="22"/>
      <c r="Z49" s="27">
        <f t="shared" si="37"/>
        <v>1.7031933302687934E-3</v>
      </c>
    </row>
    <row r="50" spans="1:26" x14ac:dyDescent="0.3">
      <c r="A50" s="50"/>
      <c r="B50" s="21">
        <f t="shared" si="31"/>
        <v>4.25</v>
      </c>
      <c r="C50" s="27"/>
      <c r="D50" s="27">
        <f t="shared" si="38"/>
        <v>0</v>
      </c>
      <c r="E50" s="54">
        <v>0.95240187267456911</v>
      </c>
      <c r="F50" s="13">
        <f t="shared" si="33"/>
        <v>1.4414292461598421E-2</v>
      </c>
      <c r="G50" s="27"/>
      <c r="H50" s="15"/>
      <c r="I50" s="27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7">
        <f t="shared" si="37"/>
        <v>1.7906027615727088E-3</v>
      </c>
    </row>
    <row r="51" spans="1:26" x14ac:dyDescent="0.3">
      <c r="A51" s="50"/>
      <c r="B51" s="21">
        <f t="shared" si="31"/>
        <v>4.5</v>
      </c>
      <c r="C51" s="27"/>
      <c r="D51" s="27">
        <f t="shared" si="38"/>
        <v>0</v>
      </c>
      <c r="E51" s="54">
        <v>0.94898214612579601</v>
      </c>
      <c r="F51" s="13">
        <f t="shared" si="33"/>
        <v>1.4230942148474313E-2</v>
      </c>
      <c r="G51" s="27"/>
      <c r="H51" s="15"/>
      <c r="I51" s="27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7">
        <f t="shared" si="37"/>
        <v>1.7873230869818121E-3</v>
      </c>
    </row>
    <row r="52" spans="1:26" x14ac:dyDescent="0.3">
      <c r="A52" s="50"/>
      <c r="B52" s="21">
        <f t="shared" si="31"/>
        <v>4.75</v>
      </c>
      <c r="C52" s="27"/>
      <c r="D52" s="27">
        <f t="shared" si="38"/>
        <v>0</v>
      </c>
      <c r="E52" s="54">
        <v>0.9456178877619702</v>
      </c>
      <c r="F52" s="13">
        <f t="shared" si="33"/>
        <v>1.5179588057486093E-2</v>
      </c>
      <c r="G52" s="27"/>
      <c r="H52" s="15"/>
      <c r="I52" s="27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7">
        <f t="shared" si="37"/>
        <v>1.9933443678580142E-3</v>
      </c>
    </row>
    <row r="53" spans="1:26" x14ac:dyDescent="0.3">
      <c r="A53" s="50"/>
      <c r="B53" s="21">
        <f t="shared" si="31"/>
        <v>5</v>
      </c>
      <c r="C53" s="27"/>
      <c r="D53" s="27">
        <f t="shared" si="38"/>
        <v>0.62090000000000001</v>
      </c>
      <c r="E53" s="54">
        <v>0.94204293185247345</v>
      </c>
      <c r="F53" s="27"/>
      <c r="G53" s="27"/>
      <c r="H53" s="15"/>
      <c r="I53" s="3" t="s">
        <v>68</v>
      </c>
      <c r="J53" s="51">
        <f>SUM(J34:J52)</f>
        <v>7.7386429751376143E-4</v>
      </c>
      <c r="K53" s="27"/>
      <c r="L53" s="27"/>
      <c r="M53" s="27"/>
      <c r="N53" s="34">
        <f>SUM(N34:N52)</f>
        <v>3.6490608152164035E-3</v>
      </c>
      <c r="O53" s="27"/>
      <c r="P53" s="27"/>
      <c r="Q53" s="27"/>
      <c r="R53" s="34">
        <f>SUM(R34:R52)</f>
        <v>7.9297780034653237E-3</v>
      </c>
      <c r="S53" s="27"/>
      <c r="T53" s="27"/>
      <c r="U53" s="27"/>
      <c r="V53" s="34">
        <f>SUM(V34:V52)</f>
        <v>1.3292734994810476E-2</v>
      </c>
      <c r="W53" s="27"/>
      <c r="X53" s="27"/>
      <c r="Y53" s="27"/>
      <c r="Z53" s="34">
        <f>SUM(Z34:Z52)</f>
        <v>2.0444955729031003E-2</v>
      </c>
    </row>
    <row r="54" spans="1:26" x14ac:dyDescent="0.3">
      <c r="B54" s="52"/>
    </row>
  </sheetData>
  <mergeCells count="5">
    <mergeCell ref="I7:P7"/>
    <mergeCell ref="Q7:X7"/>
    <mergeCell ref="Y7:AF7"/>
    <mergeCell ref="AG7:AN7"/>
    <mergeCell ref="AO7:AV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BDT Calib</vt:lpstr>
      <vt:lpstr>HW Calib</vt:lpstr>
    </vt:vector>
  </TitlesOfParts>
  <Company>University of Illinois -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Widdicks, Martin</dc:creator>
  <cp:lastModifiedBy>Woody</cp:lastModifiedBy>
  <dcterms:created xsi:type="dcterms:W3CDTF">2011-09-20T17:56:41Z</dcterms:created>
  <dcterms:modified xsi:type="dcterms:W3CDTF">2016-11-04T05:40:14Z</dcterms:modified>
</cp:coreProperties>
</file>