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Masteroppgave/Gjeldene_analyser/"/>
    </mc:Choice>
  </mc:AlternateContent>
  <xr:revisionPtr revIDLastSave="0" documentId="13_ncr:1_{F950FBAE-5C26-A84B-AE83-D0B4BD38E3F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a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D2" i="1"/>
  <c r="AH38" i="1"/>
  <c r="AH50" i="1"/>
  <c r="AH53" i="1"/>
  <c r="AH51" i="1"/>
  <c r="AH56" i="1"/>
  <c r="AH47" i="1"/>
  <c r="AH54" i="1"/>
  <c r="AH49" i="1"/>
  <c r="AH45" i="1"/>
  <c r="AH55" i="1"/>
  <c r="AH46" i="1"/>
  <c r="BA44" i="1"/>
  <c r="AH44" i="1"/>
  <c r="AH41" i="1"/>
  <c r="AH66" i="1"/>
  <c r="AH68" i="1"/>
  <c r="AH58" i="1"/>
  <c r="AH48" i="1"/>
  <c r="AH61" i="1"/>
  <c r="AH11" i="1"/>
  <c r="AH1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5" i="1"/>
  <c r="BA66" i="1"/>
  <c r="BA67" i="1"/>
  <c r="BA68" i="1"/>
  <c r="BA69" i="1"/>
  <c r="BA70" i="1"/>
  <c r="AU2" i="1"/>
  <c r="BA2" i="1"/>
  <c r="AS40" i="1" l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5" i="1"/>
  <c r="AG66" i="1"/>
  <c r="AG67" i="1"/>
  <c r="AG68" i="1"/>
  <c r="AG69" i="1"/>
  <c r="AG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4" i="1"/>
  <c r="AS24" i="1"/>
  <c r="AU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H70" i="1"/>
  <c r="AH65" i="1"/>
  <c r="AH63" i="1"/>
  <c r="AH62" i="1"/>
  <c r="T70" i="1"/>
  <c r="T61" i="1"/>
  <c r="R61" i="1"/>
  <c r="R62" i="1"/>
  <c r="R63" i="1"/>
  <c r="R64" i="1"/>
  <c r="R65" i="1"/>
  <c r="R66" i="1"/>
  <c r="R67" i="1"/>
  <c r="R68" i="1"/>
  <c r="R69" i="1"/>
  <c r="R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R60" i="1"/>
  <c r="L60" i="1"/>
  <c r="M60" i="1"/>
  <c r="AH59" i="1"/>
  <c r="R59" i="1"/>
  <c r="L59" i="1"/>
  <c r="M59" i="1"/>
  <c r="AH25" i="1"/>
  <c r="AH33" i="1"/>
  <c r="AH18" i="1"/>
  <c r="AH13" i="1"/>
  <c r="AH39" i="1"/>
  <c r="AH7" i="1"/>
  <c r="AH12" i="1"/>
  <c r="AH6" i="1"/>
  <c r="AH17" i="1"/>
  <c r="AH15" i="1"/>
  <c r="AH34" i="1"/>
  <c r="AH37" i="1"/>
  <c r="AH23" i="1"/>
  <c r="AH29" i="1"/>
  <c r="AH5" i="1"/>
  <c r="AH27" i="1"/>
  <c r="AH26" i="1"/>
  <c r="AH20" i="1"/>
  <c r="AH16" i="1"/>
  <c r="AH30" i="1"/>
  <c r="AH21" i="1"/>
  <c r="AH36" i="1"/>
  <c r="AH35" i="1"/>
  <c r="AH32" i="1"/>
  <c r="AH31" i="1"/>
  <c r="AH24" i="1"/>
  <c r="AH3" i="1"/>
  <c r="AH8" i="1"/>
  <c r="AH57" i="1"/>
  <c r="AH9" i="1"/>
  <c r="AH22" i="1"/>
  <c r="AH42" i="1"/>
  <c r="AH28" i="1"/>
  <c r="AH19" i="1"/>
  <c r="AH40" i="1"/>
  <c r="AH2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R39" i="1"/>
  <c r="M39" i="1"/>
  <c r="L39" i="1"/>
  <c r="AE13" i="1"/>
  <c r="AU3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  <c r="AE3" i="1"/>
  <c r="AE4" i="1"/>
  <c r="AE5" i="1"/>
  <c r="AE6" i="1"/>
  <c r="AE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</calcChain>
</file>

<file path=xl/sharedStrings.xml><?xml version="1.0" encoding="utf-8"?>
<sst xmlns="http://schemas.openxmlformats.org/spreadsheetml/2006/main" count="728" uniqueCount="222">
  <si>
    <t>id</t>
  </si>
  <si>
    <t>group</t>
  </si>
  <si>
    <t>time</t>
  </si>
  <si>
    <t>per_protocol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</si>
  <si>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</si>
  <si>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</si>
  <si>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</si>
  <si>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</si>
  <si>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</si>
  <si>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</si>
  <si>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</si>
  <si>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</si>
  <si>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</si>
  <si>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</si>
  <si>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</si>
  <si>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</si>
  <si>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</si>
  <si>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</si>
  <si>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</si>
  <si>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</si>
  <si>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</si>
  <si>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</si>
  <si>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</si>
  <si>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</si>
  <si>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</si>
  <si>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</si>
  <si>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</si>
  <si>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</si>
  <si>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</si>
  <si>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</si>
  <si>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</si>
  <si>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</si>
  <si>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</si>
  <si>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</si>
  <si>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</si>
  <si>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</si>
  <si>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</si>
  <si>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</si>
  <si>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</si>
  <si>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</si>
  <si>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</si>
  <si>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</si>
  <si>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</si>
  <si>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</si>
  <si>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</si>
  <si>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</si>
  <si>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</si>
  <si>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</si>
  <si>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</si>
  <si>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</si>
  <si>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</si>
  <si>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</si>
  <si>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</si>
  <si>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</si>
  <si>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</si>
  <si>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</si>
  <si>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</si>
  <si>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</si>
  <si>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</si>
  <si>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</si>
  <si>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</si>
  <si>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</si>
  <si>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</si>
  <si>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</si>
  <si>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</si>
  <si>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</si>
  <si>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</si>
  <si>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</si>
  <si>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</si>
  <si>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</si>
  <si>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</si>
  <si>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</si>
  <si>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</si>
  <si>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</si>
  <si>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1rm_newton</t>
  </si>
  <si>
    <t>1rm_watt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</si>
  <si>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</si>
  <si>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</si>
  <si>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</si>
  <si>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</si>
  <si>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</si>
  <si>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</si>
  <si>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</si>
  <si>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</si>
  <si>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</si>
  <si>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</si>
  <si>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</si>
  <si>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</si>
  <si>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</si>
  <si>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</si>
  <si>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</si>
  <si>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</si>
  <si>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</si>
  <si>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</si>
  <si>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</si>
  <si>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</si>
  <si>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</si>
  <si>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</si>
  <si>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</si>
  <si>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</si>
  <si>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</si>
  <si>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</si>
  <si>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</si>
  <si>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</si>
  <si>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</si>
  <si>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</si>
  <si>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</si>
  <si>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</si>
  <si>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</si>
  <si>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</si>
  <si>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</si>
  <si>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</si>
  <si>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</si>
  <si>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</si>
  <si>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</si>
  <si>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</si>
  <si>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</si>
  <si>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</si>
  <si>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</si>
  <si>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</si>
  <si>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</si>
  <si>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</si>
  <si>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</si>
  <si>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</si>
  <si>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</si>
  <si>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</si>
  <si>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</si>
  <si>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</si>
  <si>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</si>
  <si>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</si>
  <si>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</si>
  <si>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</si>
  <si>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</si>
  <si>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</si>
  <si>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</si>
  <si>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</si>
  <si>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</si>
  <si>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</si>
  <si>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</si>
  <si>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</si>
  <si>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</si>
  <si>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</si>
  <si>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</si>
  <si>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</si>
  <si>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</si>
  <si>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</si>
  <si>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</si>
  <si>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</si>
  <si>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</si>
  <si>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</si>
  <si>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</si>
  <si>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</si>
  <si>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</si>
  <si>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</si>
  <si>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</si>
  <si>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</si>
  <si>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</si>
  <si>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</si>
  <si>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</si>
  <si>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</si>
  <si>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</si>
  <si>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</si>
  <si>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</si>
  <si>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</si>
  <si>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</si>
  <si>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</si>
  <si>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</si>
  <si>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</si>
  <si>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</si>
  <si>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</si>
  <si>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</si>
  <si>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</si>
  <si>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</si>
  <si>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</si>
  <si>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</si>
  <si>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</si>
  <si>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</si>
  <si>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</si>
  <si>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</si>
  <si>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</si>
  <si>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</si>
  <si>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</si>
  <si>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</si>
  <si>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</si>
  <si>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</si>
  <si>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</si>
  <si>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</si>
  <si>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</si>
  <si>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</si>
  <si>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</si>
  <si>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</si>
  <si>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</si>
  <si>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</si>
  <si>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</si>
  <si>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</si>
  <si>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</si>
  <si>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</si>
  <si>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</si>
  <si>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</si>
  <si>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</si>
  <si>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</si>
  <si>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</si>
  <si>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</si>
  <si>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</si>
  <si>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</si>
  <si>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</si>
  <si>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</si>
  <si>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</si>
  <si>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</si>
  <si>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</si>
  <si>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</si>
  <si>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</si>
  <si>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</si>
  <si>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</si>
  <si>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</si>
  <si>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</si>
  <si>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</si>
  <si>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</si>
  <si>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</si>
  <si>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</si>
  <si>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</si>
  <si>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phys_act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</si>
</sst>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77"/>
  <sheetViews>
    <sheetView tabSelected="1" zoomScale="152" zoomScaleNormal="152" workbookViewId="0">
      <pane xSplit="1" topLeftCell="BZ1" activePane="topRight" state="frozen"/>
      <selection pane="topRight" activeCell="CC51" sqref="CC51"/>
    </sheetView>
  </sheetViews>
  <sheetFormatPr baseColWidth="10" defaultColWidth="8.6640625" defaultRowHeight="15" customHeight="1" x14ac:dyDescent="0.2"/>
  <cols>
    <col min="1" max="1" width="12.1640625" bestFit="1" customWidth="1"/>
    <col min="4" max="4" width="13" customWidth="1"/>
    <col min="5" max="5" width="7.5" customWidth="1"/>
    <col min="6" max="7" width="10.5" customWidth="1"/>
    <col min="11" max="12" width="8.1640625" customWidth="1"/>
    <col min="13" max="13" width="6.83203125" customWidth="1"/>
    <col min="22" max="23" width="17.83203125" customWidth="1"/>
    <col min="24" max="24" width="22.5" bestFit="1" customWidth="1"/>
    <col min="25" max="25" width="21.33203125" bestFit="1" customWidth="1"/>
    <col min="26" max="26" width="15.83203125" bestFit="1" customWidth="1"/>
    <col min="27" max="29" width="22.6640625" customWidth="1"/>
    <col min="30" max="30" width="24.5" customWidth="1"/>
    <col min="31" max="31" width="24.6640625" customWidth="1"/>
    <col min="32" max="34" width="23.6640625" customWidth="1"/>
    <col min="35" max="35" width="13.5" customWidth="1"/>
    <col min="36" max="36" width="15.5" customWidth="1"/>
    <col min="39" max="39" width="24.33203125" bestFit="1" customWidth="1"/>
    <col min="40" max="40" width="20.6640625" bestFit="1" customWidth="1"/>
    <col min="41" max="41" width="14.6640625" bestFit="1" customWidth="1"/>
    <col min="42" max="42" width="12.6640625" bestFit="1" customWidth="1"/>
    <col min="43" max="43" width="10.6640625" customWidth="1"/>
    <col min="44" max="44" width="14" bestFit="1" customWidth="1"/>
    <col min="45" max="45" width="15.5" bestFit="1" customWidth="1"/>
    <col min="46" max="46" width="20.33203125" bestFit="1" customWidth="1"/>
    <col min="47" max="47" width="18.1640625" bestFit="1" customWidth="1"/>
    <col min="48" max="48" width="23.1640625" bestFit="1" customWidth="1"/>
    <col min="49" max="49" width="14.6640625" bestFit="1" customWidth="1"/>
    <col min="50" max="50" width="23.1640625" bestFit="1" customWidth="1"/>
    <col min="51" max="51" width="15.6640625" bestFit="1" customWidth="1"/>
    <col min="52" max="53" width="15.6640625" customWidth="1"/>
    <col min="54" max="54" width="15" bestFit="1" customWidth="1"/>
    <col min="55" max="55" width="15" customWidth="1"/>
    <col min="56" max="56" width="13.6640625" bestFit="1" customWidth="1"/>
    <col min="57" max="57" width="14" customWidth="1"/>
    <col min="58" max="58" width="15.5" bestFit="1" customWidth="1"/>
    <col min="59" max="59" width="13" customWidth="1"/>
    <col min="60" max="60" width="14.5" bestFit="1" customWidth="1"/>
    <col min="61" max="61" width="11.5" customWidth="1"/>
    <col min="62" max="62" width="14.5" bestFit="1" customWidth="1"/>
    <col min="63" max="63" width="13.6640625" bestFit="1" customWidth="1"/>
    <col min="64" max="65" width="11.1640625" customWidth="1"/>
    <col min="66" max="66" width="13.33203125" bestFit="1" customWidth="1"/>
    <col min="67" max="68" width="11.1640625" customWidth="1"/>
    <col min="75" max="75" width="12.5" bestFit="1" customWidth="1"/>
    <col min="76" max="76" width="10.83203125" bestFit="1" customWidth="1"/>
    <col min="77" max="77" width="10" bestFit="1" customWidth="1"/>
    <col min="78" max="78" width="9.5" bestFit="1" customWidth="1"/>
    <col min="79" max="79" width="11.1640625" bestFit="1" customWidth="1"/>
    <col min="80" max="80" width="10.5" bestFit="1" customWidth="1"/>
    <col min="81" max="81" width="10.5" customWidth="1"/>
    <col min="82" max="82" width="10.1640625" bestFit="1" customWidth="1"/>
    <col min="83" max="83" width="15.6640625" bestFit="1" customWidth="1"/>
    <col min="85" max="85" width="14.5" bestFit="1" customWidth="1"/>
    <col min="86" max="86" width="15.6640625" bestFit="1" customWidth="1"/>
    <col min="89" max="89" width="11" bestFit="1" customWidth="1"/>
    <col min="90" max="90" width="20" bestFit="1" customWidth="1"/>
    <col min="96" max="96" width="10.83203125" bestFit="1" customWidth="1"/>
    <col min="101" max="101" width="13.83203125" bestFit="1" customWidth="1"/>
    <col min="102" max="102" width="9.83203125" bestFit="1" customWidth="1"/>
    <col min="103" max="103" width="12.33203125" bestFit="1" customWidth="1"/>
    <col min="104" max="104" width="19" bestFit="1" customWidth="1"/>
    <col min="105" max="105" width="13.5" bestFit="1" customWidth="1"/>
    <col min="106" max="106" width="15.5" bestFit="1" customWidth="1"/>
    <col min="111" max="111" width="12.33203125" bestFit="1" customWidth="1"/>
    <col min="113" max="113" width="10.83203125" bestFit="1" customWidth="1"/>
    <col min="116" max="116" width="11.5" customWidth="1"/>
    <col min="118" max="118" width="17.83203125" bestFit="1" customWidth="1"/>
    <col min="119" max="119" width="20.33203125" bestFit="1" customWidth="1"/>
    <col min="120" max="120" width="13.6640625" bestFit="1" customWidth="1"/>
    <col min="121" max="121" width="17.83203125" bestFit="1" customWidth="1"/>
    <col min="122" max="122" width="20.33203125" bestFit="1" customWidth="1"/>
    <col min="123" max="123" width="13.6640625" bestFit="1" customWidth="1"/>
    <col min="124" max="124" width="21.1640625" bestFit="1" customWidth="1"/>
    <col min="125" max="125" width="23.6640625" bestFit="1" customWidth="1"/>
    <col min="126" max="126" width="17" bestFit="1" customWidth="1"/>
    <col min="127" max="127" width="18.83203125" bestFit="1" customWidth="1"/>
    <col min="128" max="128" width="21.33203125" bestFit="1" customWidth="1"/>
    <col min="129" max="129" width="14.6640625" bestFit="1" customWidth="1"/>
    <col min="130" max="130" width="17.83203125" bestFit="1" customWidth="1"/>
    <col min="131" max="131" width="20.33203125" bestFit="1" customWidth="1"/>
    <col min="132" max="132" width="13.83203125" bestFit="1" customWidth="1"/>
    <col min="133" max="133" width="22.83203125" bestFit="1" customWidth="1"/>
    <col min="134" max="134" width="25.33203125" bestFit="1" customWidth="1"/>
    <col min="135" max="135" width="18.6640625" bestFit="1" customWidth="1"/>
    <col min="136" max="136" width="22.5" bestFit="1" customWidth="1"/>
    <col min="137" max="137" width="25" bestFit="1" customWidth="1"/>
    <col min="138" max="138" width="18.5" bestFit="1" customWidth="1"/>
    <col min="139" max="139" width="16" bestFit="1" customWidth="1"/>
    <col min="140" max="140" width="18.5" bestFit="1" customWidth="1"/>
    <col min="141" max="141" width="12" bestFit="1" customWidth="1"/>
    <col min="142" max="142" width="17.6640625" bestFit="1" customWidth="1"/>
    <col min="143" max="143" width="20.1640625" bestFit="1" customWidth="1"/>
    <col min="144" max="144" width="13.5" bestFit="1" customWidth="1"/>
    <col min="145" max="145" width="16.83203125" bestFit="1" customWidth="1"/>
    <col min="146" max="146" width="19.5" bestFit="1" customWidth="1"/>
    <col min="147" max="147" width="12.6640625" bestFit="1" customWidth="1"/>
    <col min="150" max="150" width="4.83203125" bestFit="1" customWidth="1"/>
    <col min="153" max="153" width="10" bestFit="1" customWidth="1"/>
    <col min="158" max="158" width="13" bestFit="1" customWidth="1"/>
    <col min="161" max="161" width="9.83203125" customWidth="1"/>
    <col min="162" max="162" width="14" bestFit="1" customWidth="1"/>
    <col min="165" max="165" width="15.33203125" bestFit="1" customWidth="1"/>
    <col min="166" max="166" width="9.83203125" bestFit="1" customWidth="1"/>
    <col min="167" max="167" width="11.1640625" bestFit="1" customWidth="1"/>
    <col min="171" max="171" width="13.5" bestFit="1" customWidth="1"/>
    <col min="172" max="172" width="11.5" bestFit="1" customWidth="1"/>
    <col min="173" max="173" width="10.5" bestFit="1" customWidth="1"/>
    <col min="174" max="174" width="12.5" bestFit="1" customWidth="1"/>
    <col min="175" max="175" width="12.6640625" bestFit="1" customWidth="1"/>
    <col min="176" max="176" width="13.6640625" bestFit="1" customWidth="1"/>
    <col min="178" max="178" width="11.83203125" bestFit="1" customWidth="1"/>
    <col min="181" max="181" width="10" bestFit="1" customWidth="1"/>
  </cols>
  <sheetData>
    <row r="1" spans="1:1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s="4" t="s">
        <v>39</v>
      </c>
      <c r="AO1" s="1" t="s">
        <v>40</v>
      </c>
      <c r="AP1" s="5" t="s">
        <v>41</v>
      </c>
      <c r="AQ1" s="2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" t="s">
        <v>48</v>
      </c>
      <c r="AX1" s="19" t="s">
        <v>49</v>
      </c>
      <c r="AY1" s="2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221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s="2" t="s">
        <v>116</v>
      </c>
      <c r="DO1" t="s">
        <v>117</v>
      </c>
      <c r="DP1" t="s">
        <v>118</v>
      </c>
      <c r="DQ1" s="2" t="s">
        <v>119</v>
      </c>
      <c r="DR1" t="s">
        <v>120</v>
      </c>
      <c r="DS1" t="s">
        <v>121</v>
      </c>
      <c r="DT1" s="2" t="s">
        <v>122</v>
      </c>
      <c r="DU1" t="s">
        <v>123</v>
      </c>
      <c r="DV1" t="s">
        <v>124</v>
      </c>
      <c r="DW1" s="2" t="s">
        <v>125</v>
      </c>
      <c r="DX1" t="s">
        <v>126</v>
      </c>
      <c r="DY1" t="s">
        <v>127</v>
      </c>
      <c r="DZ1" s="2" t="s">
        <v>128</v>
      </c>
      <c r="EA1" t="s">
        <v>129</v>
      </c>
      <c r="EB1" t="s">
        <v>130</v>
      </c>
      <c r="EC1" s="2" t="s">
        <v>131</v>
      </c>
      <c r="ED1" t="s">
        <v>132</v>
      </c>
      <c r="EE1" t="s">
        <v>133</v>
      </c>
      <c r="EF1" s="2" t="s">
        <v>134</v>
      </c>
      <c r="EG1" t="s">
        <v>135</v>
      </c>
      <c r="EH1" t="s">
        <v>136</v>
      </c>
      <c r="EI1" s="2" t="s">
        <v>137</v>
      </c>
      <c r="EJ1" t="s">
        <v>138</v>
      </c>
      <c r="EK1" t="s">
        <v>139</v>
      </c>
      <c r="EL1" s="2" t="s">
        <v>140</v>
      </c>
      <c r="EM1" t="s">
        <v>141</v>
      </c>
      <c r="EN1" t="s">
        <v>142</v>
      </c>
      <c r="EO1" s="2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</row>
    <row r="2" spans="1:176" ht="16" x14ac:dyDescent="0.2">
      <c r="A2" s="3" t="s">
        <v>175</v>
      </c>
      <c r="B2" t="s">
        <v>176</v>
      </c>
      <c r="C2" t="s">
        <v>177</v>
      </c>
      <c r="D2" t="s">
        <v>178</v>
      </c>
      <c r="E2">
        <v>1</v>
      </c>
      <c r="F2" s="5">
        <v>38</v>
      </c>
      <c r="G2" s="4">
        <v>23.8</v>
      </c>
      <c r="H2">
        <v>159</v>
      </c>
      <c r="I2">
        <v>106</v>
      </c>
      <c r="J2">
        <v>152</v>
      </c>
      <c r="K2">
        <v>108</v>
      </c>
      <c r="L2" s="5">
        <f>AVERAGE(H2,J2)</f>
        <v>155.5</v>
      </c>
      <c r="M2">
        <f>AVERAGE(I2,K2)</f>
        <v>107</v>
      </c>
      <c r="N2" s="4">
        <v>177.5</v>
      </c>
      <c r="O2" s="4">
        <v>75.3</v>
      </c>
      <c r="P2" s="4">
        <v>78</v>
      </c>
      <c r="Q2" s="4">
        <v>78</v>
      </c>
      <c r="R2" s="4">
        <f>AVERAGE(P2,Q2)</f>
        <v>78</v>
      </c>
      <c r="S2">
        <v>34</v>
      </c>
      <c r="T2" s="4">
        <v>74</v>
      </c>
      <c r="U2" s="7" t="s">
        <v>178</v>
      </c>
      <c r="V2" s="4">
        <v>20</v>
      </c>
      <c r="W2" s="4">
        <v>23</v>
      </c>
      <c r="X2" s="4">
        <v>6.8</v>
      </c>
      <c r="Y2" s="4">
        <v>0</v>
      </c>
      <c r="Z2" s="7" t="s">
        <v>179</v>
      </c>
      <c r="AA2" s="4">
        <v>2587</v>
      </c>
      <c r="AB2" s="4">
        <v>2577.25</v>
      </c>
      <c r="AC2" s="4">
        <v>2615.8333333333335</v>
      </c>
      <c r="AD2" s="4">
        <f t="shared" ref="AD2:AD33" si="0">AA2/O2</f>
        <v>34.355909694555116</v>
      </c>
      <c r="AE2" s="4">
        <f t="shared" ref="AE2:AE39" si="1">AB2/O2</f>
        <v>34.226427622841967</v>
      </c>
      <c r="AF2" s="4">
        <f>AC2/O2</f>
        <v>34.738822487826475</v>
      </c>
      <c r="AG2" s="4">
        <f t="shared" ref="AG2:AG25" si="2">AC2/AL2</f>
        <v>13.767543859649123</v>
      </c>
      <c r="AH2" s="5">
        <f>12*60+40</f>
        <v>760</v>
      </c>
      <c r="AI2">
        <v>5.3</v>
      </c>
      <c r="AJ2">
        <v>20</v>
      </c>
      <c r="AK2">
        <v>20</v>
      </c>
      <c r="AL2">
        <v>190</v>
      </c>
      <c r="AM2" s="5">
        <v>3068.8333333333335</v>
      </c>
      <c r="AN2" s="4">
        <v>108.33333333333333</v>
      </c>
      <c r="AO2" s="1">
        <v>1.1816666666666666</v>
      </c>
      <c r="AP2" s="5">
        <v>55.266666666666673</v>
      </c>
      <c r="AQ2" s="1">
        <v>10.47</v>
      </c>
      <c r="AR2" s="4">
        <v>3.5</v>
      </c>
      <c r="AS2" s="1">
        <f t="shared" ref="AS2:AS33" si="3">AV2/O2*1</f>
        <v>16.688977423638779</v>
      </c>
      <c r="AT2" s="1">
        <f t="shared" ref="AT2:AT33" si="4">AV2/O2*0.75</f>
        <v>12.516733067729085</v>
      </c>
      <c r="AU2" s="5">
        <f t="shared" ref="AU2:AU33" si="5">AV2/AB2*100</f>
        <v>48.760500533514403</v>
      </c>
      <c r="AV2" s="5">
        <v>1256.68</v>
      </c>
      <c r="AW2" s="4">
        <v>979.28</v>
      </c>
      <c r="AX2" s="4">
        <v>36.24</v>
      </c>
      <c r="AY2" s="1">
        <v>0.78120000000000001</v>
      </c>
      <c r="AZ2" s="4">
        <v>27.224</v>
      </c>
      <c r="BA2" s="4">
        <f>BB2/AL2*100</f>
        <v>75.89473684210526</v>
      </c>
      <c r="BB2" s="4">
        <v>144.19999999999999</v>
      </c>
      <c r="BC2" s="11">
        <v>75387.318530000004</v>
      </c>
      <c r="BD2" s="11">
        <v>45306.021549999998</v>
      </c>
      <c r="BE2" s="11">
        <v>27331.706150000002</v>
      </c>
      <c r="BF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4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  <c r="CC2">
        <v>5428.8</v>
      </c>
    </row>
    <row r="3" spans="1:176" ht="16" x14ac:dyDescent="0.2">
      <c r="A3" t="s">
        <v>180</v>
      </c>
      <c r="B3" t="s">
        <v>176</v>
      </c>
      <c r="C3" t="s">
        <v>177</v>
      </c>
      <c r="D3" t="s">
        <v>178</v>
      </c>
      <c r="E3">
        <v>2</v>
      </c>
      <c r="F3" s="5">
        <v>44</v>
      </c>
      <c r="G3" s="4">
        <v>28</v>
      </c>
      <c r="H3">
        <v>142</v>
      </c>
      <c r="I3">
        <v>121</v>
      </c>
      <c r="J3">
        <v>148</v>
      </c>
      <c r="K3">
        <v>114</v>
      </c>
      <c r="L3" s="5">
        <f t="shared" ref="L3:L38" si="6">AVERAGE(H3,J3)</f>
        <v>145</v>
      </c>
      <c r="M3" s="5">
        <f t="shared" ref="M3:M38" si="7">AVERAGE(I3,K3)</f>
        <v>117.5</v>
      </c>
      <c r="N3" s="4">
        <v>174.9</v>
      </c>
      <c r="O3" s="4">
        <v>85.9</v>
      </c>
      <c r="P3" s="4">
        <v>105.5</v>
      </c>
      <c r="Q3" s="4">
        <v>105.7</v>
      </c>
      <c r="R3" s="4">
        <f t="shared" ref="R3:R38" si="8">AVERAGE(P3,Q3)</f>
        <v>105.6</v>
      </c>
      <c r="S3">
        <v>40</v>
      </c>
      <c r="T3">
        <v>42.8</v>
      </c>
      <c r="U3" s="7" t="s">
        <v>181</v>
      </c>
      <c r="V3" s="4">
        <v>-14</v>
      </c>
      <c r="W3" s="4">
        <v>-11.5</v>
      </c>
      <c r="X3" s="4">
        <v>6</v>
      </c>
      <c r="Y3" s="4">
        <v>-10.4</v>
      </c>
      <c r="Z3" s="7" t="s">
        <v>179</v>
      </c>
      <c r="AA3" s="4">
        <v>2937.5</v>
      </c>
      <c r="AB3" s="4">
        <v>2968.75</v>
      </c>
      <c r="AC3" s="4">
        <v>3066.3333333333335</v>
      </c>
      <c r="AD3" s="4">
        <f t="shared" si="0"/>
        <v>34.19674039580908</v>
      </c>
      <c r="AE3" s="4">
        <f t="shared" si="1"/>
        <v>34.560535506402793</v>
      </c>
      <c r="AF3" s="4">
        <f t="shared" ref="AF3:AF66" si="9">AC3/O3</f>
        <v>35.696546371750095</v>
      </c>
      <c r="AG3" s="4">
        <f t="shared" si="2"/>
        <v>15.486531986531988</v>
      </c>
      <c r="AH3" s="5">
        <f>12.5*60+5</f>
        <v>755</v>
      </c>
      <c r="AI3">
        <v>5.3</v>
      </c>
      <c r="AJ3">
        <v>20</v>
      </c>
      <c r="AK3">
        <v>19</v>
      </c>
      <c r="AL3">
        <v>198</v>
      </c>
      <c r="AM3" s="5">
        <v>3749</v>
      </c>
      <c r="AN3" s="4">
        <v>152</v>
      </c>
      <c r="AO3" s="1">
        <v>1.2533333333333334</v>
      </c>
      <c r="AP3" s="5">
        <v>51</v>
      </c>
      <c r="AQ3" s="1">
        <v>13.74</v>
      </c>
      <c r="AR3" s="4">
        <v>3.5</v>
      </c>
      <c r="AS3" s="1">
        <f t="shared" si="3"/>
        <v>15.712689173457507</v>
      </c>
      <c r="AT3" s="1">
        <f t="shared" si="4"/>
        <v>11.784516880093131</v>
      </c>
      <c r="AU3" s="5">
        <f t="shared" si="5"/>
        <v>45.464252631578951</v>
      </c>
      <c r="AV3" s="5">
        <v>1349.72</v>
      </c>
      <c r="AW3" s="4">
        <v>1128.56</v>
      </c>
      <c r="AX3" s="4">
        <v>39.08</v>
      </c>
      <c r="AY3" s="1">
        <v>0.8368000000000001</v>
      </c>
      <c r="AZ3" s="4">
        <v>23.791999999999998</v>
      </c>
      <c r="BA3" s="4">
        <f t="shared" ref="BA3:BA66" si="10">BB3/AL3*100</f>
        <v>68.98989898989899</v>
      </c>
      <c r="BB3" s="4">
        <v>136.6</v>
      </c>
      <c r="BC3" s="11">
        <v>86097.775930000003</v>
      </c>
      <c r="BD3" s="11">
        <v>50044.61679</v>
      </c>
      <c r="BE3" s="11">
        <v>33277.395729999997</v>
      </c>
      <c r="BF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4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  <c r="CC3">
        <v>2880</v>
      </c>
    </row>
    <row r="4" spans="1:176" ht="16" x14ac:dyDescent="0.2">
      <c r="A4" t="s">
        <v>182</v>
      </c>
      <c r="B4" t="s">
        <v>176</v>
      </c>
      <c r="C4" t="s">
        <v>177</v>
      </c>
      <c r="D4" t="s">
        <v>178</v>
      </c>
      <c r="E4">
        <v>1</v>
      </c>
      <c r="F4" s="5">
        <v>70</v>
      </c>
      <c r="G4" s="4">
        <v>30.3</v>
      </c>
      <c r="H4">
        <v>153</v>
      </c>
      <c r="I4">
        <v>89</v>
      </c>
      <c r="J4">
        <v>154</v>
      </c>
      <c r="K4">
        <v>82</v>
      </c>
      <c r="L4" s="5">
        <f t="shared" si="6"/>
        <v>153.5</v>
      </c>
      <c r="M4" s="5">
        <f t="shared" si="7"/>
        <v>85.5</v>
      </c>
      <c r="N4" s="4">
        <v>168.5</v>
      </c>
      <c r="O4" s="4">
        <v>86.3</v>
      </c>
      <c r="P4" s="4">
        <v>106</v>
      </c>
      <c r="Q4" s="4">
        <v>106</v>
      </c>
      <c r="R4" s="4">
        <f t="shared" si="8"/>
        <v>106</v>
      </c>
      <c r="S4" s="5">
        <v>25</v>
      </c>
      <c r="T4">
        <v>13.5</v>
      </c>
      <c r="U4" s="7" t="s">
        <v>181</v>
      </c>
      <c r="V4" s="4">
        <v>-7.5</v>
      </c>
      <c r="W4" s="4">
        <v>-11</v>
      </c>
      <c r="X4" s="4">
        <v>-5.5</v>
      </c>
      <c r="Y4" s="4">
        <v>-9</v>
      </c>
      <c r="Z4">
        <v>8</v>
      </c>
      <c r="AA4" s="4">
        <v>1913</v>
      </c>
      <c r="AB4" s="4">
        <v>1901.5</v>
      </c>
      <c r="AC4" s="4">
        <v>1914.8333333333333</v>
      </c>
      <c r="AD4" s="4">
        <f t="shared" si="0"/>
        <v>22.16685979142526</v>
      </c>
      <c r="AE4" s="4">
        <f t="shared" si="1"/>
        <v>22.033603707995365</v>
      </c>
      <c r="AF4" s="4">
        <f t="shared" si="9"/>
        <v>22.188103514870605</v>
      </c>
      <c r="AG4" s="4">
        <f t="shared" si="2"/>
        <v>11.747443762781186</v>
      </c>
      <c r="AH4" s="5">
        <v>600</v>
      </c>
      <c r="AI4">
        <v>3.8</v>
      </c>
      <c r="AJ4">
        <v>16</v>
      </c>
      <c r="AK4">
        <v>18</v>
      </c>
      <c r="AL4">
        <v>163</v>
      </c>
      <c r="AM4" s="5">
        <v>2077.8333333333335</v>
      </c>
      <c r="AN4" s="4">
        <v>69.833333333333329</v>
      </c>
      <c r="AO4" s="1">
        <v>1.1050000000000002</v>
      </c>
      <c r="AP4" s="5">
        <v>34.249999999999993</v>
      </c>
      <c r="AQ4" s="1">
        <v>6.3</v>
      </c>
      <c r="AR4" s="4">
        <v>3</v>
      </c>
      <c r="AS4" s="1">
        <f t="shared" si="3"/>
        <v>13.810892236384706</v>
      </c>
      <c r="AT4" s="1">
        <f t="shared" si="4"/>
        <v>10.358169177288531</v>
      </c>
      <c r="AU4" s="5">
        <f t="shared" si="5"/>
        <v>62.68104128319748</v>
      </c>
      <c r="AV4" s="5">
        <v>1191.8800000000001</v>
      </c>
      <c r="AW4" s="4">
        <v>918.52</v>
      </c>
      <c r="AX4" s="4">
        <v>35.76</v>
      </c>
      <c r="AY4" s="1">
        <v>0.77159999999999984</v>
      </c>
      <c r="AZ4" s="4">
        <v>22.932000000000006</v>
      </c>
      <c r="BA4" s="4">
        <f t="shared" si="10"/>
        <v>65.889570552147248</v>
      </c>
      <c r="BB4" s="4">
        <v>107.4</v>
      </c>
      <c r="BC4" s="11">
        <v>85628.58</v>
      </c>
      <c r="BD4" s="11">
        <v>47925.074289999997</v>
      </c>
      <c r="BE4" s="11">
        <v>35358.288919999999</v>
      </c>
      <c r="BF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4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179</v>
      </c>
      <c r="BY4">
        <v>172</v>
      </c>
      <c r="BZ4">
        <v>838</v>
      </c>
      <c r="CA4">
        <v>184</v>
      </c>
      <c r="CB4">
        <v>860</v>
      </c>
      <c r="CC4">
        <v>720</v>
      </c>
    </row>
    <row r="5" spans="1:176" ht="16" x14ac:dyDescent="0.2">
      <c r="A5" t="s">
        <v>183</v>
      </c>
      <c r="B5" t="s">
        <v>184</v>
      </c>
      <c r="C5" t="s">
        <v>177</v>
      </c>
      <c r="D5" t="s">
        <v>184</v>
      </c>
      <c r="E5">
        <v>1</v>
      </c>
      <c r="F5" s="5">
        <v>61</v>
      </c>
      <c r="G5" s="4">
        <v>36.4</v>
      </c>
      <c r="H5">
        <v>168</v>
      </c>
      <c r="I5">
        <v>86</v>
      </c>
      <c r="J5">
        <v>161</v>
      </c>
      <c r="K5">
        <v>91</v>
      </c>
      <c r="L5" s="5">
        <f t="shared" si="6"/>
        <v>164.5</v>
      </c>
      <c r="M5" s="5">
        <f t="shared" si="7"/>
        <v>88.5</v>
      </c>
      <c r="N5" s="4">
        <v>166.4</v>
      </c>
      <c r="O5" s="4">
        <v>102.2</v>
      </c>
      <c r="P5" s="4">
        <v>120.5</v>
      </c>
      <c r="Q5" s="4">
        <v>121.5</v>
      </c>
      <c r="R5" s="4">
        <f t="shared" si="8"/>
        <v>121</v>
      </c>
      <c r="S5" s="5">
        <v>21</v>
      </c>
      <c r="T5">
        <v>5.8</v>
      </c>
      <c r="U5" s="7" t="s">
        <v>181</v>
      </c>
      <c r="V5" s="4">
        <v>3</v>
      </c>
      <c r="W5" s="4">
        <v>3</v>
      </c>
      <c r="X5" s="4">
        <v>-35</v>
      </c>
      <c r="Y5" s="4">
        <v>-34</v>
      </c>
      <c r="Z5" s="7" t="s">
        <v>179</v>
      </c>
      <c r="AA5" s="4">
        <v>2004</v>
      </c>
      <c r="AB5" s="4">
        <v>2005</v>
      </c>
      <c r="AC5" s="4">
        <v>2037.5</v>
      </c>
      <c r="AD5" s="4">
        <f t="shared" si="0"/>
        <v>19.608610567514678</v>
      </c>
      <c r="AE5" s="4">
        <f t="shared" si="1"/>
        <v>19.61839530332681</v>
      </c>
      <c r="AF5" s="4">
        <f t="shared" si="9"/>
        <v>19.936399217221133</v>
      </c>
      <c r="AG5" s="4">
        <f t="shared" si="2"/>
        <v>12.5</v>
      </c>
      <c r="AH5" s="5">
        <f>8.5*60</f>
        <v>510</v>
      </c>
      <c r="AI5">
        <v>3.8</v>
      </c>
      <c r="AJ5">
        <v>14</v>
      </c>
      <c r="AK5">
        <v>17</v>
      </c>
      <c r="AL5">
        <v>163</v>
      </c>
      <c r="AM5" s="5">
        <v>1954.8333333333333</v>
      </c>
      <c r="AN5" s="4">
        <v>58.666666666666664</v>
      </c>
      <c r="AO5" s="1">
        <v>0.98999999999999988</v>
      </c>
      <c r="AP5" s="5">
        <v>36.199999999999996</v>
      </c>
      <c r="AQ5" s="1">
        <v>5.38</v>
      </c>
      <c r="AR5" s="4">
        <v>3</v>
      </c>
      <c r="AS5" s="1">
        <f t="shared" si="3"/>
        <v>13.991389432485324</v>
      </c>
      <c r="AT5" s="1">
        <f t="shared" si="4"/>
        <v>10.493542074363994</v>
      </c>
      <c r="AU5" s="5">
        <f t="shared" si="5"/>
        <v>71.317705735660851</v>
      </c>
      <c r="AV5" s="5">
        <v>1429.92</v>
      </c>
      <c r="AW5" s="4">
        <v>1100.24</v>
      </c>
      <c r="AX5" s="4">
        <v>37.36</v>
      </c>
      <c r="AY5" s="1">
        <v>0.76919999999999988</v>
      </c>
      <c r="AZ5" s="4">
        <v>23.48</v>
      </c>
      <c r="BA5" s="4">
        <f t="shared" si="10"/>
        <v>77.668711656441715</v>
      </c>
      <c r="BB5">
        <v>126.6</v>
      </c>
      <c r="BC5" s="11">
        <v>100311.59</v>
      </c>
      <c r="BD5" s="11">
        <v>46882.907229999997</v>
      </c>
      <c r="BE5" s="4">
        <v>51204.995320000002</v>
      </c>
      <c r="BF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4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  <c r="CC5">
        <v>600</v>
      </c>
    </row>
    <row r="6" spans="1:176" ht="16" x14ac:dyDescent="0.2">
      <c r="A6" t="s">
        <v>185</v>
      </c>
      <c r="B6" t="s">
        <v>184</v>
      </c>
      <c r="C6" t="s">
        <v>177</v>
      </c>
      <c r="D6" t="s">
        <v>184</v>
      </c>
      <c r="E6">
        <v>1</v>
      </c>
      <c r="F6" s="5">
        <v>40</v>
      </c>
      <c r="G6" s="4">
        <v>28.3</v>
      </c>
      <c r="H6">
        <v>130</v>
      </c>
      <c r="I6">
        <v>90</v>
      </c>
      <c r="J6">
        <v>126</v>
      </c>
      <c r="K6">
        <v>86</v>
      </c>
      <c r="L6" s="5">
        <f t="shared" si="6"/>
        <v>128</v>
      </c>
      <c r="M6">
        <f t="shared" si="7"/>
        <v>88</v>
      </c>
      <c r="N6" s="4">
        <v>173.4</v>
      </c>
      <c r="O6" s="4">
        <v>86.1</v>
      </c>
      <c r="P6" s="4">
        <v>91.5</v>
      </c>
      <c r="Q6" s="4">
        <v>91.5</v>
      </c>
      <c r="R6" s="4">
        <f t="shared" si="8"/>
        <v>91.5</v>
      </c>
      <c r="S6" s="5">
        <v>27</v>
      </c>
      <c r="T6">
        <v>73.5</v>
      </c>
      <c r="U6" s="7" t="s">
        <v>178</v>
      </c>
      <c r="V6" s="4">
        <v>12.5</v>
      </c>
      <c r="W6" s="4">
        <v>11</v>
      </c>
      <c r="X6" s="4">
        <v>10</v>
      </c>
      <c r="Y6" s="4">
        <v>5.5</v>
      </c>
      <c r="Z6" s="7" t="s">
        <v>179</v>
      </c>
      <c r="AA6" s="4">
        <v>3131</v>
      </c>
      <c r="AB6" s="4">
        <v>3113.0833333333335</v>
      </c>
      <c r="AC6" s="4">
        <v>3124.6666666666665</v>
      </c>
      <c r="AD6" s="4">
        <f t="shared" si="0"/>
        <v>36.364692218350754</v>
      </c>
      <c r="AE6" s="4">
        <f t="shared" si="1"/>
        <v>36.156600851722807</v>
      </c>
      <c r="AF6" s="4">
        <f t="shared" si="9"/>
        <v>36.291134339914827</v>
      </c>
      <c r="AG6" s="4">
        <f t="shared" si="2"/>
        <v>17.359259259259257</v>
      </c>
      <c r="AH6" s="5">
        <f>13*60+5</f>
        <v>785</v>
      </c>
      <c r="AI6">
        <v>5.3</v>
      </c>
      <c r="AJ6">
        <v>20</v>
      </c>
      <c r="AK6">
        <v>18</v>
      </c>
      <c r="AL6">
        <v>180</v>
      </c>
      <c r="AM6" s="5">
        <v>3681.5</v>
      </c>
      <c r="AN6" s="4">
        <v>110</v>
      </c>
      <c r="AO6" s="1">
        <v>1.1866666666666665</v>
      </c>
      <c r="AP6" s="5">
        <v>41.416666666666664</v>
      </c>
      <c r="AQ6" s="1">
        <v>7.45</v>
      </c>
      <c r="AR6" s="4">
        <v>3.5</v>
      </c>
      <c r="AS6" s="1">
        <f t="shared" si="3"/>
        <v>15.484522547088826</v>
      </c>
      <c r="AT6" s="1">
        <f t="shared" si="4"/>
        <v>11.613391910316619</v>
      </c>
      <c r="AU6" s="5">
        <f t="shared" si="5"/>
        <v>42.826267354584608</v>
      </c>
      <c r="AV6" s="5">
        <v>1333.2173913043478</v>
      </c>
      <c r="AW6" s="4">
        <v>1036.8695652173913</v>
      </c>
      <c r="AX6" s="4">
        <v>30.304347826086957</v>
      </c>
      <c r="AY6" s="1">
        <v>0.77739130434782588</v>
      </c>
      <c r="AZ6" s="4">
        <v>14.056521739130437</v>
      </c>
      <c r="BA6" s="4">
        <f t="shared" si="10"/>
        <v>56.666666666666664</v>
      </c>
      <c r="BB6">
        <v>102</v>
      </c>
      <c r="BC6" s="11">
        <v>85980.21</v>
      </c>
      <c r="BD6" s="11">
        <v>47561.21387</v>
      </c>
      <c r="BE6" s="11">
        <v>35508.400719999998</v>
      </c>
      <c r="BF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4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179</v>
      </c>
      <c r="CB6" s="7" t="s">
        <v>179</v>
      </c>
      <c r="CC6">
        <v>1860</v>
      </c>
    </row>
    <row r="7" spans="1:176" ht="16" x14ac:dyDescent="0.2">
      <c r="A7" t="s">
        <v>186</v>
      </c>
      <c r="B7" t="s">
        <v>184</v>
      </c>
      <c r="C7" t="s">
        <v>177</v>
      </c>
      <c r="D7" t="s">
        <v>184</v>
      </c>
      <c r="E7">
        <v>2</v>
      </c>
      <c r="F7" s="5">
        <v>69</v>
      </c>
      <c r="G7" s="4">
        <v>25.4</v>
      </c>
      <c r="H7">
        <v>159</v>
      </c>
      <c r="I7">
        <v>91</v>
      </c>
      <c r="J7">
        <v>163</v>
      </c>
      <c r="K7">
        <v>91</v>
      </c>
      <c r="L7" s="5">
        <f t="shared" si="6"/>
        <v>161</v>
      </c>
      <c r="M7">
        <f t="shared" si="7"/>
        <v>91</v>
      </c>
      <c r="N7" s="4">
        <v>171.1</v>
      </c>
      <c r="O7" s="4">
        <v>75.8</v>
      </c>
      <c r="P7" s="4">
        <v>94</v>
      </c>
      <c r="Q7" s="4">
        <v>96</v>
      </c>
      <c r="R7" s="4">
        <f t="shared" si="8"/>
        <v>95</v>
      </c>
      <c r="S7">
        <v>45</v>
      </c>
      <c r="T7" s="4">
        <v>66</v>
      </c>
      <c r="U7" s="7" t="s">
        <v>178</v>
      </c>
      <c r="V7" s="4">
        <v>7.5</v>
      </c>
      <c r="W7" s="4">
        <v>8</v>
      </c>
      <c r="X7" s="4">
        <v>1</v>
      </c>
      <c r="Y7" s="4">
        <v>-12</v>
      </c>
      <c r="Z7">
        <v>16</v>
      </c>
      <c r="AA7" s="4">
        <v>2506</v>
      </c>
      <c r="AB7" s="4">
        <v>2499.9166666666665</v>
      </c>
      <c r="AC7" s="4">
        <v>2524</v>
      </c>
      <c r="AD7" s="4">
        <f t="shared" si="0"/>
        <v>33.060686015831138</v>
      </c>
      <c r="AE7" s="4">
        <f t="shared" si="1"/>
        <v>32.980430958663149</v>
      </c>
      <c r="AF7" s="4">
        <f t="shared" si="9"/>
        <v>33.298153034300796</v>
      </c>
      <c r="AG7" s="4">
        <f t="shared" si="2"/>
        <v>14.589595375722544</v>
      </c>
      <c r="AH7" s="5">
        <f>14*60</f>
        <v>840</v>
      </c>
      <c r="AI7">
        <v>4.8</v>
      </c>
      <c r="AJ7">
        <v>20</v>
      </c>
      <c r="AK7">
        <v>20</v>
      </c>
      <c r="AL7">
        <v>173</v>
      </c>
      <c r="AM7" s="5">
        <v>2882.8333333333335</v>
      </c>
      <c r="AN7" s="4">
        <v>99.666666666666671</v>
      </c>
      <c r="AO7" s="1">
        <v>1.165</v>
      </c>
      <c r="AP7" s="5">
        <v>44.9</v>
      </c>
      <c r="AQ7" s="1">
        <v>6.7</v>
      </c>
      <c r="AR7" s="4">
        <v>3</v>
      </c>
      <c r="AS7" s="1">
        <f t="shared" si="3"/>
        <v>16.139313984168865</v>
      </c>
      <c r="AT7" s="1">
        <f t="shared" si="4"/>
        <v>12.104485488126649</v>
      </c>
      <c r="AU7" s="5">
        <f t="shared" si="5"/>
        <v>48.936031201040031</v>
      </c>
      <c r="AV7" s="5">
        <v>1223.3599999999999</v>
      </c>
      <c r="AW7" s="4">
        <v>1031.5999999999999</v>
      </c>
      <c r="AX7" s="4">
        <v>34.840000000000003</v>
      </c>
      <c r="AY7" s="1">
        <v>0.84600000000000009</v>
      </c>
      <c r="AZ7" s="4">
        <v>20.715999999999998</v>
      </c>
      <c r="BA7" s="4">
        <f t="shared" si="10"/>
        <v>60.115606936416185</v>
      </c>
      <c r="BB7">
        <v>104</v>
      </c>
      <c r="BC7" s="11">
        <v>74978.97107</v>
      </c>
      <c r="BD7" s="4">
        <v>51879.2742</v>
      </c>
      <c r="BE7" s="11">
        <v>20265.14615</v>
      </c>
      <c r="BF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4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  <c r="CC7">
        <v>3600</v>
      </c>
    </row>
    <row r="8" spans="1:176" ht="16" x14ac:dyDescent="0.2">
      <c r="A8" t="s">
        <v>187</v>
      </c>
      <c r="B8" t="s">
        <v>176</v>
      </c>
      <c r="C8" t="s">
        <v>177</v>
      </c>
      <c r="D8" t="s">
        <v>181</v>
      </c>
      <c r="E8">
        <v>2</v>
      </c>
      <c r="F8" s="5">
        <v>46</v>
      </c>
      <c r="G8" s="4">
        <v>42.8</v>
      </c>
      <c r="H8">
        <v>163</v>
      </c>
      <c r="I8">
        <v>105</v>
      </c>
      <c r="J8">
        <v>164</v>
      </c>
      <c r="K8">
        <v>112</v>
      </c>
      <c r="L8" s="5">
        <f t="shared" si="6"/>
        <v>163.5</v>
      </c>
      <c r="M8" s="5">
        <f t="shared" si="7"/>
        <v>108.5</v>
      </c>
      <c r="N8" s="4">
        <v>187.6</v>
      </c>
      <c r="O8" s="4">
        <v>149.69999999999999</v>
      </c>
      <c r="P8" s="4">
        <v>146</v>
      </c>
      <c r="Q8" s="4">
        <v>145</v>
      </c>
      <c r="R8" s="4">
        <f t="shared" si="8"/>
        <v>145.5</v>
      </c>
      <c r="S8" s="5">
        <v>89</v>
      </c>
      <c r="T8" s="4">
        <v>64</v>
      </c>
      <c r="U8" s="7" t="s">
        <v>178</v>
      </c>
      <c r="V8" s="4">
        <v>-12.5</v>
      </c>
      <c r="W8" s="4">
        <v>-2.5</v>
      </c>
      <c r="X8" s="4">
        <v>-3.5</v>
      </c>
      <c r="Y8" s="4">
        <v>-3</v>
      </c>
      <c r="Z8" s="7" t="s">
        <v>179</v>
      </c>
      <c r="AA8" s="4">
        <v>3715</v>
      </c>
      <c r="AB8" s="4">
        <v>3737.4166666666665</v>
      </c>
      <c r="AC8" s="4">
        <v>3757</v>
      </c>
      <c r="AD8" s="4">
        <f t="shared" si="0"/>
        <v>24.816299265197063</v>
      </c>
      <c r="AE8" s="4">
        <f t="shared" si="1"/>
        <v>24.966043197506124</v>
      </c>
      <c r="AF8" s="4">
        <f t="shared" si="9"/>
        <v>25.096860387441552</v>
      </c>
      <c r="AG8" s="4">
        <f t="shared" si="2"/>
        <v>18.974747474747474</v>
      </c>
      <c r="AH8" s="5">
        <f>8.5*60+5</f>
        <v>515</v>
      </c>
      <c r="AI8" s="4">
        <v>4.8</v>
      </c>
      <c r="AJ8">
        <v>12</v>
      </c>
      <c r="AK8">
        <v>19</v>
      </c>
      <c r="AL8">
        <v>198</v>
      </c>
      <c r="AM8" s="5">
        <v>4427</v>
      </c>
      <c r="AN8" s="4">
        <v>128.5</v>
      </c>
      <c r="AO8" s="1">
        <v>1.2</v>
      </c>
      <c r="AP8" s="5">
        <v>33.366666666666667</v>
      </c>
      <c r="AQ8" s="1">
        <v>4.6399999999999997</v>
      </c>
      <c r="AR8" s="4">
        <v>3.5</v>
      </c>
      <c r="AS8" s="1">
        <f t="shared" si="3"/>
        <v>16.020574482297931</v>
      </c>
      <c r="AT8" s="1">
        <f t="shared" si="4"/>
        <v>12.015430861723448</v>
      </c>
      <c r="AU8" s="5">
        <f t="shared" si="5"/>
        <v>64.169457512988032</v>
      </c>
      <c r="AV8" s="5">
        <v>2398.2800000000002</v>
      </c>
      <c r="AW8" s="4">
        <v>1928.2</v>
      </c>
      <c r="AX8" s="4">
        <v>54.48</v>
      </c>
      <c r="AY8" s="1">
        <v>0.80279999999999985</v>
      </c>
      <c r="AZ8" s="4">
        <v>18.779999999999994</v>
      </c>
      <c r="BA8" s="4">
        <f t="shared" si="10"/>
        <v>64.343434343434353</v>
      </c>
      <c r="BB8" s="4">
        <v>127.4</v>
      </c>
      <c r="BC8" s="11">
        <v>150206.23000000001</v>
      </c>
      <c r="BD8" s="11">
        <v>82789.589590000003</v>
      </c>
      <c r="BE8" s="11">
        <v>64095.72913</v>
      </c>
      <c r="BF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4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  <c r="CC8">
        <v>360</v>
      </c>
    </row>
    <row r="9" spans="1:176" ht="16" x14ac:dyDescent="0.2">
      <c r="A9" t="s">
        <v>188</v>
      </c>
      <c r="B9" t="s">
        <v>176</v>
      </c>
      <c r="C9" t="s">
        <v>177</v>
      </c>
      <c r="D9" t="s">
        <v>178</v>
      </c>
      <c r="E9">
        <v>1</v>
      </c>
      <c r="F9" s="5">
        <v>54</v>
      </c>
      <c r="G9" s="4">
        <v>25.4</v>
      </c>
      <c r="H9">
        <v>138</v>
      </c>
      <c r="I9">
        <v>69</v>
      </c>
      <c r="J9">
        <v>132</v>
      </c>
      <c r="K9">
        <v>112</v>
      </c>
      <c r="L9" s="5">
        <f t="shared" si="6"/>
        <v>135</v>
      </c>
      <c r="M9" s="5">
        <f t="shared" si="7"/>
        <v>90.5</v>
      </c>
      <c r="N9" s="4">
        <v>164.2</v>
      </c>
      <c r="O9" s="4">
        <v>68.400000000000006</v>
      </c>
      <c r="P9" s="4">
        <v>101</v>
      </c>
      <c r="Q9" s="4">
        <v>102</v>
      </c>
      <c r="R9" s="4">
        <f t="shared" si="8"/>
        <v>101.5</v>
      </c>
      <c r="S9">
        <v>28</v>
      </c>
      <c r="T9" s="4">
        <v>64</v>
      </c>
      <c r="U9" s="7" t="s">
        <v>178</v>
      </c>
      <c r="V9" s="4">
        <v>16</v>
      </c>
      <c r="W9" s="4">
        <v>12.5</v>
      </c>
      <c r="X9" s="4">
        <v>6</v>
      </c>
      <c r="Y9" s="4">
        <v>6</v>
      </c>
      <c r="Z9" s="7" t="s">
        <v>179</v>
      </c>
      <c r="AA9" s="4">
        <v>1623</v>
      </c>
      <c r="AB9" s="4">
        <v>1624.8333333333333</v>
      </c>
      <c r="AC9" s="4">
        <v>1670.1666666666667</v>
      </c>
      <c r="AD9" s="4">
        <f t="shared" si="0"/>
        <v>23.728070175438596</v>
      </c>
      <c r="AE9" s="4">
        <f t="shared" si="1"/>
        <v>23.754873294346975</v>
      </c>
      <c r="AF9" s="4">
        <f t="shared" si="9"/>
        <v>24.41764132553606</v>
      </c>
      <c r="AG9" s="4">
        <f t="shared" si="2"/>
        <v>12.463930348258707</v>
      </c>
      <c r="AH9" s="5">
        <f>7*60+40</f>
        <v>460</v>
      </c>
      <c r="AI9">
        <v>4.8</v>
      </c>
      <c r="AJ9">
        <v>12</v>
      </c>
      <c r="AK9">
        <v>17</v>
      </c>
      <c r="AL9">
        <v>134</v>
      </c>
      <c r="AM9" s="5">
        <v>2066.3333333333335</v>
      </c>
      <c r="AN9" s="4">
        <v>71.666666666666671</v>
      </c>
      <c r="AO9" s="1">
        <v>1.2466666666666666</v>
      </c>
      <c r="AP9" s="5">
        <v>33.416666666666664</v>
      </c>
      <c r="AQ9" s="1">
        <v>7.02</v>
      </c>
      <c r="AR9" s="4">
        <v>3.5</v>
      </c>
      <c r="AS9" s="1">
        <f t="shared" si="3"/>
        <v>15.264327485380115</v>
      </c>
      <c r="AT9" s="1">
        <f t="shared" si="4"/>
        <v>11.448245614035086</v>
      </c>
      <c r="AU9" s="5">
        <f t="shared" si="5"/>
        <v>64.257667453072116</v>
      </c>
      <c r="AV9" s="5">
        <v>1044.08</v>
      </c>
      <c r="AW9" s="4">
        <v>870.48</v>
      </c>
      <c r="AX9" s="4">
        <v>28.92</v>
      </c>
      <c r="AY9" s="1">
        <v>0.83440000000000003</v>
      </c>
      <c r="AZ9" s="4">
        <v>20.239999999999998</v>
      </c>
      <c r="BA9" s="4">
        <f t="shared" si="10"/>
        <v>72.388059701492537</v>
      </c>
      <c r="BB9" s="4">
        <v>97</v>
      </c>
      <c r="BC9" s="11">
        <v>68902.351429999995</v>
      </c>
      <c r="BD9" s="11">
        <v>35385.26339</v>
      </c>
      <c r="BE9" s="11">
        <v>31667.448659999998</v>
      </c>
      <c r="BF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4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179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  <c r="CC9">
        <v>1800</v>
      </c>
    </row>
    <row r="10" spans="1:176" ht="16" x14ac:dyDescent="0.2">
      <c r="A10" t="s">
        <v>189</v>
      </c>
      <c r="B10" t="s">
        <v>184</v>
      </c>
      <c r="C10" t="s">
        <v>177</v>
      </c>
      <c r="D10" t="s">
        <v>184</v>
      </c>
      <c r="E10">
        <v>1</v>
      </c>
      <c r="F10" s="5">
        <v>55</v>
      </c>
      <c r="G10" s="4">
        <v>31</v>
      </c>
      <c r="H10">
        <v>127</v>
      </c>
      <c r="I10">
        <v>79</v>
      </c>
      <c r="J10">
        <v>125</v>
      </c>
      <c r="K10">
        <v>79</v>
      </c>
      <c r="L10" s="5">
        <f t="shared" si="6"/>
        <v>126</v>
      </c>
      <c r="M10">
        <f t="shared" si="7"/>
        <v>79</v>
      </c>
      <c r="N10" s="4">
        <v>164.7</v>
      </c>
      <c r="O10" s="4">
        <v>83.6</v>
      </c>
      <c r="P10" s="4">
        <v>102</v>
      </c>
      <c r="Q10" s="4">
        <v>103</v>
      </c>
      <c r="R10" s="4">
        <f t="shared" si="8"/>
        <v>102.5</v>
      </c>
      <c r="S10">
        <v>25</v>
      </c>
      <c r="T10">
        <v>48.6</v>
      </c>
      <c r="U10" s="7" t="s">
        <v>181</v>
      </c>
      <c r="V10" s="4">
        <v>2</v>
      </c>
      <c r="W10" s="4">
        <v>5.3</v>
      </c>
      <c r="X10" s="4">
        <v>-23</v>
      </c>
      <c r="Y10" s="4">
        <v>-20</v>
      </c>
      <c r="Z10" s="7" t="s">
        <v>179</v>
      </c>
      <c r="AA10" s="4">
        <v>2328.5</v>
      </c>
      <c r="AB10" s="4">
        <v>2303.25</v>
      </c>
      <c r="AC10" s="4">
        <v>2389</v>
      </c>
      <c r="AD10" s="4">
        <f t="shared" si="0"/>
        <v>27.852870813397132</v>
      </c>
      <c r="AE10" s="4">
        <f t="shared" si="1"/>
        <v>27.550837320574164</v>
      </c>
      <c r="AF10" s="4">
        <f>AC10/O10</f>
        <v>28.576555023923447</v>
      </c>
      <c r="AG10" s="4">
        <f t="shared" si="2"/>
        <v>12.573684210526316</v>
      </c>
      <c r="AH10" s="5">
        <f>9*60+35</f>
        <v>575</v>
      </c>
      <c r="AI10">
        <v>4.8</v>
      </c>
      <c r="AJ10">
        <v>14</v>
      </c>
      <c r="AK10">
        <v>19</v>
      </c>
      <c r="AL10">
        <v>190</v>
      </c>
      <c r="AM10" s="5">
        <v>2532.5</v>
      </c>
      <c r="AN10" s="4">
        <v>77.333333333333329</v>
      </c>
      <c r="AO10" s="1">
        <v>1.1416666666666666</v>
      </c>
      <c r="AP10" s="5">
        <v>34.199999999999996</v>
      </c>
      <c r="AQ10" s="1">
        <v>8.68</v>
      </c>
      <c r="AR10" s="4">
        <v>3.5</v>
      </c>
      <c r="AS10" s="1">
        <f t="shared" si="3"/>
        <v>17.84258373205742</v>
      </c>
      <c r="AT10" s="1">
        <f t="shared" si="4"/>
        <v>13.381937799043065</v>
      </c>
      <c r="AU10" s="5">
        <f t="shared" si="5"/>
        <v>64.762400955172041</v>
      </c>
      <c r="AV10" s="5">
        <v>1491.64</v>
      </c>
      <c r="AW10" s="4">
        <v>1066.8399999999999</v>
      </c>
      <c r="AX10" s="4">
        <v>32.08</v>
      </c>
      <c r="AY10" s="1">
        <v>0.71560000000000012</v>
      </c>
      <c r="AZ10" s="4">
        <v>18.175999999999998</v>
      </c>
      <c r="BA10" s="4">
        <f t="shared" si="10"/>
        <v>64.21052631578948</v>
      </c>
      <c r="BB10">
        <v>122</v>
      </c>
      <c r="BC10" s="11">
        <v>83973.88</v>
      </c>
      <c r="BD10" s="11">
        <v>45417.0556</v>
      </c>
      <c r="BE10" s="11">
        <v>36266.638529999997</v>
      </c>
      <c r="BF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4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  <c r="CC10">
        <v>3442.8</v>
      </c>
    </row>
    <row r="11" spans="1:176" ht="16" x14ac:dyDescent="0.2">
      <c r="A11" t="s">
        <v>190</v>
      </c>
      <c r="B11" t="s">
        <v>184</v>
      </c>
      <c r="C11" t="s">
        <v>177</v>
      </c>
      <c r="D11" t="s">
        <v>184</v>
      </c>
      <c r="E11">
        <v>1</v>
      </c>
      <c r="F11" s="5">
        <v>24</v>
      </c>
      <c r="G11" s="4">
        <v>22.9</v>
      </c>
      <c r="H11">
        <v>114</v>
      </c>
      <c r="I11">
        <v>82</v>
      </c>
      <c r="J11">
        <v>123</v>
      </c>
      <c r="K11">
        <v>80</v>
      </c>
      <c r="L11" s="5">
        <f t="shared" si="6"/>
        <v>118.5</v>
      </c>
      <c r="M11">
        <f t="shared" si="7"/>
        <v>81</v>
      </c>
      <c r="N11" s="4">
        <v>149.69999999999999</v>
      </c>
      <c r="O11" s="4">
        <v>53.6</v>
      </c>
      <c r="P11" s="4">
        <v>76.5</v>
      </c>
      <c r="Q11" s="4">
        <v>76</v>
      </c>
      <c r="R11" s="4">
        <f t="shared" si="8"/>
        <v>76.25</v>
      </c>
      <c r="S11">
        <v>12</v>
      </c>
      <c r="T11" s="4">
        <v>65</v>
      </c>
      <c r="U11" s="7" t="s">
        <v>178</v>
      </c>
      <c r="V11" s="4">
        <v>7</v>
      </c>
      <c r="W11" s="4">
        <v>17.5</v>
      </c>
      <c r="X11" s="4">
        <v>3</v>
      </c>
      <c r="Y11" s="4">
        <v>0</v>
      </c>
      <c r="Z11" s="7" t="s">
        <v>179</v>
      </c>
      <c r="AA11" s="4">
        <v>1711</v>
      </c>
      <c r="AB11" s="4">
        <v>1732.6666666666667</v>
      </c>
      <c r="AC11" s="4">
        <v>1746.5</v>
      </c>
      <c r="AD11" s="4">
        <f t="shared" si="0"/>
        <v>31.921641791044774</v>
      </c>
      <c r="AE11" s="4">
        <f t="shared" si="1"/>
        <v>32.32587064676617</v>
      </c>
      <c r="AF11" s="4">
        <f t="shared" si="9"/>
        <v>32.583955223880594</v>
      </c>
      <c r="AG11" s="4">
        <f t="shared" si="2"/>
        <v>9.491847826086957</v>
      </c>
      <c r="AH11" s="5">
        <f>10.5*60+25</f>
        <v>655</v>
      </c>
      <c r="AI11">
        <v>4.8</v>
      </c>
      <c r="AJ11">
        <v>16</v>
      </c>
      <c r="AK11">
        <v>19</v>
      </c>
      <c r="AL11">
        <v>184</v>
      </c>
      <c r="AM11" s="5">
        <v>2035.5</v>
      </c>
      <c r="AN11" s="4">
        <v>65</v>
      </c>
      <c r="AO11" s="1">
        <v>1.1749999999999998</v>
      </c>
      <c r="AP11" s="5">
        <v>59.233333333333327</v>
      </c>
      <c r="AQ11" s="1">
        <v>12.24</v>
      </c>
      <c r="AR11" s="4">
        <v>3.5</v>
      </c>
      <c r="AS11" s="1">
        <f t="shared" si="3"/>
        <v>17.564179104477613</v>
      </c>
      <c r="AT11" s="1">
        <f t="shared" si="4"/>
        <v>13.173134328358209</v>
      </c>
      <c r="AU11" s="5">
        <f t="shared" si="5"/>
        <v>54.334744132358601</v>
      </c>
      <c r="AV11" s="5">
        <v>941.44</v>
      </c>
      <c r="AW11" s="4">
        <v>705.84</v>
      </c>
      <c r="AX11" s="4">
        <v>22.08</v>
      </c>
      <c r="AY11" s="1">
        <v>0.74959999999999993</v>
      </c>
      <c r="AZ11" s="4">
        <v>28.244000000000007</v>
      </c>
      <c r="BA11" s="4">
        <f t="shared" si="10"/>
        <v>78.043478260869563</v>
      </c>
      <c r="BB11">
        <v>143.6</v>
      </c>
      <c r="BC11" s="11">
        <v>53018.40597</v>
      </c>
      <c r="BD11" s="11">
        <v>30461.861420000001</v>
      </c>
      <c r="BE11" s="11">
        <v>20708.731339999998</v>
      </c>
      <c r="BF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4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179</v>
      </c>
      <c r="BY11">
        <v>292</v>
      </c>
      <c r="BZ11">
        <v>907</v>
      </c>
      <c r="CA11">
        <v>303</v>
      </c>
      <c r="CB11">
        <v>864</v>
      </c>
      <c r="CC11">
        <v>1800</v>
      </c>
    </row>
    <row r="12" spans="1:176" ht="16" x14ac:dyDescent="0.2">
      <c r="A12" t="s">
        <v>191</v>
      </c>
      <c r="B12" t="s">
        <v>184</v>
      </c>
      <c r="C12" t="s">
        <v>177</v>
      </c>
      <c r="D12" t="s">
        <v>184</v>
      </c>
      <c r="E12">
        <v>1</v>
      </c>
      <c r="F12" s="5">
        <v>67</v>
      </c>
      <c r="G12" s="4">
        <v>27.2</v>
      </c>
      <c r="H12">
        <v>138</v>
      </c>
      <c r="I12">
        <v>94</v>
      </c>
      <c r="J12">
        <v>134</v>
      </c>
      <c r="K12">
        <v>91</v>
      </c>
      <c r="L12" s="5">
        <f t="shared" si="6"/>
        <v>136</v>
      </c>
      <c r="M12" s="5">
        <f t="shared" si="7"/>
        <v>92.5</v>
      </c>
      <c r="N12" s="4">
        <v>173.8</v>
      </c>
      <c r="O12" s="4">
        <v>83.1</v>
      </c>
      <c r="P12" s="4">
        <v>93.6</v>
      </c>
      <c r="Q12" s="4">
        <v>91.5</v>
      </c>
      <c r="R12" s="4">
        <f t="shared" si="8"/>
        <v>92.55</v>
      </c>
      <c r="S12" s="5">
        <v>29</v>
      </c>
      <c r="T12">
        <v>51.7</v>
      </c>
      <c r="U12" s="7" t="s">
        <v>181</v>
      </c>
      <c r="V12" s="4">
        <v>-0.2</v>
      </c>
      <c r="W12" s="4">
        <v>-2.7</v>
      </c>
      <c r="X12" s="4">
        <v>-10</v>
      </c>
      <c r="Y12" s="4">
        <v>-12</v>
      </c>
      <c r="Z12">
        <v>11</v>
      </c>
      <c r="AA12" s="4">
        <v>2461.5</v>
      </c>
      <c r="AB12" s="4">
        <v>2457.8333333333335</v>
      </c>
      <c r="AC12" s="4">
        <v>2466.6666666666665</v>
      </c>
      <c r="AD12" s="4">
        <f t="shared" si="0"/>
        <v>29.620938628158846</v>
      </c>
      <c r="AE12" s="4">
        <f t="shared" si="1"/>
        <v>29.576815082230247</v>
      </c>
      <c r="AF12" s="4">
        <f t="shared" si="9"/>
        <v>29.683112715603691</v>
      </c>
      <c r="AG12" s="4">
        <f t="shared" si="2"/>
        <v>13.405797101449275</v>
      </c>
      <c r="AH12" s="5">
        <f>60*13+10</f>
        <v>790</v>
      </c>
      <c r="AI12">
        <v>4.3</v>
      </c>
      <c r="AJ12">
        <v>20</v>
      </c>
      <c r="AK12">
        <v>19</v>
      </c>
      <c r="AL12">
        <v>184</v>
      </c>
      <c r="AM12" s="5">
        <v>2931.8333333333335</v>
      </c>
      <c r="AN12" s="4">
        <v>95.333333333333329</v>
      </c>
      <c r="AO12" s="1">
        <v>1.1966666666666665</v>
      </c>
      <c r="AP12" s="5">
        <v>38.150000000000006</v>
      </c>
      <c r="AQ12" s="1">
        <v>6.99</v>
      </c>
      <c r="AR12" s="4">
        <v>3</v>
      </c>
      <c r="AS12" s="1">
        <f t="shared" si="3"/>
        <v>14.690252707581228</v>
      </c>
      <c r="AT12" s="1">
        <f t="shared" si="4"/>
        <v>11.017689530685921</v>
      </c>
      <c r="AU12" s="5">
        <f t="shared" si="5"/>
        <v>49.668135892045832</v>
      </c>
      <c r="AV12" s="5">
        <v>1220.76</v>
      </c>
      <c r="AW12" s="4">
        <v>962.72</v>
      </c>
      <c r="AX12" s="4">
        <v>33.159999999999997</v>
      </c>
      <c r="AY12" s="1">
        <v>0.78959999999999975</v>
      </c>
      <c r="AZ12" s="4">
        <v>21.131999999999998</v>
      </c>
      <c r="BA12" s="4">
        <f t="shared" si="10"/>
        <v>56.195652173913047</v>
      </c>
      <c r="BB12">
        <v>103.4</v>
      </c>
      <c r="BC12" s="11">
        <v>83013.406629999998</v>
      </c>
      <c r="BD12" s="11">
        <v>49894.368199999997</v>
      </c>
      <c r="BE12" s="11">
        <v>30858.66632</v>
      </c>
      <c r="BF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4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  <c r="CC12">
        <v>1728</v>
      </c>
    </row>
    <row r="13" spans="1:176" ht="16" x14ac:dyDescent="0.2">
      <c r="A13" t="s">
        <v>192</v>
      </c>
      <c r="B13" t="s">
        <v>184</v>
      </c>
      <c r="C13" t="s">
        <v>177</v>
      </c>
      <c r="D13" t="s">
        <v>184</v>
      </c>
      <c r="E13">
        <v>2</v>
      </c>
      <c r="F13" s="5">
        <v>23</v>
      </c>
      <c r="G13" s="4">
        <v>22.9</v>
      </c>
      <c r="H13">
        <v>127</v>
      </c>
      <c r="I13">
        <v>90</v>
      </c>
      <c r="J13">
        <v>125</v>
      </c>
      <c r="K13">
        <v>82</v>
      </c>
      <c r="L13" s="5">
        <f t="shared" si="6"/>
        <v>126</v>
      </c>
      <c r="M13">
        <f t="shared" si="7"/>
        <v>86</v>
      </c>
      <c r="N13" s="4">
        <v>177.5</v>
      </c>
      <c r="O13" s="4">
        <v>71.900000000000006</v>
      </c>
      <c r="P13" s="4">
        <v>79</v>
      </c>
      <c r="Q13" s="4">
        <v>80</v>
      </c>
      <c r="R13" s="4">
        <f t="shared" si="8"/>
        <v>79.5</v>
      </c>
      <c r="S13">
        <v>53</v>
      </c>
      <c r="T13">
        <v>66.3</v>
      </c>
      <c r="U13" s="7" t="s">
        <v>178</v>
      </c>
      <c r="V13" s="4">
        <v>12.1</v>
      </c>
      <c r="W13" s="4">
        <v>12.5</v>
      </c>
      <c r="X13" s="4">
        <v>-8</v>
      </c>
      <c r="Y13" s="4">
        <v>2.5</v>
      </c>
      <c r="Z13" s="7" t="s">
        <v>179</v>
      </c>
      <c r="AA13" s="4">
        <v>2589.5</v>
      </c>
      <c r="AB13" s="4">
        <v>2644.75</v>
      </c>
      <c r="AC13" s="4">
        <v>2677.6666666666665</v>
      </c>
      <c r="AD13" s="4">
        <f t="shared" si="0"/>
        <v>36.015299026425588</v>
      </c>
      <c r="AE13" s="4">
        <f t="shared" si="1"/>
        <v>36.783727399165507</v>
      </c>
      <c r="AF13" s="4">
        <f t="shared" si="9"/>
        <v>37.241539174779781</v>
      </c>
      <c r="AG13" s="4">
        <f t="shared" si="2"/>
        <v>17.055201698513798</v>
      </c>
      <c r="AH13" s="5">
        <f>12*60</f>
        <v>720</v>
      </c>
      <c r="AI13">
        <v>4.8</v>
      </c>
      <c r="AJ13">
        <v>20</v>
      </c>
      <c r="AK13">
        <v>20</v>
      </c>
      <c r="AL13">
        <v>157</v>
      </c>
      <c r="AM13" s="5">
        <v>3106.3333333333335</v>
      </c>
      <c r="AN13" s="4">
        <v>166</v>
      </c>
      <c r="AO13" s="1">
        <v>1.1649999999999998</v>
      </c>
      <c r="AP13" s="5">
        <v>55.916666666666664</v>
      </c>
      <c r="AQ13" s="1">
        <v>9.02</v>
      </c>
      <c r="AR13" s="4">
        <v>3.5</v>
      </c>
      <c r="AS13" s="1">
        <f t="shared" si="3"/>
        <v>16.320445062586927</v>
      </c>
      <c r="AT13" s="1">
        <f t="shared" si="4"/>
        <v>12.240333796940195</v>
      </c>
      <c r="AU13" s="5">
        <f t="shared" si="5"/>
        <v>44.368654882314019</v>
      </c>
      <c r="AV13" s="5">
        <v>1173.44</v>
      </c>
      <c r="AW13" s="4">
        <v>915.84</v>
      </c>
      <c r="AX13" s="4">
        <v>33.04</v>
      </c>
      <c r="AY13" s="1">
        <v>0.7799999999999998</v>
      </c>
      <c r="AZ13" s="4">
        <v>17.920000000000002</v>
      </c>
      <c r="BA13" s="4">
        <f t="shared" si="10"/>
        <v>70.573248407643305</v>
      </c>
      <c r="BB13">
        <v>110.8</v>
      </c>
      <c r="BC13" s="11">
        <v>72867.525469999993</v>
      </c>
      <c r="BD13" s="4">
        <v>53640.089789999998</v>
      </c>
      <c r="BE13" s="11">
        <v>16028.282149999999</v>
      </c>
      <c r="BF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4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  <c r="CC13" s="7" t="s">
        <v>179</v>
      </c>
    </row>
    <row r="14" spans="1:176" ht="16" x14ac:dyDescent="0.2">
      <c r="A14" t="s">
        <v>193</v>
      </c>
      <c r="B14" t="s">
        <v>176</v>
      </c>
      <c r="C14" t="s">
        <v>177</v>
      </c>
      <c r="D14" t="s">
        <v>181</v>
      </c>
      <c r="E14">
        <v>2</v>
      </c>
      <c r="F14" s="5">
        <v>47</v>
      </c>
      <c r="G14" s="4">
        <v>35.700000000000003</v>
      </c>
      <c r="H14">
        <v>148</v>
      </c>
      <c r="I14">
        <v>101</v>
      </c>
      <c r="J14">
        <v>153</v>
      </c>
      <c r="K14">
        <v>105</v>
      </c>
      <c r="L14" s="5">
        <f t="shared" si="6"/>
        <v>150.5</v>
      </c>
      <c r="M14">
        <f t="shared" si="7"/>
        <v>103</v>
      </c>
      <c r="N14" s="4">
        <v>171.3</v>
      </c>
      <c r="O14" s="4">
        <v>104.8</v>
      </c>
      <c r="P14" s="4">
        <v>120.5</v>
      </c>
      <c r="Q14" s="4">
        <v>120.5</v>
      </c>
      <c r="R14" s="4">
        <f t="shared" si="8"/>
        <v>120.5</v>
      </c>
      <c r="S14" s="5">
        <v>45</v>
      </c>
      <c r="T14">
        <v>43.4</v>
      </c>
      <c r="U14" s="7" t="s">
        <v>181</v>
      </c>
      <c r="V14" s="4">
        <v>0</v>
      </c>
      <c r="W14" s="4">
        <v>5.0999999999999996</v>
      </c>
      <c r="X14" s="4">
        <v>-6</v>
      </c>
      <c r="Y14" s="4">
        <v>-8.5</v>
      </c>
      <c r="Z14" s="7" t="s">
        <v>179</v>
      </c>
      <c r="AA14" s="4">
        <v>2579</v>
      </c>
      <c r="AB14" s="4">
        <v>2585.5833333333335</v>
      </c>
      <c r="AC14" s="4">
        <v>2615.5</v>
      </c>
      <c r="AD14" s="4">
        <f t="shared" si="0"/>
        <v>24.608778625954198</v>
      </c>
      <c r="AE14" s="4">
        <f t="shared" si="1"/>
        <v>24.671596692111962</v>
      </c>
      <c r="AF14" s="4">
        <f>AC14/O14</f>
        <v>24.957061068702291</v>
      </c>
      <c r="AG14" s="4">
        <f t="shared" si="2"/>
        <v>15.661676646706587</v>
      </c>
      <c r="AH14" s="5">
        <v>600</v>
      </c>
      <c r="AI14">
        <v>4.8</v>
      </c>
      <c r="AJ14">
        <v>16</v>
      </c>
      <c r="AK14">
        <v>15</v>
      </c>
      <c r="AL14">
        <v>167</v>
      </c>
      <c r="AM14" s="5">
        <v>3318</v>
      </c>
      <c r="AN14" s="4">
        <v>113.5</v>
      </c>
      <c r="AO14" s="1">
        <v>1.28</v>
      </c>
      <c r="AP14" s="5">
        <v>48.416666666666664</v>
      </c>
      <c r="AQ14" s="1">
        <v>8.3000000000000007</v>
      </c>
      <c r="AR14" s="4">
        <v>3.5</v>
      </c>
      <c r="AS14" s="1">
        <f t="shared" si="3"/>
        <v>14.393129770992367</v>
      </c>
      <c r="AT14" s="1">
        <f t="shared" si="4"/>
        <v>10.794847328244275</v>
      </c>
      <c r="AU14" s="5">
        <f t="shared" si="5"/>
        <v>58.338866148838108</v>
      </c>
      <c r="AV14" s="5">
        <v>1508.4</v>
      </c>
      <c r="AW14" s="4">
        <v>1323</v>
      </c>
      <c r="AX14" s="4">
        <v>42.56</v>
      </c>
      <c r="AY14" s="1">
        <v>0.87760000000000005</v>
      </c>
      <c r="AZ14" s="4">
        <v>23.188000000000006</v>
      </c>
      <c r="BA14" s="4">
        <f t="shared" si="10"/>
        <v>68.063872255489017</v>
      </c>
      <c r="BB14" s="4">
        <v>113.66666666666667</v>
      </c>
      <c r="BC14" s="11">
        <v>105588.37</v>
      </c>
      <c r="BD14" s="11">
        <v>58651.481399999997</v>
      </c>
      <c r="BE14" s="11">
        <v>43989.92252</v>
      </c>
      <c r="BF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4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179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  <c r="CC14">
        <v>2880</v>
      </c>
    </row>
    <row r="15" spans="1:176" ht="16" x14ac:dyDescent="0.2">
      <c r="A15" t="s">
        <v>194</v>
      </c>
      <c r="B15" t="s">
        <v>184</v>
      </c>
      <c r="C15" t="s">
        <v>177</v>
      </c>
      <c r="D15" t="s">
        <v>184</v>
      </c>
      <c r="E15">
        <v>2</v>
      </c>
      <c r="F15" s="5">
        <v>74</v>
      </c>
      <c r="G15" s="4">
        <v>28.9</v>
      </c>
      <c r="H15">
        <v>153</v>
      </c>
      <c r="I15">
        <v>96</v>
      </c>
      <c r="J15">
        <v>157</v>
      </c>
      <c r="K15">
        <v>96</v>
      </c>
      <c r="L15" s="5">
        <f t="shared" si="6"/>
        <v>155</v>
      </c>
      <c r="M15">
        <f t="shared" si="7"/>
        <v>96</v>
      </c>
      <c r="N15" s="4">
        <v>176.5</v>
      </c>
      <c r="O15" s="4">
        <v>90</v>
      </c>
      <c r="P15" s="4">
        <v>114</v>
      </c>
      <c r="Q15" s="4">
        <v>115</v>
      </c>
      <c r="R15" s="4">
        <f t="shared" si="8"/>
        <v>114.5</v>
      </c>
      <c r="S15">
        <v>30</v>
      </c>
      <c r="T15" s="4">
        <v>11</v>
      </c>
      <c r="U15" s="7" t="s">
        <v>181</v>
      </c>
      <c r="V15" s="4">
        <v>3</v>
      </c>
      <c r="W15" s="4">
        <v>-6</v>
      </c>
      <c r="X15" s="4">
        <v>30</v>
      </c>
      <c r="Y15" s="4">
        <v>29</v>
      </c>
      <c r="Z15">
        <v>12</v>
      </c>
      <c r="AA15" s="4">
        <v>2050.5</v>
      </c>
      <c r="AB15" s="4">
        <v>2039.9166666666667</v>
      </c>
      <c r="AC15" s="4">
        <v>2073.8333333333335</v>
      </c>
      <c r="AD15" s="4">
        <f t="shared" si="0"/>
        <v>22.783333333333335</v>
      </c>
      <c r="AE15" s="4">
        <f t="shared" si="1"/>
        <v>22.665740740740741</v>
      </c>
      <c r="AF15" s="4">
        <f t="shared" si="9"/>
        <v>23.042592592592595</v>
      </c>
      <c r="AG15" s="4">
        <f t="shared" si="2"/>
        <v>16.860433604336045</v>
      </c>
      <c r="AH15" s="5">
        <f>635</f>
        <v>635</v>
      </c>
      <c r="AI15">
        <v>3.8</v>
      </c>
      <c r="AJ15">
        <v>18</v>
      </c>
      <c r="AK15">
        <v>18</v>
      </c>
      <c r="AL15">
        <v>123</v>
      </c>
      <c r="AM15" s="5">
        <v>2078.5</v>
      </c>
      <c r="AN15" s="4">
        <v>63.166666666666664</v>
      </c>
      <c r="AO15" s="1">
        <v>1.0216666666666667</v>
      </c>
      <c r="AP15" s="5">
        <v>35.766666666666659</v>
      </c>
      <c r="AQ15" s="1">
        <v>4.71</v>
      </c>
      <c r="AR15" s="4">
        <v>3</v>
      </c>
      <c r="AS15" s="1">
        <f t="shared" si="3"/>
        <v>14.770222222222221</v>
      </c>
      <c r="AT15" s="1">
        <f t="shared" si="4"/>
        <v>11.077666666666666</v>
      </c>
      <c r="AU15" s="5">
        <f t="shared" si="5"/>
        <v>65.165407083622696</v>
      </c>
      <c r="AV15" s="5">
        <v>1329.32</v>
      </c>
      <c r="AW15" s="4">
        <v>1111.2</v>
      </c>
      <c r="AX15" s="4">
        <v>41.44</v>
      </c>
      <c r="AY15" s="1">
        <v>0.83600000000000008</v>
      </c>
      <c r="AZ15" s="4">
        <v>27.664000000000005</v>
      </c>
      <c r="BA15" s="4">
        <f t="shared" si="10"/>
        <v>84.065040650406502</v>
      </c>
      <c r="BB15">
        <v>103.4</v>
      </c>
      <c r="BC15" s="11">
        <v>90288.38</v>
      </c>
      <c r="BD15" s="11">
        <v>57568.732530000001</v>
      </c>
      <c r="BE15" s="11">
        <v>29446.394100000001</v>
      </c>
      <c r="BF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4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  <c r="CC15">
        <v>3312</v>
      </c>
    </row>
    <row r="16" spans="1:176" ht="16" x14ac:dyDescent="0.2">
      <c r="A16" t="s">
        <v>195</v>
      </c>
      <c r="B16" t="s">
        <v>184</v>
      </c>
      <c r="C16" t="s">
        <v>177</v>
      </c>
      <c r="D16" t="s">
        <v>184</v>
      </c>
      <c r="E16">
        <v>2</v>
      </c>
      <c r="F16" s="5">
        <v>55</v>
      </c>
      <c r="G16" s="4">
        <v>30.9</v>
      </c>
      <c r="H16">
        <v>160</v>
      </c>
      <c r="I16">
        <v>104</v>
      </c>
      <c r="J16">
        <v>161</v>
      </c>
      <c r="K16">
        <v>99</v>
      </c>
      <c r="L16" s="5">
        <f t="shared" si="6"/>
        <v>160.5</v>
      </c>
      <c r="M16" s="5">
        <f t="shared" si="7"/>
        <v>101.5</v>
      </c>
      <c r="N16" s="4">
        <v>187.3</v>
      </c>
      <c r="O16" s="4">
        <v>109.3</v>
      </c>
      <c r="P16" s="4">
        <v>117</v>
      </c>
      <c r="Q16" s="4">
        <v>116</v>
      </c>
      <c r="R16" s="4">
        <f t="shared" si="8"/>
        <v>116.5</v>
      </c>
      <c r="S16" s="5">
        <v>50</v>
      </c>
      <c r="T16">
        <v>12.8</v>
      </c>
      <c r="U16" s="7" t="s">
        <v>181</v>
      </c>
      <c r="V16" s="4">
        <v>-12</v>
      </c>
      <c r="W16" s="4">
        <v>-10.5</v>
      </c>
      <c r="X16" s="4">
        <v>-12.5</v>
      </c>
      <c r="Y16" s="4">
        <v>-7.3</v>
      </c>
      <c r="Z16" s="7" t="s">
        <v>179</v>
      </c>
      <c r="AA16" s="4">
        <v>3146</v>
      </c>
      <c r="AB16" s="4">
        <v>3131.5833333333335</v>
      </c>
      <c r="AC16" s="4">
        <v>3217.8333333333335</v>
      </c>
      <c r="AD16" s="4">
        <f t="shared" si="0"/>
        <v>28.78316559926807</v>
      </c>
      <c r="AE16" s="4">
        <f t="shared" si="1"/>
        <v>28.651265629765174</v>
      </c>
      <c r="AF16" s="4">
        <f t="shared" si="9"/>
        <v>29.440378164074414</v>
      </c>
      <c r="AG16" s="4">
        <f t="shared" si="2"/>
        <v>18.387619047619047</v>
      </c>
      <c r="AH16" s="5">
        <f>13*60+35</f>
        <v>815</v>
      </c>
      <c r="AI16">
        <v>4.8</v>
      </c>
      <c r="AJ16">
        <v>20</v>
      </c>
      <c r="AK16">
        <v>19</v>
      </c>
      <c r="AL16">
        <v>175</v>
      </c>
      <c r="AM16" s="5">
        <v>3906.1666666666665</v>
      </c>
      <c r="AN16">
        <v>122.5</v>
      </c>
      <c r="AO16" s="1">
        <v>1.2616666666666667</v>
      </c>
      <c r="AP16" s="5">
        <v>40.016666666666659</v>
      </c>
      <c r="AQ16" s="1">
        <v>11.05</v>
      </c>
      <c r="AR16" s="4">
        <v>3</v>
      </c>
      <c r="AS16" s="1">
        <f t="shared" si="3"/>
        <v>14.376578225068618</v>
      </c>
      <c r="AT16" s="1">
        <f t="shared" si="4"/>
        <v>10.782433668801463</v>
      </c>
      <c r="AU16" s="5">
        <f t="shared" si="5"/>
        <v>50.177812075893449</v>
      </c>
      <c r="AV16" s="5">
        <v>1571.36</v>
      </c>
      <c r="AW16" s="4">
        <v>1284.8</v>
      </c>
      <c r="AX16" s="4">
        <v>38</v>
      </c>
      <c r="AY16" s="1">
        <v>0.81760000000000033</v>
      </c>
      <c r="AZ16" s="4">
        <v>15.436</v>
      </c>
      <c r="BA16" s="4">
        <f t="shared" si="10"/>
        <v>60.457142857142856</v>
      </c>
      <c r="BB16">
        <v>105.8</v>
      </c>
      <c r="BC16" s="11">
        <v>107964.01</v>
      </c>
      <c r="BD16" s="11">
        <v>64762.828930000003</v>
      </c>
      <c r="BE16" s="11">
        <v>40117.348859999998</v>
      </c>
      <c r="BF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21" t="s">
        <v>179</v>
      </c>
      <c r="BN16" s="21" t="s">
        <v>179</v>
      </c>
      <c r="BO16" s="21" t="s">
        <v>179</v>
      </c>
      <c r="BP16" s="21" t="s">
        <v>179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  <c r="CC16">
        <v>1224</v>
      </c>
    </row>
    <row r="17" spans="1:81" ht="16" x14ac:dyDescent="0.2">
      <c r="A17" t="s">
        <v>196</v>
      </c>
      <c r="B17" t="s">
        <v>184</v>
      </c>
      <c r="C17" t="s">
        <v>177</v>
      </c>
      <c r="D17" t="s">
        <v>184</v>
      </c>
      <c r="E17">
        <v>2</v>
      </c>
      <c r="F17" s="5">
        <v>67</v>
      </c>
      <c r="G17" s="4">
        <v>25</v>
      </c>
      <c r="H17">
        <v>142</v>
      </c>
      <c r="I17">
        <v>99</v>
      </c>
      <c r="J17">
        <v>137</v>
      </c>
      <c r="K17">
        <v>110</v>
      </c>
      <c r="L17" s="5">
        <f t="shared" si="6"/>
        <v>139.5</v>
      </c>
      <c r="M17" s="5">
        <f t="shared" si="7"/>
        <v>104.5</v>
      </c>
      <c r="N17" s="4">
        <v>179.7</v>
      </c>
      <c r="O17" s="4">
        <v>84.2</v>
      </c>
      <c r="P17" s="4">
        <v>97.8</v>
      </c>
      <c r="Q17" s="4">
        <v>97.8</v>
      </c>
      <c r="R17" s="4">
        <f t="shared" si="8"/>
        <v>97.8</v>
      </c>
      <c r="S17">
        <v>41</v>
      </c>
      <c r="T17">
        <v>8.6999999999999993</v>
      </c>
      <c r="U17" s="7" t="s">
        <v>181</v>
      </c>
      <c r="V17" s="4">
        <v>-19.8</v>
      </c>
      <c r="W17" s="4">
        <v>-19.399999999999999</v>
      </c>
      <c r="X17" s="4">
        <v>-34.5</v>
      </c>
      <c r="Y17" s="4">
        <v>-15.2</v>
      </c>
      <c r="Z17" s="7" t="s">
        <v>179</v>
      </c>
      <c r="AA17" s="4">
        <v>2581.5</v>
      </c>
      <c r="AB17" s="4">
        <v>2570.6666666666665</v>
      </c>
      <c r="AC17" s="4">
        <v>2601.1666666666665</v>
      </c>
      <c r="AD17" s="4">
        <f t="shared" si="0"/>
        <v>30.659144893111637</v>
      </c>
      <c r="AE17" s="4">
        <f t="shared" si="1"/>
        <v>30.530482977038794</v>
      </c>
      <c r="AF17" s="4">
        <f t="shared" si="9"/>
        <v>30.89271575613618</v>
      </c>
      <c r="AG17" s="4">
        <f t="shared" si="2"/>
        <v>13.071189279731993</v>
      </c>
      <c r="AH17" s="5">
        <f>14*60</f>
        <v>840</v>
      </c>
      <c r="AI17">
        <v>4.8</v>
      </c>
      <c r="AJ17">
        <v>20</v>
      </c>
      <c r="AK17">
        <v>19</v>
      </c>
      <c r="AL17">
        <v>199</v>
      </c>
      <c r="AM17" s="5">
        <v>3077.6666666666665</v>
      </c>
      <c r="AN17" s="4">
        <v>120.83333333333333</v>
      </c>
      <c r="AO17" s="1">
        <v>1.2883333333333333</v>
      </c>
      <c r="AP17" s="5">
        <v>56.283333333333331</v>
      </c>
      <c r="AQ17" s="1">
        <v>7.07</v>
      </c>
      <c r="AR17" s="4">
        <v>3</v>
      </c>
      <c r="AS17" s="1">
        <f t="shared" si="3"/>
        <v>15.01900237529691</v>
      </c>
      <c r="AT17" s="1">
        <f t="shared" si="4"/>
        <v>11.264251781472684</v>
      </c>
      <c r="AU17" s="5">
        <f t="shared" si="5"/>
        <v>49.193464730290451</v>
      </c>
      <c r="AV17" s="5">
        <v>1264.5999999999999</v>
      </c>
      <c r="AW17" s="4">
        <v>1030.1199999999999</v>
      </c>
      <c r="AX17" s="4">
        <v>38.24</v>
      </c>
      <c r="AY17" s="1">
        <v>0.81640000000000013</v>
      </c>
      <c r="AZ17" s="4">
        <v>24.748000000000001</v>
      </c>
      <c r="BA17" s="4">
        <f t="shared" si="10"/>
        <v>64.020100502512562</v>
      </c>
      <c r="BB17">
        <v>127.4</v>
      </c>
      <c r="BC17" s="11">
        <v>82548.38162</v>
      </c>
      <c r="BD17" s="11">
        <v>55000.623299999999</v>
      </c>
      <c r="BE17" s="11">
        <v>24343.168180000001</v>
      </c>
      <c r="BF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4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179</v>
      </c>
      <c r="BY17">
        <v>428</v>
      </c>
      <c r="BZ17">
        <v>988</v>
      </c>
      <c r="CA17">
        <v>458</v>
      </c>
      <c r="CB17">
        <v>1021</v>
      </c>
      <c r="CC17">
        <v>2448</v>
      </c>
    </row>
    <row r="18" spans="1:81" ht="16" x14ac:dyDescent="0.2">
      <c r="A18" t="s">
        <v>197</v>
      </c>
      <c r="B18" t="s">
        <v>184</v>
      </c>
      <c r="C18" t="s">
        <v>177</v>
      </c>
      <c r="D18" t="s">
        <v>184</v>
      </c>
      <c r="E18">
        <v>1</v>
      </c>
      <c r="F18" s="5">
        <v>51</v>
      </c>
      <c r="G18" s="4">
        <v>19.8</v>
      </c>
      <c r="H18">
        <v>142</v>
      </c>
      <c r="I18">
        <v>92</v>
      </c>
      <c r="J18">
        <v>139</v>
      </c>
      <c r="K18">
        <v>94</v>
      </c>
      <c r="L18" s="5">
        <f t="shared" si="6"/>
        <v>140.5</v>
      </c>
      <c r="M18">
        <f t="shared" si="7"/>
        <v>93</v>
      </c>
      <c r="N18" s="4">
        <v>172.3</v>
      </c>
      <c r="O18" s="4">
        <v>59.9</v>
      </c>
      <c r="P18" s="4">
        <v>74.5</v>
      </c>
      <c r="Q18" s="4">
        <v>74</v>
      </c>
      <c r="R18" s="4">
        <f t="shared" si="8"/>
        <v>74.25</v>
      </c>
      <c r="S18">
        <v>30</v>
      </c>
      <c r="T18" s="4">
        <v>69</v>
      </c>
      <c r="U18" s="7" t="s">
        <v>178</v>
      </c>
      <c r="V18" s="4">
        <v>6.5</v>
      </c>
      <c r="W18" s="4">
        <v>8</v>
      </c>
      <c r="X18" s="4">
        <v>4.5</v>
      </c>
      <c r="Y18" s="4">
        <v>-4</v>
      </c>
      <c r="Z18" s="7" t="s">
        <v>179</v>
      </c>
      <c r="AA18" s="4">
        <v>2592</v>
      </c>
      <c r="AB18" s="4">
        <v>2590.5833333333335</v>
      </c>
      <c r="AC18" s="4">
        <v>2656.5</v>
      </c>
      <c r="AD18" s="4">
        <f t="shared" si="0"/>
        <v>43.272120200333887</v>
      </c>
      <c r="AE18" s="4">
        <f t="shared" si="1"/>
        <v>43.248469671675018</v>
      </c>
      <c r="AF18" s="4">
        <f t="shared" si="9"/>
        <v>44.348914858096826</v>
      </c>
      <c r="AG18" s="4">
        <f t="shared" si="2"/>
        <v>15.267241379310345</v>
      </c>
      <c r="AH18" s="5">
        <f>15*60</f>
        <v>900</v>
      </c>
      <c r="AI18">
        <v>6.3</v>
      </c>
      <c r="AJ18">
        <v>20</v>
      </c>
      <c r="AK18">
        <v>19</v>
      </c>
      <c r="AL18">
        <v>174</v>
      </c>
      <c r="AM18" s="5">
        <v>3153.8333333333335</v>
      </c>
      <c r="AN18" s="4">
        <v>93.333333333333329</v>
      </c>
      <c r="AO18" s="1">
        <v>1.21</v>
      </c>
      <c r="AP18" s="5">
        <v>45.766666666666673</v>
      </c>
      <c r="AQ18" s="1">
        <v>5.7</v>
      </c>
      <c r="AR18" s="4">
        <v>3.5</v>
      </c>
      <c r="AS18" s="1">
        <f t="shared" si="3"/>
        <v>18.574958263772956</v>
      </c>
      <c r="AT18" s="1">
        <f t="shared" si="4"/>
        <v>13.931218697829717</v>
      </c>
      <c r="AU18" s="5">
        <f t="shared" si="5"/>
        <v>42.949400070769137</v>
      </c>
      <c r="AV18" s="5">
        <v>1112.6400000000001</v>
      </c>
      <c r="AW18" s="4">
        <v>965.8</v>
      </c>
      <c r="AX18" s="4">
        <v>29.64</v>
      </c>
      <c r="AY18" s="1">
        <v>0.86879999999999991</v>
      </c>
      <c r="AZ18" s="4">
        <v>20.475999999999999</v>
      </c>
      <c r="BA18" s="4">
        <f t="shared" si="10"/>
        <v>60.229885057471265</v>
      </c>
      <c r="BB18">
        <v>104.8</v>
      </c>
      <c r="BC18" s="11">
        <v>59276.804479999999</v>
      </c>
      <c r="BD18" s="11">
        <v>42628.06596</v>
      </c>
      <c r="BE18" s="11">
        <v>14230.982379999999</v>
      </c>
      <c r="BF18" s="11">
        <v>6245.3818069999998</v>
      </c>
      <c r="BG18" s="14" t="s">
        <v>179</v>
      </c>
      <c r="BH18" s="14" t="s">
        <v>179</v>
      </c>
      <c r="BI18" s="14" t="s">
        <v>179</v>
      </c>
      <c r="BJ18" s="14" t="s">
        <v>179</v>
      </c>
      <c r="BK18" s="6" t="s">
        <v>179</v>
      </c>
      <c r="BL18" s="15" t="s">
        <v>179</v>
      </c>
      <c r="BM18" s="4">
        <v>5.0999999999999996</v>
      </c>
      <c r="BN18" s="4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  <c r="CC18">
        <v>2358</v>
      </c>
    </row>
    <row r="19" spans="1:81" ht="16" x14ac:dyDescent="0.2">
      <c r="A19" t="s">
        <v>198</v>
      </c>
      <c r="B19" t="s">
        <v>176</v>
      </c>
      <c r="C19" t="s">
        <v>177</v>
      </c>
      <c r="D19" t="s">
        <v>181</v>
      </c>
      <c r="E19">
        <v>1</v>
      </c>
      <c r="F19" s="5">
        <v>39</v>
      </c>
      <c r="G19" s="4">
        <v>41.6</v>
      </c>
      <c r="H19">
        <v>108</v>
      </c>
      <c r="I19">
        <v>70</v>
      </c>
      <c r="J19">
        <v>122</v>
      </c>
      <c r="K19">
        <v>77</v>
      </c>
      <c r="L19" s="5">
        <f t="shared" si="6"/>
        <v>115</v>
      </c>
      <c r="M19" s="5">
        <f t="shared" si="7"/>
        <v>73.5</v>
      </c>
      <c r="N19" s="4">
        <v>173.1</v>
      </c>
      <c r="O19" s="4">
        <v>125.5</v>
      </c>
      <c r="P19" s="4">
        <v>118.7</v>
      </c>
      <c r="Q19" s="4">
        <v>119.4</v>
      </c>
      <c r="R19" s="4">
        <f t="shared" si="8"/>
        <v>119.05000000000001</v>
      </c>
      <c r="S19">
        <v>28</v>
      </c>
      <c r="T19">
        <v>31.6</v>
      </c>
      <c r="U19" s="7" t="s">
        <v>181</v>
      </c>
      <c r="V19" s="4">
        <v>5.2</v>
      </c>
      <c r="W19" s="4">
        <v>7.2</v>
      </c>
      <c r="X19" s="4">
        <v>-16</v>
      </c>
      <c r="Y19" s="4">
        <v>-29.7</v>
      </c>
      <c r="Z19" s="7" t="s">
        <v>179</v>
      </c>
      <c r="AA19" s="4">
        <v>1744</v>
      </c>
      <c r="AB19" s="4">
        <v>1753.8333333333333</v>
      </c>
      <c r="AC19" s="4">
        <v>1858.1666666666667</v>
      </c>
      <c r="AD19" s="4">
        <f t="shared" si="0"/>
        <v>13.896414342629482</v>
      </c>
      <c r="AE19" s="4">
        <f t="shared" si="1"/>
        <v>13.97476759628154</v>
      </c>
      <c r="AF19" s="4">
        <f t="shared" si="9"/>
        <v>14.806108897742364</v>
      </c>
      <c r="AG19" s="4">
        <f t="shared" si="2"/>
        <v>11.686582809224319</v>
      </c>
      <c r="AH19" s="5">
        <f>3*60+25</f>
        <v>205</v>
      </c>
      <c r="AI19">
        <v>3.5</v>
      </c>
      <c r="AJ19">
        <v>6</v>
      </c>
      <c r="AK19">
        <v>19</v>
      </c>
      <c r="AL19">
        <v>159</v>
      </c>
      <c r="AM19" s="5">
        <v>2068.3333333333335</v>
      </c>
      <c r="AN19" s="4">
        <v>70.166666666666671</v>
      </c>
      <c r="AO19" s="1">
        <v>1.1449999999999998</v>
      </c>
      <c r="AP19" s="5">
        <v>33.283333333333331</v>
      </c>
      <c r="AQ19" s="1">
        <v>8.9600000000000009</v>
      </c>
      <c r="AR19" s="4">
        <v>3.5</v>
      </c>
      <c r="AS19" s="1">
        <f t="shared" si="3"/>
        <v>13.851121828475572</v>
      </c>
      <c r="AT19" s="1">
        <f t="shared" si="4"/>
        <v>10.388341371356679</v>
      </c>
      <c r="AU19" s="5">
        <f t="shared" si="5"/>
        <v>99.115221294707837</v>
      </c>
      <c r="AV19" s="5">
        <v>1738.3157894736842</v>
      </c>
      <c r="AW19" s="4">
        <v>1918.0526315789473</v>
      </c>
      <c r="AX19" s="4">
        <v>66.21052631578948</v>
      </c>
      <c r="AY19" s="1">
        <v>1.1063157894736844</v>
      </c>
      <c r="AZ19" s="4">
        <v>29.994736842105269</v>
      </c>
      <c r="BA19" s="4">
        <f t="shared" si="10"/>
        <v>99.056603773584911</v>
      </c>
      <c r="BB19" s="4">
        <v>157.5</v>
      </c>
      <c r="BC19" s="11">
        <v>123884.22</v>
      </c>
      <c r="BD19" s="11">
        <v>54932.041879999997</v>
      </c>
      <c r="BE19" s="11">
        <v>66285.17254</v>
      </c>
      <c r="BF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4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179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  <c r="CC19">
        <v>0</v>
      </c>
    </row>
    <row r="20" spans="1:81" ht="16" x14ac:dyDescent="0.2">
      <c r="A20" t="s">
        <v>199</v>
      </c>
      <c r="B20" t="s">
        <v>184</v>
      </c>
      <c r="C20" t="s">
        <v>177</v>
      </c>
      <c r="D20" t="s">
        <v>184</v>
      </c>
      <c r="E20">
        <v>2</v>
      </c>
      <c r="F20" s="5">
        <v>65</v>
      </c>
      <c r="G20" s="4">
        <v>30.6</v>
      </c>
      <c r="H20">
        <v>132</v>
      </c>
      <c r="I20">
        <v>80</v>
      </c>
      <c r="J20">
        <v>140</v>
      </c>
      <c r="K20">
        <v>83</v>
      </c>
      <c r="L20" s="5">
        <f t="shared" si="6"/>
        <v>136</v>
      </c>
      <c r="M20" s="5">
        <f t="shared" si="7"/>
        <v>81.5</v>
      </c>
      <c r="N20" s="4">
        <v>178</v>
      </c>
      <c r="O20" s="4">
        <v>98.5</v>
      </c>
      <c r="P20" s="4">
        <v>113.5</v>
      </c>
      <c r="Q20" s="4">
        <v>112.6</v>
      </c>
      <c r="R20" s="4">
        <f t="shared" si="8"/>
        <v>113.05</v>
      </c>
      <c r="S20">
        <v>51</v>
      </c>
      <c r="T20">
        <v>4.2</v>
      </c>
      <c r="U20" s="7" t="s">
        <v>181</v>
      </c>
      <c r="V20">
        <v>7.2</v>
      </c>
      <c r="W20" s="4">
        <v>8</v>
      </c>
      <c r="X20" s="7" t="s">
        <v>179</v>
      </c>
      <c r="Y20" s="4">
        <v>-26</v>
      </c>
      <c r="Z20" s="5">
        <v>8</v>
      </c>
      <c r="AA20" s="4">
        <v>2618.5</v>
      </c>
      <c r="AB20" s="4">
        <v>2672.0833333333335</v>
      </c>
      <c r="AC20" s="4">
        <v>2685.1666666666665</v>
      </c>
      <c r="AD20" s="4">
        <f t="shared" si="0"/>
        <v>26.583756345177665</v>
      </c>
      <c r="AE20" s="4">
        <f t="shared" si="1"/>
        <v>27.127749576988158</v>
      </c>
      <c r="AF20" s="4">
        <f t="shared" si="9"/>
        <v>27.260575296108289</v>
      </c>
      <c r="AG20" s="4">
        <f t="shared" si="2"/>
        <v>15.795098039215686</v>
      </c>
      <c r="AH20" s="5">
        <f>12.5*60</f>
        <v>750</v>
      </c>
      <c r="AI20">
        <v>4.3</v>
      </c>
      <c r="AJ20">
        <v>20</v>
      </c>
      <c r="AK20">
        <v>20</v>
      </c>
      <c r="AL20">
        <v>170</v>
      </c>
      <c r="AM20" s="5">
        <v>2740.3333333333335</v>
      </c>
      <c r="AN20" s="4">
        <v>94.166666666666671</v>
      </c>
      <c r="AO20" s="1">
        <v>1.0450000000000002</v>
      </c>
      <c r="AP20" s="5">
        <v>41.75</v>
      </c>
      <c r="AQ20" s="1">
        <v>5.25</v>
      </c>
      <c r="AR20" s="4">
        <v>3</v>
      </c>
      <c r="AS20" s="1">
        <f t="shared" si="3"/>
        <v>15.189441624365482</v>
      </c>
      <c r="AT20" s="1">
        <f t="shared" si="4"/>
        <v>11.392081218274111</v>
      </c>
      <c r="AU20" s="5">
        <f t="shared" si="5"/>
        <v>55.992265710276001</v>
      </c>
      <c r="AV20" s="5">
        <v>1496.16</v>
      </c>
      <c r="AW20" s="4">
        <v>1095.56</v>
      </c>
      <c r="AX20" s="4">
        <v>40.4</v>
      </c>
      <c r="AY20" s="1">
        <v>0.73159999999999992</v>
      </c>
      <c r="AZ20" s="4">
        <v>23.875999999999994</v>
      </c>
      <c r="BA20" s="4">
        <f t="shared" si="10"/>
        <v>70.588235294117652</v>
      </c>
      <c r="BB20">
        <v>120</v>
      </c>
      <c r="BC20" s="11">
        <v>96478.7</v>
      </c>
      <c r="BD20" s="11">
        <v>62395.290309999997</v>
      </c>
      <c r="BE20" s="11">
        <v>31412.463070000002</v>
      </c>
      <c r="BF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21" t="s">
        <v>179</v>
      </c>
      <c r="BN20" s="21" t="s">
        <v>179</v>
      </c>
      <c r="BO20" s="21" t="s">
        <v>179</v>
      </c>
      <c r="BP20" s="21" t="s">
        <v>179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  <c r="CC20">
        <v>6768</v>
      </c>
    </row>
    <row r="21" spans="1:81" ht="16" x14ac:dyDescent="0.2">
      <c r="A21" t="s">
        <v>200</v>
      </c>
      <c r="B21" t="s">
        <v>184</v>
      </c>
      <c r="C21" t="s">
        <v>177</v>
      </c>
      <c r="D21" t="s">
        <v>184</v>
      </c>
      <c r="E21">
        <v>1</v>
      </c>
      <c r="F21" s="5">
        <v>63</v>
      </c>
      <c r="G21" s="4">
        <v>22.2</v>
      </c>
      <c r="H21">
        <v>169</v>
      </c>
      <c r="I21">
        <v>93</v>
      </c>
      <c r="J21">
        <v>165</v>
      </c>
      <c r="K21">
        <v>97</v>
      </c>
      <c r="L21" s="5">
        <f t="shared" si="6"/>
        <v>167</v>
      </c>
      <c r="M21">
        <f t="shared" si="7"/>
        <v>95</v>
      </c>
      <c r="N21" s="4">
        <v>163.6</v>
      </c>
      <c r="O21" s="4">
        <v>59.3</v>
      </c>
      <c r="P21" s="4">
        <v>78.2</v>
      </c>
      <c r="Q21" s="4">
        <v>78.5</v>
      </c>
      <c r="R21" s="4">
        <f t="shared" si="8"/>
        <v>78.349999999999994</v>
      </c>
      <c r="S21" s="5">
        <v>30</v>
      </c>
      <c r="T21">
        <v>3.3</v>
      </c>
      <c r="U21" s="7" t="s">
        <v>181</v>
      </c>
      <c r="V21" s="4">
        <v>2.2000000000000002</v>
      </c>
      <c r="W21" s="4">
        <v>2.9</v>
      </c>
      <c r="X21" s="4">
        <v>3.3</v>
      </c>
      <c r="Y21" s="4">
        <v>-5</v>
      </c>
      <c r="Z21" s="7" t="s">
        <v>179</v>
      </c>
      <c r="AA21" s="4">
        <v>2167.5</v>
      </c>
      <c r="AB21" s="4">
        <v>2168.5833333333335</v>
      </c>
      <c r="AC21" s="4">
        <v>2213.5</v>
      </c>
      <c r="AD21" s="4">
        <f t="shared" si="0"/>
        <v>36.551433389544691</v>
      </c>
      <c r="AE21" s="4">
        <f t="shared" si="1"/>
        <v>36.569702079820125</v>
      </c>
      <c r="AF21" s="4">
        <f t="shared" si="9"/>
        <v>37.327150084317033</v>
      </c>
      <c r="AG21" s="4">
        <f t="shared" si="2"/>
        <v>13.33433734939759</v>
      </c>
      <c r="AH21" s="5">
        <f>13*60+35</f>
        <v>815</v>
      </c>
      <c r="AI21">
        <v>4.8</v>
      </c>
      <c r="AJ21">
        <v>20</v>
      </c>
      <c r="AK21">
        <v>19</v>
      </c>
      <c r="AL21">
        <v>166</v>
      </c>
      <c r="AM21" s="5">
        <v>2556.5</v>
      </c>
      <c r="AN21" s="4">
        <v>88</v>
      </c>
      <c r="AO21" s="1">
        <v>1.1633333333333333</v>
      </c>
      <c r="AP21" s="5">
        <v>53.150000000000006</v>
      </c>
      <c r="AQ21" s="1">
        <v>7.86</v>
      </c>
      <c r="AR21" s="4">
        <v>3</v>
      </c>
      <c r="AS21" s="1">
        <f t="shared" si="3"/>
        <v>18.828330522765601</v>
      </c>
      <c r="AT21" s="1">
        <f t="shared" si="4"/>
        <v>14.121247892074202</v>
      </c>
      <c r="AU21" s="5">
        <f t="shared" si="5"/>
        <v>51.486146870076468</v>
      </c>
      <c r="AV21" s="5">
        <v>1116.52</v>
      </c>
      <c r="AW21" s="4">
        <v>913.2</v>
      </c>
      <c r="AX21" s="4">
        <v>30.4</v>
      </c>
      <c r="AY21" s="1">
        <v>0.81880000000000008</v>
      </c>
      <c r="AZ21" s="4">
        <v>27.228000000000005</v>
      </c>
      <c r="BA21" s="4">
        <f t="shared" si="10"/>
        <v>61.445783132530117</v>
      </c>
      <c r="BB21">
        <v>102</v>
      </c>
      <c r="BC21" s="11">
        <v>59786.891109999997</v>
      </c>
      <c r="BD21" s="11">
        <v>36924.660900000003</v>
      </c>
      <c r="BE21" s="11">
        <v>20825.374940000002</v>
      </c>
      <c r="BF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4">
        <v>1.01</v>
      </c>
      <c r="BO21" s="4">
        <v>2.1</v>
      </c>
      <c r="BP21" s="4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  <c r="CC21">
        <v>2484</v>
      </c>
    </row>
    <row r="22" spans="1:81" ht="16" x14ac:dyDescent="0.2">
      <c r="A22" t="s">
        <v>201</v>
      </c>
      <c r="B22" t="s">
        <v>176</v>
      </c>
      <c r="C22" t="s">
        <v>177</v>
      </c>
      <c r="D22" t="s">
        <v>178</v>
      </c>
      <c r="E22">
        <v>2</v>
      </c>
      <c r="F22" s="5">
        <v>55</v>
      </c>
      <c r="G22" s="4">
        <v>29.3</v>
      </c>
      <c r="H22">
        <v>126</v>
      </c>
      <c r="I22">
        <v>82</v>
      </c>
      <c r="J22">
        <v>124</v>
      </c>
      <c r="K22">
        <v>78</v>
      </c>
      <c r="L22" s="5">
        <f t="shared" si="6"/>
        <v>125</v>
      </c>
      <c r="M22">
        <f t="shared" si="7"/>
        <v>80</v>
      </c>
      <c r="N22" s="4">
        <v>175.5</v>
      </c>
      <c r="O22" s="4">
        <v>91.7</v>
      </c>
      <c r="P22" s="4">
        <v>107.5</v>
      </c>
      <c r="Q22" s="4">
        <v>107.9</v>
      </c>
      <c r="R22" s="4">
        <f t="shared" si="8"/>
        <v>107.7</v>
      </c>
      <c r="S22">
        <v>29</v>
      </c>
      <c r="T22">
        <v>5.7</v>
      </c>
      <c r="U22" s="7" t="s">
        <v>181</v>
      </c>
      <c r="V22" s="4">
        <v>-17.5</v>
      </c>
      <c r="W22" s="4">
        <v>-15.5</v>
      </c>
      <c r="X22" s="4">
        <v>-49.5</v>
      </c>
      <c r="Y22" s="4">
        <v>-60</v>
      </c>
      <c r="Z22" s="7" t="s">
        <v>179</v>
      </c>
      <c r="AA22" s="4">
        <v>2703.5</v>
      </c>
      <c r="AB22" s="4">
        <v>2634.5833333333335</v>
      </c>
      <c r="AC22" s="4">
        <v>2726.0833333333335</v>
      </c>
      <c r="AD22" s="4">
        <f t="shared" si="0"/>
        <v>29.482006543075244</v>
      </c>
      <c r="AE22" s="4">
        <f t="shared" si="1"/>
        <v>28.730461650308978</v>
      </c>
      <c r="AF22" s="4">
        <f t="shared" si="9"/>
        <v>29.728280625227193</v>
      </c>
      <c r="AG22" s="4">
        <f t="shared" si="2"/>
        <v>18.93113425925926</v>
      </c>
      <c r="AH22" s="5">
        <f>12*60</f>
        <v>720</v>
      </c>
      <c r="AI22">
        <v>3.8</v>
      </c>
      <c r="AJ22">
        <v>20</v>
      </c>
      <c r="AK22">
        <v>17</v>
      </c>
      <c r="AL22">
        <v>144</v>
      </c>
      <c r="AM22" s="5">
        <v>2801.1666666666665</v>
      </c>
      <c r="AN22" s="4">
        <v>78.666666666666671</v>
      </c>
      <c r="AO22" s="1">
        <v>1.0549999999999999</v>
      </c>
      <c r="AP22" s="5">
        <v>30.3</v>
      </c>
      <c r="AQ22" s="1">
        <v>3.52</v>
      </c>
      <c r="AR22" s="4">
        <v>3</v>
      </c>
      <c r="AS22" s="1">
        <f t="shared" si="3"/>
        <v>15.236641221374045</v>
      </c>
      <c r="AT22" s="1">
        <f t="shared" si="4"/>
        <v>11.427480916030534</v>
      </c>
      <c r="AU22" s="5">
        <f t="shared" si="5"/>
        <v>53.033053930096472</v>
      </c>
      <c r="AV22" s="5">
        <v>1397.2</v>
      </c>
      <c r="AW22" s="4">
        <v>1073.52</v>
      </c>
      <c r="AX22" s="4">
        <v>34</v>
      </c>
      <c r="AY22" s="1">
        <v>0.76880000000000015</v>
      </c>
      <c r="AZ22" s="4">
        <v>20.227999999999998</v>
      </c>
      <c r="BA22" s="4">
        <f t="shared" si="10"/>
        <v>65.972222222222214</v>
      </c>
      <c r="BB22" s="4">
        <v>95</v>
      </c>
      <c r="BC22" s="11">
        <v>90898.37</v>
      </c>
      <c r="BD22" s="11">
        <v>57312.592349999999</v>
      </c>
      <c r="BE22" s="11">
        <v>30492.426530000001</v>
      </c>
      <c r="BF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4">
        <v>0.66</v>
      </c>
      <c r="BO22" s="4">
        <v>1.1000000000000001</v>
      </c>
      <c r="BP22" s="4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  <c r="CC22">
        <v>3240</v>
      </c>
    </row>
    <row r="23" spans="1:81" ht="16" x14ac:dyDescent="0.2">
      <c r="A23" t="s">
        <v>202</v>
      </c>
      <c r="B23" t="s">
        <v>184</v>
      </c>
      <c r="C23" t="s">
        <v>177</v>
      </c>
      <c r="D23" t="s">
        <v>184</v>
      </c>
      <c r="E23">
        <v>2</v>
      </c>
      <c r="F23" s="5">
        <v>29</v>
      </c>
      <c r="G23" s="4">
        <v>24.2</v>
      </c>
      <c r="H23">
        <v>147</v>
      </c>
      <c r="I23">
        <v>91</v>
      </c>
      <c r="J23">
        <v>151</v>
      </c>
      <c r="K23">
        <v>86</v>
      </c>
      <c r="L23" s="5">
        <f t="shared" si="6"/>
        <v>149</v>
      </c>
      <c r="M23" s="5">
        <f t="shared" si="7"/>
        <v>88.5</v>
      </c>
      <c r="N23" s="4">
        <v>195.8</v>
      </c>
      <c r="O23" s="4">
        <v>93.7</v>
      </c>
      <c r="P23" s="4">
        <v>89.2</v>
      </c>
      <c r="Q23" s="4">
        <v>89.5</v>
      </c>
      <c r="R23" s="4">
        <f t="shared" si="8"/>
        <v>89.35</v>
      </c>
      <c r="S23">
        <v>58</v>
      </c>
      <c r="T23">
        <v>87.3</v>
      </c>
      <c r="U23" s="7" t="s">
        <v>178</v>
      </c>
      <c r="V23" s="4">
        <v>27.3</v>
      </c>
      <c r="W23" s="4">
        <v>24.5</v>
      </c>
      <c r="X23" s="4">
        <v>19.5</v>
      </c>
      <c r="Y23" s="4">
        <v>15</v>
      </c>
      <c r="Z23" s="7" t="s">
        <v>179</v>
      </c>
      <c r="AA23" s="4">
        <v>4555</v>
      </c>
      <c r="AB23" s="4">
        <v>4567.083333333333</v>
      </c>
      <c r="AC23" s="4">
        <v>4589.833333333333</v>
      </c>
      <c r="AD23" s="4">
        <f t="shared" si="0"/>
        <v>48.612593383137671</v>
      </c>
      <c r="AE23" s="4">
        <f t="shared" si="1"/>
        <v>48.741551049448589</v>
      </c>
      <c r="AF23" s="4">
        <f t="shared" si="9"/>
        <v>48.984347207399495</v>
      </c>
      <c r="AG23" s="4">
        <f t="shared" si="2"/>
        <v>24.157017543859649</v>
      </c>
      <c r="AH23" s="5">
        <f>16.5*60</f>
        <v>990</v>
      </c>
      <c r="AI23">
        <v>7.3</v>
      </c>
      <c r="AJ23">
        <v>20</v>
      </c>
      <c r="AK23">
        <v>19</v>
      </c>
      <c r="AL23">
        <v>190</v>
      </c>
      <c r="AM23" s="5">
        <v>5631.5</v>
      </c>
      <c r="AN23" s="4">
        <v>180.83333333333334</v>
      </c>
      <c r="AO23" s="1">
        <v>1.2666666666666668</v>
      </c>
      <c r="AP23" s="5">
        <v>44.916666666666664</v>
      </c>
      <c r="AQ23" s="1">
        <v>10.210000000000001</v>
      </c>
      <c r="AR23" s="4">
        <v>3.5</v>
      </c>
      <c r="AS23" s="1">
        <f t="shared" si="3"/>
        <v>16.713340448239059</v>
      </c>
      <c r="AT23" s="1">
        <f t="shared" si="4"/>
        <v>12.535005336179294</v>
      </c>
      <c r="AU23" s="5">
        <f t="shared" si="5"/>
        <v>34.289718091415018</v>
      </c>
      <c r="AV23" s="5">
        <v>1566.04</v>
      </c>
      <c r="AW23" s="4">
        <v>1228.76</v>
      </c>
      <c r="AX23" s="4">
        <v>39.76</v>
      </c>
      <c r="AY23" s="1">
        <v>0.78599999999999992</v>
      </c>
      <c r="AZ23" s="4">
        <v>25.644000000000002</v>
      </c>
      <c r="BA23" s="4">
        <f t="shared" si="10"/>
        <v>59.15789473684211</v>
      </c>
      <c r="BB23">
        <v>112.4</v>
      </c>
      <c r="BC23" s="11">
        <v>93561.912110000005</v>
      </c>
      <c r="BD23" s="11">
        <v>69720.493180000005</v>
      </c>
      <c r="BE23" s="11">
        <v>20244.297640000001</v>
      </c>
      <c r="BF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4">
        <v>1.9</v>
      </c>
      <c r="BO23" s="4">
        <v>0.9</v>
      </c>
      <c r="BP23" s="4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  <c r="CC23">
        <v>720</v>
      </c>
    </row>
    <row r="24" spans="1:81" ht="16" x14ac:dyDescent="0.2">
      <c r="A24" t="s">
        <v>203</v>
      </c>
      <c r="B24" t="s">
        <v>176</v>
      </c>
      <c r="C24" t="s">
        <v>177</v>
      </c>
      <c r="D24" t="s">
        <v>181</v>
      </c>
      <c r="E24">
        <v>1</v>
      </c>
      <c r="F24" s="5">
        <v>56</v>
      </c>
      <c r="G24" s="4">
        <v>26.5</v>
      </c>
      <c r="H24">
        <v>118</v>
      </c>
      <c r="I24">
        <v>75</v>
      </c>
      <c r="J24">
        <v>110</v>
      </c>
      <c r="K24">
        <v>74</v>
      </c>
      <c r="L24" s="5">
        <f t="shared" si="6"/>
        <v>114</v>
      </c>
      <c r="M24" s="5">
        <f t="shared" si="7"/>
        <v>74.5</v>
      </c>
      <c r="N24" s="4">
        <v>174.4</v>
      </c>
      <c r="O24" s="4">
        <v>82.4</v>
      </c>
      <c r="P24" s="4">
        <v>90.5</v>
      </c>
      <c r="Q24" s="4">
        <v>90.6</v>
      </c>
      <c r="R24" s="4">
        <f t="shared" si="8"/>
        <v>90.55</v>
      </c>
      <c r="S24" s="5">
        <v>25</v>
      </c>
      <c r="T24">
        <v>18.8</v>
      </c>
      <c r="U24" s="7" t="s">
        <v>181</v>
      </c>
      <c r="V24" s="4">
        <v>-14.7</v>
      </c>
      <c r="W24" s="4">
        <v>-18</v>
      </c>
      <c r="X24" s="4">
        <v>3.4</v>
      </c>
      <c r="Y24" s="4">
        <v>-21</v>
      </c>
      <c r="Z24" s="7" t="s">
        <v>179</v>
      </c>
      <c r="AA24" s="4">
        <v>2028</v>
      </c>
      <c r="AB24" s="4">
        <v>2049.3333333333335</v>
      </c>
      <c r="AC24" s="4">
        <v>2080.5</v>
      </c>
      <c r="AD24" s="4">
        <f t="shared" si="0"/>
        <v>24.61165048543689</v>
      </c>
      <c r="AE24" s="4">
        <f t="shared" si="1"/>
        <v>24.870550161812297</v>
      </c>
      <c r="AF24" s="4">
        <f t="shared" si="9"/>
        <v>25.248786407766989</v>
      </c>
      <c r="AG24" s="4">
        <f t="shared" si="2"/>
        <v>12.095930232558139</v>
      </c>
      <c r="AH24" s="5">
        <f>10.5*60+5</f>
        <v>635</v>
      </c>
      <c r="AI24">
        <v>3.8</v>
      </c>
      <c r="AJ24">
        <v>18</v>
      </c>
      <c r="AK24">
        <v>17</v>
      </c>
      <c r="AL24">
        <v>172</v>
      </c>
      <c r="AM24" s="5">
        <v>2077.8333333333335</v>
      </c>
      <c r="AN24" s="4">
        <v>69.833333333333329</v>
      </c>
      <c r="AO24" s="1">
        <v>1.1050000000000002</v>
      </c>
      <c r="AP24" s="5">
        <v>34.249999999999993</v>
      </c>
      <c r="AQ24" s="1">
        <v>6.92</v>
      </c>
      <c r="AR24" s="4">
        <v>3</v>
      </c>
      <c r="AS24" s="1">
        <f t="shared" si="3"/>
        <v>13.089320388349513</v>
      </c>
      <c r="AT24" s="1">
        <f t="shared" si="4"/>
        <v>9.816990291262135</v>
      </c>
      <c r="AU24" s="5">
        <f t="shared" si="5"/>
        <v>52.629798308392971</v>
      </c>
      <c r="AV24" s="5">
        <v>1078.56</v>
      </c>
      <c r="AW24" s="4">
        <v>902.64</v>
      </c>
      <c r="AX24" s="4">
        <v>32.64</v>
      </c>
      <c r="AY24" s="1">
        <v>0.8368000000000001</v>
      </c>
      <c r="AZ24" s="4">
        <v>21.588000000000001</v>
      </c>
      <c r="BA24" s="4">
        <f t="shared" si="10"/>
        <v>65.813953488372093</v>
      </c>
      <c r="BB24" s="4">
        <v>113.2</v>
      </c>
      <c r="BC24" s="11">
        <v>81656.970499999996</v>
      </c>
      <c r="BD24" s="11">
        <v>42701.58</v>
      </c>
      <c r="BE24" s="11">
        <v>36622.86</v>
      </c>
      <c r="BF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4">
        <v>2.95</v>
      </c>
      <c r="BO24" s="4">
        <v>1.2</v>
      </c>
      <c r="BP24" s="4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  <c r="CC24">
        <v>702</v>
      </c>
    </row>
    <row r="25" spans="1:81" ht="16" x14ac:dyDescent="0.2">
      <c r="A25" t="s">
        <v>204</v>
      </c>
      <c r="B25" t="s">
        <v>176</v>
      </c>
      <c r="C25" t="s">
        <v>177</v>
      </c>
      <c r="D25" t="s">
        <v>181</v>
      </c>
      <c r="E25">
        <v>1</v>
      </c>
      <c r="F25" s="5">
        <v>45</v>
      </c>
      <c r="G25" s="4">
        <v>33.200000000000003</v>
      </c>
      <c r="H25">
        <v>164</v>
      </c>
      <c r="I25">
        <v>117</v>
      </c>
      <c r="J25">
        <v>156</v>
      </c>
      <c r="K25">
        <v>106</v>
      </c>
      <c r="L25" s="5">
        <f t="shared" si="6"/>
        <v>160</v>
      </c>
      <c r="M25" s="5">
        <f t="shared" si="7"/>
        <v>111.5</v>
      </c>
      <c r="N25" s="4">
        <v>177.4</v>
      </c>
      <c r="O25" s="4">
        <v>104.7</v>
      </c>
      <c r="P25" s="4">
        <v>111.5</v>
      </c>
      <c r="Q25" s="4">
        <v>111.3</v>
      </c>
      <c r="R25" s="4">
        <f t="shared" si="8"/>
        <v>111.4</v>
      </c>
      <c r="S25" s="5">
        <v>35</v>
      </c>
      <c r="T25">
        <v>52.5</v>
      </c>
      <c r="U25" s="7" t="s">
        <v>181</v>
      </c>
      <c r="V25">
        <v>1.8</v>
      </c>
      <c r="W25">
        <v>1.7</v>
      </c>
      <c r="X25">
        <v>-2.8</v>
      </c>
      <c r="Y25">
        <v>-9.5</v>
      </c>
      <c r="Z25" s="7" t="s">
        <v>179</v>
      </c>
      <c r="AA25" s="4">
        <v>2871.5</v>
      </c>
      <c r="AB25" s="4">
        <v>2884.1666666666665</v>
      </c>
      <c r="AC25" s="4">
        <v>2952</v>
      </c>
      <c r="AD25" s="4">
        <f t="shared" si="0"/>
        <v>27.425978987583573</v>
      </c>
      <c r="AE25" s="4">
        <f t="shared" si="1"/>
        <v>27.54695956701687</v>
      </c>
      <c r="AF25" s="4">
        <f t="shared" si="9"/>
        <v>28.194842406876791</v>
      </c>
      <c r="AG25" s="4">
        <f t="shared" si="2"/>
        <v>15.061224489795919</v>
      </c>
      <c r="AH25" s="5">
        <f>10*60+15</f>
        <v>615</v>
      </c>
      <c r="AI25">
        <v>4.8</v>
      </c>
      <c r="AJ25">
        <v>16</v>
      </c>
      <c r="AK25">
        <v>19</v>
      </c>
      <c r="AL25">
        <v>196</v>
      </c>
      <c r="AM25" s="5">
        <v>3779.3333333333335</v>
      </c>
      <c r="AN25" s="4">
        <v>123.66666666666667</v>
      </c>
      <c r="AO25" s="1">
        <v>1.3233333333333333</v>
      </c>
      <c r="AP25" s="5">
        <v>43.04999999999999</v>
      </c>
      <c r="AQ25" s="1">
        <v>9.8800000000000008</v>
      </c>
      <c r="AR25" s="4">
        <v>3.5</v>
      </c>
      <c r="AS25" s="1">
        <f t="shared" si="3"/>
        <v>16.494746895893027</v>
      </c>
      <c r="AT25" s="1">
        <f t="shared" si="4"/>
        <v>12.371060171919769</v>
      </c>
      <c r="AU25" s="5">
        <f t="shared" si="5"/>
        <v>59.878647789656171</v>
      </c>
      <c r="AV25" s="5">
        <v>1727</v>
      </c>
      <c r="AW25" s="4">
        <v>1377.4</v>
      </c>
      <c r="AX25" s="4">
        <v>45.52</v>
      </c>
      <c r="AY25" s="1">
        <v>0.7971999999999998</v>
      </c>
      <c r="AZ25" s="4">
        <v>25.148000000000003</v>
      </c>
      <c r="BA25" s="4">
        <f t="shared" si="10"/>
        <v>65.306122448979593</v>
      </c>
      <c r="BB25" s="4">
        <v>128</v>
      </c>
      <c r="BC25" s="11">
        <v>105626.26</v>
      </c>
      <c r="BD25" s="11">
        <v>57566.921260000003</v>
      </c>
      <c r="BE25" s="11">
        <v>44951.877560000001</v>
      </c>
      <c r="BF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4">
        <v>1.1599999999999999</v>
      </c>
      <c r="BO25" s="4">
        <v>1.3</v>
      </c>
      <c r="BP25" s="4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  <c r="CC25">
        <v>720</v>
      </c>
    </row>
    <row r="26" spans="1:81" ht="16" x14ac:dyDescent="0.2">
      <c r="A26" t="s">
        <v>205</v>
      </c>
      <c r="B26" t="s">
        <v>184</v>
      </c>
      <c r="C26" t="s">
        <v>177</v>
      </c>
      <c r="D26" t="s">
        <v>184</v>
      </c>
      <c r="E26">
        <v>2</v>
      </c>
      <c r="F26" s="5">
        <v>61</v>
      </c>
      <c r="G26" s="4">
        <v>25</v>
      </c>
      <c r="H26">
        <v>173</v>
      </c>
      <c r="I26">
        <v>80</v>
      </c>
      <c r="J26">
        <v>160</v>
      </c>
      <c r="K26">
        <v>94</v>
      </c>
      <c r="L26" s="5">
        <f t="shared" si="6"/>
        <v>166.5</v>
      </c>
      <c r="M26">
        <f t="shared" si="7"/>
        <v>87</v>
      </c>
      <c r="N26" s="4">
        <v>177.4</v>
      </c>
      <c r="O26" s="4">
        <v>80.2</v>
      </c>
      <c r="P26" s="4">
        <v>89</v>
      </c>
      <c r="Q26" s="4">
        <v>88.5</v>
      </c>
      <c r="R26" s="4">
        <f t="shared" si="8"/>
        <v>88.75</v>
      </c>
      <c r="S26" s="5">
        <v>53</v>
      </c>
      <c r="T26" s="4">
        <v>65</v>
      </c>
      <c r="U26" s="7" t="s">
        <v>178</v>
      </c>
      <c r="V26" s="4">
        <v>8</v>
      </c>
      <c r="W26" s="4">
        <v>8.5</v>
      </c>
      <c r="X26" s="4">
        <v>7.5</v>
      </c>
      <c r="Y26" s="4">
        <v>3.5</v>
      </c>
      <c r="Z26" s="7" t="s">
        <v>179</v>
      </c>
      <c r="AA26" s="4">
        <v>2983</v>
      </c>
      <c r="AB26" s="4">
        <v>2987.75</v>
      </c>
      <c r="AC26" s="4">
        <v>3086.1666666666665</v>
      </c>
      <c r="AD26" s="4">
        <f t="shared" si="0"/>
        <v>37.19451371571072</v>
      </c>
      <c r="AE26" s="4">
        <f t="shared" si="1"/>
        <v>37.253740648379051</v>
      </c>
      <c r="AF26" s="4">
        <f t="shared" si="9"/>
        <v>38.480881130507065</v>
      </c>
      <c r="AG26" s="6" t="s">
        <v>179</v>
      </c>
      <c r="AH26" s="5">
        <f>14*60+5</f>
        <v>845</v>
      </c>
      <c r="AI26">
        <v>4.8</v>
      </c>
      <c r="AJ26">
        <v>20</v>
      </c>
      <c r="AK26">
        <v>20</v>
      </c>
      <c r="AL26" s="7" t="s">
        <v>179</v>
      </c>
      <c r="AM26" s="5">
        <v>4053</v>
      </c>
      <c r="AN26" s="4">
        <v>157.5</v>
      </c>
      <c r="AO26" s="1">
        <v>1.3350000000000002</v>
      </c>
      <c r="AP26" s="5">
        <v>65.95</v>
      </c>
      <c r="AQ26" s="1">
        <v>9.93</v>
      </c>
      <c r="AR26" s="4">
        <v>3</v>
      </c>
      <c r="AS26" s="1">
        <f t="shared" si="3"/>
        <v>16.990024937655857</v>
      </c>
      <c r="AT26" s="1">
        <f t="shared" si="4"/>
        <v>12.742518703241892</v>
      </c>
      <c r="AU26" s="5">
        <f t="shared" si="5"/>
        <v>45.606225420466906</v>
      </c>
      <c r="AV26" s="5">
        <v>1362.6</v>
      </c>
      <c r="AW26" s="4">
        <v>1215.44</v>
      </c>
      <c r="AX26" s="4">
        <v>40.68</v>
      </c>
      <c r="AY26" s="1">
        <v>0.89439999999999997</v>
      </c>
      <c r="AZ26" s="4">
        <v>22.772000000000002</v>
      </c>
      <c r="BA26" s="6" t="s">
        <v>179</v>
      </c>
      <c r="BB26" s="7" t="s">
        <v>179</v>
      </c>
      <c r="BC26" s="11">
        <v>79257.789980000001</v>
      </c>
      <c r="BD26" s="11">
        <v>54357.578750000001</v>
      </c>
      <c r="BE26" s="11">
        <v>21705.344450000001</v>
      </c>
      <c r="BF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4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  <c r="CC26">
        <v>1080</v>
      </c>
    </row>
    <row r="27" spans="1:81" ht="16" x14ac:dyDescent="0.2">
      <c r="A27" t="s">
        <v>206</v>
      </c>
      <c r="B27" t="s">
        <v>184</v>
      </c>
      <c r="C27" t="s">
        <v>177</v>
      </c>
      <c r="D27" t="s">
        <v>184</v>
      </c>
      <c r="E27">
        <v>1</v>
      </c>
      <c r="F27" s="5">
        <v>66</v>
      </c>
      <c r="G27" s="4">
        <v>26.6</v>
      </c>
      <c r="H27">
        <v>161</v>
      </c>
      <c r="I27">
        <v>85</v>
      </c>
      <c r="J27">
        <v>147</v>
      </c>
      <c r="K27">
        <v>79</v>
      </c>
      <c r="L27" s="5">
        <f t="shared" si="6"/>
        <v>154</v>
      </c>
      <c r="M27">
        <f t="shared" si="7"/>
        <v>82</v>
      </c>
      <c r="N27" s="4">
        <v>168.5</v>
      </c>
      <c r="O27" s="4">
        <v>75.599999999999994</v>
      </c>
      <c r="P27" s="4">
        <v>85</v>
      </c>
      <c r="Q27" s="4">
        <v>85</v>
      </c>
      <c r="R27" s="4">
        <f t="shared" si="8"/>
        <v>85</v>
      </c>
      <c r="S27" s="5">
        <v>21</v>
      </c>
      <c r="T27" s="4">
        <v>66</v>
      </c>
      <c r="U27" s="7" t="s">
        <v>178</v>
      </c>
      <c r="V27" s="4">
        <v>8</v>
      </c>
      <c r="W27" s="4">
        <v>11.5</v>
      </c>
      <c r="X27" s="4">
        <v>0</v>
      </c>
      <c r="Y27" s="4">
        <v>-12</v>
      </c>
      <c r="Z27">
        <v>12</v>
      </c>
      <c r="AA27" s="4">
        <v>1950</v>
      </c>
      <c r="AB27" s="4">
        <v>1938.25</v>
      </c>
      <c r="AC27" s="4">
        <v>1968.1666666666667</v>
      </c>
      <c r="AD27" s="4">
        <f t="shared" si="0"/>
        <v>25.793650793650794</v>
      </c>
      <c r="AE27" s="4">
        <f t="shared" si="1"/>
        <v>25.638227513227516</v>
      </c>
      <c r="AF27" s="4">
        <f t="shared" si="9"/>
        <v>26.033950617283953</v>
      </c>
      <c r="AG27" s="4">
        <f t="shared" ref="AG27:AG63" si="13">AC27/AL27</f>
        <v>11.577450980392157</v>
      </c>
      <c r="AH27" s="5">
        <f>60*11+50</f>
        <v>710</v>
      </c>
      <c r="AI27">
        <v>3.8</v>
      </c>
      <c r="AJ27">
        <v>18</v>
      </c>
      <c r="AK27">
        <v>20</v>
      </c>
      <c r="AL27">
        <v>170</v>
      </c>
      <c r="AM27" s="5">
        <v>2318.3333333333335</v>
      </c>
      <c r="AN27" s="4">
        <v>72.333333333333329</v>
      </c>
      <c r="AO27" s="1">
        <v>1.2</v>
      </c>
      <c r="AP27" s="5">
        <v>38.099999999999994</v>
      </c>
      <c r="AQ27" s="1">
        <v>5.7</v>
      </c>
      <c r="AR27" s="4">
        <v>3</v>
      </c>
      <c r="AS27" s="1">
        <f t="shared" si="3"/>
        <v>14.352380952380953</v>
      </c>
      <c r="AT27" s="1">
        <f t="shared" si="4"/>
        <v>10.764285714285714</v>
      </c>
      <c r="AU27" s="5">
        <f t="shared" si="5"/>
        <v>55.980394685928026</v>
      </c>
      <c r="AV27" s="5">
        <v>1085.04</v>
      </c>
      <c r="AW27" s="4">
        <v>903.76</v>
      </c>
      <c r="AX27" s="4">
        <v>30.2</v>
      </c>
      <c r="AY27" s="1">
        <v>0.83279999999999987</v>
      </c>
      <c r="AZ27" s="4">
        <v>21.475999999999999</v>
      </c>
      <c r="BA27" s="4">
        <f t="shared" si="10"/>
        <v>78.35294117647058</v>
      </c>
      <c r="BB27">
        <v>133.19999999999999</v>
      </c>
      <c r="BC27" s="11">
        <v>75715.09</v>
      </c>
      <c r="BD27" s="11">
        <v>41266.961259999996</v>
      </c>
      <c r="BE27" s="11">
        <v>32618.593929999999</v>
      </c>
      <c r="BF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4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  <c r="CC27">
        <v>3100.8</v>
      </c>
    </row>
    <row r="28" spans="1:81" ht="16" x14ac:dyDescent="0.2">
      <c r="A28" t="s">
        <v>207</v>
      </c>
      <c r="B28" t="s">
        <v>176</v>
      </c>
      <c r="C28" t="s">
        <v>177</v>
      </c>
      <c r="D28" t="s">
        <v>178</v>
      </c>
      <c r="E28">
        <v>2</v>
      </c>
      <c r="F28" s="5">
        <v>27</v>
      </c>
      <c r="G28" s="4">
        <v>28.4</v>
      </c>
      <c r="H28">
        <v>111</v>
      </c>
      <c r="I28">
        <v>65</v>
      </c>
      <c r="J28">
        <v>111</v>
      </c>
      <c r="K28">
        <v>62</v>
      </c>
      <c r="L28" s="5">
        <f t="shared" si="6"/>
        <v>111</v>
      </c>
      <c r="M28" s="5">
        <f t="shared" si="7"/>
        <v>63.5</v>
      </c>
      <c r="N28" s="4">
        <v>181.2</v>
      </c>
      <c r="O28" s="4">
        <v>93.4</v>
      </c>
      <c r="P28" s="4">
        <v>102</v>
      </c>
      <c r="Q28" s="4">
        <v>100.5</v>
      </c>
      <c r="R28" s="4">
        <f t="shared" si="8"/>
        <v>101.25</v>
      </c>
      <c r="S28" s="5">
        <v>51</v>
      </c>
      <c r="T28">
        <v>68.5</v>
      </c>
      <c r="U28" s="7" t="s">
        <v>178</v>
      </c>
      <c r="V28" s="4">
        <v>-3</v>
      </c>
      <c r="W28" s="4">
        <v>-7.5</v>
      </c>
      <c r="X28" s="4">
        <v>2</v>
      </c>
      <c r="Y28" s="4">
        <v>1</v>
      </c>
      <c r="Z28" s="7" t="s">
        <v>179</v>
      </c>
      <c r="AA28" s="4">
        <v>3234</v>
      </c>
      <c r="AB28" s="4">
        <v>3360.5</v>
      </c>
      <c r="AC28" s="4">
        <v>3380.6666666666665</v>
      </c>
      <c r="AD28" s="4">
        <f t="shared" si="0"/>
        <v>34.62526766595289</v>
      </c>
      <c r="AE28" s="4">
        <f t="shared" si="1"/>
        <v>35.979657387580296</v>
      </c>
      <c r="AF28" s="4">
        <f t="shared" si="9"/>
        <v>36.195574589578868</v>
      </c>
      <c r="AG28" s="4">
        <f t="shared" si="13"/>
        <v>18.886405959031656</v>
      </c>
      <c r="AH28" s="5">
        <f>12*60+40</f>
        <v>760</v>
      </c>
      <c r="AI28">
        <v>5.3</v>
      </c>
      <c r="AJ28">
        <v>20</v>
      </c>
      <c r="AK28">
        <v>19</v>
      </c>
      <c r="AL28">
        <v>179</v>
      </c>
      <c r="AM28" s="5">
        <v>3994.6666666666665</v>
      </c>
      <c r="AN28" s="4">
        <v>112.66666666666667</v>
      </c>
      <c r="AO28" s="1">
        <v>1.1966666666666665</v>
      </c>
      <c r="AP28" s="5">
        <v>44.633333333333333</v>
      </c>
      <c r="AQ28" s="1">
        <v>7.52</v>
      </c>
      <c r="AR28" s="4">
        <v>3.5</v>
      </c>
      <c r="AS28" s="1">
        <f t="shared" si="3"/>
        <v>12.367880085653105</v>
      </c>
      <c r="AT28" s="1">
        <f t="shared" si="4"/>
        <v>9.2759100642398291</v>
      </c>
      <c r="AU28" s="5">
        <f t="shared" si="5"/>
        <v>34.374646629965781</v>
      </c>
      <c r="AV28" s="5">
        <v>1155.1600000000001</v>
      </c>
      <c r="AW28" s="4">
        <v>1000.2</v>
      </c>
      <c r="AX28" s="4">
        <v>32.880000000000003</v>
      </c>
      <c r="AY28" s="1">
        <v>0.8655999999999997</v>
      </c>
      <c r="AZ28" s="4">
        <v>27.244</v>
      </c>
      <c r="BA28" s="4">
        <f t="shared" si="10"/>
        <v>52.960893854748605</v>
      </c>
      <c r="BB28" s="4">
        <v>94.8</v>
      </c>
      <c r="BC28" s="11">
        <v>93997.94</v>
      </c>
      <c r="BD28" s="11">
        <v>68243.623789999998</v>
      </c>
      <c r="BE28" s="11">
        <v>22576.9139</v>
      </c>
      <c r="BF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4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  <c r="CC28">
        <v>900</v>
      </c>
    </row>
    <row r="29" spans="1:81" ht="16" x14ac:dyDescent="0.2">
      <c r="A29" t="s">
        <v>208</v>
      </c>
      <c r="B29" t="s">
        <v>184</v>
      </c>
      <c r="C29" t="s">
        <v>177</v>
      </c>
      <c r="D29" t="s">
        <v>184</v>
      </c>
      <c r="E29">
        <v>1</v>
      </c>
      <c r="F29" s="5">
        <v>45</v>
      </c>
      <c r="G29">
        <v>29.2</v>
      </c>
      <c r="H29">
        <v>128</v>
      </c>
      <c r="I29">
        <v>92</v>
      </c>
      <c r="J29">
        <v>120</v>
      </c>
      <c r="K29">
        <v>90</v>
      </c>
      <c r="L29" s="5">
        <f t="shared" si="6"/>
        <v>124</v>
      </c>
      <c r="M29">
        <f t="shared" si="7"/>
        <v>91</v>
      </c>
      <c r="N29" s="4">
        <v>171.1</v>
      </c>
      <c r="O29" s="4">
        <v>85.8</v>
      </c>
      <c r="P29" s="4">
        <v>89.3</v>
      </c>
      <c r="Q29" s="4">
        <v>90.8</v>
      </c>
      <c r="R29" s="4">
        <f t="shared" si="8"/>
        <v>90.05</v>
      </c>
      <c r="S29">
        <v>38</v>
      </c>
      <c r="T29">
        <v>73.7</v>
      </c>
      <c r="U29" s="7" t="s">
        <v>178</v>
      </c>
      <c r="V29" s="4">
        <v>17.3</v>
      </c>
      <c r="W29" s="4">
        <v>17.8</v>
      </c>
      <c r="X29" s="4">
        <v>6.3</v>
      </c>
      <c r="Y29" s="4">
        <v>2.2999999999999998</v>
      </c>
      <c r="Z29" s="7" t="s">
        <v>179</v>
      </c>
      <c r="AA29" s="4">
        <v>2729</v>
      </c>
      <c r="AB29" s="4">
        <v>2751.9166666666665</v>
      </c>
      <c r="AC29" s="4">
        <v>2843.8333333333335</v>
      </c>
      <c r="AD29" s="4">
        <f t="shared" si="0"/>
        <v>31.806526806526808</v>
      </c>
      <c r="AE29" s="4">
        <f t="shared" si="1"/>
        <v>32.073620823620821</v>
      </c>
      <c r="AF29" s="4">
        <f t="shared" si="9"/>
        <v>33.144910644910645</v>
      </c>
      <c r="AG29" s="4">
        <f t="shared" si="13"/>
        <v>15.046737213403881</v>
      </c>
      <c r="AH29" s="5">
        <f>12*60</f>
        <v>720</v>
      </c>
      <c r="AI29">
        <v>4.8</v>
      </c>
      <c r="AJ29">
        <v>20</v>
      </c>
      <c r="AK29">
        <v>19</v>
      </c>
      <c r="AL29">
        <v>189</v>
      </c>
      <c r="AM29" s="5">
        <v>3413.1666666666665</v>
      </c>
      <c r="AN29" s="4">
        <v>96.333333333333329</v>
      </c>
      <c r="AO29" s="1">
        <v>1.2366666666666666</v>
      </c>
      <c r="AP29" s="5">
        <v>42.583333333333336</v>
      </c>
      <c r="AQ29" s="1">
        <v>9.27</v>
      </c>
      <c r="AR29" s="4">
        <v>3.5</v>
      </c>
      <c r="AS29" s="1">
        <f t="shared" si="3"/>
        <v>16.337529137529138</v>
      </c>
      <c r="AT29" s="1">
        <f t="shared" si="4"/>
        <v>12.253146853146854</v>
      </c>
      <c r="AU29" s="5">
        <f t="shared" si="5"/>
        <v>50.93758895315387</v>
      </c>
      <c r="AV29" s="5">
        <v>1401.76</v>
      </c>
      <c r="AW29" s="4">
        <v>1153.68</v>
      </c>
      <c r="AX29" s="4">
        <v>34.840000000000003</v>
      </c>
      <c r="AY29" s="1">
        <v>0.8248000000000002</v>
      </c>
      <c r="AZ29" s="4">
        <v>22.971999999999998</v>
      </c>
      <c r="BA29" s="4">
        <f t="shared" si="10"/>
        <v>62.010582010582013</v>
      </c>
      <c r="BB29">
        <v>117.2</v>
      </c>
      <c r="BC29" s="11">
        <v>85828.390270000004</v>
      </c>
      <c r="BD29" s="11">
        <v>48248.861250000002</v>
      </c>
      <c r="BE29" s="11">
        <v>35113.285960000001</v>
      </c>
      <c r="BF29" s="11">
        <v>16707.703570000001</v>
      </c>
      <c r="BG29" s="6" t="s">
        <v>179</v>
      </c>
      <c r="BH29" s="6" t="s">
        <v>179</v>
      </c>
      <c r="BI29" s="6" t="s">
        <v>179</v>
      </c>
      <c r="BJ29" s="6" t="s">
        <v>179</v>
      </c>
      <c r="BK29" s="6" t="s">
        <v>179</v>
      </c>
      <c r="BL29" s="13" t="s">
        <v>179</v>
      </c>
      <c r="BM29" s="4">
        <v>4.2</v>
      </c>
      <c r="BN29" s="4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  <c r="CC29">
        <v>2430</v>
      </c>
    </row>
    <row r="30" spans="1:81" ht="16" x14ac:dyDescent="0.2">
      <c r="A30" t="s">
        <v>209</v>
      </c>
      <c r="B30" t="s">
        <v>184</v>
      </c>
      <c r="C30" t="s">
        <v>177</v>
      </c>
      <c r="D30" t="s">
        <v>184</v>
      </c>
      <c r="E30">
        <v>2</v>
      </c>
      <c r="F30" s="5">
        <v>31</v>
      </c>
      <c r="G30" s="4">
        <v>29.9</v>
      </c>
      <c r="H30">
        <v>163</v>
      </c>
      <c r="I30">
        <v>106</v>
      </c>
      <c r="J30">
        <v>170</v>
      </c>
      <c r="K30">
        <v>99</v>
      </c>
      <c r="L30" s="5">
        <f t="shared" si="6"/>
        <v>166.5</v>
      </c>
      <c r="M30" s="5">
        <f t="shared" si="7"/>
        <v>102.5</v>
      </c>
      <c r="N30" s="4">
        <v>187.2</v>
      </c>
      <c r="O30" s="4">
        <v>106.2</v>
      </c>
      <c r="P30" s="4">
        <v>98.2</v>
      </c>
      <c r="Q30" s="4">
        <v>98.2</v>
      </c>
      <c r="R30" s="4">
        <f t="shared" si="8"/>
        <v>98.2</v>
      </c>
      <c r="S30">
        <v>59</v>
      </c>
      <c r="T30">
        <v>66.599999999999994</v>
      </c>
      <c r="U30" s="7" t="s">
        <v>178</v>
      </c>
      <c r="V30" s="4">
        <v>12.3</v>
      </c>
      <c r="W30" s="4">
        <v>12.8</v>
      </c>
      <c r="X30" s="4">
        <v>-10.4</v>
      </c>
      <c r="Y30" s="4">
        <v>-4.5</v>
      </c>
      <c r="Z30" s="7" t="s">
        <v>179</v>
      </c>
      <c r="AA30" s="4">
        <v>3931</v>
      </c>
      <c r="AB30" s="4">
        <v>3868.9166666666665</v>
      </c>
      <c r="AC30" s="4">
        <v>4048.5</v>
      </c>
      <c r="AD30" s="4">
        <f t="shared" si="0"/>
        <v>37.015065913370996</v>
      </c>
      <c r="AE30" s="4">
        <f t="shared" si="1"/>
        <v>36.430477087256747</v>
      </c>
      <c r="AF30" s="4">
        <f t="shared" si="9"/>
        <v>38.121468926553675</v>
      </c>
      <c r="AG30" s="4">
        <f t="shared" si="13"/>
        <v>22.244505494505493</v>
      </c>
      <c r="AH30" s="5">
        <f>12.5*60</f>
        <v>750</v>
      </c>
      <c r="AI30">
        <v>5.3</v>
      </c>
      <c r="AJ30">
        <v>20</v>
      </c>
      <c r="AK30">
        <v>17</v>
      </c>
      <c r="AL30">
        <v>182</v>
      </c>
      <c r="AM30" s="5">
        <v>4619.333333333333</v>
      </c>
      <c r="AN30" s="4">
        <v>137.33333333333334</v>
      </c>
      <c r="AO30" s="1">
        <v>1.1566666666666665</v>
      </c>
      <c r="AP30" s="5">
        <v>32.35</v>
      </c>
      <c r="AQ30" s="1">
        <v>9.33</v>
      </c>
      <c r="AR30" s="4">
        <v>3.5</v>
      </c>
      <c r="AS30" s="1">
        <f t="shared" si="3"/>
        <v>16.94836785938481</v>
      </c>
      <c r="AT30" s="1">
        <f t="shared" si="4"/>
        <v>12.711275894538607</v>
      </c>
      <c r="AU30" s="5">
        <f t="shared" si="5"/>
        <v>46.522497684537015</v>
      </c>
      <c r="AV30" s="5">
        <v>1799.9166666666667</v>
      </c>
      <c r="AW30" s="4">
        <v>1517.25</v>
      </c>
      <c r="AX30" s="4">
        <v>44.75</v>
      </c>
      <c r="AY30" s="1">
        <v>0.84458333333333335</v>
      </c>
      <c r="AZ30" s="4">
        <v>12.579166666666666</v>
      </c>
      <c r="BA30" s="4">
        <f t="shared" si="10"/>
        <v>70.219780219780219</v>
      </c>
      <c r="BB30">
        <v>127.8</v>
      </c>
      <c r="BC30" s="11">
        <v>106191.71</v>
      </c>
      <c r="BD30" s="11">
        <v>72643.926630000002</v>
      </c>
      <c r="BE30" s="11">
        <v>30439.40625</v>
      </c>
      <c r="BF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4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  <c r="CC30">
        <v>1260</v>
      </c>
    </row>
    <row r="31" spans="1:81" ht="16" x14ac:dyDescent="0.2">
      <c r="A31" t="s">
        <v>210</v>
      </c>
      <c r="B31" t="s">
        <v>176</v>
      </c>
      <c r="C31" t="s">
        <v>177</v>
      </c>
      <c r="D31" t="s">
        <v>181</v>
      </c>
      <c r="E31">
        <v>1</v>
      </c>
      <c r="F31" s="5">
        <v>42</v>
      </c>
      <c r="G31" s="4">
        <v>31.3</v>
      </c>
      <c r="H31">
        <v>143</v>
      </c>
      <c r="I31">
        <v>99</v>
      </c>
      <c r="J31">
        <v>132</v>
      </c>
      <c r="K31">
        <v>92</v>
      </c>
      <c r="L31" s="5">
        <f t="shared" si="6"/>
        <v>137.5</v>
      </c>
      <c r="M31" s="5">
        <f t="shared" si="7"/>
        <v>95.5</v>
      </c>
      <c r="N31" s="4">
        <v>158.80000000000001</v>
      </c>
      <c r="O31" s="4">
        <v>79.900000000000006</v>
      </c>
      <c r="P31" s="4">
        <v>102.5</v>
      </c>
      <c r="Q31" s="4">
        <v>102</v>
      </c>
      <c r="R31" s="4">
        <f t="shared" si="8"/>
        <v>102.25</v>
      </c>
      <c r="S31" s="5">
        <v>21</v>
      </c>
      <c r="T31">
        <v>3.6</v>
      </c>
      <c r="U31" s="7" t="s">
        <v>181</v>
      </c>
      <c r="V31" s="4">
        <v>-3.5</v>
      </c>
      <c r="W31" s="4">
        <v>-5.5</v>
      </c>
      <c r="X31" s="4">
        <v>-12</v>
      </c>
      <c r="Y31" s="4">
        <v>-15</v>
      </c>
      <c r="Z31" s="7" t="s">
        <v>179</v>
      </c>
      <c r="AA31" s="4">
        <v>2062</v>
      </c>
      <c r="AB31" s="4">
        <v>2062.9166666666665</v>
      </c>
      <c r="AC31" s="4">
        <v>2116.5</v>
      </c>
      <c r="AD31" s="4">
        <f t="shared" si="0"/>
        <v>25.8072590738423</v>
      </c>
      <c r="AE31" s="4">
        <f t="shared" si="1"/>
        <v>25.818731748018351</v>
      </c>
      <c r="AF31" s="4">
        <f t="shared" si="9"/>
        <v>26.489361702127656</v>
      </c>
      <c r="AG31" s="4">
        <f t="shared" si="13"/>
        <v>12.984662576687116</v>
      </c>
      <c r="AH31" s="5">
        <f>11*60+15</f>
        <v>675</v>
      </c>
      <c r="AI31">
        <v>3.8</v>
      </c>
      <c r="AJ31">
        <v>18</v>
      </c>
      <c r="AK31">
        <v>20</v>
      </c>
      <c r="AL31">
        <v>163</v>
      </c>
      <c r="AM31" s="5">
        <v>2181.3333333333335</v>
      </c>
      <c r="AN31" s="4">
        <v>65.5</v>
      </c>
      <c r="AO31" s="1">
        <v>1.0966666666666667</v>
      </c>
      <c r="AP31" s="5">
        <v>34.533333333333324</v>
      </c>
      <c r="AQ31" s="1">
        <v>5.15</v>
      </c>
      <c r="AR31" s="4">
        <v>3</v>
      </c>
      <c r="AS31" s="1">
        <f t="shared" si="3"/>
        <v>14.391989987484356</v>
      </c>
      <c r="AT31" s="1">
        <f t="shared" si="4"/>
        <v>10.793992490613267</v>
      </c>
      <c r="AU31" s="5">
        <f t="shared" si="5"/>
        <v>55.742435871541105</v>
      </c>
      <c r="AV31" s="5">
        <v>1149.92</v>
      </c>
      <c r="AW31" s="4">
        <v>856.72</v>
      </c>
      <c r="AX31" s="4">
        <v>25</v>
      </c>
      <c r="AY31" s="1">
        <v>0.74560000000000004</v>
      </c>
      <c r="AZ31" s="4">
        <v>15.903999999999998</v>
      </c>
      <c r="BA31" s="4">
        <f t="shared" si="10"/>
        <v>67.331288343558285</v>
      </c>
      <c r="BB31" s="4">
        <v>109.75</v>
      </c>
      <c r="BC31" s="11">
        <v>80005.08</v>
      </c>
      <c r="BD31" s="11">
        <v>42999.722580000001</v>
      </c>
      <c r="BE31" s="11">
        <v>34576.931360000002</v>
      </c>
      <c r="BF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4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179</v>
      </c>
      <c r="CB31" s="7" t="s">
        <v>179</v>
      </c>
      <c r="CC31">
        <v>1872</v>
      </c>
    </row>
    <row r="32" spans="1:81" ht="16" x14ac:dyDescent="0.2">
      <c r="A32" t="s">
        <v>211</v>
      </c>
      <c r="B32" t="s">
        <v>176</v>
      </c>
      <c r="C32" t="s">
        <v>177</v>
      </c>
      <c r="D32" t="s">
        <v>181</v>
      </c>
      <c r="E32">
        <v>1</v>
      </c>
      <c r="F32" s="5">
        <v>54</v>
      </c>
      <c r="G32" s="4">
        <v>31.5</v>
      </c>
      <c r="H32">
        <v>153</v>
      </c>
      <c r="I32">
        <v>103</v>
      </c>
      <c r="J32">
        <v>146</v>
      </c>
      <c r="K32">
        <v>100</v>
      </c>
      <c r="L32" s="5">
        <f t="shared" si="6"/>
        <v>149.5</v>
      </c>
      <c r="M32" s="5">
        <f t="shared" si="7"/>
        <v>101.5</v>
      </c>
      <c r="N32" s="4">
        <v>162.19999999999999</v>
      </c>
      <c r="O32" s="4">
        <v>84.6</v>
      </c>
      <c r="P32" s="4">
        <v>104.5</v>
      </c>
      <c r="Q32" s="4">
        <v>104</v>
      </c>
      <c r="R32" s="4">
        <f t="shared" si="8"/>
        <v>104.25</v>
      </c>
      <c r="S32">
        <v>22</v>
      </c>
      <c r="T32">
        <v>47.1</v>
      </c>
      <c r="U32" s="7" t="s">
        <v>181</v>
      </c>
      <c r="V32" s="4">
        <v>7</v>
      </c>
      <c r="W32" s="4">
        <v>10.5</v>
      </c>
      <c r="X32" s="4">
        <v>-7</v>
      </c>
      <c r="Y32" s="4">
        <v>-8</v>
      </c>
      <c r="Z32" s="7" t="s">
        <v>179</v>
      </c>
      <c r="AA32" s="4">
        <v>1790</v>
      </c>
      <c r="AB32" s="4">
        <v>1757.25</v>
      </c>
      <c r="AC32" s="4">
        <v>1840.6666666666667</v>
      </c>
      <c r="AD32" s="4">
        <f t="shared" si="0"/>
        <v>21.15839243498818</v>
      </c>
      <c r="AE32" s="4">
        <f t="shared" si="1"/>
        <v>20.771276595744681</v>
      </c>
      <c r="AF32" s="4">
        <f t="shared" si="9"/>
        <v>21.757289204097717</v>
      </c>
      <c r="AG32" s="4">
        <f t="shared" si="13"/>
        <v>10.113553113553113</v>
      </c>
      <c r="AH32" s="5">
        <f>9*60+5</f>
        <v>545</v>
      </c>
      <c r="AI32">
        <v>3.8</v>
      </c>
      <c r="AJ32">
        <v>14</v>
      </c>
      <c r="AK32">
        <v>15</v>
      </c>
      <c r="AL32">
        <v>182</v>
      </c>
      <c r="AM32" s="5">
        <v>2259.1666666666665</v>
      </c>
      <c r="AN32" s="4">
        <v>71.666666666666671</v>
      </c>
      <c r="AO32" s="1">
        <v>1.2966666666666669</v>
      </c>
      <c r="AP32" s="5">
        <v>46.683333333333337</v>
      </c>
      <c r="AQ32" s="1">
        <v>6.26</v>
      </c>
      <c r="AR32" s="4">
        <v>3</v>
      </c>
      <c r="AS32" s="1">
        <f t="shared" si="3"/>
        <v>14.688416075650121</v>
      </c>
      <c r="AT32" s="1">
        <f t="shared" si="4"/>
        <v>11.01631205673759</v>
      </c>
      <c r="AU32" s="5">
        <f t="shared" si="5"/>
        <v>70.715037700953204</v>
      </c>
      <c r="AV32" s="5">
        <v>1242.6400000000001</v>
      </c>
      <c r="AW32" s="4">
        <v>1098.28</v>
      </c>
      <c r="AX32" s="4">
        <v>34.04</v>
      </c>
      <c r="AY32" s="1">
        <v>0.88519999999999999</v>
      </c>
      <c r="AZ32" s="4">
        <v>23.624000000000002</v>
      </c>
      <c r="BA32" s="4">
        <f t="shared" si="10"/>
        <v>69.340659340659343</v>
      </c>
      <c r="BB32" s="4">
        <v>126.2</v>
      </c>
      <c r="BC32" s="11">
        <v>82501.673859999995</v>
      </c>
      <c r="BD32" s="11">
        <v>41592.03901</v>
      </c>
      <c r="BE32" s="11">
        <v>38685.510090000003</v>
      </c>
      <c r="BF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4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  <c r="CC32">
        <v>540</v>
      </c>
    </row>
    <row r="33" spans="1:81" ht="16" x14ac:dyDescent="0.2">
      <c r="A33" t="s">
        <v>212</v>
      </c>
      <c r="B33" t="s">
        <v>184</v>
      </c>
      <c r="C33" t="s">
        <v>177</v>
      </c>
      <c r="D33" t="s">
        <v>184</v>
      </c>
      <c r="E33">
        <v>2</v>
      </c>
      <c r="F33" s="5">
        <v>60</v>
      </c>
      <c r="G33" s="4">
        <v>25.6</v>
      </c>
      <c r="H33">
        <v>141</v>
      </c>
      <c r="I33">
        <v>87</v>
      </c>
      <c r="J33">
        <v>142</v>
      </c>
      <c r="K33">
        <v>92</v>
      </c>
      <c r="L33" s="5">
        <f t="shared" si="6"/>
        <v>141.5</v>
      </c>
      <c r="M33" s="5">
        <f t="shared" si="7"/>
        <v>89.5</v>
      </c>
      <c r="N33" s="4">
        <v>163.9</v>
      </c>
      <c r="O33" s="4">
        <v>70.400000000000006</v>
      </c>
      <c r="P33" s="4">
        <v>90.1</v>
      </c>
      <c r="Q33" s="4">
        <v>89.9</v>
      </c>
      <c r="R33" s="4">
        <f t="shared" si="8"/>
        <v>90</v>
      </c>
      <c r="S33" s="5">
        <v>42</v>
      </c>
      <c r="T33">
        <v>28.3</v>
      </c>
      <c r="U33" s="7" t="s">
        <v>181</v>
      </c>
      <c r="V33" s="4">
        <v>3.2</v>
      </c>
      <c r="W33" s="4">
        <v>7.9</v>
      </c>
      <c r="X33" s="4">
        <v>-18.2</v>
      </c>
      <c r="Y33" s="4">
        <v>-14.4</v>
      </c>
      <c r="Z33" s="7" t="s">
        <v>179</v>
      </c>
      <c r="AA33" s="4">
        <v>2223</v>
      </c>
      <c r="AB33" s="4">
        <v>2185.3333333333335</v>
      </c>
      <c r="AC33" s="4">
        <v>2216</v>
      </c>
      <c r="AD33" s="4">
        <f t="shared" si="0"/>
        <v>31.576704545454543</v>
      </c>
      <c r="AE33" s="4">
        <f t="shared" si="1"/>
        <v>31.041666666666668</v>
      </c>
      <c r="AF33" s="4">
        <f t="shared" si="9"/>
        <v>31.477272727272723</v>
      </c>
      <c r="AG33" s="4">
        <f t="shared" si="13"/>
        <v>11.913978494623656</v>
      </c>
      <c r="AH33" s="5">
        <f>14*60</f>
        <v>840</v>
      </c>
      <c r="AI33">
        <v>4.8</v>
      </c>
      <c r="AJ33">
        <v>20</v>
      </c>
      <c r="AK33">
        <v>17</v>
      </c>
      <c r="AL33">
        <v>186</v>
      </c>
      <c r="AM33" s="5">
        <v>2677.5</v>
      </c>
      <c r="AN33" s="4">
        <v>98.5</v>
      </c>
      <c r="AO33" s="1">
        <v>1.2416666666666667</v>
      </c>
      <c r="AP33" s="5">
        <v>52.81666666666667</v>
      </c>
      <c r="AQ33" s="1">
        <v>10.72</v>
      </c>
      <c r="AR33" s="4">
        <v>3</v>
      </c>
      <c r="AS33" s="1">
        <f t="shared" si="3"/>
        <v>15.274431818181816</v>
      </c>
      <c r="AT33" s="1">
        <f t="shared" si="4"/>
        <v>11.455823863636361</v>
      </c>
      <c r="AU33" s="5">
        <f t="shared" si="5"/>
        <v>49.206223306894444</v>
      </c>
      <c r="AV33" s="5">
        <v>1075.32</v>
      </c>
      <c r="AW33" s="4">
        <v>896.52</v>
      </c>
      <c r="AX33" s="4">
        <v>31.64</v>
      </c>
      <c r="AY33" s="1">
        <v>0.83480000000000021</v>
      </c>
      <c r="AZ33" s="4">
        <v>20.428000000000001</v>
      </c>
      <c r="BA33" s="4">
        <f t="shared" si="10"/>
        <v>65.268817204301072</v>
      </c>
      <c r="BB33">
        <v>121.4</v>
      </c>
      <c r="BC33" s="11">
        <v>69345.164600000004</v>
      </c>
      <c r="BD33" s="11">
        <v>45775.563679999999</v>
      </c>
      <c r="BE33" s="11">
        <v>21246.33656</v>
      </c>
      <c r="BF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4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  <c r="CC33">
        <v>1800</v>
      </c>
    </row>
    <row r="34" spans="1:81" ht="16" x14ac:dyDescent="0.2">
      <c r="A34" t="s">
        <v>213</v>
      </c>
      <c r="B34" t="s">
        <v>184</v>
      </c>
      <c r="C34" t="s">
        <v>177</v>
      </c>
      <c r="D34" t="s">
        <v>184</v>
      </c>
      <c r="E34">
        <v>2</v>
      </c>
      <c r="F34" s="5">
        <v>32</v>
      </c>
      <c r="G34" s="4">
        <v>31.5</v>
      </c>
      <c r="H34">
        <v>134</v>
      </c>
      <c r="I34">
        <v>80</v>
      </c>
      <c r="J34">
        <v>140</v>
      </c>
      <c r="K34">
        <v>86</v>
      </c>
      <c r="L34" s="5">
        <f t="shared" si="6"/>
        <v>137</v>
      </c>
      <c r="M34">
        <f t="shared" si="7"/>
        <v>83</v>
      </c>
      <c r="N34" s="4">
        <v>168.9</v>
      </c>
      <c r="O34" s="4">
        <v>90.6</v>
      </c>
      <c r="P34" s="4">
        <v>99.7</v>
      </c>
      <c r="Q34" s="4">
        <v>100.7</v>
      </c>
      <c r="R34" s="4">
        <f t="shared" si="8"/>
        <v>100.2</v>
      </c>
      <c r="S34" s="5">
        <v>53</v>
      </c>
      <c r="T34">
        <v>73.5</v>
      </c>
      <c r="U34" s="7" t="s">
        <v>178</v>
      </c>
      <c r="V34" s="4">
        <v>-10.5</v>
      </c>
      <c r="W34" s="4">
        <v>0</v>
      </c>
      <c r="X34" s="4">
        <v>-7.3</v>
      </c>
      <c r="Y34" s="4">
        <v>-21.5</v>
      </c>
      <c r="Z34" s="7" t="s">
        <v>179</v>
      </c>
      <c r="AA34" s="4">
        <v>3195</v>
      </c>
      <c r="AB34" s="4">
        <v>3165.5833333333335</v>
      </c>
      <c r="AC34" s="4">
        <v>3184.6666666666665</v>
      </c>
      <c r="AD34" s="4">
        <f t="shared" ref="AD34:AD63" si="14">AA34/O34</f>
        <v>35.264900662251655</v>
      </c>
      <c r="AE34" s="4">
        <f t="shared" si="1"/>
        <v>34.94021339220015</v>
      </c>
      <c r="AF34" s="4">
        <f t="shared" si="9"/>
        <v>35.150846210448861</v>
      </c>
      <c r="AG34" s="4">
        <f t="shared" si="13"/>
        <v>16.673647469458988</v>
      </c>
      <c r="AH34" s="5">
        <f>12*60+10</f>
        <v>730</v>
      </c>
      <c r="AI34">
        <v>5.3</v>
      </c>
      <c r="AJ34">
        <v>20</v>
      </c>
      <c r="AK34">
        <v>20</v>
      </c>
      <c r="AL34">
        <v>191</v>
      </c>
      <c r="AM34" s="5">
        <v>3730</v>
      </c>
      <c r="AN34" s="4">
        <v>100</v>
      </c>
      <c r="AO34" s="1">
        <v>1.1866666666666668</v>
      </c>
      <c r="AP34" s="5">
        <v>41.283333333333331</v>
      </c>
      <c r="AQ34" s="1">
        <v>9.4499999999999993</v>
      </c>
      <c r="AR34" s="4">
        <v>3.5</v>
      </c>
      <c r="AS34" s="1">
        <f t="shared" ref="AS34:AS63" si="15">AV34/O34*1</f>
        <v>13.601766004415012</v>
      </c>
      <c r="AT34" s="1">
        <f t="shared" ref="AT34:AT63" si="16">AV34/O34*0.75</f>
        <v>10.201324503311259</v>
      </c>
      <c r="AU34" s="5">
        <f t="shared" ref="AU34:AU63" si="17">AV34/AB34*100</f>
        <v>38.928686129465341</v>
      </c>
      <c r="AV34" s="5">
        <v>1232.32</v>
      </c>
      <c r="AW34" s="4">
        <v>975.4</v>
      </c>
      <c r="AX34" s="4">
        <v>29.88</v>
      </c>
      <c r="AY34" s="1">
        <v>0.79239999999999977</v>
      </c>
      <c r="AZ34" s="4">
        <v>18.896000000000001</v>
      </c>
      <c r="BA34" s="4">
        <f t="shared" si="10"/>
        <v>53.298429319371735</v>
      </c>
      <c r="BB34">
        <v>101.8</v>
      </c>
      <c r="BC34" s="11">
        <v>90465.1</v>
      </c>
      <c r="BD34" s="11">
        <v>51080.56882</v>
      </c>
      <c r="BE34" s="11">
        <v>36377.004240000002</v>
      </c>
      <c r="BF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4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  <c r="CC34">
        <v>13320</v>
      </c>
    </row>
    <row r="35" spans="1:81" ht="16" x14ac:dyDescent="0.2">
      <c r="A35" t="s">
        <v>214</v>
      </c>
      <c r="B35" t="s">
        <v>176</v>
      </c>
      <c r="C35" t="s">
        <v>177</v>
      </c>
      <c r="D35" t="s">
        <v>178</v>
      </c>
      <c r="E35">
        <v>1</v>
      </c>
      <c r="F35" s="5">
        <v>55</v>
      </c>
      <c r="G35" s="4">
        <v>40.5</v>
      </c>
      <c r="H35">
        <v>135</v>
      </c>
      <c r="I35">
        <v>88</v>
      </c>
      <c r="J35">
        <v>139</v>
      </c>
      <c r="K35">
        <v>91</v>
      </c>
      <c r="L35" s="5">
        <f t="shared" si="6"/>
        <v>137</v>
      </c>
      <c r="M35" s="5">
        <f t="shared" si="7"/>
        <v>89.5</v>
      </c>
      <c r="N35" s="4">
        <v>160.6</v>
      </c>
      <c r="O35" s="4">
        <v>105</v>
      </c>
      <c r="P35" s="4">
        <v>118</v>
      </c>
      <c r="Q35" s="4">
        <v>119.8</v>
      </c>
      <c r="R35" s="4">
        <f t="shared" si="8"/>
        <v>118.9</v>
      </c>
      <c r="S35">
        <v>22</v>
      </c>
      <c r="T35">
        <v>6.6</v>
      </c>
      <c r="U35" s="7" t="s">
        <v>181</v>
      </c>
      <c r="V35" s="4">
        <v>6.8</v>
      </c>
      <c r="W35" s="4">
        <v>5.6</v>
      </c>
      <c r="X35" s="4">
        <v>-11.4</v>
      </c>
      <c r="Y35" s="4">
        <v>-18</v>
      </c>
      <c r="Z35" s="7" t="s">
        <v>179</v>
      </c>
      <c r="AA35" s="4">
        <v>2304</v>
      </c>
      <c r="AB35" s="4">
        <v>2269.9166666666665</v>
      </c>
      <c r="AC35" s="4">
        <v>2281.1666666666665</v>
      </c>
      <c r="AD35" s="4">
        <f t="shared" si="14"/>
        <v>21.942857142857143</v>
      </c>
      <c r="AE35" s="4">
        <f t="shared" si="1"/>
        <v>21.618253968253967</v>
      </c>
      <c r="AF35" s="4">
        <f t="shared" si="9"/>
        <v>21.725396825396825</v>
      </c>
      <c r="AG35" s="4">
        <f t="shared" si="13"/>
        <v>16.064553990610328</v>
      </c>
      <c r="AH35" s="5">
        <f>9*60+10</f>
        <v>550</v>
      </c>
      <c r="AI35">
        <v>3.8</v>
      </c>
      <c r="AJ35">
        <v>14</v>
      </c>
      <c r="AK35">
        <v>20</v>
      </c>
      <c r="AL35">
        <v>142</v>
      </c>
      <c r="AM35" s="5">
        <v>2676.1666666666665</v>
      </c>
      <c r="AN35" s="4">
        <v>87.833333333333329</v>
      </c>
      <c r="AO35" s="1">
        <v>1.1950000000000001</v>
      </c>
      <c r="AP35" s="5">
        <v>47.066666666666663</v>
      </c>
      <c r="AQ35" s="1">
        <v>9.91</v>
      </c>
      <c r="AR35" s="4">
        <v>3</v>
      </c>
      <c r="AS35" s="1">
        <f t="shared" si="15"/>
        <v>14.488761904761905</v>
      </c>
      <c r="AT35" s="1">
        <f t="shared" si="16"/>
        <v>10.866571428571429</v>
      </c>
      <c r="AU35" s="5">
        <f t="shared" si="17"/>
        <v>67.020962590403471</v>
      </c>
      <c r="AV35" s="5">
        <v>1521.32</v>
      </c>
      <c r="AW35" s="4">
        <v>1232.48</v>
      </c>
      <c r="AX35" s="4">
        <v>38.68</v>
      </c>
      <c r="AY35" s="1">
        <v>0.80959999999999976</v>
      </c>
      <c r="AZ35" s="4">
        <v>22.967999999999996</v>
      </c>
      <c r="BA35" s="4">
        <f t="shared" si="10"/>
        <v>52.112676056338024</v>
      </c>
      <c r="BB35" s="4">
        <v>74</v>
      </c>
      <c r="BC35" s="11">
        <v>105217.97</v>
      </c>
      <c r="BD35" s="11">
        <v>53393.174830000004</v>
      </c>
      <c r="BE35" s="11">
        <v>49451.047919999997</v>
      </c>
      <c r="BF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4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  <c r="CC35">
        <v>2160</v>
      </c>
    </row>
    <row r="36" spans="1:81" ht="16" x14ac:dyDescent="0.2">
      <c r="A36" t="s">
        <v>215</v>
      </c>
      <c r="B36" t="s">
        <v>176</v>
      </c>
      <c r="C36" t="s">
        <v>177</v>
      </c>
      <c r="D36" t="s">
        <v>178</v>
      </c>
      <c r="E36">
        <v>1</v>
      </c>
      <c r="F36" s="5">
        <v>57</v>
      </c>
      <c r="G36" s="4">
        <v>28.2</v>
      </c>
      <c r="H36">
        <v>132</v>
      </c>
      <c r="I36">
        <v>91</v>
      </c>
      <c r="J36">
        <v>141</v>
      </c>
      <c r="K36">
        <v>88</v>
      </c>
      <c r="L36" s="5">
        <f t="shared" si="6"/>
        <v>136.5</v>
      </c>
      <c r="M36" s="5">
        <f t="shared" si="7"/>
        <v>89.5</v>
      </c>
      <c r="N36" s="4">
        <v>166.3</v>
      </c>
      <c r="O36" s="4">
        <v>79.7</v>
      </c>
      <c r="P36" s="4">
        <v>89.5</v>
      </c>
      <c r="Q36" s="4">
        <v>90.5</v>
      </c>
      <c r="R36" s="4">
        <f t="shared" si="8"/>
        <v>90</v>
      </c>
      <c r="S36" s="5">
        <v>25</v>
      </c>
      <c r="T36">
        <v>35.5</v>
      </c>
      <c r="U36" s="7" t="s">
        <v>181</v>
      </c>
      <c r="V36" s="4">
        <v>3</v>
      </c>
      <c r="W36" s="4">
        <v>2.5</v>
      </c>
      <c r="X36" s="4">
        <v>-1</v>
      </c>
      <c r="Y36" s="4">
        <v>-4.5</v>
      </c>
      <c r="Z36" s="7" t="s">
        <v>179</v>
      </c>
      <c r="AA36" s="4">
        <v>2544.5</v>
      </c>
      <c r="AB36" s="4">
        <v>2541.9166666666665</v>
      </c>
      <c r="AC36" s="4">
        <v>2595</v>
      </c>
      <c r="AD36" s="4">
        <f t="shared" si="14"/>
        <v>31.925972396486824</v>
      </c>
      <c r="AE36" s="4">
        <f t="shared" si="1"/>
        <v>31.893559180259302</v>
      </c>
      <c r="AF36" s="4">
        <f t="shared" si="9"/>
        <v>32.559598494353828</v>
      </c>
      <c r="AG36" s="4">
        <f t="shared" si="13"/>
        <v>14.828571428571429</v>
      </c>
      <c r="AH36" s="5">
        <f>14*60</f>
        <v>840</v>
      </c>
      <c r="AI36">
        <v>4.8</v>
      </c>
      <c r="AJ36">
        <v>20</v>
      </c>
      <c r="AK36">
        <v>20</v>
      </c>
      <c r="AL36">
        <v>175</v>
      </c>
      <c r="AM36" s="5">
        <v>2903.1666666666665</v>
      </c>
      <c r="AN36" s="4">
        <v>84.666666666666671</v>
      </c>
      <c r="AO36" s="1">
        <v>1.1583333333333332</v>
      </c>
      <c r="AP36" s="5">
        <v>43.20000000000001</v>
      </c>
      <c r="AQ36" s="1">
        <v>10.31</v>
      </c>
      <c r="AR36" s="4">
        <v>3</v>
      </c>
      <c r="AS36" s="1">
        <f t="shared" si="15"/>
        <v>14.244416562107904</v>
      </c>
      <c r="AT36" s="1">
        <f t="shared" si="16"/>
        <v>10.683312421580929</v>
      </c>
      <c r="AU36" s="5">
        <f t="shared" si="17"/>
        <v>44.66236107923811</v>
      </c>
      <c r="AV36" s="5">
        <v>1135.28</v>
      </c>
      <c r="AW36" s="4">
        <v>950.12</v>
      </c>
      <c r="AX36" s="4">
        <v>29.64</v>
      </c>
      <c r="AY36" s="1">
        <v>0.8380000000000003</v>
      </c>
      <c r="AZ36" s="4">
        <v>19.896000000000004</v>
      </c>
      <c r="BA36" s="4">
        <f t="shared" si="10"/>
        <v>64.914285714285711</v>
      </c>
      <c r="BB36" s="4">
        <v>113.6</v>
      </c>
      <c r="BC36" s="11">
        <v>78121.333989999999</v>
      </c>
      <c r="BD36" s="11">
        <v>41107.331870000002</v>
      </c>
      <c r="BE36" s="11">
        <v>34993.746220000001</v>
      </c>
      <c r="BF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4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  <c r="CC36">
        <v>2880</v>
      </c>
    </row>
    <row r="37" spans="1:81" ht="16" x14ac:dyDescent="0.2">
      <c r="A37" s="2" t="s">
        <v>216</v>
      </c>
      <c r="B37" t="s">
        <v>184</v>
      </c>
      <c r="C37" t="s">
        <v>177</v>
      </c>
      <c r="D37" t="s">
        <v>184</v>
      </c>
      <c r="E37">
        <v>1</v>
      </c>
      <c r="F37" s="5">
        <v>58</v>
      </c>
      <c r="G37" s="4">
        <v>23</v>
      </c>
      <c r="H37">
        <v>114</v>
      </c>
      <c r="I37">
        <v>75</v>
      </c>
      <c r="J37">
        <v>116</v>
      </c>
      <c r="K37">
        <v>77</v>
      </c>
      <c r="L37" s="5">
        <f t="shared" si="6"/>
        <v>115</v>
      </c>
      <c r="M37">
        <f t="shared" si="7"/>
        <v>76</v>
      </c>
      <c r="N37" s="4">
        <v>167.5</v>
      </c>
      <c r="O37" s="4">
        <v>65.3</v>
      </c>
      <c r="P37" s="4">
        <v>83.7</v>
      </c>
      <c r="Q37" s="4">
        <v>83.2</v>
      </c>
      <c r="R37" s="4">
        <f t="shared" si="8"/>
        <v>83.45</v>
      </c>
      <c r="S37" s="5">
        <v>32</v>
      </c>
      <c r="T37">
        <v>70.3</v>
      </c>
      <c r="U37" s="7" t="s">
        <v>178</v>
      </c>
      <c r="V37" s="4">
        <v>22</v>
      </c>
      <c r="W37" s="4">
        <v>18.5</v>
      </c>
      <c r="X37" s="4">
        <v>0.2</v>
      </c>
      <c r="Y37" s="4">
        <v>-11.5</v>
      </c>
      <c r="Z37" s="7" t="s">
        <v>179</v>
      </c>
      <c r="AA37" s="4">
        <v>2241.5</v>
      </c>
      <c r="AB37" s="4">
        <v>2280.75</v>
      </c>
      <c r="AC37" s="4">
        <v>2312.3333333333335</v>
      </c>
      <c r="AD37" s="4">
        <f t="shared" si="14"/>
        <v>34.326186830015317</v>
      </c>
      <c r="AE37" s="4">
        <f t="shared" si="1"/>
        <v>34.92725880551302</v>
      </c>
      <c r="AF37" s="4">
        <f t="shared" si="9"/>
        <v>35.41092394078612</v>
      </c>
      <c r="AG37" s="4">
        <f t="shared" si="13"/>
        <v>13.682445759368838</v>
      </c>
      <c r="AH37" s="5">
        <f>14.5*60+5</f>
        <v>875</v>
      </c>
      <c r="AI37">
        <v>5.3</v>
      </c>
      <c r="AJ37">
        <v>20</v>
      </c>
      <c r="AK37">
        <v>19</v>
      </c>
      <c r="AL37">
        <v>169</v>
      </c>
      <c r="AM37" s="5">
        <v>2938.8333333333335</v>
      </c>
      <c r="AN37" s="4">
        <v>94.166666666666671</v>
      </c>
      <c r="AO37" s="1">
        <v>1.2833333333333334</v>
      </c>
      <c r="AP37" s="5">
        <v>41.583333333333336</v>
      </c>
      <c r="AQ37" s="1">
        <v>9.77</v>
      </c>
      <c r="AR37" s="4">
        <v>3</v>
      </c>
      <c r="AS37" s="1">
        <f t="shared" si="15"/>
        <v>14.437366003062788</v>
      </c>
      <c r="AT37" s="1">
        <f t="shared" si="16"/>
        <v>10.82802450229709</v>
      </c>
      <c r="AU37" s="5">
        <f t="shared" si="17"/>
        <v>41.335525594650882</v>
      </c>
      <c r="AV37" s="5">
        <v>942.76</v>
      </c>
      <c r="AW37" s="4">
        <v>817.08</v>
      </c>
      <c r="AX37" s="4">
        <v>24.68</v>
      </c>
      <c r="AY37" s="1">
        <v>0.86519999999999953</v>
      </c>
      <c r="AZ37" s="4">
        <v>15.376000000000001</v>
      </c>
      <c r="BA37" s="4">
        <f t="shared" si="10"/>
        <v>61.183431952662723</v>
      </c>
      <c r="BB37">
        <v>103.4</v>
      </c>
      <c r="BC37" s="11">
        <v>64817.415840000001</v>
      </c>
      <c r="BD37" s="11">
        <v>41062.658719999999</v>
      </c>
      <c r="BE37" s="11">
        <v>21443.827499999999</v>
      </c>
      <c r="BF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4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  <c r="CC37">
        <v>5911.2</v>
      </c>
    </row>
    <row r="38" spans="1:81" ht="16" x14ac:dyDescent="0.2">
      <c r="A38" t="s">
        <v>217</v>
      </c>
      <c r="B38" t="s">
        <v>176</v>
      </c>
      <c r="C38" t="s">
        <v>177</v>
      </c>
      <c r="D38" t="s">
        <v>181</v>
      </c>
      <c r="E38">
        <v>1</v>
      </c>
      <c r="F38" s="5">
        <v>46</v>
      </c>
      <c r="G38" s="4">
        <v>24.7</v>
      </c>
      <c r="H38">
        <v>142</v>
      </c>
      <c r="I38">
        <v>89</v>
      </c>
      <c r="J38">
        <v>139</v>
      </c>
      <c r="K38">
        <v>100</v>
      </c>
      <c r="L38" s="5">
        <f t="shared" si="6"/>
        <v>140.5</v>
      </c>
      <c r="M38" s="5">
        <f t="shared" si="7"/>
        <v>94.5</v>
      </c>
      <c r="N38" s="4">
        <v>166</v>
      </c>
      <c r="O38" s="4">
        <v>68.2</v>
      </c>
      <c r="P38" s="4">
        <v>80</v>
      </c>
      <c r="Q38" s="4">
        <v>81</v>
      </c>
      <c r="R38" s="4">
        <f t="shared" si="8"/>
        <v>80.5</v>
      </c>
      <c r="S38" s="5">
        <v>20</v>
      </c>
      <c r="T38" s="7" t="s">
        <v>179</v>
      </c>
      <c r="U38" s="7" t="s">
        <v>179</v>
      </c>
      <c r="V38" s="4">
        <v>7.5</v>
      </c>
      <c r="W38" s="4">
        <v>7</v>
      </c>
      <c r="X38" s="4">
        <v>2.5</v>
      </c>
      <c r="Y38" s="4">
        <v>-8</v>
      </c>
      <c r="Z38" s="7" t="s">
        <v>179</v>
      </c>
      <c r="AA38" s="4">
        <v>2203</v>
      </c>
      <c r="AB38" s="4">
        <v>2196.5</v>
      </c>
      <c r="AC38" s="4">
        <v>2241.8333333333335</v>
      </c>
      <c r="AD38" s="4">
        <f t="shared" si="14"/>
        <v>32.302052785923749</v>
      </c>
      <c r="AE38" s="4">
        <f t="shared" si="1"/>
        <v>32.206744868035187</v>
      </c>
      <c r="AF38" s="4">
        <f t="shared" si="9"/>
        <v>32.871456500488762</v>
      </c>
      <c r="AG38" s="4">
        <f t="shared" si="13"/>
        <v>13.505020080321286</v>
      </c>
      <c r="AH38" s="5">
        <f>11*60+35</f>
        <v>695</v>
      </c>
      <c r="AI38">
        <v>4.8</v>
      </c>
      <c r="AJ38">
        <v>20</v>
      </c>
      <c r="AK38">
        <v>20</v>
      </c>
      <c r="AL38">
        <v>166</v>
      </c>
      <c r="AM38" s="5">
        <v>2878.5</v>
      </c>
      <c r="AN38" s="4">
        <v>88.333333333333329</v>
      </c>
      <c r="AO38" s="1">
        <v>1.3100000000000003</v>
      </c>
      <c r="AP38" s="5">
        <v>36.133333333333333</v>
      </c>
      <c r="AQ38" s="1">
        <v>9.1999999999999993</v>
      </c>
      <c r="AR38" s="4">
        <v>3.5</v>
      </c>
      <c r="AS38" s="1">
        <f t="shared" si="15"/>
        <v>16.21524926686217</v>
      </c>
      <c r="AT38" s="1">
        <f t="shared" si="16"/>
        <v>12.161436950146626</v>
      </c>
      <c r="AU38" s="5">
        <f t="shared" si="17"/>
        <v>50.347370817209203</v>
      </c>
      <c r="AV38" s="5">
        <v>1105.8800000000001</v>
      </c>
      <c r="AW38" s="4">
        <v>936.48</v>
      </c>
      <c r="AX38" s="4">
        <v>25.92</v>
      </c>
      <c r="AY38" s="1">
        <v>0.84760000000000002</v>
      </c>
      <c r="AZ38" s="4">
        <v>15.956</v>
      </c>
      <c r="BA38" s="4">
        <f t="shared" si="10"/>
        <v>48.554216867469876</v>
      </c>
      <c r="BB38" s="4">
        <v>80.599999999999994</v>
      </c>
      <c r="BC38" s="11">
        <v>67825.422699999996</v>
      </c>
      <c r="BD38" s="11">
        <v>39237.406490000001</v>
      </c>
      <c r="BE38" s="11">
        <v>26185.67812</v>
      </c>
      <c r="BF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4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  <c r="CC38">
        <v>2400.4</v>
      </c>
    </row>
    <row r="39" spans="1:81" ht="16" x14ac:dyDescent="0.2">
      <c r="A39" t="s">
        <v>218</v>
      </c>
      <c r="B39" t="s">
        <v>184</v>
      </c>
      <c r="C39" t="s">
        <v>177</v>
      </c>
      <c r="D39" t="s">
        <v>184</v>
      </c>
      <c r="E39">
        <v>2</v>
      </c>
      <c r="F39" s="5">
        <v>65</v>
      </c>
      <c r="G39" s="6">
        <v>27.8</v>
      </c>
      <c r="H39">
        <v>161</v>
      </c>
      <c r="I39">
        <v>100</v>
      </c>
      <c r="J39">
        <v>164</v>
      </c>
      <c r="K39">
        <v>99</v>
      </c>
      <c r="L39" s="5">
        <f>AVERAGE(H39,J39)</f>
        <v>162.5</v>
      </c>
      <c r="M39" s="5">
        <f>AVERAGE(I39,K39)</f>
        <v>99.5</v>
      </c>
      <c r="N39">
        <v>168.5</v>
      </c>
      <c r="O39">
        <v>78.8</v>
      </c>
      <c r="P39" s="4">
        <v>95</v>
      </c>
      <c r="Q39">
        <v>95.5</v>
      </c>
      <c r="R39" s="4">
        <f>AVERAGE(P39,Q39)</f>
        <v>95.25</v>
      </c>
      <c r="S39">
        <v>28</v>
      </c>
      <c r="T39" s="4">
        <v>68</v>
      </c>
      <c r="U39" s="7" t="s">
        <v>178</v>
      </c>
      <c r="V39" s="4">
        <v>3</v>
      </c>
      <c r="W39" s="4">
        <v>3</v>
      </c>
      <c r="X39">
        <v>0.5</v>
      </c>
      <c r="Y39" s="4">
        <v>-5</v>
      </c>
      <c r="Z39">
        <v>15</v>
      </c>
      <c r="AA39">
        <v>2481.5</v>
      </c>
      <c r="AB39" s="4">
        <v>2478.8333333333335</v>
      </c>
      <c r="AC39" s="4">
        <v>2501</v>
      </c>
      <c r="AD39" s="4">
        <f t="shared" si="14"/>
        <v>31.491116751269036</v>
      </c>
      <c r="AE39" s="4">
        <f t="shared" si="1"/>
        <v>31.457275803722506</v>
      </c>
      <c r="AF39" s="4">
        <f t="shared" si="9"/>
        <v>31.738578680203048</v>
      </c>
      <c r="AG39" s="4">
        <f t="shared" si="13"/>
        <v>14.798816568047338</v>
      </c>
      <c r="AH39" s="5">
        <f>14.5*60+5</f>
        <v>875</v>
      </c>
      <c r="AI39">
        <v>5.3</v>
      </c>
      <c r="AJ39">
        <v>20</v>
      </c>
      <c r="AK39">
        <v>17</v>
      </c>
      <c r="AL39">
        <v>169</v>
      </c>
      <c r="AM39" s="5">
        <v>3045.8333333333335</v>
      </c>
      <c r="AN39" s="4">
        <v>98.166666666666671</v>
      </c>
      <c r="AO39" s="1">
        <v>1.2549999999999999</v>
      </c>
      <c r="AP39" s="5">
        <v>45.20000000000001</v>
      </c>
      <c r="AQ39" s="1">
        <v>8.56</v>
      </c>
      <c r="AR39" s="4">
        <v>3</v>
      </c>
      <c r="AS39" s="1">
        <f t="shared" si="15"/>
        <v>15.020812182741119</v>
      </c>
      <c r="AT39" s="1">
        <f t="shared" si="16"/>
        <v>11.26560913705584</v>
      </c>
      <c r="AU39" s="5">
        <f t="shared" si="17"/>
        <v>47.749882337120958</v>
      </c>
      <c r="AV39" s="5">
        <v>1183.6400000000001</v>
      </c>
      <c r="AW39" s="4">
        <v>974.28</v>
      </c>
      <c r="AX39" s="4">
        <v>34.6</v>
      </c>
      <c r="AY39" s="1">
        <v>0.82440000000000013</v>
      </c>
      <c r="AZ39" s="4">
        <v>22.631999999999998</v>
      </c>
      <c r="BA39" s="4">
        <f t="shared" si="10"/>
        <v>57.396449704142015</v>
      </c>
      <c r="BB39">
        <v>97</v>
      </c>
      <c r="BC39" s="6" t="s">
        <v>179</v>
      </c>
      <c r="BD39" s="6" t="s">
        <v>179</v>
      </c>
      <c r="BE39" s="6" t="s">
        <v>179</v>
      </c>
      <c r="BF39" s="6" t="s">
        <v>179</v>
      </c>
      <c r="BG39" s="6" t="s">
        <v>179</v>
      </c>
      <c r="BH39" s="6" t="s">
        <v>179</v>
      </c>
      <c r="BI39" s="6" t="s">
        <v>179</v>
      </c>
      <c r="BJ39" s="6" t="s">
        <v>179</v>
      </c>
      <c r="BK39" s="6" t="s">
        <v>179</v>
      </c>
      <c r="BL39" s="13" t="s">
        <v>179</v>
      </c>
      <c r="BM39" s="21" t="s">
        <v>179</v>
      </c>
      <c r="BN39" s="21" t="s">
        <v>179</v>
      </c>
      <c r="BO39" s="21" t="s">
        <v>179</v>
      </c>
      <c r="BP39" s="21" t="s">
        <v>179</v>
      </c>
      <c r="BQ39" s="7" t="s">
        <v>179</v>
      </c>
      <c r="BR39" s="7" t="s">
        <v>179</v>
      </c>
      <c r="BS39" s="7" t="s">
        <v>179</v>
      </c>
      <c r="BT39" s="7" t="s">
        <v>179</v>
      </c>
      <c r="BU39" s="7" t="s">
        <v>179</v>
      </c>
      <c r="BV39" s="7" t="s">
        <v>179</v>
      </c>
      <c r="BW39" s="7" t="s">
        <v>179</v>
      </c>
      <c r="BX39" s="7" t="s">
        <v>179</v>
      </c>
      <c r="BY39" s="7" t="s">
        <v>179</v>
      </c>
      <c r="BZ39" s="7" t="s">
        <v>179</v>
      </c>
      <c r="CA39" s="7" t="s">
        <v>179</v>
      </c>
      <c r="CB39" s="7" t="s">
        <v>179</v>
      </c>
      <c r="CC39" s="7" t="s">
        <v>179</v>
      </c>
    </row>
    <row r="40" spans="1:81" ht="16" x14ac:dyDescent="0.2">
      <c r="A40" s="8" t="s">
        <v>175</v>
      </c>
      <c r="B40" s="8" t="s">
        <v>176</v>
      </c>
      <c r="C40" t="s">
        <v>219</v>
      </c>
      <c r="D40" t="s">
        <v>178</v>
      </c>
      <c r="E40">
        <v>1</v>
      </c>
      <c r="F40">
        <v>38</v>
      </c>
      <c r="G40" s="4">
        <v>23.8</v>
      </c>
      <c r="H40">
        <v>139</v>
      </c>
      <c r="I40">
        <v>101</v>
      </c>
      <c r="J40">
        <v>126</v>
      </c>
      <c r="K40">
        <v>94</v>
      </c>
      <c r="L40" s="5">
        <f t="shared" ref="L40:L58" si="18">AVERAGE(H40,J40)</f>
        <v>132.5</v>
      </c>
      <c r="M40" s="5">
        <f t="shared" ref="M40:M58" si="19">AVERAGE(I40,K40)</f>
        <v>97.5</v>
      </c>
      <c r="N40" s="4">
        <v>177.7</v>
      </c>
      <c r="O40" s="4">
        <v>75.7</v>
      </c>
      <c r="P40" s="4">
        <v>78.5</v>
      </c>
      <c r="Q40" s="4">
        <v>79</v>
      </c>
      <c r="R40" s="4">
        <f t="shared" ref="R40:R70" si="20">AVERAGE(P40,Q40)</f>
        <v>78.75</v>
      </c>
      <c r="S40">
        <v>30</v>
      </c>
      <c r="T40" s="4">
        <v>64</v>
      </c>
      <c r="U40" s="7" t="s">
        <v>178</v>
      </c>
      <c r="V40" s="4">
        <v>22</v>
      </c>
      <c r="W40" s="4">
        <v>25</v>
      </c>
      <c r="X40" s="4">
        <v>6.5</v>
      </c>
      <c r="Y40" s="4">
        <v>3</v>
      </c>
      <c r="Z40" s="7" t="s">
        <v>179</v>
      </c>
      <c r="AA40" s="4">
        <v>2878</v>
      </c>
      <c r="AB40" s="4">
        <v>2914</v>
      </c>
      <c r="AC40" s="4">
        <v>2939.1666666666665</v>
      </c>
      <c r="AD40" s="4">
        <f t="shared" si="14"/>
        <v>38.018494055482165</v>
      </c>
      <c r="AE40" s="4">
        <f t="shared" ref="AE40:AE70" si="21">AB40/O40</f>
        <v>38.494055482166445</v>
      </c>
      <c r="AF40" s="4">
        <f t="shared" si="9"/>
        <v>38.826508146191102</v>
      </c>
      <c r="AG40" s="4">
        <f t="shared" si="13"/>
        <v>15.801971326164873</v>
      </c>
      <c r="AH40" s="5">
        <f>14*60</f>
        <v>840</v>
      </c>
      <c r="AI40">
        <v>5.8</v>
      </c>
      <c r="AJ40">
        <v>20</v>
      </c>
      <c r="AK40">
        <v>19</v>
      </c>
      <c r="AL40">
        <v>186</v>
      </c>
      <c r="AM40" s="5">
        <v>3418.5</v>
      </c>
      <c r="AN40" s="4">
        <v>115.33333333333333</v>
      </c>
      <c r="AO40" s="1">
        <v>1.1649999999999998</v>
      </c>
      <c r="AP40" s="5">
        <v>56.81666666666667</v>
      </c>
      <c r="AQ40" s="1">
        <v>11.16</v>
      </c>
      <c r="AR40">
        <v>3.5</v>
      </c>
      <c r="AS40" s="1">
        <f t="shared" si="15"/>
        <v>17.497490092470276</v>
      </c>
      <c r="AT40" s="1">
        <f t="shared" si="16"/>
        <v>13.123117569352708</v>
      </c>
      <c r="AU40" s="5">
        <f t="shared" si="17"/>
        <v>45.455044612216881</v>
      </c>
      <c r="AV40" s="5">
        <v>1324.56</v>
      </c>
      <c r="AW40" s="4">
        <v>1075.52</v>
      </c>
      <c r="AX40" s="4">
        <v>37.200000000000003</v>
      </c>
      <c r="AY40" s="1">
        <v>0.81120000000000003</v>
      </c>
      <c r="AZ40" s="4">
        <v>20.815999999999999</v>
      </c>
      <c r="BA40" s="4">
        <f t="shared" si="10"/>
        <v>71.612903225806448</v>
      </c>
      <c r="BB40" s="4">
        <v>133.19999999999999</v>
      </c>
      <c r="BC40" s="11">
        <v>75462.601819999996</v>
      </c>
      <c r="BD40" s="11">
        <v>45195.22479</v>
      </c>
      <c r="BE40" s="11">
        <v>27528.214449999999</v>
      </c>
      <c r="BF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4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  <c r="CC40">
        <v>4696.8</v>
      </c>
    </row>
    <row r="41" spans="1:81" ht="16" x14ac:dyDescent="0.2">
      <c r="A41" s="8" t="s">
        <v>186</v>
      </c>
      <c r="B41" s="8" t="s">
        <v>184</v>
      </c>
      <c r="C41" t="s">
        <v>219</v>
      </c>
      <c r="D41" t="s">
        <v>184</v>
      </c>
      <c r="E41">
        <v>2</v>
      </c>
      <c r="F41">
        <v>69</v>
      </c>
      <c r="G41" s="4">
        <v>25.7</v>
      </c>
      <c r="H41">
        <v>176</v>
      </c>
      <c r="I41">
        <v>94</v>
      </c>
      <c r="J41">
        <v>183</v>
      </c>
      <c r="K41">
        <v>103</v>
      </c>
      <c r="L41" s="5">
        <f t="shared" si="18"/>
        <v>179.5</v>
      </c>
      <c r="M41" s="5">
        <f t="shared" si="19"/>
        <v>98.5</v>
      </c>
      <c r="N41" s="4">
        <v>177</v>
      </c>
      <c r="O41" s="4">
        <v>76.599999999999994</v>
      </c>
      <c r="P41" s="4">
        <v>94.5</v>
      </c>
      <c r="Q41" s="4">
        <v>93.9</v>
      </c>
      <c r="R41" s="4">
        <f t="shared" si="20"/>
        <v>94.2</v>
      </c>
      <c r="S41">
        <v>54</v>
      </c>
      <c r="T41" s="4">
        <v>44.8</v>
      </c>
      <c r="U41" s="7" t="s">
        <v>181</v>
      </c>
      <c r="V41" s="4">
        <v>4.8</v>
      </c>
      <c r="W41" s="4">
        <v>9.6999999999999993</v>
      </c>
      <c r="X41" s="4">
        <v>2.1</v>
      </c>
      <c r="Y41" s="4">
        <v>-15.3</v>
      </c>
      <c r="Z41">
        <v>15</v>
      </c>
      <c r="AA41" s="4">
        <v>2605</v>
      </c>
      <c r="AB41" s="4">
        <v>2603.6666666666665</v>
      </c>
      <c r="AC41" s="4">
        <v>2624.8333333333335</v>
      </c>
      <c r="AD41" s="4">
        <f t="shared" si="14"/>
        <v>34.007832898172325</v>
      </c>
      <c r="AE41" s="4">
        <f t="shared" si="21"/>
        <v>33.990426457789383</v>
      </c>
      <c r="AF41" s="4">
        <f t="shared" si="9"/>
        <v>34.266753698868584</v>
      </c>
      <c r="AG41" s="4">
        <f t="shared" si="13"/>
        <v>15.812248995983937</v>
      </c>
      <c r="AH41" s="5">
        <f>14.25*60</f>
        <v>855</v>
      </c>
      <c r="AI41">
        <v>4.8</v>
      </c>
      <c r="AJ41">
        <v>20</v>
      </c>
      <c r="AK41">
        <v>20</v>
      </c>
      <c r="AL41">
        <v>166</v>
      </c>
      <c r="AM41" s="5">
        <v>2807.6666666666665</v>
      </c>
      <c r="AN41" s="4">
        <v>94</v>
      </c>
      <c r="AO41" s="1">
        <v>1.0783333333333334</v>
      </c>
      <c r="AP41" s="5">
        <v>38.566666666666663</v>
      </c>
      <c r="AQ41" s="1">
        <v>5.37</v>
      </c>
      <c r="AR41" s="4">
        <v>3</v>
      </c>
      <c r="AS41" s="1">
        <f t="shared" si="15"/>
        <v>15.697127937336816</v>
      </c>
      <c r="AT41" s="1">
        <f t="shared" si="16"/>
        <v>11.772845953002612</v>
      </c>
      <c r="AU41" s="5">
        <f t="shared" si="17"/>
        <v>46.181026757137374</v>
      </c>
      <c r="AV41" s="5">
        <v>1202.4000000000001</v>
      </c>
      <c r="AW41" s="4">
        <v>924.44</v>
      </c>
      <c r="AX41" s="4">
        <v>34.4</v>
      </c>
      <c r="AY41" s="1">
        <v>0.76960000000000006</v>
      </c>
      <c r="AZ41" s="4">
        <v>22.727999999999998</v>
      </c>
      <c r="BA41" s="4">
        <f t="shared" si="10"/>
        <v>61.566265060240966</v>
      </c>
      <c r="BB41">
        <v>102.2</v>
      </c>
      <c r="BC41" s="11">
        <v>75671.924190000005</v>
      </c>
      <c r="BD41" s="11">
        <v>51629.879840000001</v>
      </c>
      <c r="BE41" s="11">
        <v>21136.87616</v>
      </c>
      <c r="BF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4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  <c r="CC41">
        <v>1800</v>
      </c>
    </row>
    <row r="42" spans="1:81" ht="16" x14ac:dyDescent="0.2">
      <c r="A42" s="8" t="s">
        <v>180</v>
      </c>
      <c r="B42" s="8" t="s">
        <v>176</v>
      </c>
      <c r="C42" t="s">
        <v>219</v>
      </c>
      <c r="D42" t="s">
        <v>178</v>
      </c>
      <c r="E42">
        <v>2</v>
      </c>
      <c r="F42">
        <v>44</v>
      </c>
      <c r="G42" s="4">
        <v>28</v>
      </c>
      <c r="H42">
        <v>141</v>
      </c>
      <c r="I42">
        <v>110</v>
      </c>
      <c r="J42">
        <v>144</v>
      </c>
      <c r="K42">
        <v>112</v>
      </c>
      <c r="L42" s="5">
        <f t="shared" si="18"/>
        <v>142.5</v>
      </c>
      <c r="M42" s="5">
        <f t="shared" si="19"/>
        <v>111</v>
      </c>
      <c r="N42" s="4">
        <v>175.1</v>
      </c>
      <c r="O42" s="4">
        <v>84.8</v>
      </c>
      <c r="P42" s="4">
        <v>102.5</v>
      </c>
      <c r="Q42" s="4">
        <v>103.1</v>
      </c>
      <c r="R42" s="4">
        <f t="shared" si="20"/>
        <v>102.8</v>
      </c>
      <c r="S42">
        <v>40</v>
      </c>
      <c r="T42" s="4">
        <v>66.400000000000006</v>
      </c>
      <c r="U42" s="7" t="s">
        <v>178</v>
      </c>
      <c r="V42" s="4">
        <v>-17</v>
      </c>
      <c r="W42" s="4">
        <v>-11.8</v>
      </c>
      <c r="X42" s="4">
        <v>3.5</v>
      </c>
      <c r="Y42" s="4">
        <v>-12</v>
      </c>
      <c r="Z42" s="7" t="s">
        <v>179</v>
      </c>
      <c r="AA42" s="4">
        <v>3171</v>
      </c>
      <c r="AB42" s="4">
        <v>3159.0833333333335</v>
      </c>
      <c r="AC42" s="4">
        <v>3206.6666666666665</v>
      </c>
      <c r="AD42" s="4">
        <f t="shared" si="14"/>
        <v>37.393867924528301</v>
      </c>
      <c r="AE42" s="4">
        <f t="shared" si="21"/>
        <v>37.253341194968556</v>
      </c>
      <c r="AF42" s="4">
        <f t="shared" si="9"/>
        <v>37.814465408805027</v>
      </c>
      <c r="AG42" s="4">
        <f t="shared" si="13"/>
        <v>16.360544217687075</v>
      </c>
      <c r="AH42" s="5">
        <f>13*60</f>
        <v>780</v>
      </c>
      <c r="AI42">
        <v>5.3</v>
      </c>
      <c r="AJ42">
        <v>20</v>
      </c>
      <c r="AK42">
        <v>20</v>
      </c>
      <c r="AL42">
        <v>196</v>
      </c>
      <c r="AM42" s="5">
        <v>3801.1666666666665</v>
      </c>
      <c r="AN42" s="4">
        <v>147.16666666666666</v>
      </c>
      <c r="AO42" s="1">
        <v>1.2133333333333332</v>
      </c>
      <c r="AP42" s="5">
        <v>49.050000000000004</v>
      </c>
      <c r="AQ42" s="1">
        <v>10.87</v>
      </c>
      <c r="AR42" s="4">
        <v>3.5</v>
      </c>
      <c r="AS42" s="1">
        <f t="shared" si="15"/>
        <v>14.135849056603774</v>
      </c>
      <c r="AT42" s="1">
        <f t="shared" si="16"/>
        <v>10.601886792452831</v>
      </c>
      <c r="AU42" s="5">
        <f t="shared" si="17"/>
        <v>37.945184520826189</v>
      </c>
      <c r="AV42" s="5">
        <v>1198.72</v>
      </c>
      <c r="AW42" s="4">
        <v>957.76</v>
      </c>
      <c r="AX42" s="4">
        <v>32.880000000000003</v>
      </c>
      <c r="AY42" s="1">
        <v>0.80039999999999989</v>
      </c>
      <c r="AZ42" s="4">
        <v>21.36</v>
      </c>
      <c r="BA42" s="4">
        <f t="shared" si="10"/>
        <v>62.755102040816325</v>
      </c>
      <c r="BB42" s="4">
        <v>123</v>
      </c>
      <c r="BC42" s="11">
        <v>84322.911330000003</v>
      </c>
      <c r="BD42" s="11">
        <v>50460.705800000003</v>
      </c>
      <c r="BE42" s="11">
        <v>31144.213479999999</v>
      </c>
      <c r="BF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4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  <c r="CC42">
        <v>1620</v>
      </c>
    </row>
    <row r="43" spans="1:81" ht="16" x14ac:dyDescent="0.2">
      <c r="A43" s="8" t="s">
        <v>220</v>
      </c>
      <c r="B43" s="8" t="s">
        <v>176</v>
      </c>
      <c r="C43" t="s">
        <v>219</v>
      </c>
      <c r="D43" t="s">
        <v>178</v>
      </c>
      <c r="E43">
        <v>1</v>
      </c>
      <c r="F43">
        <v>70</v>
      </c>
      <c r="G43" s="4">
        <v>30.3</v>
      </c>
      <c r="H43">
        <v>162</v>
      </c>
      <c r="I43">
        <v>96</v>
      </c>
      <c r="J43">
        <v>166</v>
      </c>
      <c r="K43">
        <v>93</v>
      </c>
      <c r="L43" s="5">
        <f t="shared" si="18"/>
        <v>164</v>
      </c>
      <c r="M43" s="5">
        <f t="shared" si="19"/>
        <v>94.5</v>
      </c>
      <c r="N43" s="4">
        <v>168.1</v>
      </c>
      <c r="O43" s="4">
        <v>84.7</v>
      </c>
      <c r="P43" s="4">
        <v>106.7</v>
      </c>
      <c r="Q43" s="4">
        <v>106.5</v>
      </c>
      <c r="R43" s="4">
        <f t="shared" si="20"/>
        <v>106.6</v>
      </c>
      <c r="S43">
        <v>25</v>
      </c>
      <c r="T43" s="4">
        <v>5.2</v>
      </c>
      <c r="U43" s="7" t="s">
        <v>181</v>
      </c>
      <c r="V43" s="4">
        <v>-6.5</v>
      </c>
      <c r="W43" s="4">
        <v>-8</v>
      </c>
      <c r="X43" s="4">
        <v>-3</v>
      </c>
      <c r="Y43" s="4">
        <v>-8</v>
      </c>
      <c r="Z43">
        <v>9</v>
      </c>
      <c r="AA43" s="4">
        <v>2029</v>
      </c>
      <c r="AB43" s="4">
        <v>2036.8333333333333</v>
      </c>
      <c r="AC43" s="4">
        <v>2070.1666666666665</v>
      </c>
      <c r="AD43" s="4">
        <f t="shared" si="14"/>
        <v>23.95513577331759</v>
      </c>
      <c r="AE43" s="4">
        <f t="shared" si="21"/>
        <v>24.047619047619047</v>
      </c>
      <c r="AF43" s="4">
        <f t="shared" si="9"/>
        <v>24.441164895710347</v>
      </c>
      <c r="AG43" s="4">
        <f t="shared" si="13"/>
        <v>12.622967479674795</v>
      </c>
      <c r="AH43" s="5">
        <v>670</v>
      </c>
      <c r="AI43">
        <v>3.8</v>
      </c>
      <c r="AJ43">
        <v>20</v>
      </c>
      <c r="AK43">
        <v>18</v>
      </c>
      <c r="AL43">
        <v>164</v>
      </c>
      <c r="AM43" s="5">
        <v>2240.8333333333335</v>
      </c>
      <c r="AN43" s="4">
        <v>77</v>
      </c>
      <c r="AO43" s="1">
        <v>1.175</v>
      </c>
      <c r="AP43" s="5">
        <v>39.4</v>
      </c>
      <c r="AQ43" s="1">
        <v>7.56</v>
      </c>
      <c r="AR43" s="4">
        <v>3</v>
      </c>
      <c r="AS43" s="1">
        <f t="shared" si="15"/>
        <v>12.934120425029516</v>
      </c>
      <c r="AT43" s="1">
        <f t="shared" si="16"/>
        <v>9.7005903187721358</v>
      </c>
      <c r="AU43" s="5">
        <f t="shared" si="17"/>
        <v>53.785451272399968</v>
      </c>
      <c r="AV43" s="5">
        <v>1095.52</v>
      </c>
      <c r="AW43" s="4">
        <v>876.36</v>
      </c>
      <c r="AX43" s="4">
        <v>34.799999999999997</v>
      </c>
      <c r="AY43" s="1">
        <v>0.8</v>
      </c>
      <c r="AZ43" s="4">
        <v>24.592000000000002</v>
      </c>
      <c r="BA43" s="4">
        <f t="shared" si="10"/>
        <v>64.512195121951223</v>
      </c>
      <c r="BB43" s="4">
        <v>105.8</v>
      </c>
      <c r="BC43" s="11">
        <v>85692.28</v>
      </c>
      <c r="BD43" s="11">
        <v>48988.087299999999</v>
      </c>
      <c r="BE43" s="11">
        <v>34245.766470000002</v>
      </c>
      <c r="BF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21" t="s">
        <v>179</v>
      </c>
      <c r="BN43" s="21" t="s">
        <v>179</v>
      </c>
      <c r="BO43" s="21" t="s">
        <v>179</v>
      </c>
      <c r="BP43" s="21" t="s">
        <v>179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  <c r="CC43">
        <v>1872</v>
      </c>
    </row>
    <row r="44" spans="1:81" ht="16" x14ac:dyDescent="0.2">
      <c r="A44" s="8" t="s">
        <v>190</v>
      </c>
      <c r="B44" s="8" t="s">
        <v>184</v>
      </c>
      <c r="C44" t="s">
        <v>219</v>
      </c>
      <c r="D44" t="s">
        <v>184</v>
      </c>
      <c r="E44">
        <v>1</v>
      </c>
      <c r="F44">
        <v>24</v>
      </c>
      <c r="G44" s="4">
        <v>23.5</v>
      </c>
      <c r="H44">
        <v>107</v>
      </c>
      <c r="I44">
        <v>72</v>
      </c>
      <c r="J44">
        <v>106</v>
      </c>
      <c r="K44">
        <v>70</v>
      </c>
      <c r="L44" s="5">
        <f t="shared" si="18"/>
        <v>106.5</v>
      </c>
      <c r="M44" s="5">
        <f t="shared" si="19"/>
        <v>71</v>
      </c>
      <c r="N44" s="4">
        <v>149.1</v>
      </c>
      <c r="O44" s="4">
        <v>52.1</v>
      </c>
      <c r="P44" s="4">
        <v>69</v>
      </c>
      <c r="Q44" s="4">
        <v>70</v>
      </c>
      <c r="R44" s="4">
        <f t="shared" si="20"/>
        <v>69.5</v>
      </c>
      <c r="S44">
        <v>12</v>
      </c>
      <c r="T44" s="4">
        <v>104.9</v>
      </c>
      <c r="U44" s="7" t="s">
        <v>178</v>
      </c>
      <c r="V44" s="4">
        <v>15</v>
      </c>
      <c r="W44" s="4">
        <v>18</v>
      </c>
      <c r="X44" s="4">
        <v>4</v>
      </c>
      <c r="Y44" s="4">
        <v>0</v>
      </c>
      <c r="Z44" s="7" t="s">
        <v>179</v>
      </c>
      <c r="AA44" s="4">
        <v>1746</v>
      </c>
      <c r="AB44" s="4">
        <v>1698.75</v>
      </c>
      <c r="AC44" s="4">
        <v>1723.6666666666667</v>
      </c>
      <c r="AD44" s="4">
        <f t="shared" si="14"/>
        <v>33.512476007677542</v>
      </c>
      <c r="AE44" s="4">
        <f t="shared" si="21"/>
        <v>32.605566218809983</v>
      </c>
      <c r="AF44" s="4">
        <f t="shared" si="9"/>
        <v>33.083813179782467</v>
      </c>
      <c r="AG44" s="4">
        <f t="shared" si="13"/>
        <v>9.3171171171171174</v>
      </c>
      <c r="AH44" s="5">
        <f>11*60</f>
        <v>660</v>
      </c>
      <c r="AI44">
        <v>4.8</v>
      </c>
      <c r="AJ44">
        <v>18</v>
      </c>
      <c r="AK44">
        <v>19</v>
      </c>
      <c r="AL44">
        <v>185</v>
      </c>
      <c r="AM44" s="5">
        <v>2125.1666666666665</v>
      </c>
      <c r="AN44" s="4">
        <v>65.5</v>
      </c>
      <c r="AO44" s="1">
        <v>1.2566666666666668</v>
      </c>
      <c r="AP44" s="5">
        <v>55.433333333333337</v>
      </c>
      <c r="AQ44" s="1">
        <v>11.56</v>
      </c>
      <c r="AR44" s="4">
        <v>3.5</v>
      </c>
      <c r="AS44" s="1">
        <f t="shared" si="15"/>
        <v>16.539731285988484</v>
      </c>
      <c r="AT44" s="1">
        <f t="shared" si="16"/>
        <v>12.404798464491364</v>
      </c>
      <c r="AU44" s="5">
        <f t="shared" si="17"/>
        <v>50.726710816777043</v>
      </c>
      <c r="AV44" s="5">
        <v>861.72</v>
      </c>
      <c r="AW44" s="4">
        <v>727.6</v>
      </c>
      <c r="AX44" s="4">
        <v>23.16</v>
      </c>
      <c r="AY44" s="1">
        <v>0.84440000000000015</v>
      </c>
      <c r="AZ44" s="4">
        <v>28.596</v>
      </c>
      <c r="BA44" s="4">
        <f t="shared" si="10"/>
        <v>65.729729729729726</v>
      </c>
      <c r="BB44">
        <v>121.6</v>
      </c>
      <c r="BC44" s="11">
        <v>51276.100330000001</v>
      </c>
      <c r="BD44" s="11">
        <v>30162.728169999998</v>
      </c>
      <c r="BE44" s="11">
        <v>19259.849999999999</v>
      </c>
      <c r="BF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4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  <c r="CC44">
        <v>1800</v>
      </c>
    </row>
    <row r="45" spans="1:81" ht="16" x14ac:dyDescent="0.2">
      <c r="A45" s="8" t="s">
        <v>196</v>
      </c>
      <c r="B45" s="8" t="s">
        <v>184</v>
      </c>
      <c r="C45" t="s">
        <v>219</v>
      </c>
      <c r="D45" t="s">
        <v>184</v>
      </c>
      <c r="E45">
        <v>2</v>
      </c>
      <c r="F45">
        <v>67</v>
      </c>
      <c r="G45" s="4">
        <v>25</v>
      </c>
      <c r="H45">
        <v>132</v>
      </c>
      <c r="I45">
        <v>101</v>
      </c>
      <c r="J45">
        <v>136</v>
      </c>
      <c r="K45">
        <v>107</v>
      </c>
      <c r="L45" s="5">
        <f t="shared" si="18"/>
        <v>134</v>
      </c>
      <c r="M45" s="5">
        <f t="shared" si="19"/>
        <v>104</v>
      </c>
      <c r="N45" s="4">
        <v>179.9</v>
      </c>
      <c r="O45" s="4">
        <v>82</v>
      </c>
      <c r="P45" s="4">
        <v>95.4</v>
      </c>
      <c r="Q45" s="4">
        <v>95.7</v>
      </c>
      <c r="R45" s="4">
        <f t="shared" si="20"/>
        <v>95.550000000000011</v>
      </c>
      <c r="S45">
        <v>36</v>
      </c>
      <c r="T45" s="4">
        <v>5.7</v>
      </c>
      <c r="U45" s="7" t="s">
        <v>181</v>
      </c>
      <c r="V45" s="4">
        <v>-22</v>
      </c>
      <c r="W45" s="4">
        <v>-32.799999999999997</v>
      </c>
      <c r="X45" s="4">
        <v>-19.600000000000001</v>
      </c>
      <c r="Y45" s="4">
        <v>-28.6</v>
      </c>
      <c r="Z45">
        <v>12</v>
      </c>
      <c r="AA45" s="4">
        <v>2766.5</v>
      </c>
      <c r="AB45" s="4">
        <v>2742.5</v>
      </c>
      <c r="AC45" s="4">
        <v>2776</v>
      </c>
      <c r="AD45" s="4">
        <f t="shared" si="14"/>
        <v>33.737804878048777</v>
      </c>
      <c r="AE45" s="4">
        <f t="shared" si="21"/>
        <v>33.445121951219512</v>
      </c>
      <c r="AF45" s="4">
        <f t="shared" si="9"/>
        <v>33.853658536585364</v>
      </c>
      <c r="AG45" s="4">
        <f t="shared" si="13"/>
        <v>14.610526315789473</v>
      </c>
      <c r="AH45" s="5">
        <f>14.5*60</f>
        <v>870</v>
      </c>
      <c r="AI45">
        <v>5.3</v>
      </c>
      <c r="AJ45">
        <v>20</v>
      </c>
      <c r="AK45">
        <v>19</v>
      </c>
      <c r="AL45">
        <v>190</v>
      </c>
      <c r="AM45" s="5">
        <v>3285</v>
      </c>
      <c r="AN45" s="4">
        <v>121.83333333333333</v>
      </c>
      <c r="AO45" s="1">
        <v>1.2066666666666668</v>
      </c>
      <c r="AP45" s="5">
        <v>52.766666666666673</v>
      </c>
      <c r="AQ45" s="1">
        <v>5.51</v>
      </c>
      <c r="AR45" s="4">
        <v>3</v>
      </c>
      <c r="AS45" s="1">
        <f t="shared" si="15"/>
        <v>14.069756097560976</v>
      </c>
      <c r="AT45" s="1">
        <f t="shared" si="16"/>
        <v>10.552317073170732</v>
      </c>
      <c r="AU45" s="5">
        <f t="shared" si="17"/>
        <v>42.068185961713766</v>
      </c>
      <c r="AV45" s="5">
        <v>1153.72</v>
      </c>
      <c r="AW45" s="4">
        <v>996.68</v>
      </c>
      <c r="AX45" s="4">
        <v>36.28</v>
      </c>
      <c r="AY45" s="1">
        <v>0.86480000000000024</v>
      </c>
      <c r="AZ45" s="4">
        <v>25.1</v>
      </c>
      <c r="BA45" s="4">
        <f t="shared" si="10"/>
        <v>59.473684210526315</v>
      </c>
      <c r="BB45">
        <v>113</v>
      </c>
      <c r="BC45" s="11">
        <v>82760.768450000003</v>
      </c>
      <c r="BD45" s="11">
        <v>55329.99843</v>
      </c>
      <c r="BE45" s="11">
        <v>24256.320070000002</v>
      </c>
      <c r="BF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21">
        <v>5</v>
      </c>
      <c r="BN45" s="21">
        <v>3.61</v>
      </c>
      <c r="BO45" s="21">
        <v>1.2</v>
      </c>
      <c r="BP45" s="21">
        <v>3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  <c r="CC45">
        <v>1368</v>
      </c>
    </row>
    <row r="46" spans="1:81" ht="16" x14ac:dyDescent="0.2">
      <c r="A46" s="8" t="s">
        <v>194</v>
      </c>
      <c r="B46" s="8" t="s">
        <v>184</v>
      </c>
      <c r="C46" t="s">
        <v>219</v>
      </c>
      <c r="D46" t="s">
        <v>184</v>
      </c>
      <c r="E46">
        <v>2</v>
      </c>
      <c r="F46">
        <v>74</v>
      </c>
      <c r="G46" s="4">
        <v>29.3</v>
      </c>
      <c r="H46">
        <v>173</v>
      </c>
      <c r="I46">
        <v>96</v>
      </c>
      <c r="J46">
        <v>171</v>
      </c>
      <c r="K46">
        <v>95</v>
      </c>
      <c r="L46" s="5">
        <f t="shared" si="18"/>
        <v>172</v>
      </c>
      <c r="M46" s="5">
        <f t="shared" si="19"/>
        <v>95.5</v>
      </c>
      <c r="N46" s="4">
        <v>176.5</v>
      </c>
      <c r="O46" s="4">
        <v>92.3</v>
      </c>
      <c r="P46" s="4">
        <v>110</v>
      </c>
      <c r="Q46" s="4">
        <v>111</v>
      </c>
      <c r="R46" s="4">
        <f t="shared" si="20"/>
        <v>110.5</v>
      </c>
      <c r="S46">
        <v>25</v>
      </c>
      <c r="T46" s="4">
        <v>7</v>
      </c>
      <c r="U46" s="7" t="s">
        <v>181</v>
      </c>
      <c r="V46" s="4">
        <v>2</v>
      </c>
      <c r="W46" s="4">
        <v>-2</v>
      </c>
      <c r="X46" s="4">
        <v>-18</v>
      </c>
      <c r="Y46" s="4">
        <v>-22</v>
      </c>
      <c r="Z46">
        <v>12</v>
      </c>
      <c r="AA46" s="4">
        <v>2131</v>
      </c>
      <c r="AB46" s="4">
        <v>2123.25</v>
      </c>
      <c r="AC46" s="4">
        <v>2188.1666666666665</v>
      </c>
      <c r="AD46" s="4">
        <f t="shared" si="14"/>
        <v>23.087757313109428</v>
      </c>
      <c r="AE46" s="4">
        <f t="shared" si="21"/>
        <v>23.003791982665224</v>
      </c>
      <c r="AF46" s="4">
        <f t="shared" si="9"/>
        <v>23.707114481762368</v>
      </c>
      <c r="AG46" s="4">
        <f t="shared" si="13"/>
        <v>17.646505376344084</v>
      </c>
      <c r="AH46" s="5">
        <f>9.5*60</f>
        <v>570</v>
      </c>
      <c r="AI46">
        <v>3.8</v>
      </c>
      <c r="AJ46">
        <v>16</v>
      </c>
      <c r="AK46">
        <v>17</v>
      </c>
      <c r="AL46">
        <v>124</v>
      </c>
      <c r="AM46" s="5">
        <v>2089.5</v>
      </c>
      <c r="AN46" s="4">
        <v>68.333333333333329</v>
      </c>
      <c r="AO46" s="1">
        <v>0.96333333333333337</v>
      </c>
      <c r="AP46" s="5">
        <v>35.483333333333327</v>
      </c>
      <c r="AQ46" s="1">
        <v>4.87</v>
      </c>
      <c r="AR46" s="4">
        <v>3</v>
      </c>
      <c r="AS46" s="1">
        <f t="shared" si="15"/>
        <v>16.372697724810401</v>
      </c>
      <c r="AT46" s="1">
        <f t="shared" si="16"/>
        <v>12.2795232936078</v>
      </c>
      <c r="AU46" s="5">
        <f t="shared" si="17"/>
        <v>71.173907924172852</v>
      </c>
      <c r="AV46" s="5">
        <v>1511.2</v>
      </c>
      <c r="AW46" s="4">
        <v>1250.96</v>
      </c>
      <c r="AX46" s="4">
        <v>47.88</v>
      </c>
      <c r="AY46" s="1">
        <v>0.82640000000000002</v>
      </c>
      <c r="AZ46" s="4">
        <v>24.416000000000004</v>
      </c>
      <c r="BA46" s="4">
        <f t="shared" si="10"/>
        <v>86.935483870967744</v>
      </c>
      <c r="BB46">
        <v>107.8</v>
      </c>
      <c r="BC46" s="11">
        <v>92005.27</v>
      </c>
      <c r="BD46" s="11">
        <v>57176.843919999999</v>
      </c>
      <c r="BE46" s="11">
        <v>31491.246319999998</v>
      </c>
      <c r="BF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4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  <c r="CC46">
        <v>2160</v>
      </c>
    </row>
    <row r="47" spans="1:81" ht="16" x14ac:dyDescent="0.2">
      <c r="A47" s="8" t="s">
        <v>218</v>
      </c>
      <c r="B47" s="8" t="s">
        <v>184</v>
      </c>
      <c r="C47" t="s">
        <v>219</v>
      </c>
      <c r="D47" t="s">
        <v>184</v>
      </c>
      <c r="E47">
        <v>2</v>
      </c>
      <c r="F47">
        <v>65</v>
      </c>
      <c r="G47" s="6">
        <v>27.8</v>
      </c>
      <c r="H47">
        <v>144</v>
      </c>
      <c r="I47">
        <v>101</v>
      </c>
      <c r="J47">
        <v>148</v>
      </c>
      <c r="K47">
        <v>101</v>
      </c>
      <c r="L47" s="5">
        <f t="shared" si="18"/>
        <v>146</v>
      </c>
      <c r="M47" s="5">
        <f t="shared" si="19"/>
        <v>101</v>
      </c>
      <c r="N47" s="4">
        <v>169.1</v>
      </c>
      <c r="O47" s="4">
        <v>78.8</v>
      </c>
      <c r="P47" s="4">
        <v>95.7</v>
      </c>
      <c r="Q47" s="4">
        <v>96.5</v>
      </c>
      <c r="R47" s="4">
        <f t="shared" si="20"/>
        <v>96.1</v>
      </c>
      <c r="S47">
        <v>29</v>
      </c>
      <c r="T47" s="4">
        <v>66</v>
      </c>
      <c r="U47" s="7" t="s">
        <v>178</v>
      </c>
      <c r="V47" s="4">
        <v>3.5</v>
      </c>
      <c r="W47" s="4">
        <v>5</v>
      </c>
      <c r="X47" s="4">
        <v>1</v>
      </c>
      <c r="Y47" s="4">
        <v>5.5</v>
      </c>
      <c r="Z47">
        <v>18</v>
      </c>
      <c r="AA47" s="4">
        <v>2674.5</v>
      </c>
      <c r="AB47" s="4">
        <v>2665.5</v>
      </c>
      <c r="AC47" s="4">
        <v>2687.8333333333335</v>
      </c>
      <c r="AD47" s="4">
        <f t="shared" si="14"/>
        <v>33.940355329949242</v>
      </c>
      <c r="AE47" s="4">
        <f t="shared" si="21"/>
        <v>33.826142131979694</v>
      </c>
      <c r="AF47" s="4">
        <f t="shared" si="9"/>
        <v>34.109560067681898</v>
      </c>
      <c r="AG47" s="4">
        <f t="shared" si="13"/>
        <v>15.447318007662837</v>
      </c>
      <c r="AH47" s="5">
        <f>15*60+35</f>
        <v>935</v>
      </c>
      <c r="AI47">
        <v>5.8</v>
      </c>
      <c r="AJ47">
        <v>20</v>
      </c>
      <c r="AK47">
        <v>19</v>
      </c>
      <c r="AL47">
        <v>174</v>
      </c>
      <c r="AM47" s="5">
        <v>3256.8333333333335</v>
      </c>
      <c r="AN47" s="4">
        <v>112.16666666666667</v>
      </c>
      <c r="AO47" s="1">
        <v>1.2866666666666668</v>
      </c>
      <c r="AP47" s="5">
        <v>50.916666666666664</v>
      </c>
      <c r="AQ47" s="1">
        <v>8.33</v>
      </c>
      <c r="AR47" s="4">
        <v>3</v>
      </c>
      <c r="AS47" s="1">
        <f t="shared" si="15"/>
        <v>14.857868020304569</v>
      </c>
      <c r="AT47" s="1">
        <f t="shared" si="16"/>
        <v>11.143401015228427</v>
      </c>
      <c r="AU47" s="5">
        <f t="shared" si="17"/>
        <v>43.924216844869626</v>
      </c>
      <c r="AV47" s="5">
        <v>1170.8</v>
      </c>
      <c r="AW47" s="4">
        <v>1026.8399999999999</v>
      </c>
      <c r="AX47" s="4">
        <v>39.04</v>
      </c>
      <c r="AY47" s="1">
        <v>0.8792000000000002</v>
      </c>
      <c r="AZ47" s="4">
        <v>23.22</v>
      </c>
      <c r="BA47" s="4">
        <f t="shared" si="10"/>
        <v>60.344827586206897</v>
      </c>
      <c r="BB47">
        <v>105</v>
      </c>
      <c r="BC47" s="6" t="s">
        <v>179</v>
      </c>
      <c r="BD47" s="6" t="s">
        <v>179</v>
      </c>
      <c r="BE47" s="6" t="s">
        <v>179</v>
      </c>
      <c r="BF47" s="6" t="s">
        <v>179</v>
      </c>
      <c r="BG47" s="6" t="s">
        <v>179</v>
      </c>
      <c r="BH47" s="6" t="s">
        <v>179</v>
      </c>
      <c r="BI47" s="6" t="s">
        <v>179</v>
      </c>
      <c r="BJ47" s="6" t="s">
        <v>179</v>
      </c>
      <c r="BK47" s="6" t="s">
        <v>179</v>
      </c>
      <c r="BL47" s="13" t="s">
        <v>179</v>
      </c>
      <c r="BM47" s="21" t="s">
        <v>179</v>
      </c>
      <c r="BN47" s="21" t="s">
        <v>179</v>
      </c>
      <c r="BO47" s="21" t="s">
        <v>179</v>
      </c>
      <c r="BP47" s="21" t="s">
        <v>179</v>
      </c>
      <c r="BQ47" s="7" t="s">
        <v>179</v>
      </c>
      <c r="BR47" s="7" t="s">
        <v>179</v>
      </c>
      <c r="BS47" s="7" t="s">
        <v>179</v>
      </c>
      <c r="BT47" s="7" t="s">
        <v>179</v>
      </c>
      <c r="BU47" s="7" t="s">
        <v>179</v>
      </c>
      <c r="BV47" s="7" t="s">
        <v>179</v>
      </c>
      <c r="BW47" s="7" t="s">
        <v>179</v>
      </c>
      <c r="BX47" s="7" t="s">
        <v>179</v>
      </c>
      <c r="BY47" s="7" t="s">
        <v>179</v>
      </c>
      <c r="BZ47" s="7" t="s">
        <v>179</v>
      </c>
      <c r="CA47" s="7" t="s">
        <v>179</v>
      </c>
      <c r="CB47" s="7" t="s">
        <v>179</v>
      </c>
      <c r="CC47" s="7" t="s">
        <v>179</v>
      </c>
    </row>
    <row r="48" spans="1:81" ht="16" x14ac:dyDescent="0.2">
      <c r="A48" s="8" t="s">
        <v>188</v>
      </c>
      <c r="B48" s="8" t="s">
        <v>176</v>
      </c>
      <c r="C48" t="s">
        <v>219</v>
      </c>
      <c r="D48" t="s">
        <v>178</v>
      </c>
      <c r="E48">
        <v>1</v>
      </c>
      <c r="F48">
        <v>54</v>
      </c>
      <c r="G48" s="4">
        <v>25.4</v>
      </c>
      <c r="H48">
        <v>118</v>
      </c>
      <c r="I48">
        <v>76</v>
      </c>
      <c r="J48">
        <v>126</v>
      </c>
      <c r="K48">
        <v>81</v>
      </c>
      <c r="L48" s="5">
        <f t="shared" si="18"/>
        <v>122</v>
      </c>
      <c r="M48" s="5">
        <f t="shared" si="19"/>
        <v>78.5</v>
      </c>
      <c r="N48" s="4">
        <v>164.2</v>
      </c>
      <c r="O48" s="4">
        <v>70.400000000000006</v>
      </c>
      <c r="P48" s="4">
        <v>96.7</v>
      </c>
      <c r="Q48" s="4">
        <v>95.5</v>
      </c>
      <c r="R48" s="4">
        <f t="shared" si="20"/>
        <v>96.1</v>
      </c>
      <c r="S48">
        <v>24</v>
      </c>
      <c r="T48" s="4">
        <v>38.700000000000003</v>
      </c>
      <c r="U48" s="7" t="s">
        <v>181</v>
      </c>
      <c r="V48" s="4">
        <v>16.2</v>
      </c>
      <c r="W48" s="4">
        <v>21.3</v>
      </c>
      <c r="X48" s="4">
        <v>11.4</v>
      </c>
      <c r="Y48" s="4">
        <v>9.3000000000000007</v>
      </c>
      <c r="Z48" s="7" t="s">
        <v>179</v>
      </c>
      <c r="AA48" s="4">
        <v>1863</v>
      </c>
      <c r="AB48" s="4">
        <v>1837.8333333333333</v>
      </c>
      <c r="AC48" s="4">
        <v>1861.6666666666667</v>
      </c>
      <c r="AD48" s="4">
        <f t="shared" si="14"/>
        <v>26.46306818181818</v>
      </c>
      <c r="AE48" s="4">
        <f t="shared" si="21"/>
        <v>26.105587121212118</v>
      </c>
      <c r="AF48" s="4">
        <f t="shared" si="9"/>
        <v>26.444128787878785</v>
      </c>
      <c r="AG48" s="4">
        <f t="shared" si="13"/>
        <v>12.92824074074074</v>
      </c>
      <c r="AH48" s="5">
        <f>8*60+10</f>
        <v>490</v>
      </c>
      <c r="AI48">
        <v>4.8</v>
      </c>
      <c r="AJ48">
        <v>12</v>
      </c>
      <c r="AK48">
        <v>19</v>
      </c>
      <c r="AL48">
        <v>144</v>
      </c>
      <c r="AM48" s="5">
        <v>2296.3333333333335</v>
      </c>
      <c r="AN48" s="4">
        <v>83</v>
      </c>
      <c r="AO48" s="1">
        <v>1.2549999999999999</v>
      </c>
      <c r="AP48" s="5">
        <v>40.216666666666669</v>
      </c>
      <c r="AQ48" s="1">
        <v>8.44</v>
      </c>
      <c r="AR48" s="4">
        <v>3.5</v>
      </c>
      <c r="AS48" s="1">
        <f t="shared" si="15"/>
        <v>15.872727272727273</v>
      </c>
      <c r="AT48" s="1">
        <f t="shared" si="16"/>
        <v>11.904545454545454</v>
      </c>
      <c r="AU48" s="5">
        <f t="shared" si="17"/>
        <v>60.802031377527889</v>
      </c>
      <c r="AV48" s="5">
        <v>1117.44</v>
      </c>
      <c r="AW48" s="4">
        <v>906.72</v>
      </c>
      <c r="AX48" s="4">
        <v>29.36</v>
      </c>
      <c r="AY48" s="1">
        <v>0.81079999999999985</v>
      </c>
      <c r="AZ48" s="4">
        <v>18.939999999999998</v>
      </c>
      <c r="BA48" s="4">
        <f t="shared" si="10"/>
        <v>72.083333333333329</v>
      </c>
      <c r="BB48" s="4">
        <v>103.8</v>
      </c>
      <c r="BC48" s="11">
        <v>70418.622210000001</v>
      </c>
      <c r="BD48" s="11">
        <v>35483.849820000003</v>
      </c>
      <c r="BE48" s="11">
        <v>33104.650070000003</v>
      </c>
      <c r="BF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4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  <c r="CC48">
        <v>1620</v>
      </c>
    </row>
    <row r="49" spans="1:181" ht="16" x14ac:dyDescent="0.2">
      <c r="A49" s="8" t="s">
        <v>185</v>
      </c>
      <c r="B49" s="8" t="s">
        <v>184</v>
      </c>
      <c r="C49" t="s">
        <v>219</v>
      </c>
      <c r="D49" t="s">
        <v>184</v>
      </c>
      <c r="E49">
        <v>1</v>
      </c>
      <c r="F49">
        <v>40</v>
      </c>
      <c r="G49" s="4">
        <v>28.3</v>
      </c>
      <c r="H49">
        <v>133</v>
      </c>
      <c r="I49">
        <v>84</v>
      </c>
      <c r="J49">
        <v>137</v>
      </c>
      <c r="K49">
        <v>87</v>
      </c>
      <c r="L49" s="5">
        <f t="shared" si="18"/>
        <v>135</v>
      </c>
      <c r="M49" s="5">
        <f t="shared" si="19"/>
        <v>85.5</v>
      </c>
      <c r="N49" s="4">
        <v>173.7</v>
      </c>
      <c r="O49" s="4">
        <v>86.7</v>
      </c>
      <c r="P49" s="4">
        <v>92</v>
      </c>
      <c r="Q49" s="4">
        <v>93</v>
      </c>
      <c r="R49" s="4">
        <f t="shared" si="20"/>
        <v>92.5</v>
      </c>
      <c r="S49">
        <v>28</v>
      </c>
      <c r="T49" s="4">
        <v>66.599999999999994</v>
      </c>
      <c r="U49" s="7" t="s">
        <v>178</v>
      </c>
      <c r="V49" s="4">
        <v>11</v>
      </c>
      <c r="W49" s="4">
        <v>11</v>
      </c>
      <c r="X49" s="4">
        <v>11</v>
      </c>
      <c r="Y49" s="4">
        <v>6</v>
      </c>
      <c r="Z49" s="7" t="s">
        <v>179</v>
      </c>
      <c r="AA49" s="4">
        <v>3084.5</v>
      </c>
      <c r="AB49" s="4">
        <v>2877.25</v>
      </c>
      <c r="AC49" s="4">
        <v>2981</v>
      </c>
      <c r="AD49" s="4">
        <f t="shared" si="14"/>
        <v>35.576701268742788</v>
      </c>
      <c r="AE49" s="4">
        <f t="shared" si="21"/>
        <v>33.186274509803923</v>
      </c>
      <c r="AF49" s="4">
        <f t="shared" si="9"/>
        <v>34.382929642445212</v>
      </c>
      <c r="AG49" s="4">
        <f t="shared" si="13"/>
        <v>16.56111111111111</v>
      </c>
      <c r="AH49" s="5">
        <f>13*60+5</f>
        <v>785</v>
      </c>
      <c r="AI49">
        <v>4.8</v>
      </c>
      <c r="AJ49">
        <v>20</v>
      </c>
      <c r="AK49">
        <v>17</v>
      </c>
      <c r="AL49">
        <v>180</v>
      </c>
      <c r="AM49" s="5">
        <v>3491.1666666666665</v>
      </c>
      <c r="AN49" s="4">
        <v>97.666666666666671</v>
      </c>
      <c r="AO49" s="1">
        <v>1.175</v>
      </c>
      <c r="AP49" s="5">
        <v>38.216666666666669</v>
      </c>
      <c r="AQ49" s="1">
        <v>6.52</v>
      </c>
      <c r="AR49" s="4">
        <v>3.5</v>
      </c>
      <c r="AS49" s="1">
        <f t="shared" si="15"/>
        <v>15.044694348327566</v>
      </c>
      <c r="AT49" s="1">
        <f t="shared" si="16"/>
        <v>11.283520761245674</v>
      </c>
      <c r="AU49" s="5">
        <f t="shared" si="17"/>
        <v>45.334086367190892</v>
      </c>
      <c r="AV49" s="5">
        <v>1304.375</v>
      </c>
      <c r="AW49" s="4">
        <v>1128.25</v>
      </c>
      <c r="AX49" s="4">
        <v>38.791666666666664</v>
      </c>
      <c r="AY49" s="1">
        <v>0.86624999999999985</v>
      </c>
      <c r="AZ49" s="4">
        <v>20.066666666666666</v>
      </c>
      <c r="BA49" s="4">
        <f t="shared" si="10"/>
        <v>59.555555555555564</v>
      </c>
      <c r="BB49">
        <v>107.2</v>
      </c>
      <c r="BC49" s="4">
        <v>85219.72</v>
      </c>
      <c r="BD49" s="11">
        <v>47425.531589999999</v>
      </c>
      <c r="BE49" s="11">
        <v>34948.426619999998</v>
      </c>
      <c r="BF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4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179</v>
      </c>
      <c r="CB49" s="7" t="s">
        <v>179</v>
      </c>
      <c r="CC49">
        <v>1530</v>
      </c>
    </row>
    <row r="50" spans="1:181" ht="16" x14ac:dyDescent="0.2">
      <c r="A50" s="8" t="s">
        <v>191</v>
      </c>
      <c r="B50" s="8" t="s">
        <v>184</v>
      </c>
      <c r="C50" t="s">
        <v>219</v>
      </c>
      <c r="D50" t="s">
        <v>184</v>
      </c>
      <c r="E50">
        <v>1</v>
      </c>
      <c r="F50">
        <v>67</v>
      </c>
      <c r="G50" s="4">
        <v>27.2</v>
      </c>
      <c r="H50">
        <v>115</v>
      </c>
      <c r="I50">
        <v>89</v>
      </c>
      <c r="J50">
        <v>120</v>
      </c>
      <c r="K50">
        <v>87</v>
      </c>
      <c r="L50" s="5">
        <f t="shared" si="18"/>
        <v>117.5</v>
      </c>
      <c r="M50" s="5">
        <f t="shared" si="19"/>
        <v>88</v>
      </c>
      <c r="N50" s="4">
        <v>174.7</v>
      </c>
      <c r="O50" s="4">
        <v>81.2</v>
      </c>
      <c r="P50" s="4">
        <v>96.5</v>
      </c>
      <c r="Q50" s="4">
        <v>98</v>
      </c>
      <c r="R50" s="4">
        <f t="shared" si="20"/>
        <v>97.25</v>
      </c>
      <c r="S50">
        <v>30</v>
      </c>
      <c r="T50" s="4">
        <v>21.75</v>
      </c>
      <c r="U50" s="7" t="s">
        <v>181</v>
      </c>
      <c r="V50" s="4">
        <v>-0.5</v>
      </c>
      <c r="W50" s="4">
        <v>0</v>
      </c>
      <c r="X50" s="4">
        <v>-12</v>
      </c>
      <c r="Y50" s="4">
        <v>-20</v>
      </c>
      <c r="Z50">
        <v>14</v>
      </c>
      <c r="AA50" s="4">
        <v>2560</v>
      </c>
      <c r="AB50" s="4">
        <v>2549.75</v>
      </c>
      <c r="AC50" s="4">
        <v>2622.3333333333335</v>
      </c>
      <c r="AD50" s="4">
        <f t="shared" si="14"/>
        <v>31.527093596059114</v>
      </c>
      <c r="AE50" s="4">
        <f t="shared" si="21"/>
        <v>31.400862068965516</v>
      </c>
      <c r="AF50" s="4">
        <f t="shared" si="9"/>
        <v>32.294745484400657</v>
      </c>
      <c r="AG50" s="4">
        <f t="shared" si="13"/>
        <v>14.2518115942029</v>
      </c>
      <c r="AH50" s="5">
        <f>13*60+10</f>
        <v>790</v>
      </c>
      <c r="AI50">
        <v>4.3</v>
      </c>
      <c r="AJ50">
        <v>20</v>
      </c>
      <c r="AK50">
        <v>19</v>
      </c>
      <c r="AL50">
        <v>184</v>
      </c>
      <c r="AM50" s="5">
        <v>3094.6666666666665</v>
      </c>
      <c r="AN50" s="4">
        <v>99</v>
      </c>
      <c r="AO50" s="1">
        <v>1.2016666666666669</v>
      </c>
      <c r="AP50" s="5">
        <v>37.883333333333333</v>
      </c>
      <c r="AQ50" s="1">
        <v>6.32</v>
      </c>
      <c r="AR50" s="4">
        <v>3</v>
      </c>
      <c r="AS50" s="1">
        <f t="shared" si="15"/>
        <v>15.342685799957163</v>
      </c>
      <c r="AT50" s="1">
        <f t="shared" si="16"/>
        <v>11.507014349967871</v>
      </c>
      <c r="AU50" s="5">
        <f t="shared" si="17"/>
        <v>48.860715244887608</v>
      </c>
      <c r="AV50" s="5">
        <v>1245.8260869565217</v>
      </c>
      <c r="AW50" s="4">
        <v>975.26086956521738</v>
      </c>
      <c r="AX50" s="4">
        <v>31.608695652173914</v>
      </c>
      <c r="AY50" s="1">
        <v>0.78304347826086929</v>
      </c>
      <c r="AZ50" s="4">
        <v>17.269565217391303</v>
      </c>
      <c r="BA50" s="4">
        <f t="shared" si="10"/>
        <v>58.586956521739133</v>
      </c>
      <c r="BB50">
        <v>107.8</v>
      </c>
      <c r="BC50" s="11">
        <v>80978.17194</v>
      </c>
      <c r="BD50" s="11">
        <v>48541.825049999999</v>
      </c>
      <c r="BE50" s="11">
        <v>30156.017390000001</v>
      </c>
      <c r="BF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4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  <c r="CC50">
        <v>900</v>
      </c>
    </row>
    <row r="51" spans="1:181" ht="16" x14ac:dyDescent="0.2">
      <c r="A51" s="8" t="s">
        <v>192</v>
      </c>
      <c r="B51" s="8" t="s">
        <v>184</v>
      </c>
      <c r="C51" t="s">
        <v>219</v>
      </c>
      <c r="D51" t="s">
        <v>184</v>
      </c>
      <c r="E51">
        <v>2</v>
      </c>
      <c r="F51">
        <v>23</v>
      </c>
      <c r="G51" s="4">
        <v>22.9</v>
      </c>
      <c r="H51">
        <v>124</v>
      </c>
      <c r="I51">
        <v>86</v>
      </c>
      <c r="J51">
        <v>131</v>
      </c>
      <c r="K51">
        <v>91</v>
      </c>
      <c r="L51" s="5">
        <f t="shared" si="18"/>
        <v>127.5</v>
      </c>
      <c r="M51" s="5">
        <f t="shared" si="19"/>
        <v>88.5</v>
      </c>
      <c r="N51" s="4">
        <v>179</v>
      </c>
      <c r="O51" s="4">
        <v>69.7</v>
      </c>
      <c r="P51" s="4">
        <v>82</v>
      </c>
      <c r="Q51" s="4">
        <v>81.5</v>
      </c>
      <c r="R51" s="4">
        <f t="shared" si="20"/>
        <v>81.75</v>
      </c>
      <c r="S51">
        <v>48</v>
      </c>
      <c r="T51" s="4">
        <v>65</v>
      </c>
      <c r="U51" s="7" t="s">
        <v>178</v>
      </c>
      <c r="V51" s="4">
        <v>14</v>
      </c>
      <c r="W51" s="4">
        <v>14</v>
      </c>
      <c r="X51" s="4">
        <v>-26</v>
      </c>
      <c r="Y51" s="4">
        <v>1.5</v>
      </c>
      <c r="Z51" s="7" t="s">
        <v>179</v>
      </c>
      <c r="AA51" s="4">
        <v>2692</v>
      </c>
      <c r="AB51" s="4">
        <v>2718.25</v>
      </c>
      <c r="AC51" s="4">
        <v>2770.1666666666665</v>
      </c>
      <c r="AD51" s="4">
        <f t="shared" si="14"/>
        <v>38.622668579626968</v>
      </c>
      <c r="AE51" s="4">
        <f t="shared" si="21"/>
        <v>38.999282639885223</v>
      </c>
      <c r="AF51" s="4">
        <f t="shared" si="9"/>
        <v>39.744141559062648</v>
      </c>
      <c r="AG51" s="4">
        <f t="shared" si="13"/>
        <v>16.788888888888888</v>
      </c>
      <c r="AH51" s="5">
        <f>12.5*60</f>
        <v>750</v>
      </c>
      <c r="AI51">
        <v>5.3</v>
      </c>
      <c r="AJ51">
        <v>20</v>
      </c>
      <c r="AK51">
        <v>20</v>
      </c>
      <c r="AL51">
        <v>165</v>
      </c>
      <c r="AM51" s="5">
        <v>3355.6666666666665</v>
      </c>
      <c r="AN51" s="4">
        <v>167.16666666666666</v>
      </c>
      <c r="AO51" s="1">
        <v>1.2300000000000002</v>
      </c>
      <c r="AP51" s="5">
        <v>57.349999999999994</v>
      </c>
      <c r="AQ51" s="1">
        <v>9.5</v>
      </c>
      <c r="AR51" s="4">
        <v>3.5</v>
      </c>
      <c r="AS51" s="1">
        <f t="shared" si="15"/>
        <v>15.696437111429939</v>
      </c>
      <c r="AT51" s="1">
        <f t="shared" si="16"/>
        <v>11.772327833572454</v>
      </c>
      <c r="AU51" s="5">
        <f t="shared" si="17"/>
        <v>40.248014960605779</v>
      </c>
      <c r="AV51" s="5">
        <v>1094.0416666666667</v>
      </c>
      <c r="AW51" s="4">
        <v>834.625</v>
      </c>
      <c r="AX51" s="4">
        <v>29.208333333333332</v>
      </c>
      <c r="AY51" s="1">
        <v>0.76249999999999973</v>
      </c>
      <c r="AZ51" s="4">
        <v>18.633333333333336</v>
      </c>
      <c r="BA51" s="4">
        <f t="shared" si="10"/>
        <v>63.27272727272728</v>
      </c>
      <c r="BB51">
        <v>104.4</v>
      </c>
      <c r="BC51" s="11">
        <v>70165.860320000007</v>
      </c>
      <c r="BD51" s="11">
        <v>52609.250099999997</v>
      </c>
      <c r="BE51" s="11">
        <v>14382.79291</v>
      </c>
      <c r="BF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4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  <c r="CC51" s="7" t="s">
        <v>179</v>
      </c>
    </row>
    <row r="52" spans="1:181" ht="16" x14ac:dyDescent="0.2">
      <c r="A52" s="8" t="s">
        <v>193</v>
      </c>
      <c r="B52" s="8" t="s">
        <v>176</v>
      </c>
      <c r="C52" t="s">
        <v>219</v>
      </c>
      <c r="D52" t="s">
        <v>181</v>
      </c>
      <c r="E52">
        <v>2</v>
      </c>
      <c r="F52">
        <v>47</v>
      </c>
      <c r="G52" s="4">
        <v>35.700000000000003</v>
      </c>
      <c r="H52">
        <v>147</v>
      </c>
      <c r="I52">
        <v>97</v>
      </c>
      <c r="J52">
        <v>152</v>
      </c>
      <c r="K52">
        <v>99</v>
      </c>
      <c r="L52" s="5">
        <f t="shared" si="18"/>
        <v>149.5</v>
      </c>
      <c r="M52" s="5">
        <f t="shared" si="19"/>
        <v>98</v>
      </c>
      <c r="N52" s="4">
        <v>172.2</v>
      </c>
      <c r="O52" s="4">
        <v>103.3</v>
      </c>
      <c r="P52" s="4">
        <v>118.4</v>
      </c>
      <c r="Q52" s="4">
        <v>119.3</v>
      </c>
      <c r="R52" s="4">
        <f t="shared" si="20"/>
        <v>118.85</v>
      </c>
      <c r="S52">
        <v>45</v>
      </c>
      <c r="T52" s="4">
        <v>48.4</v>
      </c>
      <c r="U52" s="7" t="s">
        <v>181</v>
      </c>
      <c r="V52" s="4">
        <v>8</v>
      </c>
      <c r="W52" s="4">
        <v>7.6</v>
      </c>
      <c r="X52" s="4">
        <v>-3.4</v>
      </c>
      <c r="Y52" s="4">
        <v>-7.6</v>
      </c>
      <c r="Z52" s="7" t="s">
        <v>179</v>
      </c>
      <c r="AA52" s="4">
        <v>2675.5</v>
      </c>
      <c r="AB52" s="4">
        <v>2695.8333333333335</v>
      </c>
      <c r="AC52" s="4">
        <v>2758.8333333333335</v>
      </c>
      <c r="AD52" s="4">
        <f t="shared" si="14"/>
        <v>25.90029041626331</v>
      </c>
      <c r="AE52" s="4">
        <f t="shared" si="21"/>
        <v>26.097128105840596</v>
      </c>
      <c r="AF52" s="4">
        <f t="shared" si="9"/>
        <v>26.70700225879316</v>
      </c>
      <c r="AG52" s="4">
        <f t="shared" si="13"/>
        <v>16.51996007984032</v>
      </c>
      <c r="AH52" s="5">
        <v>590</v>
      </c>
      <c r="AI52">
        <v>4.8</v>
      </c>
      <c r="AJ52">
        <v>16</v>
      </c>
      <c r="AK52">
        <v>15</v>
      </c>
      <c r="AL52">
        <v>167</v>
      </c>
      <c r="AM52" s="5">
        <v>3540.5</v>
      </c>
      <c r="AN52" s="4">
        <v>119.33333333333333</v>
      </c>
      <c r="AO52" s="1">
        <v>1.2916666666666667</v>
      </c>
      <c r="AP52" s="5">
        <v>46.666666666666664</v>
      </c>
      <c r="AQ52" s="1">
        <v>8.89</v>
      </c>
      <c r="AR52" s="4">
        <v>3.5</v>
      </c>
      <c r="AS52" s="1">
        <f t="shared" si="15"/>
        <v>14.557212003872218</v>
      </c>
      <c r="AT52" s="1">
        <f t="shared" si="16"/>
        <v>10.917909002904164</v>
      </c>
      <c r="AU52" s="5">
        <f t="shared" si="17"/>
        <v>55.780896445131368</v>
      </c>
      <c r="AV52" s="5">
        <v>1503.76</v>
      </c>
      <c r="AW52" s="4">
        <v>1286.8399999999999</v>
      </c>
      <c r="AX52" s="4">
        <v>39.92</v>
      </c>
      <c r="AY52" s="1">
        <v>0.85479999999999978</v>
      </c>
      <c r="AZ52" s="4">
        <v>22.751999999999995</v>
      </c>
      <c r="BA52" s="4">
        <f t="shared" si="10"/>
        <v>70.658682634730539</v>
      </c>
      <c r="BB52" s="4">
        <v>118</v>
      </c>
      <c r="BC52" s="11">
        <v>102078.28</v>
      </c>
      <c r="BD52" s="11">
        <v>56832.273849999998</v>
      </c>
      <c r="BE52" s="11">
        <v>42378.873330000002</v>
      </c>
      <c r="BF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4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179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  <c r="CC52">
        <v>275.39999999999998</v>
      </c>
    </row>
    <row r="53" spans="1:181" ht="16" x14ac:dyDescent="0.2">
      <c r="A53" s="8" t="s">
        <v>195</v>
      </c>
      <c r="B53" s="8" t="s">
        <v>184</v>
      </c>
      <c r="C53" t="s">
        <v>219</v>
      </c>
      <c r="D53" t="s">
        <v>184</v>
      </c>
      <c r="E53">
        <v>2</v>
      </c>
      <c r="F53">
        <v>55</v>
      </c>
      <c r="G53" s="4">
        <v>30.9</v>
      </c>
      <c r="H53">
        <v>161</v>
      </c>
      <c r="I53">
        <v>107</v>
      </c>
      <c r="J53">
        <v>163</v>
      </c>
      <c r="K53">
        <v>102</v>
      </c>
      <c r="L53" s="5">
        <f t="shared" si="18"/>
        <v>162</v>
      </c>
      <c r="M53" s="5">
        <f t="shared" si="19"/>
        <v>104.5</v>
      </c>
      <c r="N53" s="4">
        <v>188.5</v>
      </c>
      <c r="O53" s="4">
        <v>107.5</v>
      </c>
      <c r="P53" s="4">
        <v>113.5</v>
      </c>
      <c r="Q53" s="4">
        <v>114.5</v>
      </c>
      <c r="R53" s="4">
        <f t="shared" si="20"/>
        <v>114</v>
      </c>
      <c r="S53">
        <v>49</v>
      </c>
      <c r="T53" s="4">
        <v>15.8</v>
      </c>
      <c r="U53" s="7" t="s">
        <v>181</v>
      </c>
      <c r="V53" s="4">
        <v>-25</v>
      </c>
      <c r="W53" s="4">
        <v>-19</v>
      </c>
      <c r="X53" s="4">
        <v>-9.5</v>
      </c>
      <c r="Y53" s="4">
        <v>-5.8</v>
      </c>
      <c r="Z53" s="7" t="s">
        <v>179</v>
      </c>
      <c r="AA53" s="4">
        <v>3199.5</v>
      </c>
      <c r="AB53" s="4">
        <v>3230.1666666666665</v>
      </c>
      <c r="AC53" s="4">
        <v>3290</v>
      </c>
      <c r="AD53" s="4">
        <f t="shared" si="14"/>
        <v>29.762790697674419</v>
      </c>
      <c r="AE53" s="4">
        <f t="shared" si="21"/>
        <v>30.048062015503874</v>
      </c>
      <c r="AF53" s="4">
        <f t="shared" si="9"/>
        <v>30.604651162790699</v>
      </c>
      <c r="AG53" s="4">
        <f t="shared" si="13"/>
        <v>18.277777777777779</v>
      </c>
      <c r="AH53" s="5">
        <f>14*60+5</f>
        <v>845</v>
      </c>
      <c r="AI53">
        <v>4.8</v>
      </c>
      <c r="AJ53">
        <v>20</v>
      </c>
      <c r="AK53">
        <v>19</v>
      </c>
      <c r="AL53">
        <v>180</v>
      </c>
      <c r="AM53" s="5">
        <v>4207.166666666667</v>
      </c>
      <c r="AN53" s="4">
        <v>125.5</v>
      </c>
      <c r="AO53" s="1">
        <v>1.3049999999999999</v>
      </c>
      <c r="AP53" s="5">
        <v>40.31666666666667</v>
      </c>
      <c r="AQ53" s="1">
        <v>11.84</v>
      </c>
      <c r="AR53" s="4">
        <v>3</v>
      </c>
      <c r="AS53" s="1">
        <f t="shared" si="15"/>
        <v>14.808186046511629</v>
      </c>
      <c r="AT53" s="1">
        <f t="shared" si="16"/>
        <v>11.106139534883722</v>
      </c>
      <c r="AU53" s="5">
        <f t="shared" si="17"/>
        <v>49.281667612610292</v>
      </c>
      <c r="AV53" s="5">
        <v>1591.88</v>
      </c>
      <c r="AW53" s="4">
        <v>1307.32</v>
      </c>
      <c r="AX53" s="4">
        <v>37.72</v>
      </c>
      <c r="AY53" s="1">
        <v>0.82120000000000015</v>
      </c>
      <c r="AZ53" s="4">
        <v>16.035999999999998</v>
      </c>
      <c r="BA53" s="4">
        <f t="shared" si="10"/>
        <v>57.666666666666664</v>
      </c>
      <c r="BB53">
        <v>103.8</v>
      </c>
      <c r="BC53" s="11">
        <v>107868.85</v>
      </c>
      <c r="BD53" s="11">
        <v>64460.787179999999</v>
      </c>
      <c r="BE53" s="11">
        <v>40273.517160000003</v>
      </c>
      <c r="BF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21" t="s">
        <v>179</v>
      </c>
      <c r="BN53" s="21" t="s">
        <v>179</v>
      </c>
      <c r="BO53" s="21" t="s">
        <v>179</v>
      </c>
      <c r="BP53" s="21" t="s">
        <v>179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179</v>
      </c>
      <c r="BY53">
        <v>655</v>
      </c>
      <c r="BZ53">
        <v>1177</v>
      </c>
      <c r="CA53">
        <v>644</v>
      </c>
      <c r="CB53">
        <v>1196</v>
      </c>
      <c r="CC53">
        <v>612</v>
      </c>
    </row>
    <row r="54" spans="1:181" ht="16" x14ac:dyDescent="0.2">
      <c r="A54" s="8" t="s">
        <v>189</v>
      </c>
      <c r="B54" s="8" t="s">
        <v>184</v>
      </c>
      <c r="C54" t="s">
        <v>219</v>
      </c>
      <c r="D54" t="s">
        <v>184</v>
      </c>
      <c r="E54">
        <v>1</v>
      </c>
      <c r="F54">
        <v>55</v>
      </c>
      <c r="G54" s="4">
        <v>31</v>
      </c>
      <c r="H54">
        <v>138</v>
      </c>
      <c r="I54">
        <v>85</v>
      </c>
      <c r="J54">
        <v>139</v>
      </c>
      <c r="K54">
        <v>87</v>
      </c>
      <c r="L54" s="5">
        <f t="shared" si="18"/>
        <v>138.5</v>
      </c>
      <c r="M54" s="5">
        <f t="shared" si="19"/>
        <v>86</v>
      </c>
      <c r="N54" s="4">
        <v>167.5</v>
      </c>
      <c r="O54" s="4">
        <v>89.1</v>
      </c>
      <c r="P54" s="4">
        <v>102</v>
      </c>
      <c r="Q54" s="4">
        <v>101</v>
      </c>
      <c r="R54" s="4">
        <f t="shared" si="20"/>
        <v>101.5</v>
      </c>
      <c r="S54">
        <v>29</v>
      </c>
      <c r="T54" s="4">
        <v>63</v>
      </c>
      <c r="U54" s="7" t="s">
        <v>178</v>
      </c>
      <c r="V54" s="4">
        <v>0</v>
      </c>
      <c r="W54" s="4">
        <v>6</v>
      </c>
      <c r="X54" s="4">
        <v>-14</v>
      </c>
      <c r="Y54" s="4">
        <v>-18</v>
      </c>
      <c r="Z54" s="7" t="s">
        <v>179</v>
      </c>
      <c r="AA54" s="4">
        <v>2439.5</v>
      </c>
      <c r="AB54" s="4">
        <v>2415.3333333333335</v>
      </c>
      <c r="AC54" s="4">
        <v>2498.5</v>
      </c>
      <c r="AD54" s="4">
        <f t="shared" si="14"/>
        <v>27.379349046015715</v>
      </c>
      <c r="AE54" s="4">
        <f t="shared" si="21"/>
        <v>27.108118219229333</v>
      </c>
      <c r="AF54" s="4">
        <f t="shared" si="9"/>
        <v>28.041526374859711</v>
      </c>
      <c r="AG54" s="4">
        <f t="shared" si="13"/>
        <v>13.289893617021276</v>
      </c>
      <c r="AH54" s="5">
        <f>9.5*60</f>
        <v>570</v>
      </c>
      <c r="AI54">
        <v>4.8</v>
      </c>
      <c r="AJ54">
        <v>16</v>
      </c>
      <c r="AK54">
        <v>18</v>
      </c>
      <c r="AL54">
        <v>188</v>
      </c>
      <c r="AM54" s="5">
        <v>2945</v>
      </c>
      <c r="AN54" s="4">
        <v>83.833333333333329</v>
      </c>
      <c r="AO54" s="1">
        <v>1.2316666666666667</v>
      </c>
      <c r="AP54" s="5">
        <v>34.716666666666669</v>
      </c>
      <c r="AQ54" s="1">
        <v>10.81</v>
      </c>
      <c r="AR54" s="4">
        <v>3.5</v>
      </c>
      <c r="AS54" s="1">
        <f t="shared" si="15"/>
        <v>16.41257014590348</v>
      </c>
      <c r="AT54" s="1">
        <f t="shared" si="16"/>
        <v>12.30942760942761</v>
      </c>
      <c r="AU54" s="5">
        <f t="shared" si="17"/>
        <v>60.544852332321277</v>
      </c>
      <c r="AV54" s="5">
        <v>1462.36</v>
      </c>
      <c r="AW54" s="4">
        <v>1176.8399999999999</v>
      </c>
      <c r="AX54" s="4">
        <v>35.6</v>
      </c>
      <c r="AY54" s="1">
        <v>0.80840000000000023</v>
      </c>
      <c r="AZ54" s="4">
        <v>19.564000000000004</v>
      </c>
      <c r="BA54" s="4">
        <f t="shared" si="10"/>
        <v>67.021276595744681</v>
      </c>
      <c r="BB54">
        <v>126</v>
      </c>
      <c r="BC54" s="11">
        <v>90033.35</v>
      </c>
      <c r="BD54" s="11">
        <v>47867.043890000001</v>
      </c>
      <c r="BE54" s="11">
        <v>39812.594250000002</v>
      </c>
      <c r="BF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4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  <c r="CC54">
        <v>2923.2</v>
      </c>
    </row>
    <row r="55" spans="1:181" ht="16" x14ac:dyDescent="0.2">
      <c r="A55" s="8" t="s">
        <v>199</v>
      </c>
      <c r="B55" s="8" t="s">
        <v>184</v>
      </c>
      <c r="C55" t="s">
        <v>219</v>
      </c>
      <c r="D55" t="s">
        <v>184</v>
      </c>
      <c r="E55">
        <v>2</v>
      </c>
      <c r="F55">
        <v>65</v>
      </c>
      <c r="G55" s="4">
        <v>30.6</v>
      </c>
      <c r="H55">
        <v>140</v>
      </c>
      <c r="I55">
        <v>84</v>
      </c>
      <c r="J55">
        <v>135</v>
      </c>
      <c r="K55">
        <v>89</v>
      </c>
      <c r="L55" s="5">
        <f t="shared" si="18"/>
        <v>137.5</v>
      </c>
      <c r="M55" s="5">
        <f t="shared" si="19"/>
        <v>86.5</v>
      </c>
      <c r="N55" s="4">
        <v>178</v>
      </c>
      <c r="O55" s="4">
        <v>97.2</v>
      </c>
      <c r="P55" s="4">
        <v>111.8</v>
      </c>
      <c r="Q55" s="4">
        <v>112.3</v>
      </c>
      <c r="R55" s="4">
        <f t="shared" si="20"/>
        <v>112.05</v>
      </c>
      <c r="S55">
        <v>50</v>
      </c>
      <c r="T55" s="4">
        <v>8.1999999999999993</v>
      </c>
      <c r="U55" s="7" t="s">
        <v>181</v>
      </c>
      <c r="V55" s="4">
        <v>7.5</v>
      </c>
      <c r="W55" s="4">
        <v>3.2</v>
      </c>
      <c r="X55" s="4">
        <v>-14.5</v>
      </c>
      <c r="Y55" s="4">
        <v>-24.2</v>
      </c>
      <c r="Z55">
        <v>11</v>
      </c>
      <c r="AA55" s="4">
        <v>2626</v>
      </c>
      <c r="AB55" s="4">
        <v>2675.1666666666665</v>
      </c>
      <c r="AC55" s="4">
        <v>2693.3333333333335</v>
      </c>
      <c r="AD55" s="4">
        <f t="shared" si="14"/>
        <v>27.016460905349792</v>
      </c>
      <c r="AE55" s="4">
        <f t="shared" si="21"/>
        <v>27.522290809327846</v>
      </c>
      <c r="AF55" s="4">
        <f t="shared" si="9"/>
        <v>27.709190672153635</v>
      </c>
      <c r="AG55" s="4">
        <f t="shared" si="13"/>
        <v>16.52351738241309</v>
      </c>
      <c r="AH55" s="5">
        <f>11*60+20</f>
        <v>680</v>
      </c>
      <c r="AI55">
        <v>3.8</v>
      </c>
      <c r="AJ55">
        <v>20</v>
      </c>
      <c r="AK55">
        <v>20</v>
      </c>
      <c r="AL55">
        <v>163</v>
      </c>
      <c r="AM55" s="5">
        <v>2646.6666666666665</v>
      </c>
      <c r="AN55" s="4">
        <v>93.166666666666671</v>
      </c>
      <c r="AO55" s="1">
        <v>0.98333333333333339</v>
      </c>
      <c r="AP55" s="5">
        <v>35.883333333333333</v>
      </c>
      <c r="AQ55" s="1">
        <v>2.58</v>
      </c>
      <c r="AR55" s="4">
        <v>3</v>
      </c>
      <c r="AS55" s="1">
        <f t="shared" si="15"/>
        <v>13.363786008230452</v>
      </c>
      <c r="AT55" s="1">
        <f t="shared" si="16"/>
        <v>10.02283950617284</v>
      </c>
      <c r="AU55" s="5">
        <f t="shared" si="17"/>
        <v>48.556227026353504</v>
      </c>
      <c r="AV55" s="5">
        <v>1298.96</v>
      </c>
      <c r="AW55" s="4">
        <v>1008.88</v>
      </c>
      <c r="AX55" s="4">
        <v>37.92</v>
      </c>
      <c r="AY55" s="1">
        <v>0.77719999999999989</v>
      </c>
      <c r="AZ55" s="4">
        <v>23.816000000000003</v>
      </c>
      <c r="BA55" s="4">
        <f t="shared" si="10"/>
        <v>72.024539877300626</v>
      </c>
      <c r="BB55">
        <v>117.4</v>
      </c>
      <c r="BC55" s="11">
        <v>98140.58</v>
      </c>
      <c r="BD55" s="11">
        <v>62664.512580000002</v>
      </c>
      <c r="BE55" s="11">
        <v>32630.11663</v>
      </c>
      <c r="BF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21" t="s">
        <v>179</v>
      </c>
      <c r="BN55" s="21" t="s">
        <v>179</v>
      </c>
      <c r="BO55" s="21" t="s">
        <v>179</v>
      </c>
      <c r="BP55" s="21" t="s">
        <v>179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  <c r="CC55">
        <v>4824</v>
      </c>
    </row>
    <row r="56" spans="1:181" ht="16" x14ac:dyDescent="0.2">
      <c r="A56" s="8" t="s">
        <v>197</v>
      </c>
      <c r="B56" s="8" t="s">
        <v>184</v>
      </c>
      <c r="C56" t="s">
        <v>219</v>
      </c>
      <c r="D56" t="s">
        <v>184</v>
      </c>
      <c r="E56">
        <v>1</v>
      </c>
      <c r="F56">
        <v>51</v>
      </c>
      <c r="G56" s="4">
        <v>19.8</v>
      </c>
      <c r="H56">
        <v>150</v>
      </c>
      <c r="I56">
        <v>98</v>
      </c>
      <c r="J56">
        <v>148</v>
      </c>
      <c r="K56">
        <v>101</v>
      </c>
      <c r="L56" s="5">
        <f t="shared" si="18"/>
        <v>149</v>
      </c>
      <c r="M56" s="5">
        <f t="shared" si="19"/>
        <v>99.5</v>
      </c>
      <c r="N56" s="4">
        <v>172.3</v>
      </c>
      <c r="O56" s="4">
        <v>59.8</v>
      </c>
      <c r="P56" s="4">
        <v>75</v>
      </c>
      <c r="Q56" s="4">
        <v>75</v>
      </c>
      <c r="R56" s="4">
        <f t="shared" si="20"/>
        <v>75</v>
      </c>
      <c r="S56">
        <v>23</v>
      </c>
      <c r="T56" s="4">
        <v>64</v>
      </c>
      <c r="U56" s="7" t="s">
        <v>178</v>
      </c>
      <c r="V56" s="4">
        <v>5</v>
      </c>
      <c r="W56" s="4">
        <v>6</v>
      </c>
      <c r="X56" s="4">
        <v>8</v>
      </c>
      <c r="Y56" s="4">
        <v>-3</v>
      </c>
      <c r="Z56" s="7" t="s">
        <v>179</v>
      </c>
      <c r="AA56" s="4">
        <v>2547.5</v>
      </c>
      <c r="AB56" s="4">
        <v>2548.0833333333335</v>
      </c>
      <c r="AC56" s="4">
        <v>2573.1666666666665</v>
      </c>
      <c r="AD56" s="4">
        <f t="shared" si="14"/>
        <v>42.600334448160538</v>
      </c>
      <c r="AE56" s="4">
        <f t="shared" si="21"/>
        <v>42.610089186176147</v>
      </c>
      <c r="AF56" s="4">
        <f t="shared" si="9"/>
        <v>43.02954292084727</v>
      </c>
      <c r="AG56" s="4">
        <f t="shared" si="13"/>
        <v>14.78831417624521</v>
      </c>
      <c r="AH56" s="5">
        <f>15*60+5</f>
        <v>905</v>
      </c>
      <c r="AI56">
        <v>6.3</v>
      </c>
      <c r="AJ56">
        <v>20</v>
      </c>
      <c r="AK56">
        <v>19</v>
      </c>
      <c r="AL56">
        <v>174</v>
      </c>
      <c r="AM56" s="5">
        <v>3087.3333333333335</v>
      </c>
      <c r="AN56" s="4">
        <v>91.5</v>
      </c>
      <c r="AO56" s="1">
        <v>1.2116666666666667</v>
      </c>
      <c r="AP56" s="5">
        <v>47.716666666666669</v>
      </c>
      <c r="AQ56" s="1">
        <v>6.96</v>
      </c>
      <c r="AR56" s="4">
        <v>3.5</v>
      </c>
      <c r="AS56" s="1">
        <f t="shared" si="15"/>
        <v>16.062876254180601</v>
      </c>
      <c r="AT56" s="1">
        <f t="shared" si="16"/>
        <v>12.047157190635451</v>
      </c>
      <c r="AU56" s="5">
        <f t="shared" si="17"/>
        <v>37.697354220492521</v>
      </c>
      <c r="AV56" s="5">
        <v>960.56</v>
      </c>
      <c r="AW56" s="4">
        <v>816.88</v>
      </c>
      <c r="AX56" s="4">
        <v>25.16</v>
      </c>
      <c r="AY56" s="1">
        <v>0.85040000000000004</v>
      </c>
      <c r="AZ56" s="4">
        <v>19.808000000000003</v>
      </c>
      <c r="BA56" s="4">
        <f t="shared" si="10"/>
        <v>56.896551724137936</v>
      </c>
      <c r="BB56">
        <v>99</v>
      </c>
      <c r="BC56" s="11">
        <v>58982.758609999997</v>
      </c>
      <c r="BD56" s="11">
        <v>42564.330970000003</v>
      </c>
      <c r="BE56" s="4">
        <v>13962.24811</v>
      </c>
      <c r="BF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4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  <c r="CC56">
        <v>2358</v>
      </c>
    </row>
    <row r="57" spans="1:181" ht="16" x14ac:dyDescent="0.2">
      <c r="A57" s="8" t="s">
        <v>201</v>
      </c>
      <c r="B57" s="8" t="s">
        <v>176</v>
      </c>
      <c r="C57" t="s">
        <v>219</v>
      </c>
      <c r="D57" t="s">
        <v>178</v>
      </c>
      <c r="E57">
        <v>2</v>
      </c>
      <c r="F57">
        <v>55</v>
      </c>
      <c r="G57" s="4">
        <v>29.3</v>
      </c>
      <c r="H57">
        <v>138</v>
      </c>
      <c r="I57">
        <v>83</v>
      </c>
      <c r="J57">
        <v>140</v>
      </c>
      <c r="K57">
        <v>81</v>
      </c>
      <c r="L57" s="5">
        <f t="shared" si="18"/>
        <v>139</v>
      </c>
      <c r="M57" s="5">
        <f t="shared" si="19"/>
        <v>82</v>
      </c>
      <c r="N57" s="4">
        <v>174.5</v>
      </c>
      <c r="O57" s="4">
        <v>93.5</v>
      </c>
      <c r="P57" s="4">
        <v>109</v>
      </c>
      <c r="Q57" s="4">
        <v>109</v>
      </c>
      <c r="R57" s="4">
        <f t="shared" si="20"/>
        <v>109</v>
      </c>
      <c r="S57">
        <v>37</v>
      </c>
      <c r="T57" s="4">
        <v>64.8</v>
      </c>
      <c r="U57" s="7" t="s">
        <v>178</v>
      </c>
      <c r="V57" s="4">
        <v>15.5</v>
      </c>
      <c r="W57" s="4">
        <v>19</v>
      </c>
      <c r="X57" s="4">
        <v>-30</v>
      </c>
      <c r="Y57" s="4">
        <v>-38</v>
      </c>
      <c r="Z57" s="7" t="s">
        <v>179</v>
      </c>
      <c r="AA57" s="4">
        <v>2704.5</v>
      </c>
      <c r="AB57" s="4">
        <v>2685.0833333333335</v>
      </c>
      <c r="AC57" s="4">
        <v>2735.6666666666665</v>
      </c>
      <c r="AD57" s="4">
        <f t="shared" si="14"/>
        <v>28.925133689839573</v>
      </c>
      <c r="AE57" s="4">
        <f t="shared" si="21"/>
        <v>28.717468805704101</v>
      </c>
      <c r="AF57" s="4">
        <f t="shared" si="9"/>
        <v>29.258467023172905</v>
      </c>
      <c r="AG57" s="4">
        <f t="shared" si="13"/>
        <v>18.997685185185183</v>
      </c>
      <c r="AH57" s="5">
        <f>12*60</f>
        <v>720</v>
      </c>
      <c r="AI57">
        <v>3.8</v>
      </c>
      <c r="AJ57">
        <v>20</v>
      </c>
      <c r="AK57">
        <v>17</v>
      </c>
      <c r="AL57">
        <v>144</v>
      </c>
      <c r="AM57" s="5">
        <v>2791.3333333333335</v>
      </c>
      <c r="AN57" s="4">
        <v>80</v>
      </c>
      <c r="AO57" s="1">
        <v>1.0316666666666667</v>
      </c>
      <c r="AP57" s="5">
        <v>31.150000000000002</v>
      </c>
      <c r="AQ57" s="1">
        <v>3.92</v>
      </c>
      <c r="AR57" s="4">
        <v>3</v>
      </c>
      <c r="AS57" s="1">
        <f t="shared" si="15"/>
        <v>14.729411764705883</v>
      </c>
      <c r="AT57" s="1">
        <f t="shared" si="16"/>
        <v>11.047058823529412</v>
      </c>
      <c r="AU57" s="5">
        <f t="shared" si="17"/>
        <v>51.290773098289932</v>
      </c>
      <c r="AV57" s="5">
        <v>1377.2</v>
      </c>
      <c r="AW57" s="4">
        <v>1020.64</v>
      </c>
      <c r="AX57" s="4">
        <v>32.200000000000003</v>
      </c>
      <c r="AY57" s="1">
        <v>0.74199999999999999</v>
      </c>
      <c r="AZ57" s="4">
        <v>20.095999999999997</v>
      </c>
      <c r="BA57" s="4">
        <f t="shared" si="10"/>
        <v>65.694444444444443</v>
      </c>
      <c r="BB57" s="4">
        <v>94.6</v>
      </c>
      <c r="BC57" s="11">
        <v>93685.6</v>
      </c>
      <c r="BD57" s="11">
        <v>59467.180690000001</v>
      </c>
      <c r="BE57" s="4">
        <v>31115.492109999999</v>
      </c>
      <c r="BF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4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179</v>
      </c>
      <c r="BX57" s="7" t="s">
        <v>179</v>
      </c>
      <c r="BY57" s="7" t="s">
        <v>179</v>
      </c>
      <c r="BZ57" s="7" t="s">
        <v>179</v>
      </c>
      <c r="CA57" s="7" t="s">
        <v>179</v>
      </c>
      <c r="CB57" s="7" t="s">
        <v>179</v>
      </c>
      <c r="CC57">
        <v>6012</v>
      </c>
    </row>
    <row r="58" spans="1:181" ht="16" x14ac:dyDescent="0.2">
      <c r="A58" s="8" t="s">
        <v>204</v>
      </c>
      <c r="B58" s="8" t="s">
        <v>176</v>
      </c>
      <c r="C58" t="s">
        <v>219</v>
      </c>
      <c r="D58" t="s">
        <v>181</v>
      </c>
      <c r="E58">
        <v>1</v>
      </c>
      <c r="F58">
        <v>45</v>
      </c>
      <c r="G58" s="4">
        <v>33.200000000000003</v>
      </c>
      <c r="H58">
        <v>129</v>
      </c>
      <c r="I58">
        <v>105</v>
      </c>
      <c r="J58">
        <v>136</v>
      </c>
      <c r="K58">
        <v>92</v>
      </c>
      <c r="L58" s="5">
        <f t="shared" si="18"/>
        <v>132.5</v>
      </c>
      <c r="M58" s="5">
        <f t="shared" si="19"/>
        <v>98.5</v>
      </c>
      <c r="N58" s="4">
        <v>177.1</v>
      </c>
      <c r="O58" s="4">
        <v>104.6</v>
      </c>
      <c r="P58" s="4">
        <v>107</v>
      </c>
      <c r="Q58" s="4">
        <v>106.9</v>
      </c>
      <c r="R58" s="4">
        <f t="shared" si="20"/>
        <v>106.95</v>
      </c>
      <c r="S58">
        <v>35</v>
      </c>
      <c r="T58" s="4">
        <v>66.3</v>
      </c>
      <c r="U58" s="7" t="s">
        <v>178</v>
      </c>
      <c r="V58" s="4">
        <v>5.6</v>
      </c>
      <c r="W58" s="4">
        <v>3.8</v>
      </c>
      <c r="X58" s="4">
        <v>5.6</v>
      </c>
      <c r="Y58" s="4">
        <v>-10.199999999999999</v>
      </c>
      <c r="Z58" s="7" t="s">
        <v>179</v>
      </c>
      <c r="AA58" s="4">
        <v>2922</v>
      </c>
      <c r="AB58" s="4">
        <v>2898.9166666666665</v>
      </c>
      <c r="AC58" s="4">
        <v>2931.3333333333335</v>
      </c>
      <c r="AD58" s="4">
        <f t="shared" si="14"/>
        <v>27.934990439770555</v>
      </c>
      <c r="AE58" s="4">
        <f t="shared" si="21"/>
        <v>27.714308476736775</v>
      </c>
      <c r="AF58" s="4">
        <f t="shared" si="9"/>
        <v>28.02421924792862</v>
      </c>
      <c r="AG58" s="4">
        <f t="shared" si="13"/>
        <v>15.267361111111112</v>
      </c>
      <c r="AH58" s="5">
        <f>60*10.5</f>
        <v>630</v>
      </c>
      <c r="AI58">
        <v>4.8</v>
      </c>
      <c r="AJ58">
        <v>18</v>
      </c>
      <c r="AK58">
        <v>19</v>
      </c>
      <c r="AL58">
        <v>192</v>
      </c>
      <c r="AM58" s="5">
        <v>3561.6666666666665</v>
      </c>
      <c r="AN58" s="4">
        <v>117.16666666666667</v>
      </c>
      <c r="AO58" s="1">
        <v>1.2283333333333333</v>
      </c>
      <c r="AP58" s="5">
        <v>46.79999999999999</v>
      </c>
      <c r="AQ58" s="1">
        <v>9.51</v>
      </c>
      <c r="AR58" s="4">
        <v>3.5</v>
      </c>
      <c r="AS58" s="1">
        <f t="shared" si="15"/>
        <v>15.22676864244742</v>
      </c>
      <c r="AT58" s="1">
        <f t="shared" si="16"/>
        <v>11.420076481835565</v>
      </c>
      <c r="AU58" s="5">
        <f t="shared" si="17"/>
        <v>54.941903584672438</v>
      </c>
      <c r="AV58" s="5">
        <v>1592.72</v>
      </c>
      <c r="AW58" s="4">
        <v>1258.04</v>
      </c>
      <c r="AX58" s="4">
        <v>41.8</v>
      </c>
      <c r="AY58" s="1">
        <v>0.79000000000000015</v>
      </c>
      <c r="AZ58" s="4">
        <v>23.783999999999995</v>
      </c>
      <c r="BA58" s="4">
        <f t="shared" si="10"/>
        <v>61.875</v>
      </c>
      <c r="BB58" s="4">
        <v>118.8</v>
      </c>
      <c r="BC58" s="11">
        <v>103652.51</v>
      </c>
      <c r="BD58" s="11">
        <v>55905.234049999999</v>
      </c>
      <c r="BE58" s="11">
        <v>44713.21544</v>
      </c>
      <c r="BF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4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  <c r="CC58">
        <v>1260</v>
      </c>
    </row>
    <row r="59" spans="1:181" ht="16" x14ac:dyDescent="0.2">
      <c r="A59" s="8" t="s">
        <v>202</v>
      </c>
      <c r="B59" s="8" t="s">
        <v>184</v>
      </c>
      <c r="C59" t="s">
        <v>219</v>
      </c>
      <c r="D59" t="s">
        <v>184</v>
      </c>
      <c r="E59">
        <v>2</v>
      </c>
      <c r="F59">
        <v>30</v>
      </c>
      <c r="G59" s="4">
        <v>24.2</v>
      </c>
      <c r="H59">
        <v>155</v>
      </c>
      <c r="I59">
        <v>91</v>
      </c>
      <c r="J59">
        <v>160</v>
      </c>
      <c r="K59">
        <v>93</v>
      </c>
      <c r="L59" s="5">
        <f t="shared" ref="L59:L70" si="22">AVERAGE(H59,J59)</f>
        <v>157.5</v>
      </c>
      <c r="M59" s="5">
        <f t="shared" ref="M59:M70" si="23">AVERAGE(I59,K59)</f>
        <v>92</v>
      </c>
      <c r="N59" s="4">
        <v>195</v>
      </c>
      <c r="O59">
        <v>93.4</v>
      </c>
      <c r="P59">
        <v>86.4</v>
      </c>
      <c r="Q59">
        <v>87.4</v>
      </c>
      <c r="R59" s="4">
        <f t="shared" si="20"/>
        <v>86.9</v>
      </c>
      <c r="S59">
        <v>67</v>
      </c>
      <c r="T59" s="4">
        <v>20</v>
      </c>
      <c r="U59" s="7" t="s">
        <v>181</v>
      </c>
      <c r="V59" s="4">
        <v>28</v>
      </c>
      <c r="W59" s="4">
        <v>28</v>
      </c>
      <c r="X59" s="4">
        <v>18.399999999999999</v>
      </c>
      <c r="Y59" s="4">
        <v>13.5</v>
      </c>
      <c r="Z59" s="7" t="s">
        <v>179</v>
      </c>
      <c r="AA59">
        <v>4659.5</v>
      </c>
      <c r="AB59" s="4">
        <v>4663.666666666667</v>
      </c>
      <c r="AC59" s="4">
        <v>4769.666666666667</v>
      </c>
      <c r="AD59" s="4">
        <f t="shared" si="14"/>
        <v>49.887580299785867</v>
      </c>
      <c r="AE59" s="4">
        <f t="shared" si="21"/>
        <v>49.93219129193433</v>
      </c>
      <c r="AF59" s="4">
        <f t="shared" si="9"/>
        <v>51.067094932191289</v>
      </c>
      <c r="AG59" s="4">
        <f t="shared" si="13"/>
        <v>24.972076788830716</v>
      </c>
      <c r="AH59" s="5">
        <f>17*60</f>
        <v>1020</v>
      </c>
      <c r="AI59">
        <v>7.3</v>
      </c>
      <c r="AJ59">
        <v>20</v>
      </c>
      <c r="AK59">
        <v>20</v>
      </c>
      <c r="AL59">
        <v>191</v>
      </c>
      <c r="AM59" s="5">
        <v>5997</v>
      </c>
      <c r="AN59" s="4">
        <v>189.33333333333334</v>
      </c>
      <c r="AO59" s="1">
        <v>1.2616666666666665</v>
      </c>
      <c r="AP59" s="5">
        <v>44.75</v>
      </c>
      <c r="AQ59">
        <v>11.51</v>
      </c>
      <c r="AR59" s="4">
        <v>3.5</v>
      </c>
      <c r="AS59" s="1">
        <f t="shared" si="15"/>
        <v>16.710492505353319</v>
      </c>
      <c r="AT59" s="1">
        <f t="shared" si="16"/>
        <v>12.53286937901499</v>
      </c>
      <c r="AU59" s="5">
        <f t="shared" si="17"/>
        <v>33.466371238653423</v>
      </c>
      <c r="AV59" s="5">
        <v>1560.76</v>
      </c>
      <c r="AW59" s="4">
        <v>1359.6</v>
      </c>
      <c r="AX59" s="4">
        <v>45.12</v>
      </c>
      <c r="AY59" s="1">
        <v>0.87359999999999971</v>
      </c>
      <c r="AZ59" s="4">
        <v>19.447999999999997</v>
      </c>
      <c r="BA59" s="4">
        <f t="shared" si="10"/>
        <v>59.371727748691107</v>
      </c>
      <c r="BB59">
        <v>113.4</v>
      </c>
      <c r="BC59" s="11">
        <v>92226.279750000002</v>
      </c>
      <c r="BD59" s="11">
        <v>69914.527539999995</v>
      </c>
      <c r="BE59" s="4">
        <v>18796.119210000001</v>
      </c>
      <c r="BF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4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  <c r="CC59">
        <v>720</v>
      </c>
    </row>
    <row r="60" spans="1:181" ht="16" x14ac:dyDescent="0.2">
      <c r="A60" s="8" t="s">
        <v>209</v>
      </c>
      <c r="B60" s="8" t="s">
        <v>184</v>
      </c>
      <c r="C60" t="s">
        <v>219</v>
      </c>
      <c r="D60" t="s">
        <v>184</v>
      </c>
      <c r="E60">
        <v>2</v>
      </c>
      <c r="F60">
        <v>32</v>
      </c>
      <c r="G60" s="4">
        <v>29.9</v>
      </c>
      <c r="H60">
        <v>174</v>
      </c>
      <c r="I60">
        <v>98</v>
      </c>
      <c r="J60">
        <v>152</v>
      </c>
      <c r="K60">
        <v>106</v>
      </c>
      <c r="L60" s="5">
        <f t="shared" si="22"/>
        <v>163</v>
      </c>
      <c r="M60" s="5">
        <f t="shared" si="23"/>
        <v>102</v>
      </c>
      <c r="N60" s="4">
        <v>188</v>
      </c>
      <c r="O60" s="4">
        <v>107</v>
      </c>
      <c r="P60">
        <v>98.7</v>
      </c>
      <c r="Q60">
        <v>99.2</v>
      </c>
      <c r="R60" s="4">
        <f t="shared" si="20"/>
        <v>98.95</v>
      </c>
      <c r="S60">
        <v>58</v>
      </c>
      <c r="T60">
        <v>18.2</v>
      </c>
      <c r="U60" s="7" t="s">
        <v>181</v>
      </c>
      <c r="V60" s="4">
        <v>4.8</v>
      </c>
      <c r="W60" s="4">
        <v>5.4</v>
      </c>
      <c r="X60" s="4">
        <v>-15</v>
      </c>
      <c r="Y60" s="4">
        <v>-13.4</v>
      </c>
      <c r="Z60" s="7" t="s">
        <v>179</v>
      </c>
      <c r="AA60" s="4">
        <v>3889</v>
      </c>
      <c r="AB60" s="4">
        <v>3887.9166666666665</v>
      </c>
      <c r="AC60" s="4">
        <v>3990.1666666666665</v>
      </c>
      <c r="AD60" s="4">
        <f t="shared" si="14"/>
        <v>36.345794392523366</v>
      </c>
      <c r="AE60" s="4">
        <f t="shared" si="21"/>
        <v>36.335669781931465</v>
      </c>
      <c r="AF60" s="4">
        <f t="shared" si="9"/>
        <v>37.291277258566979</v>
      </c>
      <c r="AG60" s="4">
        <f t="shared" si="13"/>
        <v>22.543314500941619</v>
      </c>
      <c r="AH60" s="5">
        <v>755</v>
      </c>
      <c r="AI60">
        <v>4.8</v>
      </c>
      <c r="AJ60">
        <v>20</v>
      </c>
      <c r="AK60">
        <v>19</v>
      </c>
      <c r="AL60">
        <v>177</v>
      </c>
      <c r="AM60" s="5">
        <v>4707.333333333333</v>
      </c>
      <c r="AN60" s="4">
        <v>142.83333333333334</v>
      </c>
      <c r="AO60" s="1">
        <v>1.1916666666666667</v>
      </c>
      <c r="AP60" s="5">
        <v>31.933333333333334</v>
      </c>
      <c r="AQ60">
        <v>8.68</v>
      </c>
      <c r="AR60" s="4">
        <v>3.5</v>
      </c>
      <c r="AS60" s="1">
        <f t="shared" si="15"/>
        <v>15.626947040498441</v>
      </c>
      <c r="AT60" s="1">
        <f t="shared" si="16"/>
        <v>11.720210280373831</v>
      </c>
      <c r="AU60" s="5">
        <f t="shared" si="17"/>
        <v>43.007180366520203</v>
      </c>
      <c r="AV60" s="5">
        <v>1672.0833333333333</v>
      </c>
      <c r="AW60" s="4">
        <v>1396.25</v>
      </c>
      <c r="AX60" s="4">
        <v>39.291666666666664</v>
      </c>
      <c r="AY60" s="1">
        <v>0.83583333333333354</v>
      </c>
      <c r="AZ60" s="4">
        <v>13.84583333333333</v>
      </c>
      <c r="BA60" s="4">
        <f t="shared" si="10"/>
        <v>64.180790960451972</v>
      </c>
      <c r="BB60">
        <v>113.6</v>
      </c>
      <c r="BC60" s="11">
        <v>105886.35400000001</v>
      </c>
      <c r="BD60" s="11">
        <v>72908.072270000004</v>
      </c>
      <c r="BE60" s="11">
        <v>30529.56222</v>
      </c>
      <c r="BF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21" t="s">
        <v>179</v>
      </c>
      <c r="BN60" s="21" t="s">
        <v>179</v>
      </c>
      <c r="BO60" s="21" t="s">
        <v>179</v>
      </c>
      <c r="BP60" s="21" t="s">
        <v>179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CC60">
        <v>900</v>
      </c>
      <c r="FU60" t="s">
        <v>179</v>
      </c>
      <c r="FV60" t="s">
        <v>179</v>
      </c>
      <c r="FW60" t="s">
        <v>179</v>
      </c>
      <c r="FX60" t="s">
        <v>179</v>
      </c>
      <c r="FY60" t="s">
        <v>179</v>
      </c>
    </row>
    <row r="61" spans="1:181" ht="16" x14ac:dyDescent="0.2">
      <c r="A61" s="8" t="s">
        <v>207</v>
      </c>
      <c r="B61" s="8" t="s">
        <v>176</v>
      </c>
      <c r="C61" t="s">
        <v>219</v>
      </c>
      <c r="D61" t="s">
        <v>178</v>
      </c>
      <c r="E61">
        <v>2</v>
      </c>
      <c r="F61">
        <v>28</v>
      </c>
      <c r="G61" s="4">
        <v>28.4</v>
      </c>
      <c r="H61">
        <v>127</v>
      </c>
      <c r="I61">
        <v>61</v>
      </c>
      <c r="J61">
        <v>119</v>
      </c>
      <c r="K61">
        <v>68</v>
      </c>
      <c r="L61" s="5">
        <f t="shared" si="22"/>
        <v>123</v>
      </c>
      <c r="M61" s="5">
        <f t="shared" si="23"/>
        <v>64.5</v>
      </c>
      <c r="N61" s="4">
        <v>181.8</v>
      </c>
      <c r="O61" s="4">
        <v>85.8</v>
      </c>
      <c r="P61" s="4">
        <v>96</v>
      </c>
      <c r="Q61" s="4">
        <v>93</v>
      </c>
      <c r="R61" s="4">
        <f t="shared" si="20"/>
        <v>94.5</v>
      </c>
      <c r="S61">
        <v>54</v>
      </c>
      <c r="T61" s="4">
        <f>60+15.06</f>
        <v>75.06</v>
      </c>
      <c r="U61" s="7" t="s">
        <v>178</v>
      </c>
      <c r="V61" s="4">
        <v>-1</v>
      </c>
      <c r="W61" s="4">
        <v>-1</v>
      </c>
      <c r="X61" s="4">
        <v>6.5</v>
      </c>
      <c r="Y61" s="4">
        <v>4.5</v>
      </c>
      <c r="Z61" s="7" t="s">
        <v>179</v>
      </c>
      <c r="AA61" s="4">
        <v>3573.5</v>
      </c>
      <c r="AB61" s="4">
        <v>3562.3333333333335</v>
      </c>
      <c r="AC61" s="4">
        <v>3608.8333333333335</v>
      </c>
      <c r="AD61" s="4">
        <f t="shared" si="14"/>
        <v>41.649184149184151</v>
      </c>
      <c r="AE61" s="4">
        <f t="shared" si="21"/>
        <v>41.519036519036526</v>
      </c>
      <c r="AF61" s="4">
        <f t="shared" si="9"/>
        <v>42.060994560994565</v>
      </c>
      <c r="AG61" s="4">
        <f t="shared" si="13"/>
        <v>20.274344569288392</v>
      </c>
      <c r="AH61" s="5">
        <f>13.5*60</f>
        <v>810</v>
      </c>
      <c r="AI61">
        <v>5.8</v>
      </c>
      <c r="AJ61">
        <v>20</v>
      </c>
      <c r="AK61">
        <v>20</v>
      </c>
      <c r="AL61">
        <v>178</v>
      </c>
      <c r="AM61" s="5">
        <v>4276.5</v>
      </c>
      <c r="AN61" s="4">
        <v>124.66666666666667</v>
      </c>
      <c r="AO61" s="1">
        <v>1.1883333333333335</v>
      </c>
      <c r="AP61" s="5">
        <v>48.466666666666676</v>
      </c>
      <c r="AQ61">
        <v>6.48</v>
      </c>
      <c r="AR61" s="4">
        <v>3.5</v>
      </c>
      <c r="AS61" s="1">
        <f t="shared" si="15"/>
        <v>15.220979020979023</v>
      </c>
      <c r="AT61" s="1">
        <f t="shared" si="16"/>
        <v>11.415734265734267</v>
      </c>
      <c r="AU61" s="5">
        <f t="shared" si="17"/>
        <v>36.660241414803032</v>
      </c>
      <c r="AV61" s="5">
        <v>1305.96</v>
      </c>
      <c r="AW61" s="4">
        <v>1010.76</v>
      </c>
      <c r="AX61" s="4">
        <v>33.76</v>
      </c>
      <c r="AY61" s="1">
        <v>0.77439999999999987</v>
      </c>
      <c r="AZ61" s="4">
        <v>25.04</v>
      </c>
      <c r="BA61" s="4">
        <f t="shared" si="10"/>
        <v>47.977528089887642</v>
      </c>
      <c r="BB61" s="4">
        <v>85.4</v>
      </c>
      <c r="BC61" s="11">
        <v>87206.823199999999</v>
      </c>
      <c r="BD61" s="11">
        <v>66883.704610000001</v>
      </c>
      <c r="BE61" s="11">
        <v>17255.16576</v>
      </c>
      <c r="BF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4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  <c r="CC61">
        <v>2016</v>
      </c>
    </row>
    <row r="62" spans="1:181" ht="16" x14ac:dyDescent="0.2">
      <c r="A62" s="8" t="s">
        <v>205</v>
      </c>
      <c r="B62" s="8" t="s">
        <v>184</v>
      </c>
      <c r="C62" t="s">
        <v>219</v>
      </c>
      <c r="D62" t="s">
        <v>184</v>
      </c>
      <c r="E62">
        <v>2</v>
      </c>
      <c r="F62">
        <v>61</v>
      </c>
      <c r="G62" s="4">
        <v>25</v>
      </c>
      <c r="H62">
        <v>156</v>
      </c>
      <c r="I62">
        <v>88</v>
      </c>
      <c r="J62">
        <v>150</v>
      </c>
      <c r="K62">
        <v>85</v>
      </c>
      <c r="L62" s="5">
        <f t="shared" si="22"/>
        <v>153</v>
      </c>
      <c r="M62" s="5">
        <f t="shared" si="23"/>
        <v>86.5</v>
      </c>
      <c r="N62" s="4">
        <v>176.6</v>
      </c>
      <c r="O62" s="4">
        <v>78.8</v>
      </c>
      <c r="P62" s="4">
        <v>88.7</v>
      </c>
      <c r="Q62" s="4">
        <v>89.1</v>
      </c>
      <c r="R62" s="4">
        <f t="shared" si="20"/>
        <v>88.9</v>
      </c>
      <c r="S62">
        <v>53</v>
      </c>
      <c r="T62" s="4">
        <v>63.1</v>
      </c>
      <c r="U62" s="7" t="s">
        <v>178</v>
      </c>
      <c r="V62" s="4">
        <v>10.5</v>
      </c>
      <c r="W62" s="4">
        <v>10</v>
      </c>
      <c r="X62" s="4">
        <v>7.7</v>
      </c>
      <c r="Y62" s="4">
        <v>4</v>
      </c>
      <c r="Z62" s="7" t="s">
        <v>179</v>
      </c>
      <c r="AA62" s="4">
        <v>3232</v>
      </c>
      <c r="AB62" s="4">
        <v>3001.0833333333335</v>
      </c>
      <c r="AC62" s="4">
        <v>3126.5</v>
      </c>
      <c r="AD62" s="4">
        <f t="shared" si="14"/>
        <v>41.015228426395943</v>
      </c>
      <c r="AE62" s="4">
        <f t="shared" si="21"/>
        <v>38.084813874788495</v>
      </c>
      <c r="AF62" s="4">
        <f t="shared" si="9"/>
        <v>39.676395939086298</v>
      </c>
      <c r="AG62" s="4">
        <f t="shared" si="13"/>
        <v>17.084699453551913</v>
      </c>
      <c r="AH62" s="5">
        <f>16*60</f>
        <v>960</v>
      </c>
      <c r="AI62">
        <v>5.8</v>
      </c>
      <c r="AJ62">
        <v>20</v>
      </c>
      <c r="AK62">
        <v>20</v>
      </c>
      <c r="AL62">
        <v>183</v>
      </c>
      <c r="AM62" s="5">
        <v>3790.5</v>
      </c>
      <c r="AN62" s="4">
        <v>137.66666666666666</v>
      </c>
      <c r="AO62" s="1">
        <v>1.2116666666666667</v>
      </c>
      <c r="AP62" s="5">
        <v>48.766666666666673</v>
      </c>
      <c r="AQ62" s="1">
        <v>9.1999999999999993</v>
      </c>
      <c r="AR62" s="4">
        <v>3</v>
      </c>
      <c r="AS62" s="1">
        <f t="shared" si="15"/>
        <v>15.556345177664975</v>
      </c>
      <c r="AT62" s="1">
        <f t="shared" si="16"/>
        <v>11.667258883248731</v>
      </c>
      <c r="AU62" s="5">
        <f t="shared" si="17"/>
        <v>40.846583178296719</v>
      </c>
      <c r="AV62" s="5">
        <v>1225.8399999999999</v>
      </c>
      <c r="AW62" s="4">
        <v>1092.2</v>
      </c>
      <c r="AX62" s="4">
        <v>36.24</v>
      </c>
      <c r="AY62" s="1">
        <v>0.89280000000000015</v>
      </c>
      <c r="AZ62" s="4">
        <v>21.404</v>
      </c>
      <c r="BA62" s="4">
        <f t="shared" si="10"/>
        <v>55.956284153005463</v>
      </c>
      <c r="BB62">
        <v>102.4</v>
      </c>
      <c r="BC62" s="11">
        <v>79017.64572</v>
      </c>
      <c r="BD62" s="11">
        <v>55676.283040000002</v>
      </c>
      <c r="BE62" s="11">
        <v>20240.945619999999</v>
      </c>
      <c r="BF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4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  <c r="CC62">
        <v>1080</v>
      </c>
    </row>
    <row r="63" spans="1:181" ht="16" x14ac:dyDescent="0.2">
      <c r="A63" s="8" t="s">
        <v>212</v>
      </c>
      <c r="B63" s="8" t="s">
        <v>184</v>
      </c>
      <c r="C63" t="s">
        <v>219</v>
      </c>
      <c r="D63" t="s">
        <v>184</v>
      </c>
      <c r="E63">
        <v>2</v>
      </c>
      <c r="F63">
        <v>60</v>
      </c>
      <c r="G63" s="4">
        <v>25.6</v>
      </c>
      <c r="H63">
        <v>149</v>
      </c>
      <c r="I63">
        <v>89</v>
      </c>
      <c r="J63">
        <v>140</v>
      </c>
      <c r="K63">
        <v>90</v>
      </c>
      <c r="L63" s="5">
        <f t="shared" si="22"/>
        <v>144.5</v>
      </c>
      <c r="M63" s="5">
        <f t="shared" si="23"/>
        <v>89.5</v>
      </c>
      <c r="N63" s="4">
        <v>162.9</v>
      </c>
      <c r="O63" s="4">
        <v>71.2</v>
      </c>
      <c r="P63" s="4">
        <v>90.6</v>
      </c>
      <c r="Q63" s="4">
        <v>89</v>
      </c>
      <c r="R63" s="4">
        <f t="shared" si="20"/>
        <v>89.8</v>
      </c>
      <c r="S63">
        <v>41</v>
      </c>
      <c r="T63" s="4">
        <v>24.9</v>
      </c>
      <c r="U63" s="7" t="s">
        <v>181</v>
      </c>
      <c r="V63" s="4">
        <v>3.7</v>
      </c>
      <c r="W63" s="4">
        <v>3.4</v>
      </c>
      <c r="X63" s="4">
        <v>-17</v>
      </c>
      <c r="Y63" s="4">
        <v>-19</v>
      </c>
      <c r="Z63" s="7" t="s">
        <v>179</v>
      </c>
      <c r="AA63" s="4">
        <v>2382</v>
      </c>
      <c r="AB63" s="4">
        <v>2361.75</v>
      </c>
      <c r="AC63" s="4">
        <v>2406.5</v>
      </c>
      <c r="AD63" s="4">
        <f t="shared" si="14"/>
        <v>33.455056179775276</v>
      </c>
      <c r="AE63" s="4">
        <f t="shared" si="21"/>
        <v>33.170646067415731</v>
      </c>
      <c r="AF63" s="4">
        <f t="shared" si="9"/>
        <v>33.799157303370784</v>
      </c>
      <c r="AG63" s="4">
        <f t="shared" si="13"/>
        <v>13.369444444444444</v>
      </c>
      <c r="AH63" s="5">
        <f>14*60</f>
        <v>840</v>
      </c>
      <c r="AI63">
        <v>4.8</v>
      </c>
      <c r="AJ63">
        <v>20</v>
      </c>
      <c r="AK63">
        <v>19</v>
      </c>
      <c r="AL63">
        <v>180</v>
      </c>
      <c r="AM63" s="5">
        <v>2770.6666666666665</v>
      </c>
      <c r="AN63" s="4">
        <v>95.166666666666671</v>
      </c>
      <c r="AO63" s="1">
        <v>1.17</v>
      </c>
      <c r="AP63" s="5">
        <v>51.583333333333336</v>
      </c>
      <c r="AQ63">
        <v>8.06</v>
      </c>
      <c r="AR63" s="4">
        <v>3</v>
      </c>
      <c r="AS63" s="1">
        <f t="shared" si="15"/>
        <v>16.043820224719099</v>
      </c>
      <c r="AT63" s="1">
        <f t="shared" si="16"/>
        <v>12.032865168539324</v>
      </c>
      <c r="AU63" s="5">
        <f t="shared" si="17"/>
        <v>48.367524081719061</v>
      </c>
      <c r="AV63" s="5">
        <v>1142.32</v>
      </c>
      <c r="AW63" s="4">
        <v>920.28</v>
      </c>
      <c r="AX63" s="4">
        <v>30.68</v>
      </c>
      <c r="AY63" s="1">
        <v>0.8056000000000002</v>
      </c>
      <c r="AZ63" s="4">
        <v>19.763999999999999</v>
      </c>
      <c r="BA63" s="4">
        <f t="shared" si="10"/>
        <v>67.444444444444457</v>
      </c>
      <c r="BB63">
        <v>121.4</v>
      </c>
      <c r="BC63" s="11">
        <v>71038.869529999996</v>
      </c>
      <c r="BD63" s="11">
        <v>46749.485439999997</v>
      </c>
      <c r="BE63" s="11">
        <v>21936.591189999999</v>
      </c>
      <c r="BF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4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  <c r="CC63">
        <v>1080</v>
      </c>
    </row>
    <row r="64" spans="1:181" ht="16" x14ac:dyDescent="0.2">
      <c r="A64" s="8" t="s">
        <v>214</v>
      </c>
      <c r="B64" s="8" t="s">
        <v>176</v>
      </c>
      <c r="C64" t="s">
        <v>219</v>
      </c>
      <c r="D64" t="s">
        <v>178</v>
      </c>
      <c r="E64">
        <v>1</v>
      </c>
      <c r="F64">
        <v>55</v>
      </c>
      <c r="G64" s="4">
        <v>40.5</v>
      </c>
      <c r="H64">
        <v>145</v>
      </c>
      <c r="I64">
        <v>95</v>
      </c>
      <c r="J64">
        <v>136</v>
      </c>
      <c r="K64">
        <v>97</v>
      </c>
      <c r="L64" s="5">
        <f t="shared" si="22"/>
        <v>140.5</v>
      </c>
      <c r="M64" s="5">
        <f t="shared" si="23"/>
        <v>96</v>
      </c>
      <c r="N64" s="4">
        <v>160.4</v>
      </c>
      <c r="O64" s="4">
        <v>99.1</v>
      </c>
      <c r="P64" s="4">
        <v>116.4</v>
      </c>
      <c r="Q64" s="4">
        <v>116.2</v>
      </c>
      <c r="R64" s="4">
        <f t="shared" si="20"/>
        <v>116.30000000000001</v>
      </c>
      <c r="S64">
        <v>39</v>
      </c>
      <c r="T64" s="4">
        <v>19.5</v>
      </c>
      <c r="U64" s="7" t="s">
        <v>181</v>
      </c>
      <c r="V64" s="4">
        <v>-3.05</v>
      </c>
      <c r="W64" s="4">
        <v>0</v>
      </c>
      <c r="X64" s="4">
        <v>-9</v>
      </c>
      <c r="Y64" s="4">
        <v>-14</v>
      </c>
      <c r="Z64" s="7" t="s">
        <v>179</v>
      </c>
      <c r="AA64" s="6" t="s">
        <v>179</v>
      </c>
      <c r="AB64" s="6" t="s">
        <v>179</v>
      </c>
      <c r="AC64" s="6" t="s">
        <v>179</v>
      </c>
      <c r="AD64" s="6" t="s">
        <v>179</v>
      </c>
      <c r="AE64" s="6" t="s">
        <v>179</v>
      </c>
      <c r="AF64" s="6" t="s">
        <v>179</v>
      </c>
      <c r="AG64" s="6" t="s">
        <v>179</v>
      </c>
      <c r="AH64" s="16" t="s">
        <v>179</v>
      </c>
      <c r="AI64" s="7" t="s">
        <v>179</v>
      </c>
      <c r="AJ64" s="7" t="s">
        <v>179</v>
      </c>
      <c r="AK64" s="7" t="s">
        <v>179</v>
      </c>
      <c r="AL64" s="7" t="s">
        <v>179</v>
      </c>
      <c r="AM64" s="16" t="s">
        <v>179</v>
      </c>
      <c r="AN64" s="6" t="s">
        <v>179</v>
      </c>
      <c r="AO64" s="7" t="s">
        <v>179</v>
      </c>
      <c r="AP64" s="16" t="s">
        <v>179</v>
      </c>
      <c r="AQ64" s="7" t="s">
        <v>179</v>
      </c>
      <c r="AR64" s="7" t="s">
        <v>179</v>
      </c>
      <c r="AS64" s="7" t="s">
        <v>179</v>
      </c>
      <c r="AT64" s="7" t="s">
        <v>179</v>
      </c>
      <c r="AU64" s="16" t="s">
        <v>179</v>
      </c>
      <c r="AV64" s="16" t="s">
        <v>179</v>
      </c>
      <c r="AW64" s="6" t="s">
        <v>179</v>
      </c>
      <c r="AX64" s="6" t="s">
        <v>179</v>
      </c>
      <c r="AY64" s="9" t="s">
        <v>179</v>
      </c>
      <c r="AZ64" s="6" t="s">
        <v>179</v>
      </c>
      <c r="BA64" s="6" t="s">
        <v>179</v>
      </c>
      <c r="BB64" s="7" t="s">
        <v>179</v>
      </c>
      <c r="BC64" s="4">
        <v>97333.78</v>
      </c>
      <c r="BD64" s="4">
        <v>51861.355499999998</v>
      </c>
      <c r="BE64" s="4">
        <v>43203.131020000001</v>
      </c>
      <c r="BF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4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179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  <c r="CC64">
        <v>1620</v>
      </c>
    </row>
    <row r="65" spans="1:81" ht="16" x14ac:dyDescent="0.2">
      <c r="A65" s="8" t="s">
        <v>211</v>
      </c>
      <c r="B65" s="8" t="s">
        <v>176</v>
      </c>
      <c r="C65" t="s">
        <v>219</v>
      </c>
      <c r="D65" t="s">
        <v>181</v>
      </c>
      <c r="E65">
        <v>1</v>
      </c>
      <c r="F65">
        <v>54</v>
      </c>
      <c r="G65" s="4">
        <v>31.5</v>
      </c>
      <c r="H65">
        <v>149</v>
      </c>
      <c r="I65">
        <v>96</v>
      </c>
      <c r="J65">
        <v>149</v>
      </c>
      <c r="K65">
        <v>94</v>
      </c>
      <c r="L65" s="5">
        <f t="shared" si="22"/>
        <v>149</v>
      </c>
      <c r="M65" s="5">
        <f t="shared" si="23"/>
        <v>95</v>
      </c>
      <c r="N65" s="4">
        <v>161</v>
      </c>
      <c r="O65" s="4">
        <v>82.2</v>
      </c>
      <c r="P65" s="4">
        <v>104</v>
      </c>
      <c r="Q65" s="4">
        <v>103</v>
      </c>
      <c r="R65" s="4">
        <f t="shared" si="20"/>
        <v>103.5</v>
      </c>
      <c r="S65">
        <v>12</v>
      </c>
      <c r="T65" s="4">
        <v>66</v>
      </c>
      <c r="U65" s="7" t="s">
        <v>178</v>
      </c>
      <c r="V65" s="4">
        <v>7</v>
      </c>
      <c r="W65" s="4">
        <v>8</v>
      </c>
      <c r="X65" s="4">
        <v>-5</v>
      </c>
      <c r="Y65" s="4">
        <v>-9</v>
      </c>
      <c r="Z65" s="7" t="s">
        <v>179</v>
      </c>
      <c r="AA65" s="4">
        <v>1884</v>
      </c>
      <c r="AB65" s="4">
        <v>1863.8333333333333</v>
      </c>
      <c r="AC65" s="4">
        <v>1873.3333333333333</v>
      </c>
      <c r="AD65" s="4">
        <f t="shared" ref="AD65:AD70" si="24">AA65/O65</f>
        <v>22.919708029197079</v>
      </c>
      <c r="AE65" s="4">
        <f t="shared" si="21"/>
        <v>22.674371451743713</v>
      </c>
      <c r="AF65" s="4">
        <f t="shared" si="9"/>
        <v>22.789943227899432</v>
      </c>
      <c r="AG65" s="4">
        <f t="shared" ref="AG65:AG70" si="25">AC65/AL65</f>
        <v>10.583804143126176</v>
      </c>
      <c r="AH65" s="5">
        <f>9*60</f>
        <v>540</v>
      </c>
      <c r="AI65">
        <v>3.8</v>
      </c>
      <c r="AJ65">
        <v>14</v>
      </c>
      <c r="AK65">
        <v>20</v>
      </c>
      <c r="AL65">
        <v>177</v>
      </c>
      <c r="AM65" s="5">
        <v>2299.3333333333335</v>
      </c>
      <c r="AN65" s="4">
        <v>72</v>
      </c>
      <c r="AO65" s="1">
        <v>1.2283333333333333</v>
      </c>
      <c r="AP65" s="5">
        <v>45.550000000000004</v>
      </c>
      <c r="AQ65">
        <v>7.25</v>
      </c>
      <c r="AR65" s="4">
        <v>3</v>
      </c>
      <c r="AS65" s="1">
        <f t="shared" ref="AS65:AS70" si="26">AV65/O65*1</f>
        <v>15.995620437956203</v>
      </c>
      <c r="AT65" s="1">
        <f t="shared" ref="AT65:AT70" si="27">AV65/O65*0.75</f>
        <v>11.996715328467152</v>
      </c>
      <c r="AU65" s="5">
        <f t="shared" ref="AU65:AU70" si="28">AV65/AB65*100</f>
        <v>70.5449342752392</v>
      </c>
      <c r="AV65" s="5">
        <v>1314.84</v>
      </c>
      <c r="AW65" s="4">
        <v>1184.72</v>
      </c>
      <c r="AX65" s="4">
        <v>36.840000000000003</v>
      </c>
      <c r="AY65" s="1">
        <v>0.90200000000000036</v>
      </c>
      <c r="AZ65" s="4">
        <v>25.503999999999998</v>
      </c>
      <c r="BA65" s="4">
        <f t="shared" si="10"/>
        <v>71.186440677966104</v>
      </c>
      <c r="BB65" s="4">
        <v>126</v>
      </c>
      <c r="BC65" s="11">
        <v>83141.212960000004</v>
      </c>
      <c r="BD65" s="11">
        <v>42585.950989999998</v>
      </c>
      <c r="BE65" s="11">
        <v>38390.284070000002</v>
      </c>
      <c r="BF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4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  <c r="CC65">
        <v>360</v>
      </c>
    </row>
    <row r="66" spans="1:81" ht="16" x14ac:dyDescent="0.2">
      <c r="A66" s="8" t="s">
        <v>200</v>
      </c>
      <c r="B66" s="8" t="s">
        <v>184</v>
      </c>
      <c r="C66" t="s">
        <v>219</v>
      </c>
      <c r="D66" t="s">
        <v>184</v>
      </c>
      <c r="E66">
        <v>1</v>
      </c>
      <c r="F66">
        <v>63</v>
      </c>
      <c r="G66" s="4">
        <v>22.2</v>
      </c>
      <c r="H66">
        <v>158</v>
      </c>
      <c r="I66">
        <v>88</v>
      </c>
      <c r="J66">
        <v>156</v>
      </c>
      <c r="K66">
        <v>88</v>
      </c>
      <c r="L66" s="5">
        <f t="shared" si="22"/>
        <v>157</v>
      </c>
      <c r="M66" s="5">
        <f t="shared" si="23"/>
        <v>88</v>
      </c>
      <c r="N66" s="4">
        <v>164.2</v>
      </c>
      <c r="O66" s="4">
        <v>61</v>
      </c>
      <c r="P66" s="4">
        <v>80</v>
      </c>
      <c r="Q66" s="4">
        <v>80</v>
      </c>
      <c r="R66" s="4">
        <f t="shared" si="20"/>
        <v>80</v>
      </c>
      <c r="S66">
        <v>28</v>
      </c>
      <c r="T66" s="4">
        <v>61.6</v>
      </c>
      <c r="U66" s="7" t="s">
        <v>178</v>
      </c>
      <c r="V66" s="4">
        <v>5</v>
      </c>
      <c r="W66" s="4">
        <v>6</v>
      </c>
      <c r="X66" s="4">
        <v>4</v>
      </c>
      <c r="Y66" s="4">
        <v>-5.5</v>
      </c>
      <c r="Z66" s="7" t="s">
        <v>179</v>
      </c>
      <c r="AA66" s="4">
        <v>2291</v>
      </c>
      <c r="AB66" s="4">
        <v>2279.3333333333335</v>
      </c>
      <c r="AC66" s="4">
        <v>2344.5</v>
      </c>
      <c r="AD66" s="4">
        <f t="shared" si="24"/>
        <v>37.557377049180324</v>
      </c>
      <c r="AE66" s="4">
        <f t="shared" si="21"/>
        <v>37.36612021857924</v>
      </c>
      <c r="AF66" s="4">
        <f t="shared" si="9"/>
        <v>38.434426229508198</v>
      </c>
      <c r="AG66" s="4">
        <f t="shared" si="25"/>
        <v>14.295731707317072</v>
      </c>
      <c r="AH66" s="5">
        <f>14*60+45</f>
        <v>885</v>
      </c>
      <c r="AI66">
        <v>4.8</v>
      </c>
      <c r="AJ66">
        <v>20</v>
      </c>
      <c r="AK66">
        <v>19</v>
      </c>
      <c r="AL66">
        <v>164</v>
      </c>
      <c r="AM66" s="5">
        <v>2789.3333333333335</v>
      </c>
      <c r="AN66" s="4">
        <v>93.666666666666671</v>
      </c>
      <c r="AO66" s="1">
        <v>1.2116666666666667</v>
      </c>
      <c r="AP66" s="5">
        <v>55.54999999999999</v>
      </c>
      <c r="AQ66">
        <v>8.73</v>
      </c>
      <c r="AR66" s="4">
        <v>3</v>
      </c>
      <c r="AS66" s="1">
        <f t="shared" si="26"/>
        <v>18.859016393442623</v>
      </c>
      <c r="AT66" s="1">
        <f t="shared" si="27"/>
        <v>14.144262295081967</v>
      </c>
      <c r="AU66" s="5">
        <f t="shared" si="28"/>
        <v>50.470897923369407</v>
      </c>
      <c r="AV66" s="5">
        <v>1150.4000000000001</v>
      </c>
      <c r="AW66" s="4">
        <v>1043.96</v>
      </c>
      <c r="AX66" s="4">
        <v>34.520000000000003</v>
      </c>
      <c r="AY66" s="1">
        <v>0.90759999999999974</v>
      </c>
      <c r="AZ66" s="4">
        <v>28.207999999999998</v>
      </c>
      <c r="BA66" s="4">
        <f t="shared" si="10"/>
        <v>60.975609756097562</v>
      </c>
      <c r="BB66">
        <v>100</v>
      </c>
      <c r="BC66" s="11">
        <v>80337.204719999994</v>
      </c>
      <c r="BD66" s="11">
        <v>37237.678240000001</v>
      </c>
      <c r="BE66" s="11">
        <v>21381.848590000001</v>
      </c>
      <c r="BF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4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  <c r="CC66">
        <v>2844</v>
      </c>
    </row>
    <row r="67" spans="1:81" ht="16" x14ac:dyDescent="0.2">
      <c r="A67" s="8" t="s">
        <v>210</v>
      </c>
      <c r="B67" s="8" t="s">
        <v>176</v>
      </c>
      <c r="C67" t="s">
        <v>219</v>
      </c>
      <c r="D67" t="s">
        <v>181</v>
      </c>
      <c r="E67">
        <v>1</v>
      </c>
      <c r="F67">
        <v>42</v>
      </c>
      <c r="G67" s="4">
        <v>31.3</v>
      </c>
      <c r="H67">
        <v>156</v>
      </c>
      <c r="I67">
        <v>89</v>
      </c>
      <c r="J67">
        <v>159</v>
      </c>
      <c r="K67">
        <v>95</v>
      </c>
      <c r="L67" s="5">
        <f t="shared" si="22"/>
        <v>157.5</v>
      </c>
      <c r="M67" s="5">
        <f t="shared" si="23"/>
        <v>92</v>
      </c>
      <c r="N67" s="4">
        <v>158.19999999999999</v>
      </c>
      <c r="O67" s="4">
        <v>82.4</v>
      </c>
      <c r="P67" s="4">
        <v>103</v>
      </c>
      <c r="Q67" s="4">
        <v>104</v>
      </c>
      <c r="R67" s="4">
        <f t="shared" si="20"/>
        <v>103.5</v>
      </c>
      <c r="S67">
        <v>15</v>
      </c>
      <c r="T67" s="4">
        <v>5.34</v>
      </c>
      <c r="U67" s="7" t="s">
        <v>181</v>
      </c>
      <c r="V67" s="4">
        <v>3</v>
      </c>
      <c r="W67" s="4">
        <v>2.5</v>
      </c>
      <c r="X67" s="4">
        <v>-15</v>
      </c>
      <c r="Y67" s="4">
        <v>-16.5</v>
      </c>
      <c r="Z67" s="7" t="s">
        <v>179</v>
      </c>
      <c r="AA67" s="4">
        <v>1973</v>
      </c>
      <c r="AB67" s="4">
        <v>2005.1666666666667</v>
      </c>
      <c r="AC67" s="4">
        <v>2017.3333333333333</v>
      </c>
      <c r="AD67" s="4">
        <f t="shared" si="24"/>
        <v>23.944174757281552</v>
      </c>
      <c r="AE67" s="4">
        <f t="shared" si="21"/>
        <v>24.334546925566343</v>
      </c>
      <c r="AF67" s="4">
        <f t="shared" ref="AF67:AF70" si="29">AC67/O67</f>
        <v>24.48220064724919</v>
      </c>
      <c r="AG67" s="4">
        <f t="shared" si="25"/>
        <v>12.849256900212314</v>
      </c>
      <c r="AH67" s="5">
        <v>615</v>
      </c>
      <c r="AI67">
        <v>4.8</v>
      </c>
      <c r="AJ67">
        <v>16</v>
      </c>
      <c r="AK67">
        <v>19</v>
      </c>
      <c r="AL67">
        <v>157</v>
      </c>
      <c r="AM67" s="5">
        <v>2291.1666666666665</v>
      </c>
      <c r="AN67" s="4">
        <v>68.333333333333329</v>
      </c>
      <c r="AO67" s="1">
        <v>1.1466666666666665</v>
      </c>
      <c r="AP67" s="5">
        <v>38.983333333333334</v>
      </c>
      <c r="AQ67">
        <v>4.1399999999999997</v>
      </c>
      <c r="AR67" s="4">
        <v>3</v>
      </c>
      <c r="AS67" s="1">
        <f t="shared" si="26"/>
        <v>14.270873786407767</v>
      </c>
      <c r="AT67" s="1">
        <f t="shared" si="27"/>
        <v>10.703155339805825</v>
      </c>
      <c r="AU67" s="5">
        <f t="shared" si="28"/>
        <v>58.644501703931503</v>
      </c>
      <c r="AV67" s="5">
        <v>1175.92</v>
      </c>
      <c r="AW67" s="4">
        <v>1084.2</v>
      </c>
      <c r="AX67" s="4">
        <v>31.4</v>
      </c>
      <c r="AY67" s="1">
        <v>0.92240000000000011</v>
      </c>
      <c r="AZ67" s="4">
        <v>18.072000000000003</v>
      </c>
      <c r="BA67" s="4">
        <f t="shared" ref="BA67:BA70" si="30">BB67/AL67*100</f>
        <v>74.522292993630572</v>
      </c>
      <c r="BB67">
        <v>117</v>
      </c>
      <c r="BC67" s="11">
        <v>81604.080700000006</v>
      </c>
      <c r="BD67" s="11">
        <v>44064.820740000003</v>
      </c>
      <c r="BE67" s="11">
        <v>35217.623959999997</v>
      </c>
      <c r="BF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31">AVERAGE(BG67,BI67)</f>
        <v>701.07150479999996</v>
      </c>
      <c r="BL67" s="10">
        <f t="shared" ref="BL67:BL70" si="32">AVERAGE(BH67,BJ67)</f>
        <v>743.13579505000007</v>
      </c>
      <c r="BM67" s="4">
        <v>5.2</v>
      </c>
      <c r="BN67" s="4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  <c r="CC67">
        <v>5994.4</v>
      </c>
    </row>
    <row r="68" spans="1:81" ht="16" x14ac:dyDescent="0.2">
      <c r="A68" t="s">
        <v>213</v>
      </c>
      <c r="B68" t="s">
        <v>184</v>
      </c>
      <c r="C68" t="s">
        <v>219</v>
      </c>
      <c r="D68" t="s">
        <v>184</v>
      </c>
      <c r="E68">
        <v>2</v>
      </c>
      <c r="F68">
        <v>33</v>
      </c>
      <c r="G68" s="4">
        <v>31.5</v>
      </c>
      <c r="H68">
        <v>132</v>
      </c>
      <c r="I68">
        <v>94</v>
      </c>
      <c r="J68">
        <v>145</v>
      </c>
      <c r="K68">
        <v>99</v>
      </c>
      <c r="L68" s="5">
        <f t="shared" si="22"/>
        <v>138.5</v>
      </c>
      <c r="M68" s="5">
        <f t="shared" si="23"/>
        <v>96.5</v>
      </c>
      <c r="N68" s="4">
        <v>169.2</v>
      </c>
      <c r="O68" s="4">
        <v>93</v>
      </c>
      <c r="P68" s="4">
        <v>104.5</v>
      </c>
      <c r="Q68" s="4">
        <v>103.7</v>
      </c>
      <c r="R68" s="4">
        <f t="shared" si="20"/>
        <v>104.1</v>
      </c>
      <c r="S68">
        <v>53</v>
      </c>
      <c r="T68" s="4">
        <v>64.7</v>
      </c>
      <c r="U68" s="7" t="s">
        <v>178</v>
      </c>
      <c r="V68" s="4">
        <v>-15.5</v>
      </c>
      <c r="W68" s="4">
        <v>-5</v>
      </c>
      <c r="X68" s="4">
        <v>-6</v>
      </c>
      <c r="Y68" s="4">
        <v>-19.3</v>
      </c>
      <c r="Z68" s="7" t="s">
        <v>179</v>
      </c>
      <c r="AA68" s="4">
        <v>3058</v>
      </c>
      <c r="AB68" s="4">
        <v>3069.9166666666665</v>
      </c>
      <c r="AC68" s="4">
        <v>3132.1666666666665</v>
      </c>
      <c r="AD68" s="4">
        <f t="shared" si="24"/>
        <v>32.881720430107528</v>
      </c>
      <c r="AE68" s="4">
        <f t="shared" si="21"/>
        <v>33.009856630824373</v>
      </c>
      <c r="AF68" s="4">
        <f t="shared" si="29"/>
        <v>33.679211469534046</v>
      </c>
      <c r="AG68" s="4">
        <f t="shared" si="25"/>
        <v>17.898095238095237</v>
      </c>
      <c r="AH68" s="5">
        <f>11.25*60</f>
        <v>675</v>
      </c>
      <c r="AI68">
        <v>4.8</v>
      </c>
      <c r="AJ68">
        <v>20</v>
      </c>
      <c r="AK68">
        <v>20</v>
      </c>
      <c r="AL68">
        <v>175</v>
      </c>
      <c r="AM68" s="5">
        <v>3362.5</v>
      </c>
      <c r="AN68" s="4">
        <v>83</v>
      </c>
      <c r="AO68" s="1">
        <v>1.0783333333333334</v>
      </c>
      <c r="AP68" s="5">
        <v>35.916666666666664</v>
      </c>
      <c r="AQ68">
        <v>6.44</v>
      </c>
      <c r="AR68" s="4">
        <v>3.5</v>
      </c>
      <c r="AS68" s="1">
        <f t="shared" si="26"/>
        <v>14.089892473118278</v>
      </c>
      <c r="AT68" s="1">
        <f t="shared" si="27"/>
        <v>10.567419354838709</v>
      </c>
      <c r="AU68" s="5">
        <f t="shared" si="28"/>
        <v>42.683894785417628</v>
      </c>
      <c r="AV68" s="5">
        <v>1310.3599999999999</v>
      </c>
      <c r="AW68" s="4">
        <v>1110.1199999999999</v>
      </c>
      <c r="AX68" s="4">
        <v>33.08</v>
      </c>
      <c r="AY68" s="1">
        <v>0.8488</v>
      </c>
      <c r="AZ68" s="4">
        <v>19.303999999999998</v>
      </c>
      <c r="BA68" s="4">
        <f t="shared" si="30"/>
        <v>51.31428571428571</v>
      </c>
      <c r="BB68">
        <v>89.8</v>
      </c>
      <c r="BC68" s="11">
        <v>90586.150699999998</v>
      </c>
      <c r="BD68" s="11">
        <v>51184.330809999999</v>
      </c>
      <c r="BE68" s="11">
        <v>36511.763299999999</v>
      </c>
      <c r="BF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4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  <c r="CC68">
        <v>720</v>
      </c>
    </row>
    <row r="69" spans="1:81" ht="16" x14ac:dyDescent="0.2">
      <c r="A69" s="8" t="s">
        <v>215</v>
      </c>
      <c r="B69" s="8" t="s">
        <v>176</v>
      </c>
      <c r="C69" t="s">
        <v>219</v>
      </c>
      <c r="D69" t="s">
        <v>178</v>
      </c>
      <c r="E69">
        <v>1</v>
      </c>
      <c r="F69">
        <v>57</v>
      </c>
      <c r="G69" s="4">
        <v>28.2</v>
      </c>
      <c r="H69">
        <v>127</v>
      </c>
      <c r="I69">
        <v>86</v>
      </c>
      <c r="J69">
        <v>127</v>
      </c>
      <c r="K69">
        <v>87</v>
      </c>
      <c r="L69" s="5">
        <f t="shared" si="22"/>
        <v>127</v>
      </c>
      <c r="M69" s="5">
        <f t="shared" si="23"/>
        <v>86.5</v>
      </c>
      <c r="N69" s="4">
        <v>165.7</v>
      </c>
      <c r="O69" s="4">
        <v>81.2</v>
      </c>
      <c r="P69" s="4">
        <v>92.2</v>
      </c>
      <c r="Q69" s="4">
        <v>93</v>
      </c>
      <c r="R69" s="4">
        <f t="shared" si="20"/>
        <v>92.6</v>
      </c>
      <c r="S69">
        <v>24</v>
      </c>
      <c r="T69" s="4">
        <v>32</v>
      </c>
      <c r="U69" s="7" t="s">
        <v>181</v>
      </c>
      <c r="V69" s="4">
        <v>6.5</v>
      </c>
      <c r="W69" s="4">
        <v>6.5</v>
      </c>
      <c r="X69" s="4">
        <v>-2.5</v>
      </c>
      <c r="Y69" s="4">
        <v>-5</v>
      </c>
      <c r="Z69" s="7" t="s">
        <v>179</v>
      </c>
      <c r="AA69">
        <v>2355.5</v>
      </c>
      <c r="AB69" s="4">
        <v>2399</v>
      </c>
      <c r="AC69" s="4">
        <v>2434.8333333333335</v>
      </c>
      <c r="AD69" s="4">
        <f t="shared" si="24"/>
        <v>29.008620689655171</v>
      </c>
      <c r="AE69" s="4">
        <f t="shared" si="21"/>
        <v>29.544334975369456</v>
      </c>
      <c r="AF69" s="4">
        <f t="shared" si="29"/>
        <v>29.985632183908045</v>
      </c>
      <c r="AG69" s="4">
        <f t="shared" si="25"/>
        <v>13.602420856610802</v>
      </c>
      <c r="AH69" s="5">
        <v>765</v>
      </c>
      <c r="AI69">
        <v>4.3</v>
      </c>
      <c r="AJ69">
        <v>19</v>
      </c>
      <c r="AK69">
        <v>20</v>
      </c>
      <c r="AL69">
        <v>179</v>
      </c>
      <c r="AM69" s="5">
        <v>2702.1666666666665</v>
      </c>
      <c r="AN69" s="4">
        <v>77.5</v>
      </c>
      <c r="AO69" s="1">
        <v>1.1100000000000001</v>
      </c>
      <c r="AP69" s="5">
        <v>33.366666666666667</v>
      </c>
      <c r="AQ69">
        <v>7.15</v>
      </c>
      <c r="AR69" s="4">
        <v>3</v>
      </c>
      <c r="AS69" s="1">
        <f t="shared" si="26"/>
        <v>14.107881773399013</v>
      </c>
      <c r="AT69" s="1">
        <f t="shared" si="27"/>
        <v>10.580911330049259</v>
      </c>
      <c r="AU69" s="5">
        <f t="shared" si="28"/>
        <v>47.751563151313043</v>
      </c>
      <c r="AV69" s="5">
        <v>1145.56</v>
      </c>
      <c r="AW69" s="4">
        <v>898.84</v>
      </c>
      <c r="AX69" s="4">
        <v>28.04</v>
      </c>
      <c r="AY69" s="1">
        <v>0.78399999999999992</v>
      </c>
      <c r="AZ69" s="4">
        <v>18.351999999999997</v>
      </c>
      <c r="BA69" s="4">
        <f t="shared" si="30"/>
        <v>72.290502793296099</v>
      </c>
      <c r="BB69" s="4">
        <v>129.4</v>
      </c>
      <c r="BC69" s="11">
        <v>80337.204719999994</v>
      </c>
      <c r="BD69" s="11">
        <v>41275.653200000001</v>
      </c>
      <c r="BE69" s="11">
        <v>37013.724699999999</v>
      </c>
      <c r="BF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4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  <c r="CC69">
        <v>2736</v>
      </c>
    </row>
    <row r="70" spans="1:81" ht="16" x14ac:dyDescent="0.2">
      <c r="A70" s="8" t="s">
        <v>216</v>
      </c>
      <c r="B70" s="8" t="s">
        <v>184</v>
      </c>
      <c r="C70" t="s">
        <v>219</v>
      </c>
      <c r="D70" t="s">
        <v>184</v>
      </c>
      <c r="E70">
        <v>1</v>
      </c>
      <c r="F70">
        <v>58</v>
      </c>
      <c r="G70" s="4">
        <v>23</v>
      </c>
      <c r="H70">
        <v>119</v>
      </c>
      <c r="I70">
        <v>83</v>
      </c>
      <c r="J70">
        <v>115</v>
      </c>
      <c r="K70">
        <v>76</v>
      </c>
      <c r="L70" s="5">
        <f t="shared" si="22"/>
        <v>117</v>
      </c>
      <c r="M70" s="5">
        <f t="shared" si="23"/>
        <v>79.5</v>
      </c>
      <c r="N70" s="4">
        <v>167.2</v>
      </c>
      <c r="O70" s="4">
        <v>66.099999999999994</v>
      </c>
      <c r="P70" s="4">
        <v>78.599999999999994</v>
      </c>
      <c r="Q70" s="4">
        <v>78.599999999999994</v>
      </c>
      <c r="R70" s="4">
        <f t="shared" si="20"/>
        <v>78.599999999999994</v>
      </c>
      <c r="S70">
        <v>34</v>
      </c>
      <c r="T70" s="4">
        <f>60+63.2</f>
        <v>123.2</v>
      </c>
      <c r="U70" s="7" t="s">
        <v>178</v>
      </c>
      <c r="V70" s="4">
        <v>16.399999999999999</v>
      </c>
      <c r="W70" s="4">
        <v>15.1</v>
      </c>
      <c r="X70" s="4">
        <v>-1.8</v>
      </c>
      <c r="Y70" s="4">
        <v>-7.1</v>
      </c>
      <c r="Z70" s="7" t="s">
        <v>179</v>
      </c>
      <c r="AA70" s="4">
        <v>2226</v>
      </c>
      <c r="AB70" s="4">
        <v>2269.0833333333335</v>
      </c>
      <c r="AC70" s="4">
        <v>2358</v>
      </c>
      <c r="AD70" s="4">
        <f t="shared" si="24"/>
        <v>33.676248108925876</v>
      </c>
      <c r="AE70" s="4">
        <f t="shared" si="21"/>
        <v>34.328038325769043</v>
      </c>
      <c r="AF70" s="4">
        <f t="shared" si="29"/>
        <v>35.673222390317704</v>
      </c>
      <c r="AG70" s="4">
        <f t="shared" si="25"/>
        <v>14.466257668711657</v>
      </c>
      <c r="AH70" s="5">
        <f>14*60</f>
        <v>840</v>
      </c>
      <c r="AI70">
        <v>4.8</v>
      </c>
      <c r="AJ70">
        <v>20</v>
      </c>
      <c r="AK70">
        <v>19</v>
      </c>
      <c r="AL70">
        <v>163</v>
      </c>
      <c r="AM70" s="5">
        <v>2763.5</v>
      </c>
      <c r="AN70" s="4">
        <v>87.166666666666671</v>
      </c>
      <c r="AO70" s="1">
        <v>1.1716666666666666</v>
      </c>
      <c r="AP70" s="5">
        <v>39.366666666666667</v>
      </c>
      <c r="AQ70">
        <v>8.0399999999999991</v>
      </c>
      <c r="AR70" s="4">
        <v>3</v>
      </c>
      <c r="AS70" s="1">
        <f t="shared" si="26"/>
        <v>14.10408472012103</v>
      </c>
      <c r="AT70" s="1">
        <f t="shared" si="27"/>
        <v>10.578063540090772</v>
      </c>
      <c r="AU70" s="5">
        <f t="shared" si="28"/>
        <v>41.086194865768114</v>
      </c>
      <c r="AV70" s="5">
        <v>932.28</v>
      </c>
      <c r="AW70" s="4">
        <v>706.28</v>
      </c>
      <c r="AX70" s="4">
        <v>23.68</v>
      </c>
      <c r="AY70" s="1">
        <v>0.75840000000000007</v>
      </c>
      <c r="AZ70" s="4">
        <v>16.872000000000003</v>
      </c>
      <c r="BA70" s="4">
        <f t="shared" si="30"/>
        <v>53.25153374233129</v>
      </c>
      <c r="BB70">
        <v>86.8</v>
      </c>
      <c r="BC70" s="11">
        <v>65647.100309999994</v>
      </c>
      <c r="BD70" s="11">
        <v>40135.938249999999</v>
      </c>
      <c r="BE70" s="11">
        <v>23228.286680000001</v>
      </c>
      <c r="BF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4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  <c r="CC70">
        <v>3672</v>
      </c>
    </row>
    <row r="71" spans="1:81" x14ac:dyDescent="0.2">
      <c r="U71" s="7"/>
    </row>
    <row r="72" spans="1:81" x14ac:dyDescent="0.2">
      <c r="U72" s="7"/>
    </row>
    <row r="73" spans="1:81" x14ac:dyDescent="0.2">
      <c r="U73" s="7"/>
    </row>
    <row r="74" spans="1:81" x14ac:dyDescent="0.2">
      <c r="U74" s="7"/>
    </row>
    <row r="75" spans="1:81" x14ac:dyDescent="0.2">
      <c r="U75" s="7"/>
    </row>
    <row r="76" spans="1:81" x14ac:dyDescent="0.2">
      <c r="U76" s="7"/>
    </row>
    <row r="77" spans="1:81" x14ac:dyDescent="0.2">
      <c r="U7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2023-04-20T07:11:13Z</dcterms:modified>
  <cp:category/>
  <cp:contentStatus/>
</cp:coreProperties>
</file>