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C4A1D045-4235-481F-90E6-44A166F17F43}" xr6:coauthVersionLast="41" xr6:coauthVersionMax="41" xr10:uidLastSave="{00000000-0000-0000-0000-000000000000}"/>
  <bookViews>
    <workbookView xWindow="-120" yWindow="-120" windowWidth="20730" windowHeight="11040" firstSheet="4"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2" r:id="rId14"/>
    <pivotCache cacheId="3" r:id="rId15"/>
    <pivotCache cacheId="4" r:id="rId16"/>
    <pivotCache cacheId="5" r:id="rId17"/>
    <pivotCache cacheId="7" r:id="rId18"/>
    <pivotCache cacheId="8" r:id="rId19"/>
    <pivotCache cacheId="9" r:id="rId20"/>
    <pivotCache cacheId="10" r:id="rId21"/>
    <pivotCache cacheId="11" r:id="rId22"/>
    <pivotCache cacheId="12" r:id="rId23"/>
    <pivotCache cacheId="13" r:id="rId24"/>
    <pivotCache cacheId="14" r:id="rId25"/>
    <pivotCache cacheId="15" r:id="rId26"/>
    <pivotCache cacheId="16" r:id="rId27"/>
    <pivotCache cacheId="20" r:id="rId28"/>
    <pivotCache cacheId="23" r:id="rId29"/>
  </pivotCaches>
  <extLst>
    <ext xmlns:x14="http://schemas.microsoft.com/office/spreadsheetml/2009/9/main" uri="{876F7934-8845-4945-9796-88D515C7AA90}">
      <x14:pivotCaches>
        <pivotCache cacheId="17"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7" i="14"/>
  <c r="O16"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<sst xmlns="http://schemas.openxmlformats.org/spreadsheetml/2006/main" count="45838" uniqueCount="45760">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</sst>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1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117"/>
      <tableStyleElement type="headerRow" dxfId="116"/>
    </tableStyle>
    <tableStyle name="SlicerStyleLight1 2 2" pivot="0" table="0" count="10" xr9:uid="{E6F40606-EDB6-4FC2-9DB3-2CE7712EA76E}">
      <tableStyleElement type="wholeTable" dxfId="115"/>
      <tableStyleElement type="headerRow" dxfId="114"/>
    </tableStyle>
    <tableStyle name="SlicerStyleLight1 2 3" pivot="0" table="0" count="10" xr9:uid="{67F8F687-6F31-48CF-80D4-43197640427E}">
      <tableStyleElement type="wholeTable" dxfId="113"/>
      <tableStyleElement type="headerRow" dxfId="112"/>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89" Type="http://schemas.openxmlformats.org/officeDocument/2006/relationships/customXml" Target="../customXml/item50.xml"/><Relationship Id="rId7" Type="http://schemas.openxmlformats.org/officeDocument/2006/relationships/worksheet" Target="worksheets/sheet7.xml"/><Relationship Id="rId71" Type="http://schemas.openxmlformats.org/officeDocument/2006/relationships/customXml" Target="../customXml/item32.xml"/><Relationship Id="rId92" Type="http://schemas.openxmlformats.org/officeDocument/2006/relationships/customXml" Target="../customXml/item5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87" Type="http://schemas.openxmlformats.org/officeDocument/2006/relationships/customXml" Target="../customXml/item48.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90" Type="http://schemas.openxmlformats.org/officeDocument/2006/relationships/customXml" Target="../customXml/item51.xml"/><Relationship Id="rId95" Type="http://schemas.openxmlformats.org/officeDocument/2006/relationships/customXml" Target="../customXml/item56.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93" Type="http://schemas.openxmlformats.org/officeDocument/2006/relationships/customXml" Target="../customXml/item5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88" Type="http://schemas.openxmlformats.org/officeDocument/2006/relationships/customXml" Target="../customXml/item49.xml"/><Relationship Id="rId91"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 Id="rId94" Type="http://schemas.openxmlformats.org/officeDocument/2006/relationships/customXml" Target="../customXml/item55.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0</c:v>
                </c:pt>
                <c:pt idx="2">
                  <c:v>0</c:v>
                </c:pt>
                <c:pt idx="3">
                  <c:v>0</c:v>
                </c:pt>
              </c:numCache>
            </c:numRef>
          </c:cat>
          <c:val>
            <c:numRef>
              <c:f>'Analysis 1'!$E$17:$E$20</c:f>
              <c:numCache>
                <c:formatCode>General</c:formatCode>
                <c:ptCount val="4"/>
                <c:pt idx="0">
                  <c:v>2021</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0</c:v>
                </c:pt>
                <c:pt idx="2">
                  <c:v>0</c:v>
                </c:pt>
                <c:pt idx="3">
                  <c:v>0</c:v>
                </c:pt>
              </c:numCache>
            </c:numRef>
          </c:cat>
          <c:val>
            <c:numRef>
              <c:f>'Analysis 1'!$F$17:$F$20</c:f>
              <c:numCache>
                <c:formatCode>""0.0,,"M"</c:formatCode>
                <c:ptCount val="4"/>
                <c:pt idx="0">
                  <c:v>21475903.780000001</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21475903.780000001</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5368975.9450000003</c:v>
                </c:pt>
                <c:pt idx="1">
                  <c:v>5368975.9450000003</c:v>
                </c:pt>
                <c:pt idx="2">
                  <c:v>5368975.9450000003</c:v>
                </c:pt>
                <c:pt idx="3">
                  <c:v>5368975.9450000003</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Mon</c:v>
                </c:pt>
                <c:pt idx="1">
                  <c:v>Tue</c:v>
                </c:pt>
                <c:pt idx="2">
                  <c:v>Fri</c:v>
                </c:pt>
                <c:pt idx="3">
                  <c:v>Sun</c:v>
                </c:pt>
                <c:pt idx="4">
                  <c:v>Wed</c:v>
                </c:pt>
                <c:pt idx="5">
                  <c:v>Sat</c:v>
                </c:pt>
                <c:pt idx="6">
                  <c:v>Thu</c:v>
                </c:pt>
              </c:strCache>
            </c:strRef>
          </c:cat>
          <c:val>
            <c:numRef>
              <c:f>'All_Measures (2)'!$R$4:$R$10</c:f>
              <c:numCache>
                <c:formatCode>""0.00,,"M"</c:formatCode>
                <c:ptCount val="7"/>
                <c:pt idx="0">
                  <c:v>12358320.060000001</c:v>
                </c:pt>
                <c:pt idx="1">
                  <c:v>12315567.109999999</c:v>
                </c:pt>
                <c:pt idx="2">
                  <c:v>12276744.539999999</c:v>
                </c:pt>
                <c:pt idx="3">
                  <c:v>12213905.76</c:v>
                </c:pt>
                <c:pt idx="4">
                  <c:v>12202690.33</c:v>
                </c:pt>
                <c:pt idx="5">
                  <c:v>12055292.26</c:v>
                </c:pt>
                <c:pt idx="6">
                  <c:v>12042047.279999999</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12358320.060000001</c:v>
                </c:pt>
                <c:pt idx="1">
                  <c:v>12315567.109999999</c:v>
                </c:pt>
                <c:pt idx="2">
                  <c:v>12276744.539999999</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BD983411-3E18-458F-AECA-D13B9107A32C}"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44864575-B65F-4C58-9801-C576CD1D3462}"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2986AD10-5C61-4E02-9491-491F98C061F6}"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839821DB-9737-45B6-B207-8678CAF09215}"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5,368,976</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-0.34%</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00000000-0008-0000-0600-00007A000000}"/>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00000000-0008-0000-0600-00000A000000}"/>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00000000-0008-0000-0600-00007B000000}"/>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457558</xdr:colOff>
      <xdr:row>15</xdr:row>
      <xdr:rowOff>176892</xdr:rowOff>
    </xdr:from>
    <xdr:to>
      <xdr:col>7</xdr:col>
      <xdr:colOff>311605</xdr:colOff>
      <xdr:row>18</xdr:row>
      <xdr:rowOff>69393</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131487" y="3034392"/>
          <a:ext cx="466368" cy="464001"/>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00000000-0008-0000-0900-00005600000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456292</xdr:colOff>
      <xdr:row>26</xdr:row>
      <xdr:rowOff>15875</xdr:rowOff>
    </xdr:from>
    <xdr:to>
      <xdr:col>18</xdr:col>
      <xdr:colOff>158750</xdr:colOff>
      <xdr:row>27</xdr:row>
      <xdr:rowOff>149675</xdr:rowOff>
    </xdr:to>
    <xdr:sp macro="" textlink="'Customer Analysis '!X16">
      <xdr:nvSpPr>
        <xdr:cNvPr id="88" name="TextBox 87">
          <a:extLst>
            <a:ext uri="{FF2B5EF4-FFF2-40B4-BE49-F238E27FC236}">
              <a16:creationId xmlns:a16="http://schemas.microsoft.com/office/drawing/2014/main" id="{00000000-0008-0000-0900-000058000000}"/>
            </a:ext>
          </a:extLst>
        </xdr:cNvPr>
        <xdr:cNvSpPr txBox="1"/>
      </xdr:nvSpPr>
      <xdr:spPr>
        <a:xfrm>
          <a:off x="10108292" y="4968875"/>
          <a:ext cx="908958" cy="3243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00000000-0008-0000-0900-000059000000}"/>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00000000-0008-0000-0900-00005A000000}"/>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xmlns:a14="http://schemas.microsoft.com/office/drawing/2010/main">
      <mc:Choice Requires="a14">
        <xdr:graphicFrame macro="">
          <xdr:nvGraphicFramePr>
            <xdr:cNvPr id="91" name="Year 1">
              <a:extLst>
                <a:ext uri="{FF2B5EF4-FFF2-40B4-BE49-F238E27FC236}">
                  <a16:creationId xmlns:a16="http://schemas.microsoft.com/office/drawing/2014/main" id="{00000000-0008-0000-0900-00005B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470571" y="7225389"/>
              <a:ext cx="37120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00000000-0008-0000-0900-00005C000000}"/>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00000000-0008-0000-0900-00005D000000}"/>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00000000-0008-0000-0900-00005E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00000000-0008-0000-0900-000061000000}"/>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Kenya Tanzania Contributed</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00000000-0008-0000-0900-000062000000}"/>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72.17%</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00000000-0008-0000-0900-000063000000}"/>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xmlns:a14="http://schemas.microsoft.com/office/drawing/2010/main">
      <mc:Choice Requires="a14">
        <xdr:graphicFrame macro="">
          <xdr:nvGraphicFramePr>
            <xdr:cNvPr id="100" name="Country 1">
              <a:extLst>
                <a:ext uri="{FF2B5EF4-FFF2-40B4-BE49-F238E27FC236}">
                  <a16:creationId xmlns:a16="http://schemas.microsoft.com/office/drawing/2014/main" id="{00000000-0008-0000-0900-000064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390415" y="299356"/>
              <a:ext cx="685085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00000000-0008-0000-0900-000065000000}"/>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00000000-0008-0000-0900-000066000000}"/>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4976852"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5671299"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6481484"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6944446"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8449077" backgroundQuery="1" createdVersion="6" refreshedVersion="6" minRefreshableVersion="3" recordCount="0" supportSubquery="1" supportAdvancedDrill="1" xr:uid="{8E71BD6F-9887-4C17-8D06-40AD712CA669}">
  <cacheSource type="external" connectionId="7"/>
  <cacheFields count="8">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949074"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0648148"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111111"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1689818"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7592591"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3263887"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3842595"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430555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5115742"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809674768519" backgroundQuery="1" createdVersion="6" refreshedVersion="6" minRefreshableVersion="3" recordCount="0" supportSubquery="1" supportAdvancedDrill="1" xr:uid="{C38DC985-E292-4DAD-8FCA-08B53A165279}">
  <cacheSource type="external" connectionId="7"/>
  <cacheFields count="4">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1" count="1">
        <n v="2021"/>
      </sharedItems>
      <extLst>
        <ext xmlns:x15="http://schemas.microsoft.com/office/spreadsheetml/2010/11/main" uri="{4F2E5C28-24EA-4eb8-9CBF-B6C8F9C3D259}">
          <x15:cachedUniqueNames>
            <x15:cachedUniqueName index="0" name="[Dim_Date].[Year].&amp;[2021]"/>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809677893521"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1" count="1">
        <n v="2021"/>
      </sharedItems>
      <extLst>
        <ext xmlns:x15="http://schemas.microsoft.com/office/spreadsheetml/2010/11/main" uri="{4F2E5C28-24EA-4eb8-9CBF-B6C8F9C3D259}">
          <x15:cachedUniqueNames>
            <x15:cachedUniqueName index="0" name="[Dim_Date].[Year].&amp;[2021]"/>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0"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91">
      <pivotArea outline="0" collapsedLevelsAreSubtotals="1" fieldPosition="0">
        <references count="1">
          <reference field="4294967294" count="1" selected="0">
            <x v="0"/>
          </reference>
        </references>
      </pivotArea>
    </format>
    <format dxfId="90">
      <pivotArea outline="0" collapsedLevelsAreSubtotals="1" fieldPosition="0">
        <references count="1">
          <reference field="4294967294" count="1" selected="0">
            <x v="1"/>
          </reference>
        </references>
      </pivotArea>
    </format>
    <format dxfId="89">
      <pivotArea outline="0" collapsedLevelsAreSubtotals="1" fieldPosition="0">
        <references count="1">
          <reference field="4294967294" count="1" selected="0">
            <x v="2"/>
          </reference>
        </references>
      </pivotArea>
    </format>
    <format dxfId="88">
      <pivotArea outline="0" collapsedLevelsAreSubtotals="1" fieldPosition="0">
        <references count="1">
          <reference field="4294967294" count="1" selected="0">
            <x v="3"/>
          </reference>
        </references>
      </pivotArea>
    </format>
    <format dxfId="87">
      <pivotArea outline="0" collapsedLevelsAreSubtotals="1" fieldPosition="0">
        <references count="1">
          <reference field="4294967294" count="1" selected="0">
            <x v="4"/>
          </reference>
        </references>
      </pivotArea>
    </format>
    <format dxfId="86">
      <pivotArea outline="0" collapsedLevelsAreSubtotals="1" fieldPosition="0">
        <references count="1">
          <reference field="4294967294" count="1" selected="0">
            <x v="9"/>
          </reference>
        </references>
      </pivotArea>
    </format>
    <format dxfId="85">
      <pivotArea type="all" dataOnly="0" outline="0" fieldPosition="0"/>
    </format>
    <format dxfId="84">
      <pivotArea outline="0" collapsedLevelsAreSubtotals="1" fieldPosition="0"/>
    </format>
    <format dxfId="83">
      <pivotArea dataOnly="0" labelOnly="1" outline="0" fieldPosition="0">
        <references count="1">
          <reference field="4294967294" count="10">
            <x v="0"/>
            <x v="1"/>
            <x v="2"/>
            <x v="3"/>
            <x v="4"/>
            <x v="5"/>
            <x v="6"/>
            <x v="7"/>
            <x v="8"/>
            <x v="9"/>
          </reference>
        </references>
      </pivotArea>
    </format>
    <format dxfId="82">
      <pivotArea outline="0" collapsedLevelsAreSubtotals="1" fieldPosition="0">
        <references count="1">
          <reference field="4294967294" count="1" selected="0">
            <x v="11"/>
          </reference>
        </references>
      </pivotArea>
    </format>
    <format dxfId="81">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0"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99">
      <pivotArea outline="0" collapsedLevelsAreSubtotals="1" fieldPosition="0">
        <references count="1">
          <reference field="4294967294" count="1" selected="0">
            <x v="0"/>
          </reference>
        </references>
      </pivotArea>
    </format>
    <format dxfId="98">
      <pivotArea outline="0" collapsedLevelsAreSubtotals="1" fieldPosition="0">
        <references count="1">
          <reference field="4294967294" count="1" selected="0">
            <x v="2"/>
          </reference>
        </references>
      </pivotArea>
    </format>
    <format dxfId="97">
      <pivotArea outline="0" collapsedLevelsAreSubtotals="1" fieldPosition="0">
        <references count="1">
          <reference field="4294967294" count="1" selected="0">
            <x v="1"/>
          </reference>
        </references>
      </pivotArea>
    </format>
    <format dxfId="96">
      <pivotArea type="all" dataOnly="0" outline="0" fieldPosition="0"/>
    </format>
    <format dxfId="95">
      <pivotArea outline="0" collapsedLevelsAreSubtotals="1" fieldPosition="0"/>
    </format>
    <format dxfId="94">
      <pivotArea field="3" type="button" dataOnly="0" labelOnly="1" outline="0" axis="axisRow" fieldPosition="0"/>
    </format>
    <format dxfId="93">
      <pivotArea dataOnly="0" labelOnly="1" outline="0" fieldPosition="0">
        <references count="1">
          <reference field="3" count="0"/>
        </references>
      </pivotArea>
    </format>
    <format dxfId="92">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7"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07">
      <pivotArea outline="0" collapsedLevelsAreSubtotals="1" fieldPosition="0">
        <references count="1">
          <reference field="4294967294" count="1" selected="0">
            <x v="0"/>
          </reference>
        </references>
      </pivotArea>
    </format>
    <format dxfId="106">
      <pivotArea outline="0" collapsedLevelsAreSubtotals="1" fieldPosition="0">
        <references count="1">
          <reference field="4294967294" count="1" selected="0">
            <x v="1"/>
          </reference>
        </references>
      </pivotArea>
    </format>
    <format dxfId="105">
      <pivotArea outline="0" collapsedLevelsAreSubtotals="1" fieldPosition="0">
        <references count="1">
          <reference field="4294967294" count="1" selected="0">
            <x v="2"/>
          </reference>
        </references>
      </pivotArea>
    </format>
    <format dxfId="104">
      <pivotArea outline="0" collapsedLevelsAreSubtotals="1" fieldPosition="0">
        <references count="1">
          <reference field="4294967294" count="1" selected="0">
            <x v="3"/>
          </reference>
        </references>
      </pivotArea>
    </format>
    <format dxfId="103">
      <pivotArea type="all" dataOnly="0" outline="0" fieldPosition="0"/>
    </format>
    <format dxfId="102">
      <pivotArea outline="0" collapsedLevelsAreSubtotals="1" fieldPosition="0"/>
    </format>
    <format dxfId="101">
      <pivotArea dataOnly="0" labelOnly="1" outline="0" fieldPosition="0">
        <references count="1">
          <reference field="4294967294" count="6">
            <x v="0"/>
            <x v="1"/>
            <x v="2"/>
            <x v="3"/>
            <x v="4"/>
            <x v="5"/>
          </reference>
        </references>
      </pivotArea>
    </format>
    <format dxfId="100">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23"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11">
      <pivotArea type="all" dataOnly="0" outline="0" fieldPosition="0"/>
    </format>
    <format dxfId="110">
      <pivotArea outline="0" collapsedLevelsAreSubtotals="1" fieldPosition="0"/>
    </format>
    <format dxfId="109">
      <pivotArea field="0" type="button" dataOnly="0" labelOnly="1" outline="0" axis="axisRow" fieldPosition="0"/>
    </format>
    <format dxfId="108">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5"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63">
      <pivotArea outline="0" collapsedLevelsAreSubtotals="1" fieldPosition="0">
        <references count="1">
          <reference field="4294967294" count="1" selected="0">
            <x v="0"/>
          </reference>
        </references>
      </pivotArea>
    </format>
    <format dxfId="62">
      <pivotArea type="all" dataOnly="0" outline="0" fieldPosition="0"/>
    </format>
    <format dxfId="61">
      <pivotArea outline="0" collapsedLevelsAreSubtotals="1" fieldPosition="0"/>
    </format>
    <format dxfId="60">
      <pivotArea dataOnly="0" labelOnly="1" outline="0" fieldPosition="0">
        <references count="1">
          <reference field="4294967294" count="1">
            <x v="0"/>
          </reference>
        </references>
      </pivotArea>
    </format>
    <format dxfId="5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2"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70">
      <pivotArea outline="0" collapsedLevelsAreSubtotals="1" fieldPosition="0">
        <references count="1">
          <reference field="4294967294" count="1" selected="0">
            <x v="0"/>
          </reference>
        </references>
      </pivotArea>
    </format>
    <format dxfId="69">
      <pivotArea type="all" dataOnly="0" outline="0" fieldPosition="0"/>
    </format>
    <format dxfId="68">
      <pivotArea outline="0" collapsedLevelsAreSubtotals="1" fieldPosition="0"/>
    </format>
    <format dxfId="67">
      <pivotArea dataOnly="0" labelOnly="1" outline="0" fieldPosition="0">
        <references count="1">
          <reference field="4294967294" count="1">
            <x v="0"/>
          </reference>
        </references>
      </pivotArea>
    </format>
    <format dxfId="66">
      <pivotArea outline="0" collapsedLevelsAreSubtotals="1" fieldPosition="0"/>
    </format>
    <format dxfId="65">
      <pivotArea outline="0" fieldPosition="0">
        <references count="1">
          <reference field="4294967294" count="1">
            <x v="1"/>
          </reference>
        </references>
      </pivotArea>
    </format>
    <format dxfId="6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3"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75">
      <pivotArea outline="0" collapsedLevelsAreSubtotals="1" fieldPosition="0">
        <references count="1">
          <reference field="4294967294" count="1" selected="0">
            <x v="0"/>
          </reference>
        </references>
      </pivotArea>
    </format>
    <format dxfId="74">
      <pivotArea type="all" dataOnly="0" outline="0" fieldPosition="0"/>
    </format>
    <format dxfId="73">
      <pivotArea outline="0" collapsedLevelsAreSubtotals="1" fieldPosition="0"/>
    </format>
    <format dxfId="72">
      <pivotArea dataOnly="0" labelOnly="1" outline="0" fieldPosition="0">
        <references count="1">
          <reference field="4294967294" count="1">
            <x v="0"/>
          </reference>
        </references>
      </pivotArea>
    </format>
    <format dxfId="7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4"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1"/>
    </i>
    <i>
      <x v="2"/>
    </i>
    <i>
      <x v="5"/>
    </i>
    <i>
      <x/>
    </i>
    <i>
      <x v="3"/>
    </i>
    <i>
      <x v="6"/>
    </i>
    <i>
      <x v="4"/>
    </i>
  </rowItems>
  <colItems count="1">
    <i/>
  </colItems>
  <dataFields count="1">
    <dataField fld="0" subtotal="count" baseField="0" baseItem="0" numFmtId="170"/>
  </dataFields>
  <formats count="5">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8"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42">
      <pivotArea outline="0" collapsedLevelsAreSubtotals="1" fieldPosition="0">
        <references count="1">
          <reference field="4294967294" count="1" selected="0">
            <x v="0"/>
          </reference>
        </references>
      </pivotArea>
    </format>
    <format dxfId="41">
      <pivotArea type="all" dataOnly="0" outline="0" fieldPosition="0"/>
    </format>
    <format dxfId="40">
      <pivotArea outline="0" collapsedLevelsAreSubtotals="1" fieldPosition="0"/>
    </format>
    <format dxfId="39">
      <pivotArea dataOnly="0" labelOnly="1" outline="0" fieldPosition="0">
        <references count="1">
          <reference field="4294967294" count="1">
            <x v="0"/>
          </reference>
        </references>
      </pivotArea>
    </format>
    <format dxfId="38">
      <pivotArea outline="0" collapsedLevelsAreSubtotals="1" fieldPosition="0"/>
    </format>
    <format dxfId="37">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1"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46">
      <pivotArea type="all" dataOnly="0" outline="0" fieldPosition="0"/>
    </format>
    <format dxfId="45">
      <pivotArea outline="0" collapsedLevelsAreSubtotals="1" fieldPosition="0"/>
    </format>
    <format dxfId="44">
      <pivotArea dataOnly="0" labelOnly="1" outline="0" axis="axisValues" fieldPosition="0"/>
    </format>
    <format dxfId="4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0"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50">
      <pivotArea type="all" dataOnly="0" outline="0" fieldPosition="0"/>
    </format>
    <format dxfId="49">
      <pivotArea outline="0" collapsedLevelsAreSubtotals="1" fieldPosition="0"/>
    </format>
    <format dxfId="48">
      <pivotArea dataOnly="0" labelOnly="1" outline="0" axis="axisValues" fieldPosition="0"/>
    </format>
    <format dxfId="4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9"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58">
      <pivotArea type="all" dataOnly="0" outline="0" fieldPosition="0"/>
    </format>
    <format dxfId="57">
      <pivotArea outline="0" collapsedLevelsAreSubtotals="1" fieldPosition="0"/>
    </format>
    <format dxfId="56">
      <pivotArea outline="0" collapsedLevelsAreSubtotals="1" fieldPosition="0"/>
    </format>
    <format dxfId="55">
      <pivotArea dataOnly="0" labelOnly="1" outline="0" axis="axisValues" fieldPosition="0"/>
    </format>
    <format dxfId="54">
      <pivotArea dataOnly="0" labelOnly="1" outline="0" fieldPosition="0">
        <references count="1">
          <reference field="4294967294" count="1">
            <x v="0"/>
          </reference>
        </references>
      </pivotArea>
    </format>
    <format dxfId="53">
      <pivotArea outline="0" fieldPosition="0">
        <references count="1">
          <reference field="4294967294" count="1" selected="0">
            <x v="0"/>
          </reference>
        </references>
      </pivotArea>
    </format>
    <format dxfId="52">
      <pivotArea outline="0" fieldPosition="0">
        <references count="1">
          <reference field="4294967294" count="1" selected="0">
            <x v="1"/>
          </reference>
        </references>
      </pivotArea>
    </format>
    <format dxfId="51">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2"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17">
      <pivotArea outline="0" collapsedLevelsAreSubtotals="1" fieldPosition="0">
        <references count="1">
          <reference field="4294967294" count="1" selected="0">
            <x v="0"/>
          </reference>
        </references>
      </pivotArea>
    </format>
    <format dxfId="16">
      <pivotArea type="all" dataOnly="0" outline="0" fieldPosition="0"/>
    </format>
    <format dxfId="15">
      <pivotArea outline="0" collapsedLevelsAreSubtotals="1" fieldPosition="0"/>
    </format>
    <format dxfId="14">
      <pivotArea dataOnly="0" labelOnly="1" outline="0" fieldPosition="0">
        <references count="1">
          <reference field="4294967294" count="1">
            <x v="0"/>
          </reference>
        </references>
      </pivotArea>
    </format>
    <format dxfId="13">
      <pivotArea dataOnly="0" labelOnly="1" outline="0" axis="axisValues" fieldPosition="0"/>
    </format>
    <format dxfId="1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5"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22">
      <pivotArea type="all" dataOnly="0" outline="0" fieldPosition="0"/>
    </format>
    <format dxfId="21">
      <pivotArea outline="0" collapsedLevelsAreSubtotals="1" fieldPosition="0"/>
    </format>
    <format dxfId="20">
      <pivotArea dataOnly="0" labelOnly="1" outline="0" axis="axisValues" fieldPosition="0"/>
    </format>
    <format dxfId="19">
      <pivotArea outline="0" collapsedLevelsAreSubtotals="1" fieldPosition="0"/>
    </format>
    <format dxfId="18">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4"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26">
      <pivotArea type="all" dataOnly="0" outline="0" fieldPosition="0"/>
    </format>
    <format dxfId="25">
      <pivotArea outline="0" collapsedLevelsAreSubtotals="1" fieldPosition="0"/>
    </format>
    <format dxfId="24">
      <pivotArea dataOnly="0" labelOnly="1" outline="0" axis="axisValues" fieldPosition="0"/>
    </format>
    <format dxfId="2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6"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fieldPosition="0">
        <references count="1">
          <reference field="0" count="1" selected="0">
            <x v="0"/>
          </reference>
        </references>
      </pivotArea>
    </format>
    <format dxfId="28">
      <pivotArea outline="0" fieldPosition="0">
        <references count="1">
          <reference field="0" count="3" selected="0">
            <x v="1"/>
            <x v="2"/>
            <x v="3"/>
          </reference>
        </references>
      </pivotArea>
    </format>
    <format dxfId="2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3"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36">
      <pivotArea type="all" dataOnly="0" outline="0" fieldPosition="0"/>
    </format>
    <format dxfId="35">
      <pivotArea outline="0" collapsedLevelsAreSubtotals="1" fieldPosition="0"/>
    </format>
    <format dxfId="34">
      <pivotArea dataOnly="0" labelOnly="1" outline="0" axis="axisValues" fieldPosition="0"/>
    </format>
    <format dxfId="3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1]"/>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J2" sqref="J2"/>
    </sheetView>
  </sheetViews>
  <sheetFormatPr defaultRowHeight="15" x14ac:dyDescent="0.25"/>
  <cols>
    <col min="4" max="4" width="5.140625" customWidth="1"/>
    <col min="5" max="5" width="7.28515625" bestFit="1" customWidth="1"/>
    <col min="6" max="6" width="9.28515625" bestFit="1" customWidth="1"/>
    <col min="7" max="7" width="39"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83599999.090000004</v>
      </c>
      <c r="V3" s="6">
        <v>62537</v>
      </c>
      <c r="W3" s="5">
        <v>21475903.780000001</v>
      </c>
      <c r="X3" s="5">
        <v>62124095.310000144</v>
      </c>
      <c r="Y3" s="8">
        <v>0.2568888039924499</v>
      </c>
      <c r="Z3" s="6">
        <v>250285</v>
      </c>
      <c r="AB3" s="4">
        <v>2021</v>
      </c>
      <c r="AE3">
        <f>COUNTA(AB3:AB6)</f>
        <v>1</v>
      </c>
    </row>
    <row r="4" spans="5:34" x14ac:dyDescent="0.25">
      <c r="T4" s="4">
        <v>2022</v>
      </c>
      <c r="U4" s="5">
        <v>83143208.219999999</v>
      </c>
      <c r="V4" s="6">
        <v>62661</v>
      </c>
      <c r="W4" s="5">
        <v>21436980.120000001</v>
      </c>
      <c r="X4" s="5">
        <v>61706228.099999011</v>
      </c>
      <c r="Y4" s="8">
        <v>0.25783200551122543</v>
      </c>
      <c r="Z4" s="6">
        <v>249819</v>
      </c>
    </row>
    <row r="5" spans="5:34" x14ac:dyDescent="0.25">
      <c r="T5" s="4">
        <v>2023</v>
      </c>
      <c r="U5" s="5">
        <v>82995744.920000002</v>
      </c>
      <c r="V5" s="6">
        <v>62316</v>
      </c>
      <c r="W5" s="5">
        <v>21306383.57</v>
      </c>
      <c r="X5" s="5">
        <v>61689361.350000694</v>
      </c>
      <c r="Y5" s="8">
        <v>0.25671657734426417</v>
      </c>
      <c r="Z5" s="6">
        <v>249640</v>
      </c>
    </row>
    <row r="6" spans="5:34" x14ac:dyDescent="0.25">
      <c r="E6" s="1" t="s">
        <v>11</v>
      </c>
      <c r="F6" s="2">
        <v>2</v>
      </c>
      <c r="T6" s="4">
        <v>2024</v>
      </c>
      <c r="U6" s="5">
        <v>82534661.790000007</v>
      </c>
      <c r="V6" s="6">
        <v>62486</v>
      </c>
      <c r="W6" s="5">
        <v>21245299.870000001</v>
      </c>
      <c r="X6" s="5">
        <v>61289361.919999577</v>
      </c>
      <c r="Y6" s="8">
        <v>0.25741063704914952</v>
      </c>
      <c r="Z6" s="6">
        <v>249611</v>
      </c>
      <c r="AE6" s="15" t="s">
        <v>2</v>
      </c>
      <c r="AF6" s="15" t="s">
        <v>10</v>
      </c>
      <c r="AG6" s="15" t="s">
        <v>21</v>
      </c>
      <c r="AH6" s="15" t="s">
        <v>14</v>
      </c>
    </row>
    <row r="7" spans="5:34" x14ac:dyDescent="0.25">
      <c r="AE7" s="4" t="s">
        <v>19</v>
      </c>
      <c r="AF7" s="4">
        <f>IF(AE3=1,AB3:AB3,0)</f>
        <v>2021</v>
      </c>
      <c r="AG7" s="5">
        <f>IFERROR(VLOOKUP(AF7,Table,4,0),0)</f>
        <v>21475903.780000001</v>
      </c>
      <c r="AH7" s="16">
        <f>AG7/SUM($AG$7:$AG$8)</f>
        <v>1</v>
      </c>
    </row>
    <row r="8" spans="5:34" x14ac:dyDescent="0.25">
      <c r="E8" s="3" t="s">
        <v>10</v>
      </c>
      <c r="F8" s="4" t="s">
        <v>16</v>
      </c>
      <c r="G8" s="4" t="s">
        <v>17</v>
      </c>
      <c r="H8" s="4" t="s">
        <v>8</v>
      </c>
      <c r="AE8" s="4" t="s">
        <v>20</v>
      </c>
      <c r="AF8" s="4">
        <f>IF(OR(AB3=2024,AE3&gt;1),0,AB3-1)</f>
        <v>2020</v>
      </c>
      <c r="AG8" s="5">
        <f>IFERROR(VLOOKUP(AF8,Table,4,0),0)</f>
        <v>0</v>
      </c>
      <c r="AH8" s="16">
        <f>AG8/SUM($AG$7:$AG$8)</f>
        <v>0</v>
      </c>
    </row>
    <row r="9" spans="5:34" x14ac:dyDescent="0.25">
      <c r="E9" s="4">
        <v>2021</v>
      </c>
      <c r="F9" s="5">
        <v>83599999.090000004</v>
      </c>
      <c r="G9" s="5">
        <v>21475903.780000001</v>
      </c>
      <c r="H9" s="6">
        <v>62537</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83143208.219999999</v>
      </c>
      <c r="AH14" s="16">
        <f>AG14/SUM($AG$14:$AG$15)</f>
        <v>0.49863025643632136</v>
      </c>
    </row>
    <row r="15" spans="5:34" x14ac:dyDescent="0.25">
      <c r="J15" t="s">
        <v>30</v>
      </c>
      <c r="AE15" s="4" t="s">
        <v>20</v>
      </c>
      <c r="AF15" s="4">
        <v>2021</v>
      </c>
      <c r="AG15" s="11">
        <f>IFERROR(VLOOKUP(AF15,Table,2,0),0)</f>
        <v>83599999.090000004</v>
      </c>
      <c r="AH15" s="16">
        <f>AG14/SUM($AG$14:$AG$15)</f>
        <v>0.49863025643632136</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2021</v>
      </c>
      <c r="F17" s="11">
        <f>_xlfn.IFS($F$6=1,F9,$F$6=2,G9,$F$6=3,H9)</f>
        <v>21475903.780000001</v>
      </c>
      <c r="G17" s="7">
        <f>AVERAGE($F$17:$F$20)</f>
        <v>5368975.9450000003</v>
      </c>
      <c r="H17" s="4">
        <f>IF(F17&gt;G17,F17)</f>
        <v>21475903.780000001</v>
      </c>
    </row>
    <row r="18" spans="4:34" x14ac:dyDescent="0.25">
      <c r="E18" s="4">
        <f>E10</f>
        <v>0</v>
      </c>
      <c r="F18" s="11">
        <f>_xlfn.IFS($F$6=1,F10,$F$6=2,G10,$F$6=3,H10)</f>
        <v>0</v>
      </c>
      <c r="G18" s="7">
        <f>AVERAGE($F$17:$F$20)</f>
        <v>5368975.9450000003</v>
      </c>
      <c r="H18" s="4" t="b">
        <f>IF(F18&gt;G18,F18)</f>
        <v>0</v>
      </c>
      <c r="AE18" s="19" t="s">
        <v>22</v>
      </c>
      <c r="AF18" s="19"/>
      <c r="AG18" s="19"/>
      <c r="AH18" s="20">
        <f>AH14-AH15</f>
        <v>0</v>
      </c>
    </row>
    <row r="19" spans="4:34" x14ac:dyDescent="0.25">
      <c r="E19" s="4">
        <f>E11</f>
        <v>0</v>
      </c>
      <c r="F19" s="11">
        <f>_xlfn.IFS($F$6=1,F11,$F$6=2,G11,$F$6=3,H11)</f>
        <v>0</v>
      </c>
      <c r="G19" s="7">
        <f>AVERAGE($F$17:$F$20)</f>
        <v>5368975.9450000003</v>
      </c>
      <c r="H19" s="4" t="str">
        <f>IF(F19&gt;G19,F19,"")</f>
        <v/>
      </c>
    </row>
    <row r="20" spans="4:34" x14ac:dyDescent="0.25">
      <c r="E20" s="4">
        <f>E12</f>
        <v>0</v>
      </c>
      <c r="F20" s="11">
        <f>_xlfn.IFS($F$6=1,F12,$F$6=2,G12,$F$6=3,H12)</f>
        <v>0</v>
      </c>
      <c r="G20" s="7">
        <f>AVERAGE($F$17:$F$20)</f>
        <v>5368975.9450000003</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61706228.099999011</v>
      </c>
      <c r="AH22" s="16">
        <f>AG22/SUM($AG$22:$AG$23)</f>
        <v>0.49831274279799143</v>
      </c>
    </row>
    <row r="23" spans="4:34" x14ac:dyDescent="0.25">
      <c r="E23" t="s">
        <v>12</v>
      </c>
      <c r="G23" t="s">
        <v>15</v>
      </c>
      <c r="AE23" s="4" t="s">
        <v>20</v>
      </c>
      <c r="AF23" s="4">
        <v>2021</v>
      </c>
      <c r="AG23" s="11">
        <f>IFERROR(VLOOKUP(AF23,Table,5,0),0)</f>
        <v>62124095.310000144</v>
      </c>
      <c r="AH23" s="16">
        <f>AG23/SUM($AG$22:$AG$23)</f>
        <v>0.50168725720200846</v>
      </c>
    </row>
    <row r="24" spans="4:34" x14ac:dyDescent="0.25">
      <c r="D24" t="s">
        <v>13</v>
      </c>
      <c r="E24">
        <f>SUM(H17:H20)</f>
        <v>21475903.780000001</v>
      </c>
      <c r="G24" t="str">
        <f>"of "&amp;F16&amp;" Came from the highlighted years"</f>
        <v>of  Profit Came from the highlighted years</v>
      </c>
    </row>
    <row r="25" spans="4:34" x14ac:dyDescent="0.25">
      <c r="D25" t="s">
        <v>14</v>
      </c>
      <c r="E25" s="10">
        <f>E24/SUM(F17:F20)</f>
        <v>1</v>
      </c>
    </row>
    <row r="26" spans="4:34" x14ac:dyDescent="0.25">
      <c r="AE26" s="19" t="s">
        <v>22</v>
      </c>
      <c r="AF26" s="19"/>
      <c r="AG26" s="19"/>
      <c r="AH26" s="20">
        <f>AH22-AH23</f>
        <v>-3.3745144040170372E-3</v>
      </c>
    </row>
    <row r="29" spans="4:34" x14ac:dyDescent="0.25">
      <c r="AE29" s="14" t="s">
        <v>9</v>
      </c>
      <c r="AF29" s="14" t="s">
        <v>10</v>
      </c>
      <c r="AG29" s="14" t="s">
        <v>25</v>
      </c>
      <c r="AH29" s="14" t="s">
        <v>14</v>
      </c>
    </row>
    <row r="30" spans="4:34" x14ac:dyDescent="0.25">
      <c r="AE30" s="4" t="s">
        <v>19</v>
      </c>
      <c r="AF30" s="4">
        <v>2022</v>
      </c>
      <c r="AG30" s="6">
        <f>IFERROR(VLOOKUP(AF30,Table,7,0),0)</f>
        <v>249819</v>
      </c>
      <c r="AH30" s="16">
        <f>AG30/SUM($AG$30:$AG$31)</f>
        <v>0.49953409690784317</v>
      </c>
    </row>
    <row r="31" spans="4:34" x14ac:dyDescent="0.25">
      <c r="AE31" s="4" t="s">
        <v>20</v>
      </c>
      <c r="AF31" s="4">
        <v>2021</v>
      </c>
      <c r="AG31" s="6">
        <f>IFERROR(VLOOKUP(AF31,Table,7,0),0)</f>
        <v>250285</v>
      </c>
      <c r="AH31" s="16">
        <f>AG31/SUM($AG$30:$AG$31)</f>
        <v>0.50046590309215688</v>
      </c>
    </row>
    <row r="34" spans="31:34" x14ac:dyDescent="0.25">
      <c r="AE34" s="19" t="s">
        <v>22</v>
      </c>
      <c r="AF34" s="19"/>
      <c r="AG34" s="19"/>
      <c r="AH34" s="20">
        <f>AH30-AH31</f>
        <v>-9.3180618431371043E-4</v>
      </c>
    </row>
    <row r="37" spans="31:34" x14ac:dyDescent="0.25">
      <c r="AE37" s="14" t="s">
        <v>8</v>
      </c>
      <c r="AF37" s="14" t="s">
        <v>10</v>
      </c>
      <c r="AG37" s="14" t="s">
        <v>8</v>
      </c>
      <c r="AH37" s="14" t="s">
        <v>14</v>
      </c>
    </row>
    <row r="38" spans="31:34" x14ac:dyDescent="0.25">
      <c r="AE38" s="4" t="s">
        <v>19</v>
      </c>
      <c r="AF38" s="4">
        <v>2022</v>
      </c>
      <c r="AG38" s="6">
        <f>IFERROR(VLOOKUP(AF38,Table,3,0),0)</f>
        <v>62661</v>
      </c>
      <c r="AH38" s="16">
        <f>AG38/SUM($AG$38:$AG$39)</f>
        <v>0.50049521557852361</v>
      </c>
    </row>
    <row r="39" spans="31:34" x14ac:dyDescent="0.25">
      <c r="AE39" s="4" t="s">
        <v>20</v>
      </c>
      <c r="AF39" s="4">
        <v>2021</v>
      </c>
      <c r="AG39" s="6">
        <f>IFERROR(VLOOKUP(AF39,Table,3,0),0)</f>
        <v>62537</v>
      </c>
      <c r="AH39" s="16">
        <f>AG39/SUM($AG$38:$AG$39)</f>
        <v>0.49950478442147639</v>
      </c>
    </row>
    <row r="42" spans="31:34" x14ac:dyDescent="0.25">
      <c r="AE42" s="19" t="s">
        <v>22</v>
      </c>
      <c r="AF42" s="19"/>
      <c r="AG42" s="19"/>
      <c r="AH42" s="20">
        <f>AH38-AH39</f>
        <v>9.904311570472224E-4</v>
      </c>
    </row>
    <row r="45" spans="31:34" x14ac:dyDescent="0.25">
      <c r="AE45" s="14" t="s">
        <v>4</v>
      </c>
      <c r="AF45" s="14" t="s">
        <v>10</v>
      </c>
      <c r="AG45" s="14" t="s">
        <v>4</v>
      </c>
      <c r="AH45" s="14" t="s">
        <v>14</v>
      </c>
    </row>
    <row r="46" spans="31:34" x14ac:dyDescent="0.25">
      <c r="AE46" s="4" t="s">
        <v>19</v>
      </c>
      <c r="AF46" s="4">
        <v>2022</v>
      </c>
      <c r="AG46" s="16">
        <f>IFERROR(VLOOKUP(AF46,Table,6,0),0)</f>
        <v>0.25783200551122543</v>
      </c>
      <c r="AH46" s="16">
        <f>AG46/SUM($AG$46:$AG$47)</f>
        <v>0.50091622633217903</v>
      </c>
    </row>
    <row r="47" spans="31:34" x14ac:dyDescent="0.25">
      <c r="AE47" s="4" t="s">
        <v>20</v>
      </c>
      <c r="AF47" s="4">
        <v>2021</v>
      </c>
      <c r="AG47" s="16">
        <f>IFERROR(VLOOKUP(AF47,Table,6,0),0)</f>
        <v>0.2568888039924499</v>
      </c>
      <c r="AH47" s="16">
        <f>AG47/SUM($AG$46:$AG$47)</f>
        <v>0.49908377366782103</v>
      </c>
    </row>
    <row r="50" spans="31:34" x14ac:dyDescent="0.25">
      <c r="AE50" s="19" t="s">
        <v>22</v>
      </c>
      <c r="AF50" s="19"/>
      <c r="AG50" s="19"/>
      <c r="AH50" s="21">
        <f>AH46-AH47</f>
        <v>1.8324526643579975E-3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Normal="10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46</v>
      </c>
      <c r="N4" s="22">
        <v>12358320.060000001</v>
      </c>
      <c r="Q4" t="str">
        <f t="shared" ref="Q4:Q10" si="2">M4</f>
        <v>Mon</v>
      </c>
      <c r="R4" s="23">
        <f t="shared" ref="R4:R10" si="3">N4</f>
        <v>12358320.060000001</v>
      </c>
      <c r="S4">
        <f>IFERROR(_xlfn.IFS(R4=$W$4,R4,R4=$W$5,R4,R4=$W$6,R4)," ")</f>
        <v>12358320.060000001</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50</v>
      </c>
      <c r="N5" s="22">
        <v>12315567.109999999</v>
      </c>
      <c r="Q5" t="str">
        <f t="shared" si="2"/>
        <v>Tue</v>
      </c>
      <c r="R5" s="23">
        <f t="shared" si="3"/>
        <v>12315567.109999999</v>
      </c>
      <c r="S5">
        <f t="shared" ref="S5:S10" si="4">IFERROR(_xlfn.IFS(R5=$W$4,R5,R5=$W$5,R5,R5=$W$6,R5)," ")</f>
        <v>12315567.109999999</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45</v>
      </c>
      <c r="N6" s="22">
        <v>12276744.539999999</v>
      </c>
      <c r="Q6" t="str">
        <f t="shared" si="2"/>
        <v>Fri</v>
      </c>
      <c r="R6" s="23">
        <f t="shared" si="3"/>
        <v>12276744.539999999</v>
      </c>
      <c r="S6">
        <f t="shared" si="4"/>
        <v>12276744.539999999</v>
      </c>
      <c r="V6">
        <v>3</v>
      </c>
      <c r="W6">
        <f t="shared" si="5"/>
        <v>12276744.539999999</v>
      </c>
      <c r="AG6" s="4" t="s">
        <v>61</v>
      </c>
      <c r="AH6" s="22">
        <v>21334660.850000001</v>
      </c>
      <c r="AI6" s="28">
        <v>0.24963164869395804</v>
      </c>
    </row>
    <row r="7" spans="5:35" x14ac:dyDescent="0.25">
      <c r="E7" s="4" t="s">
        <v>39</v>
      </c>
      <c r="F7" s="22">
        <v>7348390.9400000004</v>
      </c>
      <c r="M7" s="4" t="s">
        <v>48</v>
      </c>
      <c r="N7" s="22">
        <v>12213905.76</v>
      </c>
      <c r="Q7" t="str">
        <f t="shared" si="2"/>
        <v>Sun</v>
      </c>
      <c r="R7" s="23">
        <f t="shared" si="3"/>
        <v>12213905.76</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51</v>
      </c>
      <c r="N8" s="22">
        <v>12202690.33</v>
      </c>
      <c r="Q8" t="str">
        <f t="shared" si="2"/>
        <v>Wed</v>
      </c>
      <c r="R8" s="23">
        <f t="shared" si="3"/>
        <v>12202690.33</v>
      </c>
      <c r="S8" t="str">
        <f t="shared" si="4"/>
        <v xml:space="preserve"> </v>
      </c>
      <c r="AA8" s="24">
        <f>MAX(AC4:AC5)</f>
        <v>0.71603204959254163</v>
      </c>
    </row>
    <row r="9" spans="5:35" x14ac:dyDescent="0.25">
      <c r="E9" s="4" t="s">
        <v>36</v>
      </c>
      <c r="F9" s="22">
        <v>7177864.3499999996</v>
      </c>
      <c r="M9" s="4" t="s">
        <v>47</v>
      </c>
      <c r="N9" s="22">
        <v>12055292.26</v>
      </c>
      <c r="Q9" t="str">
        <f t="shared" si="2"/>
        <v>Sat</v>
      </c>
      <c r="R9" s="23">
        <f t="shared" si="3"/>
        <v>12055292.26</v>
      </c>
      <c r="S9" t="str">
        <f t="shared" si="4"/>
        <v xml:space="preserve"> </v>
      </c>
      <c r="AA9" t="str">
        <f>UPPER(INDEX(AA4:AA5,MATCH(AA8,AC4:AC5,0)) )&amp;" Makes up"</f>
        <v>WEEKDAY Makes up</v>
      </c>
    </row>
    <row r="10" spans="5:35" x14ac:dyDescent="0.25">
      <c r="E10" s="4" t="s">
        <v>32</v>
      </c>
      <c r="F10" s="22">
        <v>7138245.21</v>
      </c>
      <c r="H10" t="str">
        <f>"In" &amp; " "&amp;'Analysis 1'!AB3</f>
        <v>In 2021</v>
      </c>
      <c r="M10" s="4" t="s">
        <v>49</v>
      </c>
      <c r="N10" s="22">
        <v>12042047.279999999</v>
      </c>
      <c r="Q10" t="str">
        <f t="shared" si="2"/>
        <v>Thu</v>
      </c>
      <c r="R10" s="23">
        <f t="shared" si="3"/>
        <v>12042047.279999999</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A15" zoomScale="60" zoomScaleNormal="6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T1" zoomScale="80" zoomScaleNormal="80" workbookViewId="0">
      <selection activeCell="AH16" sqref="AH16"/>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710937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L2" t="str">
        <f>INDEX($AD$3:$AD$6,MATCH(AN2,$AE$3:$AE$6,0))</f>
        <v>Kenya</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L3" t="str">
        <f>INDEX($AD$3:$AD$6,MATCH(AN3,$AE$3:$AE$6,0))</f>
        <v>Tanzania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c r="AN5" s="24">
        <f>SUM(AN2:AN3)/SUM(AE3:AE6)</f>
        <v>0.72174374948400688</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c r="AH10" t="s">
        <v>15</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c r="AH11" t="str">
        <f>AL2&amp;" "&amp;AL3&amp;" Contributed"</f>
        <v>Kenya Tanzania Contributed</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3626E635-1A66-433B-9FFB-56B06FF00D46}">
  <ds:schemaRefs/>
</ds:datastoreItem>
</file>

<file path=customXml/itemProps2.xml><?xml version="1.0" encoding="utf-8"?>
<ds:datastoreItem xmlns:ds="http://schemas.openxmlformats.org/officeDocument/2006/customXml" ds:itemID="{848F1938-03D4-4243-B3C6-53A41152877D}">
  <ds:schemaRefs/>
</ds:datastoreItem>
</file>

<file path=customXml/itemProps3.xml><?xml version="1.0" encoding="utf-8"?>
<ds:datastoreItem xmlns:ds="http://schemas.openxmlformats.org/officeDocument/2006/customXml" ds:itemID="{62E74EB8-EED5-42F6-B1F2-D462F55F433A}">
  <ds:schemaRefs/>
</ds:datastoreItem>
</file>

<file path=customXml/itemProps4.xml><?xml version="1.0" encoding="utf-8"?>
<ds:datastoreItem xmlns:ds="http://schemas.openxmlformats.org/officeDocument/2006/customXml" ds:itemID="{ED601729-A5F7-4EFF-AFB2-9FBEA60B8F60}">
  <ds:schemaRefs/>
</ds:datastoreItem>
</file>

<file path=customXml/itemProps5.xml><?xml version="1.0" encoding="utf-8"?>
<ds:datastoreItem xmlns:ds="http://schemas.openxmlformats.org/officeDocument/2006/customXml" ds:itemID="{84C1D394-2DCA-4E94-B586-3F4FC5572FE8}">
  <ds:schemaRefs/>
</ds:datastoreItem>
</file>

<file path=customXml/itemProps6.xml><?xml version="1.0" encoding="utf-8"?>
<ds:datastoreItem xmlns:ds="http://schemas.openxmlformats.org/officeDocument/2006/customXml" ds:itemID="{BADAFBAA-0711-4A41-97AE-401341D636CF}">
  <ds:schemaRefs/>
</ds:datastoreItem>
</file>

<file path=customXml/itemProps7.xml><?xml version="1.0" encoding="utf-8"?>
<ds:datastoreItem xmlns:ds="http://schemas.openxmlformats.org/officeDocument/2006/customXml" ds:itemID="{7B50BB93-3BA3-4E79-88FF-9A009142542C}">
  <ds:schemaRefs/>
</ds:datastoreItem>
</file>

<file path=customXml/itemProps8.xml><?xml version="1.0" encoding="utf-8"?>
<ds:datastoreItem xmlns:ds="http://schemas.openxmlformats.org/officeDocument/2006/customXml" ds:itemID="{522F9053-F757-45A4-9EF8-BADCB23D6B44}">
  <ds:schemaRefs/>
</ds:datastoreItem>
</file>

<file path=customXml/itemProps9.xml><?xml version="1.0" encoding="utf-8"?>
<ds:datastoreItem xmlns:ds="http://schemas.openxmlformats.org/officeDocument/2006/customXml" ds:itemID="{C9AA6BAC-32A2-4FE5-99BD-BA266970C21A}">
  <ds:schemaRefs/>
</ds:datastoreItem>
</file>

<file path=customXml/itemProps10.xml><?xml version="1.0" encoding="utf-8"?>
<ds:datastoreItem xmlns:ds="http://schemas.openxmlformats.org/officeDocument/2006/customXml" ds:itemID="{D9039AD0-B007-41A7-BEAC-3163CA4045EC}">
  <ds:schemaRefs/>
</ds:datastoreItem>
</file>

<file path=customXml/itemProps11.xml><?xml version="1.0" encoding="utf-8"?>
<ds:datastoreItem xmlns:ds="http://schemas.openxmlformats.org/officeDocument/2006/customXml" ds:itemID="{DF9B8534-97E8-4B02-AD33-F2C85F68B3A6}">
  <ds:schemaRefs/>
</ds:datastoreItem>
</file>

<file path=customXml/itemProps12.xml><?xml version="1.0" encoding="utf-8"?>
<ds:datastoreItem xmlns:ds="http://schemas.openxmlformats.org/officeDocument/2006/customXml" ds:itemID="{7B5BDF05-355F-4582-BB62-4C877D55974A}">
  <ds:schemaRefs/>
</ds:datastoreItem>
</file>

<file path=customXml/itemProps13.xml><?xml version="1.0" encoding="utf-8"?>
<ds:datastoreItem xmlns:ds="http://schemas.openxmlformats.org/officeDocument/2006/customXml" ds:itemID="{F29D830A-3DA3-496F-890E-0316CD69C5CE}">
  <ds:schemaRefs/>
</ds:datastoreItem>
</file>

<file path=customXml/itemProps14.xml><?xml version="1.0" encoding="utf-8"?>
<ds:datastoreItem xmlns:ds="http://schemas.openxmlformats.org/officeDocument/2006/customXml" ds:itemID="{51E474C8-5AF0-4F73-AD4E-DFBE59F44DDD}">
  <ds:schemaRefs/>
</ds:datastoreItem>
</file>

<file path=customXml/itemProps15.xml><?xml version="1.0" encoding="utf-8"?>
<ds:datastoreItem xmlns:ds="http://schemas.openxmlformats.org/officeDocument/2006/customXml" ds:itemID="{EE19B919-135F-440E-9A8A-F0518E170CE1}">
  <ds:schemaRefs/>
</ds:datastoreItem>
</file>

<file path=customXml/itemProps16.xml><?xml version="1.0" encoding="utf-8"?>
<ds:datastoreItem xmlns:ds="http://schemas.openxmlformats.org/officeDocument/2006/customXml" ds:itemID="{C98C928E-3CC0-4B30-A7FF-86DBE8C5B10A}">
  <ds:schemaRefs/>
</ds:datastoreItem>
</file>

<file path=customXml/itemProps17.xml><?xml version="1.0" encoding="utf-8"?>
<ds:datastoreItem xmlns:ds="http://schemas.openxmlformats.org/officeDocument/2006/customXml" ds:itemID="{CDB42D09-DBFA-4878-9AD3-F9FA035D7F7E}">
  <ds:schemaRefs/>
</ds:datastoreItem>
</file>

<file path=customXml/itemProps18.xml><?xml version="1.0" encoding="utf-8"?>
<ds:datastoreItem xmlns:ds="http://schemas.openxmlformats.org/officeDocument/2006/customXml" ds:itemID="{FE4C2745-DA96-4510-9CF2-1F7DB727464B}">
  <ds:schemaRefs/>
</ds:datastoreItem>
</file>

<file path=customXml/itemProps19.xml><?xml version="1.0" encoding="utf-8"?>
<ds:datastoreItem xmlns:ds="http://schemas.openxmlformats.org/officeDocument/2006/customXml" ds:itemID="{856652BF-1973-4A33-830E-31B64C865512}">
  <ds:schemaRefs/>
</ds:datastoreItem>
</file>

<file path=customXml/itemProps20.xml><?xml version="1.0" encoding="utf-8"?>
<ds:datastoreItem xmlns:ds="http://schemas.openxmlformats.org/officeDocument/2006/customXml" ds:itemID="{69AE1F94-216B-44FD-B6A2-9923E99ABCFB}">
  <ds:schemaRefs/>
</ds:datastoreItem>
</file>

<file path=customXml/itemProps21.xml><?xml version="1.0" encoding="utf-8"?>
<ds:datastoreItem xmlns:ds="http://schemas.openxmlformats.org/officeDocument/2006/customXml" ds:itemID="{365BB291-381D-4D6C-B860-F01A874B57C6}">
  <ds:schemaRefs/>
</ds:datastoreItem>
</file>

<file path=customXml/itemProps22.xml><?xml version="1.0" encoding="utf-8"?>
<ds:datastoreItem xmlns:ds="http://schemas.openxmlformats.org/officeDocument/2006/customXml" ds:itemID="{24F88E5C-9494-4AF5-9231-58EA34E5AA69}">
  <ds:schemaRefs/>
</ds:datastoreItem>
</file>

<file path=customXml/itemProps23.xml><?xml version="1.0" encoding="utf-8"?>
<ds:datastoreItem xmlns:ds="http://schemas.openxmlformats.org/officeDocument/2006/customXml" ds:itemID="{904B7F6D-AE3F-40FA-8373-34C20C346FF0}">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6B1F52A8-BB6F-40C4-87F1-B21551EA8F14}">
  <ds:schemaRefs/>
</ds:datastoreItem>
</file>

<file path=customXml/itemProps26.xml><?xml version="1.0" encoding="utf-8"?>
<ds:datastoreItem xmlns:ds="http://schemas.openxmlformats.org/officeDocument/2006/customXml" ds:itemID="{E3EB7853-F2CE-47DF-A3DC-E86E3814EC11}">
  <ds:schemaRefs/>
</ds:datastoreItem>
</file>

<file path=customXml/itemProps27.xml><?xml version="1.0" encoding="utf-8"?>
<ds:datastoreItem xmlns:ds="http://schemas.openxmlformats.org/officeDocument/2006/customXml" ds:itemID="{F7904F1C-DF23-48F0-8084-E95A74AA6AC9}">
  <ds:schemaRefs/>
</ds:datastoreItem>
</file>

<file path=customXml/itemProps28.xml><?xml version="1.0" encoding="utf-8"?>
<ds:datastoreItem xmlns:ds="http://schemas.openxmlformats.org/officeDocument/2006/customXml" ds:itemID="{BC0AA640-A154-48E2-A323-3E414F370C6C}">
  <ds:schemaRefs/>
</ds:datastoreItem>
</file>

<file path=customXml/itemProps29.xml><?xml version="1.0" encoding="utf-8"?>
<ds:datastoreItem xmlns:ds="http://schemas.openxmlformats.org/officeDocument/2006/customXml" ds:itemID="{54E2EB73-F20B-4217-8803-E3C2391C5E28}">
  <ds:schemaRefs/>
</ds:datastoreItem>
</file>

<file path=customXml/itemProps30.xml><?xml version="1.0" encoding="utf-8"?>
<ds:datastoreItem xmlns:ds="http://schemas.openxmlformats.org/officeDocument/2006/customXml" ds:itemID="{2D1C71BE-0F15-47AC-A8BB-5FD8E297A325}">
  <ds:schemaRefs/>
</ds:datastoreItem>
</file>

<file path=customXml/itemProps31.xml><?xml version="1.0" encoding="utf-8"?>
<ds:datastoreItem xmlns:ds="http://schemas.openxmlformats.org/officeDocument/2006/customXml" ds:itemID="{BB72231A-E1AC-435F-82CC-D4B4F95C8369}">
  <ds:schemaRefs>
    <ds:schemaRef ds:uri="http://schemas.microsoft.com/DataMashup"/>
  </ds:schemaRefs>
</ds:datastoreItem>
</file>

<file path=customXml/itemProps32.xml><?xml version="1.0" encoding="utf-8"?>
<ds:datastoreItem xmlns:ds="http://schemas.openxmlformats.org/officeDocument/2006/customXml" ds:itemID="{A3F92A2E-EC67-4724-8F7A-84BA9CC5355B}">
  <ds:schemaRefs/>
</ds:datastoreItem>
</file>

<file path=customXml/itemProps33.xml><?xml version="1.0" encoding="utf-8"?>
<ds:datastoreItem xmlns:ds="http://schemas.openxmlformats.org/officeDocument/2006/customXml" ds:itemID="{79D896EA-38DC-42AF-9070-FBF60710D4EC}">
  <ds:schemaRefs/>
</ds:datastoreItem>
</file>

<file path=customXml/itemProps34.xml><?xml version="1.0" encoding="utf-8"?>
<ds:datastoreItem xmlns:ds="http://schemas.openxmlformats.org/officeDocument/2006/customXml" ds:itemID="{80178AB9-1A1C-4CC9-BD27-248A36F82B3E}">
  <ds:schemaRefs/>
</ds:datastoreItem>
</file>

<file path=customXml/itemProps35.xml><?xml version="1.0" encoding="utf-8"?>
<ds:datastoreItem xmlns:ds="http://schemas.openxmlformats.org/officeDocument/2006/customXml" ds:itemID="{533530F3-C155-4A7A-A4F9-99E20F52396B}">
  <ds:schemaRefs/>
</ds:datastoreItem>
</file>

<file path=customXml/itemProps36.xml><?xml version="1.0" encoding="utf-8"?>
<ds:datastoreItem xmlns:ds="http://schemas.openxmlformats.org/officeDocument/2006/customXml" ds:itemID="{2184684D-A716-4008-9AC3-788ADDD76253}">
  <ds:schemaRefs/>
</ds:datastoreItem>
</file>

<file path=customXml/itemProps37.xml><?xml version="1.0" encoding="utf-8"?>
<ds:datastoreItem xmlns:ds="http://schemas.openxmlformats.org/officeDocument/2006/customXml" ds:itemID="{43A72FB4-C851-4A18-B548-8A69EE09623E}">
  <ds:schemaRefs/>
</ds:datastoreItem>
</file>

<file path=customXml/itemProps38.xml><?xml version="1.0" encoding="utf-8"?>
<ds:datastoreItem xmlns:ds="http://schemas.openxmlformats.org/officeDocument/2006/customXml" ds:itemID="{EB45C934-07A9-4F7E-AA1E-33F65BAA947E}">
  <ds:schemaRefs/>
</ds:datastoreItem>
</file>

<file path=customXml/itemProps39.xml><?xml version="1.0" encoding="utf-8"?>
<ds:datastoreItem xmlns:ds="http://schemas.openxmlformats.org/officeDocument/2006/customXml" ds:itemID="{97D677C3-CFDA-4DD4-AE3A-4B695420DBE5}">
  <ds:schemaRefs/>
</ds:datastoreItem>
</file>

<file path=customXml/itemProps40.xml><?xml version="1.0" encoding="utf-8"?>
<ds:datastoreItem xmlns:ds="http://schemas.openxmlformats.org/officeDocument/2006/customXml" ds:itemID="{15579DE7-3197-41CD-923D-D6DF93988A1F}">
  <ds:schemaRefs/>
</ds:datastoreItem>
</file>

<file path=customXml/itemProps41.xml><?xml version="1.0" encoding="utf-8"?>
<ds:datastoreItem xmlns:ds="http://schemas.openxmlformats.org/officeDocument/2006/customXml" ds:itemID="{763A1C48-330A-4EA6-9F45-FAC7D8EB49BD}">
  <ds:schemaRefs/>
</ds:datastoreItem>
</file>

<file path=customXml/itemProps42.xml><?xml version="1.0" encoding="utf-8"?>
<ds:datastoreItem xmlns:ds="http://schemas.openxmlformats.org/officeDocument/2006/customXml" ds:itemID="{CF22880E-384F-4D36-ADAA-7C99C193475B}">
  <ds:schemaRefs/>
</ds:datastoreItem>
</file>

<file path=customXml/itemProps43.xml><?xml version="1.0" encoding="utf-8"?>
<ds:datastoreItem xmlns:ds="http://schemas.openxmlformats.org/officeDocument/2006/customXml" ds:itemID="{B908E63B-94D2-4EC4-AD58-805C5D5A0BF1}">
  <ds:schemaRefs/>
</ds:datastoreItem>
</file>

<file path=customXml/itemProps44.xml><?xml version="1.0" encoding="utf-8"?>
<ds:datastoreItem xmlns:ds="http://schemas.openxmlformats.org/officeDocument/2006/customXml" ds:itemID="{D42EE8AB-5129-4985-98C6-AE3F571AC5AB}">
  <ds:schemaRefs/>
</ds:datastoreItem>
</file>

<file path=customXml/itemProps45.xml><?xml version="1.0" encoding="utf-8"?>
<ds:datastoreItem xmlns:ds="http://schemas.openxmlformats.org/officeDocument/2006/customXml" ds:itemID="{DB431B1C-E6C3-43F9-B8DF-54955211989E}">
  <ds:schemaRefs/>
</ds:datastoreItem>
</file>

<file path=customXml/itemProps46.xml><?xml version="1.0" encoding="utf-8"?>
<ds:datastoreItem xmlns:ds="http://schemas.openxmlformats.org/officeDocument/2006/customXml" ds:itemID="{D2B7F5F2-BCB6-43C2-8749-473283BDF371}">
  <ds:schemaRefs/>
</ds:datastoreItem>
</file>

<file path=customXml/itemProps47.xml><?xml version="1.0" encoding="utf-8"?>
<ds:datastoreItem xmlns:ds="http://schemas.openxmlformats.org/officeDocument/2006/customXml" ds:itemID="{488A8A6D-2A22-40D8-9E16-B5070AEE69FA}">
  <ds:schemaRefs/>
</ds:datastoreItem>
</file>

<file path=customXml/itemProps48.xml><?xml version="1.0" encoding="utf-8"?>
<ds:datastoreItem xmlns:ds="http://schemas.openxmlformats.org/officeDocument/2006/customXml" ds:itemID="{29421238-8284-4EB2-B3D3-4CF4B727BED2}">
  <ds:schemaRefs/>
</ds:datastoreItem>
</file>

<file path=customXml/itemProps49.xml><?xml version="1.0" encoding="utf-8"?>
<ds:datastoreItem xmlns:ds="http://schemas.openxmlformats.org/officeDocument/2006/customXml" ds:itemID="{C7E103F8-664E-4F77-A6BA-383866B00F0A}">
  <ds:schemaRefs/>
</ds:datastoreItem>
</file>

<file path=customXml/itemProps50.xml><?xml version="1.0" encoding="utf-8"?>
<ds:datastoreItem xmlns:ds="http://schemas.openxmlformats.org/officeDocument/2006/customXml" ds:itemID="{7310F797-B531-4678-9DFD-ADFDE3924435}">
  <ds:schemaRefs/>
</ds:datastoreItem>
</file>

<file path=customXml/itemProps51.xml><?xml version="1.0" encoding="utf-8"?>
<ds:datastoreItem xmlns:ds="http://schemas.openxmlformats.org/officeDocument/2006/customXml" ds:itemID="{F29220B7-1F10-48DD-B01E-5E72DDD284D0}">
  <ds:schemaRefs/>
</ds:datastoreItem>
</file>

<file path=customXml/itemProps52.xml><?xml version="1.0" encoding="utf-8"?>
<ds:datastoreItem xmlns:ds="http://schemas.openxmlformats.org/officeDocument/2006/customXml" ds:itemID="{1552C019-F35C-4F43-BC56-A53FEA116877}">
  <ds:schemaRefs/>
</ds:datastoreItem>
</file>

<file path=customXml/itemProps53.xml><?xml version="1.0" encoding="utf-8"?>
<ds:datastoreItem xmlns:ds="http://schemas.openxmlformats.org/officeDocument/2006/customXml" ds:itemID="{18EC84AA-D7E5-4A5A-BEBC-BF9B486B08BD}">
  <ds:schemaRefs/>
</ds:datastoreItem>
</file>

<file path=customXml/itemProps54.xml><?xml version="1.0" encoding="utf-8"?>
<ds:datastoreItem xmlns:ds="http://schemas.openxmlformats.org/officeDocument/2006/customXml" ds:itemID="{31A383E2-0D90-4800-AE21-3BBFC941D48B}">
  <ds:schemaRefs/>
</ds:datastoreItem>
</file>

<file path=customXml/itemProps55.xml><?xml version="1.0" encoding="utf-8"?>
<ds:datastoreItem xmlns:ds="http://schemas.openxmlformats.org/officeDocument/2006/customXml" ds:itemID="{9E9CB6A8-9B6A-4799-A78A-9C2604B9E82D}">
  <ds:schemaRefs/>
</ds:datastoreItem>
</file>

<file path=customXml/itemProps56.xml><?xml version="1.0" encoding="utf-8"?>
<ds:datastoreItem xmlns:ds="http://schemas.openxmlformats.org/officeDocument/2006/customXml" ds:itemID="{4C34567B-24BB-49AA-B0EE-138CF53F847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2026-06-08T17:14:20Z</dcterms:modified>
</cp:coreProperties>
</file>