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defaultThemeVersion="166925"/>
  <mc:AlternateContent xmlns:mc="http://schemas.openxmlformats.org/markup-compatibility/2006">
    <mc:Choice Requires="x15">
      <x15ac:absPath xmlns:x15ac="http://schemas.microsoft.com/office/spreadsheetml/2010/11/ac" url="C:\Users\HP\Documents\GitHub\Excel-Adventure-Works-Dashboards\"/>
    </mc:Choice>
  </mc:AlternateContent>
  <xr:revisionPtr revIDLastSave="0" documentId="13_ncr:1_{405C3E75-1584-4E3E-92D0-06D000A8955B}" xr6:coauthVersionLast="41" xr6:coauthVersionMax="41" xr10:uidLastSave="{00000000-0000-0000-0000-000000000000}"/>
  <bookViews>
    <workbookView xWindow="-120" yWindow="-120" windowWidth="20730" windowHeight="11040" activeTab="1" xr2:uid="{8C91DA6D-E5A1-4120-A228-5D2A48CFAB22}"/>
  </bookViews>
  <sheets>
    <sheet name="Analysis 1" sheetId="7" r:id="rId1"/>
    <sheet name="Dashboard 1" sheetId="10" r:id="rId2"/>
    <sheet name="Sheet2" sheetId="11" r:id="rId3"/>
    <sheet name="DimDate" sheetId="6" r:id="rId4"/>
    <sheet name="DimGeography" sheetId="5" r:id="rId5"/>
    <sheet name="DimProduct" sheetId="4" r:id="rId6"/>
    <sheet name="DimSalesTerritory" sheetId="3" r:id="rId7"/>
    <sheet name="FactInternetSales" sheetId="2" r:id="rId8"/>
    <sheet name="Sheet1" sheetId="1" r:id="rId9"/>
  </sheets>
  <definedNames>
    <definedName name="looktable">'Analysis 1'!$M$1:$S$5</definedName>
    <definedName name="Slicer_Month_Name">#N/A</definedName>
    <definedName name="Slicer_Year">#N/A</definedName>
  </definedNames>
  <calcPr calcId="191029"/>
  <pivotCaches>
    <pivotCache cacheId="1" r:id="rId10"/>
    <pivotCache cacheId="259" r:id="rId11"/>
    <pivotCache cacheId="340" r:id="rId12"/>
    <pivotCache cacheId="343" r:id="rId13"/>
  </pivotCaches>
  <extLst>
    <ext xmlns:x14="http://schemas.microsoft.com/office/spreadsheetml/2009/9/main" uri="{876F7934-8845-4945-9796-88D515C7AA90}">
      <x14:pivotCaches>
        <pivotCache cacheId="26"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InternetSales_1df77492-9d3c-4643-be28-8f963f1e92bf" name="FactInternetSales" connection="Query - FactInternetSales"/>
          <x15:modelTable id="DimSalesTerritory_801a3215-f93e-4d00-aa32-45ea004303c5" name="DimSalesTerritory" connection="Query - DimSalesTerritory"/>
          <x15:modelTable id="DimProduct_1517a660-4736-4b01-bb09-449fb2d1e3cd" name="DimProduct" connection="Query - DimProduct"/>
          <x15:modelTable id="DimGeography_3b9cfc23-2607-4d2e-b1a7-4d968aa9c1d8" name="DimGeography" connection="Query - DimGeography"/>
          <x15:modelTable id="DimDate_5dd8129e-afa9-4683-ba32-fb7fb7ef79ac" name="DimDate" connection="Query - DimDate"/>
          <x15:modelTable id="DimCustomer_9ffa229f-9b62-4ed5-9294-b10be76f56c7" name="DimCustomer" connection="Query - DimCustomer"/>
          <x15:modelTable id="All_Measures_6b46bbeb-521e-4bdc-8fb2-b61d46b2caa1" name="All_Measures" connection="Query - All_Measures"/>
        </x15:modelTables>
        <x15:modelRelationships>
          <x15:modelRelationship fromTable="FactInternetSales" fromColumn="CustomerKey" toTable="DimCustomer" toColumn="CustomerKey"/>
          <x15:modelRelationship fromTable="FactInternetSales" fromColumn="SalesTerritoryKey" toTable="DimSalesTerritory" toColumn="SalesTerritoryKey"/>
          <x15:modelRelationship fromTable="FactInternetSales" fromColumn="ProductKey" toTable="DimProduct" toColumn="ProductKey"/>
          <x15:modelRelationship fromTable="FactInternetSales" fromColumn="OrderDate" toTable="DimDate" toColumn="Date"/>
          <x15:modelRelationship fromTable="DimGeography" fromColumn="SalesTerritoryKey" toTable="DimSalesTerritory" toColumn="SalesTerritoryKey"/>
        </x15:modelRelationships>
        <x15:extLst>
          <ext xmlns:x16="http://schemas.microsoft.com/office/spreadsheetml/2014/11/main" uri="{9835A34E-60A6-4A7C-AAB8-D5F71C897F49}">
            <x16:modelTimeGroupings>
              <x16:modelTimeGrouping tableName="FactInternetSales" columnName="OrderDate" columnId="OrderDate">
                <x16:calculatedTimeColumn columnName="OrderDate (Year)" columnId="OrderDate (Year)" contentType="years" isSelected="1"/>
              </x16:modelTimeGrouping>
            </x16:modelTimeGroupings>
          </ext>
        </x15:extLst>
      </x15:dataModel>
    </ext>
  </extLst>
</workbook>
</file>

<file path=xl/calcChain.xml><?xml version="1.0" encoding="utf-8"?>
<calcChain xmlns="http://schemas.openxmlformats.org/spreadsheetml/2006/main">
  <c r="X2" i="7" l="1"/>
  <c r="Y6" i="7" s="1"/>
  <c r="B17" i="7"/>
  <c r="B18" i="7"/>
  <c r="B19" i="7"/>
  <c r="B20" i="7"/>
  <c r="B16" i="7"/>
  <c r="C16" i="7" s="1"/>
  <c r="A19" i="7"/>
  <c r="A20" i="7"/>
  <c r="A17" i="7"/>
  <c r="A18" i="7"/>
  <c r="A16" i="7"/>
  <c r="Y25" i="7" l="1"/>
  <c r="Z25" i="7" s="1"/>
  <c r="Y32" i="7"/>
  <c r="Z32" i="7" s="1"/>
  <c r="Y26" i="7"/>
  <c r="Z26" i="7" s="1"/>
  <c r="Y37" i="7"/>
  <c r="Z37" i="7" s="1"/>
  <c r="Y38" i="7"/>
  <c r="Z38" i="7" s="1"/>
  <c r="Y20" i="7"/>
  <c r="Z20" i="7" s="1"/>
  <c r="Y31" i="7"/>
  <c r="Z31" i="7" s="1"/>
  <c r="Y14" i="7"/>
  <c r="Z14" i="7" s="1"/>
  <c r="Y13" i="7"/>
  <c r="Z13" i="7" s="1"/>
  <c r="Z6" i="7"/>
  <c r="Y19" i="7"/>
  <c r="Z19" i="7" s="1"/>
  <c r="Y7" i="7"/>
  <c r="Z7" i="7" s="1"/>
  <c r="D24" i="7"/>
  <c r="C18" i="7"/>
  <c r="D18" i="7" s="1"/>
  <c r="C17" i="7"/>
  <c r="D17" i="7" s="1"/>
  <c r="C20" i="7"/>
  <c r="D20" i="7" s="1"/>
  <c r="C19" i="7"/>
  <c r="D19" i="7" s="1"/>
  <c r="AA20" i="7" l="1"/>
  <c r="AA31" i="7"/>
  <c r="AA37" i="7"/>
  <c r="AA26" i="7"/>
  <c r="AA38" i="7"/>
  <c r="AA25" i="7"/>
  <c r="AA32" i="7"/>
  <c r="AA34" i="7" s="1"/>
  <c r="AA7" i="7"/>
  <c r="AA19" i="7"/>
  <c r="AA22" i="7" s="1"/>
  <c r="AA13" i="7"/>
  <c r="AA14" i="7"/>
  <c r="AA6" i="7"/>
  <c r="B24" i="7"/>
  <c r="B25" i="7" s="1"/>
  <c r="AA40" i="7" l="1"/>
  <c r="AA28" i="7"/>
  <c r="AA9" i="7"/>
  <c r="AA16"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9091E8-C2B3-4A15-A13F-3C3B165C79A2}" name="Query - All_Measures" description="Connection to the 'All_Measures' query in the workbook." type="100" refreshedVersion="6" minRefreshableVersion="5">
    <extLst>
      <ext xmlns:x15="http://schemas.microsoft.com/office/spreadsheetml/2010/11/main" uri="{DE250136-89BD-433C-8126-D09CA5730AF9}">
        <x15:connection id="b2b5c03b-ed6a-434e-bcd5-3916a2ba9cfa">
          <x15:oledbPr connection="Provider=Microsoft.Mashup.OleDb.1;Data Source=$Workbook$;Location=All_Measures;Extended Properties=&quot;&quot;">
            <x15:dbTables>
              <x15:dbTable name="All_Measures"/>
            </x15:dbTables>
          </x15:oledbPr>
        </x15:connection>
      </ext>
    </extLst>
  </connection>
  <connection id="2" xr16:uid="{79C7BA0F-51CA-4690-9866-F70E79D79171}" name="Query - DimCustomer" description="Connection to the 'DimCustomer' query in the workbook." type="100" refreshedVersion="6" minRefreshableVersion="5">
    <extLst>
      <ext xmlns:x15="http://schemas.microsoft.com/office/spreadsheetml/2010/11/main" uri="{DE250136-89BD-433C-8126-D09CA5730AF9}">
        <x15:connection id="00e46223-b454-4679-882a-80b28570f418">
          <x15:oledbPr connection="Provider=Microsoft.Mashup.OleDb.1;Data Source=$Workbook$;Location=DimCustomer;Extended Properties=&quot;&quot;">
            <x15:dbTables>
              <x15:dbTable name="DimCustomer"/>
            </x15:dbTables>
          </x15:oledbPr>
        </x15:connection>
      </ext>
    </extLst>
  </connection>
  <connection id="3" xr16:uid="{A99840CC-6924-4247-BE38-A9E7E75E3557}" name="Query - DimDate" description="Connection to the 'DimDate' query in the workbook." type="100" refreshedVersion="6" minRefreshableVersion="5">
    <extLst>
      <ext xmlns:x15="http://schemas.microsoft.com/office/spreadsheetml/2010/11/main" uri="{DE250136-89BD-433C-8126-D09CA5730AF9}">
        <x15:connection id="83f9fdfa-f3e5-4f8e-b735-7125d79a1768"/>
      </ext>
    </extLst>
  </connection>
  <connection id="4" xr16:uid="{BCE6B490-DF2D-4364-96D1-F9B7D2F33DB5}" name="Query - DimGeography" description="Connection to the 'DimGeography' query in the workbook." type="100" refreshedVersion="6" minRefreshableVersion="5">
    <extLst>
      <ext xmlns:x15="http://schemas.microsoft.com/office/spreadsheetml/2010/11/main" uri="{DE250136-89BD-433C-8126-D09CA5730AF9}">
        <x15:connection id="a6736ec8-cf9c-465e-993e-5c26b4004e13">
          <x15:oledbPr connection="Provider=Microsoft.Mashup.OleDb.1;Data Source=$Workbook$;Location=DimGeography;Extended Properties=&quot;&quot;">
            <x15:dbTables>
              <x15:dbTable name="DimGeography"/>
            </x15:dbTables>
          </x15:oledbPr>
        </x15:connection>
      </ext>
    </extLst>
  </connection>
  <connection id="5" xr16:uid="{2125D3EA-F3DF-4BC8-B520-32CBAB61516B}" name="Query - DimProduct" description="Connection to the 'DimProduct' query in the workbook." type="100" refreshedVersion="6" minRefreshableVersion="5">
    <extLst>
      <ext xmlns:x15="http://schemas.microsoft.com/office/spreadsheetml/2010/11/main" uri="{DE250136-89BD-433C-8126-D09CA5730AF9}">
        <x15:connection id="6d95b5cc-95cf-415c-8c92-af37627ccb99">
          <x15:oledbPr connection="Provider=Microsoft.Mashup.OleDb.1;Data Source=$Workbook$;Location=DimProduct;Extended Properties=&quot;&quot;">
            <x15:dbTables>
              <x15:dbTable name="DimProduct"/>
            </x15:dbTables>
          </x15:oledbPr>
        </x15:connection>
      </ext>
    </extLst>
  </connection>
  <connection id="6" xr16:uid="{8661A103-62A4-4043-8535-F6C907802C28}" name="Query - DimSalesTerritory" description="Connection to the 'DimSalesTerritory' query in the workbook." type="100" refreshedVersion="6" minRefreshableVersion="5">
    <extLst>
      <ext xmlns:x15="http://schemas.microsoft.com/office/spreadsheetml/2010/11/main" uri="{DE250136-89BD-433C-8126-D09CA5730AF9}">
        <x15:connection id="922346db-26cb-4722-9a05-45c33e4c9596">
          <x15:oledbPr connection="Provider=Microsoft.Mashup.OleDb.1;Data Source=$Workbook$;Location=DimSalesTerritory;Extended Properties=&quot;&quot;">
            <x15:dbTables>
              <x15:dbTable name="DimSalesTerritory"/>
            </x15:dbTables>
          </x15:oledbPr>
        </x15:connection>
      </ext>
    </extLst>
  </connection>
  <connection id="7" xr16:uid="{1EDC8BE8-40D6-47E1-A10E-2ED4054A79FA}" name="Query - FactInternetSales" description="Connection to the 'FactInternetSales' query in the workbook." type="100" refreshedVersion="6" minRefreshableVersion="5">
    <extLst>
      <ext xmlns:x15="http://schemas.microsoft.com/office/spreadsheetml/2010/11/main" uri="{DE250136-89BD-433C-8126-D09CA5730AF9}">
        <x15:connection id="c19cbd7c-0356-4f70-a9d2-956ad740a1a4">
          <x15:oledbPr connection="Provider=Microsoft.Mashup.OleDb.1;Data Source=$Workbook$;Location=FactInternetSales;Extended Properties=&quot;&quot;">
            <x15:dbTables>
              <x15:dbTable name="FactInternetSales"/>
            </x15:dbTables>
          </x15:oledbPr>
        </x15:connection>
      </ext>
    </extLst>
  </connection>
  <connection id="8" xr16:uid="{9BC20320-9BDA-46FA-9F4E-72B8A8E9BD3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<sst xmlns="http://schemas.openxmlformats.org/spreadsheetml/2006/main" count="70" uniqueCount="31">
  <si>
    <t>#Transaction</t>
  </si>
  <si>
    <t>Sold Products</t>
  </si>
  <si>
    <t>Unsold Products</t>
  </si>
  <si>
    <t>Total COGS</t>
  </si>
  <si>
    <t>Total Qty</t>
  </si>
  <si>
    <t>Total Revenue</t>
  </si>
  <si>
    <t>% Profit Margin</t>
  </si>
  <si>
    <t>Year</t>
  </si>
  <si>
    <t>Option Button</t>
  </si>
  <si>
    <t>Above Average</t>
  </si>
  <si>
    <t>Above average</t>
  </si>
  <si>
    <t>Percentage</t>
  </si>
  <si>
    <t>Caption</t>
  </si>
  <si>
    <t xml:space="preserve">  </t>
  </si>
  <si>
    <t xml:space="preserve"> Revenue</t>
  </si>
  <si>
    <t xml:space="preserve"> Profit</t>
  </si>
  <si>
    <t xml:space="preserve"> COGS</t>
  </si>
  <si>
    <t xml:space="preserve"> Qty</t>
  </si>
  <si>
    <t xml:space="preserve"> Products</t>
  </si>
  <si>
    <t>Check selected year</t>
  </si>
  <si>
    <t>Total profit</t>
  </si>
  <si>
    <t>Seleced year</t>
  </si>
  <si>
    <t>Prev year</t>
  </si>
  <si>
    <t>Profit</t>
  </si>
  <si>
    <t>YoY change</t>
  </si>
  <si>
    <t>Revenue</t>
  </si>
  <si>
    <t>COGS</t>
  </si>
  <si>
    <t>Qty</t>
  </si>
  <si>
    <t>Total Transaction</t>
  </si>
  <si>
    <t>Transaction</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</si>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</sst>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 &quot;0.0,,\ &quot;M&quot;"/>
    <numFmt numFmtId="165" formatCode="0.00,&quot;K&quot;"/>
    <numFmt numFmtId="166" formatCode="0.00%;\-0.00%;0.00%"/>
    <numFmt numFmtId="167" formatCode="0.0%"/>
    <numFmt numFmtId="169" formatCode="\+0.00%;\ \-0.00%;\ 0.00%"/>
  </numFmts>
  <fonts count="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name val="Segoe UI"/>
      <family val="2"/>
    </font>
    <font>
      <sz val="11"/>
      <color theme="1" tint="0.34998626667073579"/>
      <name val="Calibri"/>
      <family val="2"/>
      <scheme val="minor"/>
    </font>
  </fonts>
  <fills count="5">
    <fill>
      <patternFill patternType="none"/>
    </fill>
    <fill>
      <patternFill patternType="gray125"/>
    </fill>
    <fill>
      <patternFill patternType="solid">
        <fgColor rgb="FFFF0000"/>
        <bgColor indexed="64"/>
      </patternFill>
    </fill>
    <fill>
      <patternFill patternType="solid">
        <fgColor theme="1"/>
        <bgColor indexed="64"/>
      </patternFill>
    </fill>
    <fill>
      <patternFill patternType="solid">
        <fgColor theme="1"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1" fontId="0" fillId="0" borderId="0" xfId="0" applyNumberFormat="1"/>
    <xf numFmtId="164" fontId="0" fillId="0" borderId="0" xfId="0" applyNumberFormat="1"/>
    <xf numFmtId="165" fontId="0" fillId="0" borderId="0" xfId="0" applyNumberFormat="1"/>
    <xf numFmtId="0" fontId="0" fillId="0" borderId="0" xfId="0" pivotButton="1"/>
    <xf numFmtId="166" fontId="0" fillId="0" borderId="0" xfId="0" applyNumberFormat="1"/>
    <xf numFmtId="0" fontId="2" fillId="0" borderId="0" xfId="0" applyFont="1"/>
    <xf numFmtId="0" fontId="3" fillId="2" borderId="0" xfId="0" applyFont="1" applyFill="1"/>
    <xf numFmtId="0" fontId="0" fillId="0" borderId="1" xfId="0" pivotButton="1" applyBorder="1"/>
    <xf numFmtId="0" fontId="0" fillId="0" borderId="1" xfId="0" applyBorder="1"/>
    <xf numFmtId="164" fontId="0" fillId="0" borderId="1" xfId="0" applyNumberFormat="1" applyBorder="1"/>
    <xf numFmtId="165" fontId="0" fillId="0" borderId="1" xfId="0" applyNumberFormat="1" applyBorder="1"/>
    <xf numFmtId="3" fontId="0" fillId="0" borderId="1" xfId="0" applyNumberFormat="1" applyBorder="1"/>
    <xf numFmtId="167" fontId="0" fillId="0" borderId="0" xfId="0" applyNumberFormat="1"/>
    <xf numFmtId="0" fontId="5" fillId="0" borderId="0" xfId="0" applyFont="1"/>
    <xf numFmtId="0" fontId="0" fillId="3" borderId="0" xfId="0" applyFill="1"/>
    <xf numFmtId="0" fontId="1" fillId="4" borderId="1" xfId="0" applyFont="1" applyFill="1" applyBorder="1"/>
    <xf numFmtId="167" fontId="0" fillId="0" borderId="1" xfId="0" applyNumberFormat="1" applyBorder="1"/>
    <xf numFmtId="0" fontId="1" fillId="4" borderId="0" xfId="0" applyFont="1" applyFill="1"/>
    <xf numFmtId="169" fontId="1" fillId="4" borderId="0" xfId="0" applyNumberFormat="1" applyFont="1" applyFill="1"/>
    <xf numFmtId="10" fontId="0" fillId="0" borderId="1" xfId="0" applyNumberFormat="1" applyBorder="1"/>
  </cellXfs>
  <cellStyles count="1">
    <cellStyle name="Normal" xfId="0" builtinId="0"/>
  </cellStyles>
  <dxfs count="25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 &quot;0.0,,\ &quot;M&quot;"/>
    </dxf>
    <dxf>
      <numFmt numFmtId="164" formatCode="&quot;$ &quot;0.0,,\ &quot;M&quot;"/>
    </dxf>
    <dxf>
      <numFmt numFmtId="165"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
      <numFmt numFmtId="164" formatCode="&quot;$ &quot;0.0,,\ &quot;M&quot;"/>
    </dxf>
    <dxf>
      <numFmt numFmtId="165" formatCode="0.00,&quot;K&quot;"/>
    </dxf>
    <dxf>
      <numFmt numFmtId="164" formatCode="&quot;$ &quot;0.0,,\ &quot;M&quot;"/>
    </dxf>
  </dxfs>
  <tableStyles count="1" defaultTableStyle="TableStyleMedium2" defaultPivotStyle="PivotStyleLight16">
    <tableStyle name="SlicerStyleLight1 2" pivot="0" table="0" count="10" xr9:uid="{69A4AECD-8509-4EED-873F-9D1CC4E10FED}">
      <tableStyleElement type="wholeTable" dxfId="239"/>
      <tableStyleElement type="headerRow" dxfId="238"/>
    </tableStyle>
  </tableStyles>
  <colors>
    <mruColors>
      <color rgb="FF00B0F0"/>
      <color rgb="FFFF6600"/>
      <color rgb="FFFFCC00"/>
      <color rgb="FFFF33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B0F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1.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095238095238099E-2"/>
          <c:y val="0.36184891042721956"/>
          <c:w val="0.92380952380952386"/>
          <c:h val="0.45566700485479589"/>
        </c:manualLayout>
      </c:layout>
      <c:barChart>
        <c:barDir val="col"/>
        <c:grouping val="clustered"/>
        <c:varyColors val="0"/>
        <c:ser>
          <c:idx val="0"/>
          <c:order val="0"/>
          <c:tx>
            <c:strRef>
              <c:f>'Analysis 1'!$A$16</c:f>
              <c:strCache>
                <c:ptCount val="1"/>
                <c:pt idx="0">
                  <c:v>Year</c:v>
                </c:pt>
              </c:strCache>
            </c:strRef>
          </c:tx>
          <c:spPr>
            <a:solidFill>
              <a:schemeClr val="bg1">
                <a:lumMod val="95000"/>
              </a:schemeClr>
            </a:solidFill>
            <a:ln>
              <a:noFill/>
            </a:ln>
            <a:effectLst/>
          </c:spPr>
          <c:invertIfNegative val="0"/>
          <c:cat>
            <c:numRef>
              <c:f>'Analysis 1'!$A$17:$A$20</c:f>
              <c:numCache>
                <c:formatCode>General</c:formatCode>
                <c:ptCount val="4"/>
                <c:pt idx="0">
                  <c:v>2005</c:v>
                </c:pt>
                <c:pt idx="1">
                  <c:v>2006</c:v>
                </c:pt>
                <c:pt idx="2">
                  <c:v>2007</c:v>
                </c:pt>
                <c:pt idx="3">
                  <c:v>2008</c:v>
                </c:pt>
              </c:numCache>
            </c:numRef>
          </c:cat>
          <c:val>
            <c:numRef>
              <c:f>'Analysis 1'!$A$17:$A$20</c:f>
              <c:numCache>
                <c:formatCode>General</c:formatCode>
                <c:ptCount val="4"/>
                <c:pt idx="0">
                  <c:v>2005</c:v>
                </c:pt>
                <c:pt idx="1">
                  <c:v>2006</c:v>
                </c:pt>
                <c:pt idx="2">
                  <c:v>2007</c:v>
                </c:pt>
                <c:pt idx="3">
                  <c:v>2008</c:v>
                </c:pt>
              </c:numCache>
            </c:numRef>
          </c:val>
          <c:extLst>
            <c:ext xmlns:c16="http://schemas.microsoft.com/office/drawing/2014/chart" uri="{C3380CC4-5D6E-409C-BE32-E72D297353CC}">
              <c16:uniqueId val="{00000000-636C-4710-A80D-B82F52FBF5ED}"/>
            </c:ext>
          </c:extLst>
        </c:ser>
        <c:ser>
          <c:idx val="1"/>
          <c:order val="1"/>
          <c:tx>
            <c:strRef>
              <c:f>'Analysis 1'!$B$16</c:f>
              <c:strCache>
                <c:ptCount val="1"/>
                <c:pt idx="0">
                  <c:v>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1'!$A$17:$A$20</c:f>
              <c:numCache>
                <c:formatCode>General</c:formatCode>
                <c:ptCount val="4"/>
                <c:pt idx="0">
                  <c:v>2005</c:v>
                </c:pt>
                <c:pt idx="1">
                  <c:v>2006</c:v>
                </c:pt>
                <c:pt idx="2">
                  <c:v>2007</c:v>
                </c:pt>
                <c:pt idx="3">
                  <c:v>2008</c:v>
                </c:pt>
              </c:numCache>
            </c:numRef>
          </c:cat>
          <c:val>
            <c:numRef>
              <c:f>'Analysis 1'!$B$17:$B$20</c:f>
              <c:numCache>
                <c:formatCode>"$ "0.0,,\ "M"</c:formatCode>
                <c:ptCount val="4"/>
                <c:pt idx="0">
                  <c:v>13403626.559800001</c:v>
                </c:pt>
                <c:pt idx="1">
                  <c:v>28177776.4263</c:v>
                </c:pt>
                <c:pt idx="2">
                  <c:v>42547110.6642</c:v>
                </c:pt>
                <c:pt idx="3">
                  <c:v>42162063.995700002</c:v>
                </c:pt>
              </c:numCache>
            </c:numRef>
          </c:val>
          <c:extLst>
            <c:ext xmlns:c16="http://schemas.microsoft.com/office/drawing/2014/chart" uri="{C3380CC4-5D6E-409C-BE32-E72D297353CC}">
              <c16:uniqueId val="{00000001-636C-4710-A80D-B82F52FBF5ED}"/>
            </c:ext>
          </c:extLst>
        </c:ser>
        <c:ser>
          <c:idx val="3"/>
          <c:order val="3"/>
          <c:tx>
            <c:strRef>
              <c:f>'Analysis 1'!$D$17</c:f>
              <c:strCache>
                <c:ptCount val="1"/>
                <c:pt idx="0">
                  <c:v> </c:v>
                </c:pt>
              </c:strCache>
            </c:strRef>
          </c:tx>
          <c:spPr>
            <a:solidFill>
              <a:srgbClr val="00B0F0"/>
            </a:solidFill>
            <a:ln>
              <a:noFill/>
            </a:ln>
            <a:effectLst/>
          </c:spPr>
          <c:invertIfNegative val="0"/>
          <c:val>
            <c:numRef>
              <c:f>'Analysis 1'!$D$17:$D$20</c:f>
              <c:numCache>
                <c:formatCode>General</c:formatCode>
                <c:ptCount val="4"/>
                <c:pt idx="0">
                  <c:v>0</c:v>
                </c:pt>
                <c:pt idx="1">
                  <c:v>0</c:v>
                </c:pt>
                <c:pt idx="2">
                  <c:v>42547110.6642</c:v>
                </c:pt>
                <c:pt idx="3">
                  <c:v>42162063.995700002</c:v>
                </c:pt>
              </c:numCache>
            </c:numRef>
          </c:val>
          <c:extLst>
            <c:ext xmlns:c16="http://schemas.microsoft.com/office/drawing/2014/chart" uri="{C3380CC4-5D6E-409C-BE32-E72D297353CC}">
              <c16:uniqueId val="{00000003-636C-4710-A80D-B82F52FBF5ED}"/>
            </c:ext>
          </c:extLst>
        </c:ser>
        <c:dLbls>
          <c:showLegendKey val="0"/>
          <c:showVal val="0"/>
          <c:showCatName val="0"/>
          <c:showSerName val="0"/>
          <c:showPercent val="0"/>
          <c:showBubbleSize val="0"/>
        </c:dLbls>
        <c:gapWidth val="219"/>
        <c:overlap val="100"/>
        <c:axId val="760818104"/>
        <c:axId val="760795144"/>
      </c:barChart>
      <c:lineChart>
        <c:grouping val="standard"/>
        <c:varyColors val="0"/>
        <c:ser>
          <c:idx val="2"/>
          <c:order val="2"/>
          <c:tx>
            <c:v>DimCustomer!</c:v>
          </c:tx>
          <c:spPr>
            <a:ln w="12700" cap="rnd">
              <a:solidFill>
                <a:schemeClr val="accent3"/>
              </a:solidFill>
              <a:round/>
            </a:ln>
            <a:effectLst/>
          </c:spPr>
          <c:marker>
            <c:symbol val="none"/>
          </c:marker>
          <c:val>
            <c:numRef>
              <c:f>'Analysis 1'!$C$17:$C$20</c:f>
              <c:numCache>
                <c:formatCode>#,##0</c:formatCode>
                <c:ptCount val="4"/>
                <c:pt idx="0">
                  <c:v>31572644.411499999</c:v>
                </c:pt>
                <c:pt idx="1">
                  <c:v>31572644.411499999</c:v>
                </c:pt>
                <c:pt idx="2">
                  <c:v>31572644.411499999</c:v>
                </c:pt>
                <c:pt idx="3">
                  <c:v>31572644.411499999</c:v>
                </c:pt>
              </c:numCache>
            </c:numRef>
          </c:val>
          <c:smooth val="0"/>
          <c:extLst>
            <c:ext xmlns:c16="http://schemas.microsoft.com/office/drawing/2014/chart" uri="{C3380CC4-5D6E-409C-BE32-E72D297353CC}">
              <c16:uniqueId val="{00000002-636C-4710-A80D-B82F52FBF5ED}"/>
            </c:ext>
          </c:extLst>
        </c:ser>
        <c:dLbls>
          <c:showLegendKey val="0"/>
          <c:showVal val="0"/>
          <c:showCatName val="0"/>
          <c:showSerName val="0"/>
          <c:showPercent val="0"/>
          <c:showBubbleSize val="0"/>
        </c:dLbls>
        <c:marker val="1"/>
        <c:smooth val="0"/>
        <c:axId val="760818104"/>
        <c:axId val="760795144"/>
      </c:lineChart>
      <c:catAx>
        <c:axId val="760818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0795144"/>
        <c:crosses val="autoZero"/>
        <c:auto val="1"/>
        <c:lblAlgn val="ctr"/>
        <c:lblOffset val="100"/>
        <c:noMultiLvlLbl val="0"/>
      </c:catAx>
      <c:valAx>
        <c:axId val="760795144"/>
        <c:scaling>
          <c:orientation val="minMax"/>
        </c:scaling>
        <c:delete val="1"/>
        <c:axPos val="l"/>
        <c:numFmt formatCode="General" sourceLinked="1"/>
        <c:majorTickMark val="none"/>
        <c:minorTickMark val="none"/>
        <c:tickLblPos val="nextTo"/>
        <c:crossAx val="760818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 1'!$C$5"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gif"/><Relationship Id="rId5" Type="http://schemas.openxmlformats.org/officeDocument/2006/relationships/image" Target="../media/image5.gi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323850</xdr:colOff>
      <xdr:row>10</xdr:row>
      <xdr:rowOff>188209</xdr:rowOff>
    </xdr:from>
    <xdr:to>
      <xdr:col>3</xdr:col>
      <xdr:colOff>209550</xdr:colOff>
      <xdr:row>13</xdr:row>
      <xdr:rowOff>171451</xdr:rowOff>
    </xdr:to>
    <xdr:sp macro="" textlink="">
      <xdr:nvSpPr>
        <xdr:cNvPr id="10" name="Oval 9">
          <a:extLst>
            <a:ext uri="{FF2B5EF4-FFF2-40B4-BE49-F238E27FC236}">
              <a16:creationId xmlns:a16="http://schemas.microsoft.com/office/drawing/2014/main" id="{E3AAAAA5-A08F-46CD-A167-D6962BCD3648}"/>
            </a:ext>
          </a:extLst>
        </xdr:cNvPr>
        <xdr:cNvSpPr/>
      </xdr:nvSpPr>
      <xdr:spPr>
        <a:xfrm>
          <a:off x="1530350" y="2093209"/>
          <a:ext cx="488950" cy="554742"/>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17</xdr:col>
      <xdr:colOff>76200</xdr:colOff>
      <xdr:row>11</xdr:row>
      <xdr:rowOff>16759</xdr:rowOff>
    </xdr:from>
    <xdr:to>
      <xdr:col>17</xdr:col>
      <xdr:colOff>571500</xdr:colOff>
      <xdr:row>14</xdr:row>
      <xdr:rowOff>1</xdr:rowOff>
    </xdr:to>
    <xdr:sp macro="" textlink="">
      <xdr:nvSpPr>
        <xdr:cNvPr id="16" name="Oval 15">
          <a:extLst>
            <a:ext uri="{FF2B5EF4-FFF2-40B4-BE49-F238E27FC236}">
              <a16:creationId xmlns:a16="http://schemas.microsoft.com/office/drawing/2014/main" id="{36BD90AA-58DF-4A61-89BA-B0E01FBCF0C0}"/>
            </a:ext>
          </a:extLst>
        </xdr:cNvPr>
        <xdr:cNvSpPr/>
      </xdr:nvSpPr>
      <xdr:spPr>
        <a:xfrm>
          <a:off x="10331450" y="2112259"/>
          <a:ext cx="495300" cy="554742"/>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4237</xdr:colOff>
      <xdr:row>17</xdr:row>
      <xdr:rowOff>116416</xdr:rowOff>
    </xdr:from>
    <xdr:to>
      <xdr:col>3</xdr:col>
      <xdr:colOff>571501</xdr:colOff>
      <xdr:row>20</xdr:row>
      <xdr:rowOff>52917</xdr:rowOff>
    </xdr:to>
    <xdr:sp macro="" textlink="">
      <xdr:nvSpPr>
        <xdr:cNvPr id="41" name="Oval 40">
          <a:extLst>
            <a:ext uri="{FF2B5EF4-FFF2-40B4-BE49-F238E27FC236}">
              <a16:creationId xmlns:a16="http://schemas.microsoft.com/office/drawing/2014/main" id="{A67EB647-8A21-4671-8D4F-AD063090A5F5}"/>
            </a:ext>
          </a:extLst>
        </xdr:cNvPr>
        <xdr:cNvSpPr/>
      </xdr:nvSpPr>
      <xdr:spPr>
        <a:xfrm>
          <a:off x="1845737" y="3354916"/>
          <a:ext cx="567264" cy="508001"/>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16</xdr:col>
      <xdr:colOff>317500</xdr:colOff>
      <xdr:row>17</xdr:row>
      <xdr:rowOff>116416</xdr:rowOff>
    </xdr:from>
    <xdr:to>
      <xdr:col>17</xdr:col>
      <xdr:colOff>270930</xdr:colOff>
      <xdr:row>20</xdr:row>
      <xdr:rowOff>52917</xdr:rowOff>
    </xdr:to>
    <xdr:sp macro="" textlink="">
      <xdr:nvSpPr>
        <xdr:cNvPr id="58" name="Oval 57">
          <a:extLst>
            <a:ext uri="{FF2B5EF4-FFF2-40B4-BE49-F238E27FC236}">
              <a16:creationId xmlns:a16="http://schemas.microsoft.com/office/drawing/2014/main" id="{A63A6F07-DA6E-4421-A5FF-FDC785A9D831}"/>
            </a:ext>
          </a:extLst>
        </xdr:cNvPr>
        <xdr:cNvSpPr/>
      </xdr:nvSpPr>
      <xdr:spPr>
        <a:xfrm>
          <a:off x="10138833" y="3354916"/>
          <a:ext cx="567264" cy="508001"/>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45509</xdr:colOff>
      <xdr:row>3</xdr:row>
      <xdr:rowOff>52917</xdr:rowOff>
    </xdr:from>
    <xdr:to>
      <xdr:col>14</xdr:col>
      <xdr:colOff>506941</xdr:colOff>
      <xdr:row>14</xdr:row>
      <xdr:rowOff>179832</xdr:rowOff>
    </xdr:to>
    <xdr:sp macro="" textlink="">
      <xdr:nvSpPr>
        <xdr:cNvPr id="2" name="Rectangle: Rounded Corners 1">
          <a:extLst>
            <a:ext uri="{FF2B5EF4-FFF2-40B4-BE49-F238E27FC236}">
              <a16:creationId xmlns:a16="http://schemas.microsoft.com/office/drawing/2014/main" id="{F11B70EC-F7B7-4442-AC1F-1EB63B82390B}"/>
            </a:ext>
          </a:extLst>
        </xdr:cNvPr>
        <xdr:cNvSpPr/>
      </xdr:nvSpPr>
      <xdr:spPr>
        <a:xfrm>
          <a:off x="45509" y="624417"/>
          <a:ext cx="8995832" cy="2222415"/>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240239</xdr:colOff>
      <xdr:row>4</xdr:row>
      <xdr:rowOff>167216</xdr:rowOff>
    </xdr:from>
    <xdr:to>
      <xdr:col>2</xdr:col>
      <xdr:colOff>250973</xdr:colOff>
      <xdr:row>12</xdr:row>
      <xdr:rowOff>176816</xdr:rowOff>
    </xdr:to>
    <xdr:sp macro="" textlink="">
      <xdr:nvSpPr>
        <xdr:cNvPr id="24" name="Rectangle: Rounded Corners 23">
          <a:extLst>
            <a:ext uri="{FF2B5EF4-FFF2-40B4-BE49-F238E27FC236}">
              <a16:creationId xmlns:a16="http://schemas.microsoft.com/office/drawing/2014/main" id="{664CAB97-5779-4938-87CA-A51559F9813D}"/>
            </a:ext>
          </a:extLst>
        </xdr:cNvPr>
        <xdr:cNvSpPr/>
      </xdr:nvSpPr>
      <xdr:spPr>
        <a:xfrm>
          <a:off x="240239" y="929216"/>
          <a:ext cx="1229934" cy="1533600"/>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483656</xdr:colOff>
      <xdr:row>4</xdr:row>
      <xdr:rowOff>167216</xdr:rowOff>
    </xdr:from>
    <xdr:to>
      <xdr:col>4</xdr:col>
      <xdr:colOff>494390</xdr:colOff>
      <xdr:row>12</xdr:row>
      <xdr:rowOff>176816</xdr:rowOff>
    </xdr:to>
    <xdr:sp macro="" textlink="">
      <xdr:nvSpPr>
        <xdr:cNvPr id="25" name="Rectangle: Rounded Corners 24">
          <a:extLst>
            <a:ext uri="{FF2B5EF4-FFF2-40B4-BE49-F238E27FC236}">
              <a16:creationId xmlns:a16="http://schemas.microsoft.com/office/drawing/2014/main" id="{C38C0872-F4BA-4B2E-B5C2-AD5F4E98E01C}"/>
            </a:ext>
          </a:extLst>
        </xdr:cNvPr>
        <xdr:cNvSpPr/>
      </xdr:nvSpPr>
      <xdr:spPr>
        <a:xfrm>
          <a:off x="1702856" y="929216"/>
          <a:ext cx="1229934" cy="1533600"/>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KE" sz="1100"/>
        </a:p>
      </xdr:txBody>
    </xdr:sp>
    <xdr:clientData/>
  </xdr:twoCellAnchor>
  <xdr:twoCellAnchor>
    <xdr:from>
      <xdr:col>5</xdr:col>
      <xdr:colOff>121707</xdr:colOff>
      <xdr:row>4</xdr:row>
      <xdr:rowOff>167216</xdr:rowOff>
    </xdr:from>
    <xdr:to>
      <xdr:col>7</xdr:col>
      <xdr:colOff>132440</xdr:colOff>
      <xdr:row>12</xdr:row>
      <xdr:rowOff>176816</xdr:rowOff>
    </xdr:to>
    <xdr:sp macro="" textlink="">
      <xdr:nvSpPr>
        <xdr:cNvPr id="26" name="Rectangle: Rounded Corners 25">
          <a:extLst>
            <a:ext uri="{FF2B5EF4-FFF2-40B4-BE49-F238E27FC236}">
              <a16:creationId xmlns:a16="http://schemas.microsoft.com/office/drawing/2014/main" id="{3BAB7571-C438-44C8-A946-F73F664EC5AB}"/>
            </a:ext>
          </a:extLst>
        </xdr:cNvPr>
        <xdr:cNvSpPr/>
      </xdr:nvSpPr>
      <xdr:spPr>
        <a:xfrm>
          <a:off x="3169707" y="929216"/>
          <a:ext cx="1229933" cy="1533600"/>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KE" sz="1100"/>
        </a:p>
      </xdr:txBody>
    </xdr:sp>
    <xdr:clientData/>
  </xdr:twoCellAnchor>
  <xdr:twoCellAnchor>
    <xdr:from>
      <xdr:col>7</xdr:col>
      <xdr:colOff>369357</xdr:colOff>
      <xdr:row>4</xdr:row>
      <xdr:rowOff>167216</xdr:rowOff>
    </xdr:from>
    <xdr:to>
      <xdr:col>9</xdr:col>
      <xdr:colOff>380090</xdr:colOff>
      <xdr:row>12</xdr:row>
      <xdr:rowOff>176816</xdr:rowOff>
    </xdr:to>
    <xdr:sp macro="" textlink="">
      <xdr:nvSpPr>
        <xdr:cNvPr id="27" name="Rectangle: Rounded Corners 26">
          <a:extLst>
            <a:ext uri="{FF2B5EF4-FFF2-40B4-BE49-F238E27FC236}">
              <a16:creationId xmlns:a16="http://schemas.microsoft.com/office/drawing/2014/main" id="{CE79BE8D-D69F-4A28-963F-CF2F94E075FB}"/>
            </a:ext>
          </a:extLst>
        </xdr:cNvPr>
        <xdr:cNvSpPr/>
      </xdr:nvSpPr>
      <xdr:spPr>
        <a:xfrm>
          <a:off x="4636557" y="929216"/>
          <a:ext cx="1229933" cy="1533600"/>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KE" sz="1100"/>
        </a:p>
      </xdr:txBody>
    </xdr:sp>
    <xdr:clientData/>
  </xdr:twoCellAnchor>
  <xdr:twoCellAnchor>
    <xdr:from>
      <xdr:col>10</xdr:col>
      <xdr:colOff>3174</xdr:colOff>
      <xdr:row>4</xdr:row>
      <xdr:rowOff>167216</xdr:rowOff>
    </xdr:from>
    <xdr:to>
      <xdr:col>12</xdr:col>
      <xdr:colOff>13907</xdr:colOff>
      <xdr:row>12</xdr:row>
      <xdr:rowOff>176816</xdr:rowOff>
    </xdr:to>
    <xdr:sp macro="" textlink="">
      <xdr:nvSpPr>
        <xdr:cNvPr id="28" name="Rectangle: Rounded Corners 27">
          <a:extLst>
            <a:ext uri="{FF2B5EF4-FFF2-40B4-BE49-F238E27FC236}">
              <a16:creationId xmlns:a16="http://schemas.microsoft.com/office/drawing/2014/main" id="{374AF981-BC49-49E4-AAF5-0FCE05AB7DF7}"/>
            </a:ext>
          </a:extLst>
        </xdr:cNvPr>
        <xdr:cNvSpPr/>
      </xdr:nvSpPr>
      <xdr:spPr>
        <a:xfrm>
          <a:off x="6099174" y="929216"/>
          <a:ext cx="1229933" cy="1533600"/>
        </a:xfrm>
        <a:prstGeom prst="roundRect">
          <a:avLst>
            <a:gd name="adj" fmla="val 13703"/>
          </a:avLst>
        </a:prstGeom>
        <a:solidFill>
          <a:schemeClr val="bg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endParaRPr lang="en-KE" sz="1100"/>
        </a:p>
      </xdr:txBody>
    </xdr:sp>
    <xdr:clientData/>
  </xdr:twoCellAnchor>
  <xdr:twoCellAnchor>
    <xdr:from>
      <xdr:col>12</xdr:col>
      <xdr:colOff>250822</xdr:colOff>
      <xdr:row>4</xdr:row>
      <xdr:rowOff>167216</xdr:rowOff>
    </xdr:from>
    <xdr:to>
      <xdr:col>14</xdr:col>
      <xdr:colOff>261556</xdr:colOff>
      <xdr:row>12</xdr:row>
      <xdr:rowOff>176816</xdr:rowOff>
    </xdr:to>
    <xdr:sp macro="" textlink="">
      <xdr:nvSpPr>
        <xdr:cNvPr id="29" name="Rectangle: Rounded Corners 28">
          <a:extLst>
            <a:ext uri="{FF2B5EF4-FFF2-40B4-BE49-F238E27FC236}">
              <a16:creationId xmlns:a16="http://schemas.microsoft.com/office/drawing/2014/main" id="{E2989C6B-044A-4DE4-8268-86590E57CB33}"/>
            </a:ext>
          </a:extLst>
        </xdr:cNvPr>
        <xdr:cNvSpPr/>
      </xdr:nvSpPr>
      <xdr:spPr>
        <a:xfrm>
          <a:off x="7566022" y="929216"/>
          <a:ext cx="1229934" cy="1533600"/>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191631</xdr:colOff>
      <xdr:row>4</xdr:row>
      <xdr:rowOff>42333</xdr:rowOff>
    </xdr:from>
    <xdr:to>
      <xdr:col>4</xdr:col>
      <xdr:colOff>181048</xdr:colOff>
      <xdr:row>7</xdr:row>
      <xdr:rowOff>74083</xdr:rowOff>
    </xdr:to>
    <xdr:sp macro="" textlink="">
      <xdr:nvSpPr>
        <xdr:cNvPr id="5" name="Oval 4">
          <a:extLst>
            <a:ext uri="{FF2B5EF4-FFF2-40B4-BE49-F238E27FC236}">
              <a16:creationId xmlns:a16="http://schemas.microsoft.com/office/drawing/2014/main" id="{02BF3483-55BA-4088-8F66-8928ABF1A090}"/>
            </a:ext>
          </a:extLst>
        </xdr:cNvPr>
        <xdr:cNvSpPr/>
      </xdr:nvSpPr>
      <xdr:spPr>
        <a:xfrm>
          <a:off x="2020431" y="804333"/>
          <a:ext cx="599017" cy="6032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5</xdr:col>
      <xdr:colOff>435048</xdr:colOff>
      <xdr:row>4</xdr:row>
      <xdr:rowOff>42333</xdr:rowOff>
    </xdr:from>
    <xdr:to>
      <xdr:col>6</xdr:col>
      <xdr:colOff>424465</xdr:colOff>
      <xdr:row>7</xdr:row>
      <xdr:rowOff>74083</xdr:rowOff>
    </xdr:to>
    <xdr:sp macro="" textlink="">
      <xdr:nvSpPr>
        <xdr:cNvPr id="34" name="Oval 33">
          <a:extLst>
            <a:ext uri="{FF2B5EF4-FFF2-40B4-BE49-F238E27FC236}">
              <a16:creationId xmlns:a16="http://schemas.microsoft.com/office/drawing/2014/main" id="{98AD3D2A-E325-4BE0-B148-374268F2F089}"/>
            </a:ext>
          </a:extLst>
        </xdr:cNvPr>
        <xdr:cNvSpPr/>
      </xdr:nvSpPr>
      <xdr:spPr>
        <a:xfrm>
          <a:off x="3483048" y="804333"/>
          <a:ext cx="599017" cy="6032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73099</xdr:colOff>
      <xdr:row>4</xdr:row>
      <xdr:rowOff>42333</xdr:rowOff>
    </xdr:from>
    <xdr:to>
      <xdr:col>9</xdr:col>
      <xdr:colOff>62515</xdr:colOff>
      <xdr:row>7</xdr:row>
      <xdr:rowOff>74083</xdr:rowOff>
    </xdr:to>
    <xdr:sp macro="" textlink="">
      <xdr:nvSpPr>
        <xdr:cNvPr id="35" name="Oval 34">
          <a:extLst>
            <a:ext uri="{FF2B5EF4-FFF2-40B4-BE49-F238E27FC236}">
              <a16:creationId xmlns:a16="http://schemas.microsoft.com/office/drawing/2014/main" id="{6250E7DE-A2EC-4F7B-B8AD-7452EAE11EA9}"/>
            </a:ext>
          </a:extLst>
        </xdr:cNvPr>
        <xdr:cNvSpPr/>
      </xdr:nvSpPr>
      <xdr:spPr>
        <a:xfrm>
          <a:off x="4949899" y="804333"/>
          <a:ext cx="599016" cy="6032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320749</xdr:colOff>
      <xdr:row>4</xdr:row>
      <xdr:rowOff>42333</xdr:rowOff>
    </xdr:from>
    <xdr:to>
      <xdr:col>11</xdr:col>
      <xdr:colOff>310166</xdr:colOff>
      <xdr:row>7</xdr:row>
      <xdr:rowOff>74083</xdr:rowOff>
    </xdr:to>
    <xdr:sp macro="" textlink="">
      <xdr:nvSpPr>
        <xdr:cNvPr id="36" name="Oval 35">
          <a:extLst>
            <a:ext uri="{FF2B5EF4-FFF2-40B4-BE49-F238E27FC236}">
              <a16:creationId xmlns:a16="http://schemas.microsoft.com/office/drawing/2014/main" id="{BB116EF1-FA56-4E4F-9738-99EE49C02110}"/>
            </a:ext>
          </a:extLst>
        </xdr:cNvPr>
        <xdr:cNvSpPr/>
      </xdr:nvSpPr>
      <xdr:spPr>
        <a:xfrm>
          <a:off x="6416749" y="804333"/>
          <a:ext cx="599017" cy="60325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11</xdr:col>
      <xdr:colOff>475192</xdr:colOff>
      <xdr:row>12</xdr:row>
      <xdr:rowOff>42333</xdr:rowOff>
    </xdr:from>
    <xdr:to>
      <xdr:col>12</xdr:col>
      <xdr:colOff>422275</xdr:colOff>
      <xdr:row>15</xdr:row>
      <xdr:rowOff>21166</xdr:rowOff>
    </xdr:to>
    <xdr:sp macro="" textlink="">
      <xdr:nvSpPr>
        <xdr:cNvPr id="37" name="Oval 36">
          <a:extLst>
            <a:ext uri="{FF2B5EF4-FFF2-40B4-BE49-F238E27FC236}">
              <a16:creationId xmlns:a16="http://schemas.microsoft.com/office/drawing/2014/main" id="{3C363B3D-212A-46B9-94D5-B1BCF4C24C09}"/>
            </a:ext>
          </a:extLst>
        </xdr:cNvPr>
        <xdr:cNvSpPr/>
      </xdr:nvSpPr>
      <xdr:spPr>
        <a:xfrm>
          <a:off x="7180792" y="2328333"/>
          <a:ext cx="556683" cy="550333"/>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130176</xdr:colOff>
      <xdr:row>12</xdr:row>
      <xdr:rowOff>0</xdr:rowOff>
    </xdr:from>
    <xdr:to>
      <xdr:col>3</xdr:col>
      <xdr:colOff>119591</xdr:colOff>
      <xdr:row>15</xdr:row>
      <xdr:rowOff>0</xdr:rowOff>
    </xdr:to>
    <xdr:sp macro="" textlink="">
      <xdr:nvSpPr>
        <xdr:cNvPr id="38" name="Oval 37">
          <a:extLst>
            <a:ext uri="{FF2B5EF4-FFF2-40B4-BE49-F238E27FC236}">
              <a16:creationId xmlns:a16="http://schemas.microsoft.com/office/drawing/2014/main" id="{B6CE8B1E-F140-45AD-816C-D810BC8021D4}"/>
            </a:ext>
          </a:extLst>
        </xdr:cNvPr>
        <xdr:cNvSpPr/>
      </xdr:nvSpPr>
      <xdr:spPr>
        <a:xfrm>
          <a:off x="1349376" y="2286000"/>
          <a:ext cx="599015" cy="57150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3</xdr:col>
      <xdr:colOff>290579</xdr:colOff>
      <xdr:row>4</xdr:row>
      <xdr:rowOff>129112</xdr:rowOff>
    </xdr:from>
    <xdr:to>
      <xdr:col>4</xdr:col>
      <xdr:colOff>101104</xdr:colOff>
      <xdr:row>6</xdr:row>
      <xdr:rowOff>172470</xdr:rowOff>
    </xdr:to>
    <xdr:pic>
      <xdr:nvPicPr>
        <xdr:cNvPr id="9" name="Picture 8">
          <a:extLst>
            <a:ext uri="{FF2B5EF4-FFF2-40B4-BE49-F238E27FC236}">
              <a16:creationId xmlns:a16="http://schemas.microsoft.com/office/drawing/2014/main" id="{C03F72A9-4CA6-4CA9-9AC5-AE5FF9719809}"/>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rot="215940">
          <a:off x="2119379" y="891112"/>
          <a:ext cx="420125" cy="424358"/>
        </a:xfrm>
        <a:prstGeom prst="rect">
          <a:avLst/>
        </a:prstGeom>
      </xdr:spPr>
    </xdr:pic>
    <xdr:clientData/>
  </xdr:twoCellAnchor>
  <xdr:twoCellAnchor editAs="oneCell">
    <xdr:from>
      <xdr:col>5</xdr:col>
      <xdr:colOff>549277</xdr:colOff>
      <xdr:row>4</xdr:row>
      <xdr:rowOff>127000</xdr:rowOff>
    </xdr:from>
    <xdr:to>
      <xdr:col>6</xdr:col>
      <xdr:colOff>331259</xdr:colOff>
      <xdr:row>6</xdr:row>
      <xdr:rowOff>137582</xdr:rowOff>
    </xdr:to>
    <xdr:pic>
      <xdr:nvPicPr>
        <xdr:cNvPr id="13" name="Picture 12">
          <a:extLst>
            <a:ext uri="{FF2B5EF4-FFF2-40B4-BE49-F238E27FC236}">
              <a16:creationId xmlns:a16="http://schemas.microsoft.com/office/drawing/2014/main" id="{8B544EAD-C94A-4B16-BB79-39A3A1337F9D}"/>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3597277" y="889000"/>
          <a:ext cx="391582" cy="391582"/>
        </a:xfrm>
        <a:prstGeom prst="rect">
          <a:avLst/>
        </a:prstGeom>
      </xdr:spPr>
    </xdr:pic>
    <xdr:clientData/>
  </xdr:twoCellAnchor>
  <xdr:twoCellAnchor editAs="oneCell">
    <xdr:from>
      <xdr:col>8</xdr:col>
      <xdr:colOff>161928</xdr:colOff>
      <xdr:row>4</xdr:row>
      <xdr:rowOff>84667</xdr:rowOff>
    </xdr:from>
    <xdr:to>
      <xdr:col>8</xdr:col>
      <xdr:colOff>570440</xdr:colOff>
      <xdr:row>6</xdr:row>
      <xdr:rowOff>116413</xdr:rowOff>
    </xdr:to>
    <xdr:pic>
      <xdr:nvPicPr>
        <xdr:cNvPr id="15" name="Picture 14">
          <a:extLst>
            <a:ext uri="{FF2B5EF4-FFF2-40B4-BE49-F238E27FC236}">
              <a16:creationId xmlns:a16="http://schemas.microsoft.com/office/drawing/2014/main" id="{FE7E85CC-F32A-4450-8A60-B21CC9DDAEEA}"/>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5038728" y="846667"/>
          <a:ext cx="408512" cy="412746"/>
        </a:xfrm>
        <a:prstGeom prst="rect">
          <a:avLst/>
        </a:prstGeom>
      </xdr:spPr>
    </xdr:pic>
    <xdr:clientData/>
  </xdr:twoCellAnchor>
  <xdr:twoCellAnchor editAs="oneCell">
    <xdr:from>
      <xdr:col>10</xdr:col>
      <xdr:colOff>394757</xdr:colOff>
      <xdr:row>4</xdr:row>
      <xdr:rowOff>103106</xdr:rowOff>
    </xdr:from>
    <xdr:to>
      <xdr:col>11</xdr:col>
      <xdr:colOff>225425</xdr:colOff>
      <xdr:row>6</xdr:row>
      <xdr:rowOff>166607</xdr:rowOff>
    </xdr:to>
    <xdr:pic>
      <xdr:nvPicPr>
        <xdr:cNvPr id="18" name="Picture 17">
          <a:extLst>
            <a:ext uri="{FF2B5EF4-FFF2-40B4-BE49-F238E27FC236}">
              <a16:creationId xmlns:a16="http://schemas.microsoft.com/office/drawing/2014/main" id="{BCADCC6E-6E43-4017-9CF3-4220FA3F07DE}"/>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6490757" y="865106"/>
          <a:ext cx="440268" cy="444501"/>
        </a:xfrm>
        <a:prstGeom prst="rect">
          <a:avLst/>
        </a:prstGeom>
      </xdr:spPr>
    </xdr:pic>
    <xdr:clientData/>
  </xdr:twoCellAnchor>
  <xdr:twoCellAnchor editAs="oneCell">
    <xdr:from>
      <xdr:col>2</xdr:col>
      <xdr:colOff>225426</xdr:colOff>
      <xdr:row>12</xdr:row>
      <xdr:rowOff>95249</xdr:rowOff>
    </xdr:from>
    <xdr:to>
      <xdr:col>2</xdr:col>
      <xdr:colOff>602194</xdr:colOff>
      <xdr:row>14</xdr:row>
      <xdr:rowOff>95251</xdr:rowOff>
    </xdr:to>
    <xdr:pic>
      <xdr:nvPicPr>
        <xdr:cNvPr id="20" name="Picture 19">
          <a:extLst>
            <a:ext uri="{FF2B5EF4-FFF2-40B4-BE49-F238E27FC236}">
              <a16:creationId xmlns:a16="http://schemas.microsoft.com/office/drawing/2014/main" id="{58D534CD-904E-46C8-99B1-BA49E0377E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44626" y="2381249"/>
          <a:ext cx="376768" cy="381002"/>
        </a:xfrm>
        <a:prstGeom prst="rect">
          <a:avLst/>
        </a:prstGeom>
      </xdr:spPr>
    </xdr:pic>
    <xdr:clientData/>
  </xdr:twoCellAnchor>
  <xdr:twoCellAnchor editAs="oneCell">
    <xdr:from>
      <xdr:col>11</xdr:col>
      <xdr:colOff>570443</xdr:colOff>
      <xdr:row>12</xdr:row>
      <xdr:rowOff>169332</xdr:rowOff>
    </xdr:from>
    <xdr:to>
      <xdr:col>12</xdr:col>
      <xdr:colOff>331259</xdr:colOff>
      <xdr:row>14</xdr:row>
      <xdr:rowOff>158748</xdr:rowOff>
    </xdr:to>
    <xdr:pic>
      <xdr:nvPicPr>
        <xdr:cNvPr id="23" name="Picture 22">
          <a:extLst>
            <a:ext uri="{FF2B5EF4-FFF2-40B4-BE49-F238E27FC236}">
              <a16:creationId xmlns:a16="http://schemas.microsoft.com/office/drawing/2014/main" id="{AA7BBF00-41A2-450A-A8B1-5E7E9B9186E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276043" y="2455332"/>
          <a:ext cx="370416" cy="370416"/>
        </a:xfrm>
        <a:prstGeom prst="rect">
          <a:avLst/>
        </a:prstGeom>
      </xdr:spPr>
    </xdr:pic>
    <xdr:clientData/>
  </xdr:twoCellAnchor>
  <xdr:twoCellAnchor>
    <xdr:from>
      <xdr:col>5</xdr:col>
      <xdr:colOff>185913</xdr:colOff>
      <xdr:row>7</xdr:row>
      <xdr:rowOff>141817</xdr:rowOff>
    </xdr:from>
    <xdr:to>
      <xdr:col>7</xdr:col>
      <xdr:colOff>90663</xdr:colOff>
      <xdr:row>9</xdr:row>
      <xdr:rowOff>35984</xdr:rowOff>
    </xdr:to>
    <xdr:sp macro="" textlink="">
      <xdr:nvSpPr>
        <xdr:cNvPr id="6" name="TextBox 5">
          <a:extLst>
            <a:ext uri="{FF2B5EF4-FFF2-40B4-BE49-F238E27FC236}">
              <a16:creationId xmlns:a16="http://schemas.microsoft.com/office/drawing/2014/main" id="{0B839A24-1D8E-4751-9FD4-EA9EF782BD9E}"/>
            </a:ext>
          </a:extLst>
        </xdr:cNvPr>
        <xdr:cNvSpPr txBox="1"/>
      </xdr:nvSpPr>
      <xdr:spPr>
        <a:xfrm>
          <a:off x="3233913" y="1475317"/>
          <a:ext cx="1123950"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Revenue</a:t>
          </a:r>
          <a:endParaRPr lang="en-KE" sz="1100" b="1"/>
        </a:p>
      </xdr:txBody>
    </xdr:sp>
    <xdr:clientData/>
  </xdr:twoCellAnchor>
  <xdr:twoCellAnchor>
    <xdr:from>
      <xdr:col>7</xdr:col>
      <xdr:colOff>419452</xdr:colOff>
      <xdr:row>7</xdr:row>
      <xdr:rowOff>141817</xdr:rowOff>
    </xdr:from>
    <xdr:to>
      <xdr:col>9</xdr:col>
      <xdr:colOff>328435</xdr:colOff>
      <xdr:row>9</xdr:row>
      <xdr:rowOff>35984</xdr:rowOff>
    </xdr:to>
    <xdr:sp macro="" textlink="">
      <xdr:nvSpPr>
        <xdr:cNvPr id="30" name="TextBox 29">
          <a:extLst>
            <a:ext uri="{FF2B5EF4-FFF2-40B4-BE49-F238E27FC236}">
              <a16:creationId xmlns:a16="http://schemas.microsoft.com/office/drawing/2014/main" id="{D2DD8259-EEEE-47D7-9A72-99B39F07B0EB}"/>
            </a:ext>
          </a:extLst>
        </xdr:cNvPr>
        <xdr:cNvSpPr txBox="1"/>
      </xdr:nvSpPr>
      <xdr:spPr>
        <a:xfrm>
          <a:off x="4686652" y="1475317"/>
          <a:ext cx="1128183"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Profit</a:t>
          </a:r>
          <a:endParaRPr lang="en-KE" sz="1100" b="1"/>
        </a:p>
      </xdr:txBody>
    </xdr:sp>
    <xdr:clientData/>
  </xdr:twoCellAnchor>
  <xdr:twoCellAnchor>
    <xdr:from>
      <xdr:col>2</xdr:col>
      <xdr:colOff>557740</xdr:colOff>
      <xdr:row>7</xdr:row>
      <xdr:rowOff>141817</xdr:rowOff>
    </xdr:from>
    <xdr:to>
      <xdr:col>4</xdr:col>
      <xdr:colOff>462491</xdr:colOff>
      <xdr:row>9</xdr:row>
      <xdr:rowOff>35984</xdr:rowOff>
    </xdr:to>
    <xdr:sp macro="" textlink="">
      <xdr:nvSpPr>
        <xdr:cNvPr id="31" name="TextBox 30">
          <a:extLst>
            <a:ext uri="{FF2B5EF4-FFF2-40B4-BE49-F238E27FC236}">
              <a16:creationId xmlns:a16="http://schemas.microsoft.com/office/drawing/2014/main" id="{121FF40D-D738-4606-83D6-A08B40A57DDC}"/>
            </a:ext>
          </a:extLst>
        </xdr:cNvPr>
        <xdr:cNvSpPr txBox="1"/>
      </xdr:nvSpPr>
      <xdr:spPr>
        <a:xfrm>
          <a:off x="1776940" y="1475317"/>
          <a:ext cx="1123951"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COGS</a:t>
          </a:r>
        </a:p>
        <a:p>
          <a:endParaRPr lang="en-KE" sz="1100" b="1"/>
        </a:p>
      </xdr:txBody>
    </xdr:sp>
    <xdr:clientData/>
  </xdr:twoCellAnchor>
  <xdr:twoCellAnchor>
    <xdr:from>
      <xdr:col>0</xdr:col>
      <xdr:colOff>276224</xdr:colOff>
      <xdr:row>6</xdr:row>
      <xdr:rowOff>95250</xdr:rowOff>
    </xdr:from>
    <xdr:to>
      <xdr:col>2</xdr:col>
      <xdr:colOff>180975</xdr:colOff>
      <xdr:row>7</xdr:row>
      <xdr:rowOff>179917</xdr:rowOff>
    </xdr:to>
    <xdr:sp macro="" textlink="">
      <xdr:nvSpPr>
        <xdr:cNvPr id="32" name="TextBox 31">
          <a:extLst>
            <a:ext uri="{FF2B5EF4-FFF2-40B4-BE49-F238E27FC236}">
              <a16:creationId xmlns:a16="http://schemas.microsoft.com/office/drawing/2014/main" id="{52CF87E2-67E7-438E-BEF5-675C12A97B9E}"/>
            </a:ext>
          </a:extLst>
        </xdr:cNvPr>
        <xdr:cNvSpPr txBox="1"/>
      </xdr:nvSpPr>
      <xdr:spPr>
        <a:xfrm>
          <a:off x="276224" y="1238250"/>
          <a:ext cx="1123951" cy="2751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Qty</a:t>
          </a:r>
        </a:p>
        <a:p>
          <a:r>
            <a:rPr lang="en-US" sz="1100" b="1"/>
            <a:t>D</a:t>
          </a:r>
          <a:endParaRPr lang="en-KE" sz="1100" b="1"/>
        </a:p>
      </xdr:txBody>
    </xdr:sp>
    <xdr:clientData/>
  </xdr:twoCellAnchor>
  <xdr:twoCellAnchor>
    <xdr:from>
      <xdr:col>10</xdr:col>
      <xdr:colOff>47625</xdr:colOff>
      <xdr:row>7</xdr:row>
      <xdr:rowOff>141817</xdr:rowOff>
    </xdr:from>
    <xdr:to>
      <xdr:col>11</xdr:col>
      <xdr:colOff>561975</xdr:colOff>
      <xdr:row>9</xdr:row>
      <xdr:rowOff>35984</xdr:rowOff>
    </xdr:to>
    <xdr:sp macro="" textlink="">
      <xdr:nvSpPr>
        <xdr:cNvPr id="33" name="TextBox 32">
          <a:extLst>
            <a:ext uri="{FF2B5EF4-FFF2-40B4-BE49-F238E27FC236}">
              <a16:creationId xmlns:a16="http://schemas.microsoft.com/office/drawing/2014/main" id="{5710863B-3E54-49ED-9219-60241E3BBDF3}"/>
            </a:ext>
          </a:extLst>
        </xdr:cNvPr>
        <xdr:cNvSpPr txBox="1"/>
      </xdr:nvSpPr>
      <xdr:spPr>
        <a:xfrm>
          <a:off x="6143625" y="1475317"/>
          <a:ext cx="1123950"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%Profit Margin</a:t>
          </a:r>
        </a:p>
        <a:p>
          <a:endParaRPr lang="en-KE" sz="1100" b="1"/>
        </a:p>
      </xdr:txBody>
    </xdr:sp>
    <xdr:clientData/>
  </xdr:twoCellAnchor>
  <xdr:twoCellAnchor>
    <xdr:from>
      <xdr:col>12</xdr:col>
      <xdr:colOff>284691</xdr:colOff>
      <xdr:row>6</xdr:row>
      <xdr:rowOff>95250</xdr:rowOff>
    </xdr:from>
    <xdr:to>
      <xdr:col>14</xdr:col>
      <xdr:colOff>189442</xdr:colOff>
      <xdr:row>7</xdr:row>
      <xdr:rowOff>179917</xdr:rowOff>
    </xdr:to>
    <xdr:sp macro="" textlink="">
      <xdr:nvSpPr>
        <xdr:cNvPr id="39" name="TextBox 38">
          <a:extLst>
            <a:ext uri="{FF2B5EF4-FFF2-40B4-BE49-F238E27FC236}">
              <a16:creationId xmlns:a16="http://schemas.microsoft.com/office/drawing/2014/main" id="{C634CCFE-B3FE-4560-B7F2-6C4B2EEFA8DA}"/>
            </a:ext>
          </a:extLst>
        </xdr:cNvPr>
        <xdr:cNvSpPr txBox="1"/>
      </xdr:nvSpPr>
      <xdr:spPr>
        <a:xfrm>
          <a:off x="7599891" y="1238250"/>
          <a:ext cx="1123951" cy="2751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#Transaction</a:t>
          </a:r>
        </a:p>
        <a:p>
          <a:endParaRPr lang="en-KE" sz="1100" b="1"/>
        </a:p>
      </xdr:txBody>
    </xdr:sp>
    <xdr:clientData/>
  </xdr:twoCellAnchor>
  <xdr:twoCellAnchor>
    <xdr:from>
      <xdr:col>5</xdr:col>
      <xdr:colOff>211313</xdr:colOff>
      <xdr:row>8</xdr:row>
      <xdr:rowOff>170392</xdr:rowOff>
    </xdr:from>
    <xdr:to>
      <xdr:col>7</xdr:col>
      <xdr:colOff>116063</xdr:colOff>
      <xdr:row>10</xdr:row>
      <xdr:rowOff>64559</xdr:rowOff>
    </xdr:to>
    <xdr:sp macro="" textlink="'Analysis 1'!B2">
      <xdr:nvSpPr>
        <xdr:cNvPr id="40" name="TextBox 39">
          <a:extLst>
            <a:ext uri="{FF2B5EF4-FFF2-40B4-BE49-F238E27FC236}">
              <a16:creationId xmlns:a16="http://schemas.microsoft.com/office/drawing/2014/main" id="{2A1CBAB6-0607-4FAF-B5BF-E05B55350E39}"/>
            </a:ext>
          </a:extLst>
        </xdr:cNvPr>
        <xdr:cNvSpPr txBox="1"/>
      </xdr:nvSpPr>
      <xdr:spPr>
        <a:xfrm>
          <a:off x="3259313" y="1694392"/>
          <a:ext cx="1123950"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63C70B-C835-4DD0-A185-B5253CB395EB}" type="TxLink">
            <a:rPr lang="en-US" sz="1400" b="1" i="0" u="none" strike="noStrike">
              <a:solidFill>
                <a:sysClr val="windowText" lastClr="000000"/>
              </a:solidFill>
              <a:latin typeface="Calibri"/>
              <a:cs typeface="Calibri"/>
            </a:rPr>
            <a:pPr/>
            <a:t>$ 307.1 M</a:t>
          </a:fld>
          <a:endParaRPr lang="en-KE" sz="1400" b="1">
            <a:solidFill>
              <a:sysClr val="windowText" lastClr="000000"/>
            </a:solidFill>
          </a:endParaRPr>
        </a:p>
      </xdr:txBody>
    </xdr:sp>
    <xdr:clientData/>
  </xdr:twoCellAnchor>
  <xdr:twoCellAnchor>
    <xdr:from>
      <xdr:col>7</xdr:col>
      <xdr:colOff>444852</xdr:colOff>
      <xdr:row>8</xdr:row>
      <xdr:rowOff>170392</xdr:rowOff>
    </xdr:from>
    <xdr:to>
      <xdr:col>9</xdr:col>
      <xdr:colOff>353835</xdr:colOff>
      <xdr:row>10</xdr:row>
      <xdr:rowOff>64559</xdr:rowOff>
    </xdr:to>
    <xdr:sp macro="" textlink="'Analysis 1'!C2">
      <xdr:nvSpPr>
        <xdr:cNvPr id="42" name="TextBox 41">
          <a:extLst>
            <a:ext uri="{FF2B5EF4-FFF2-40B4-BE49-F238E27FC236}">
              <a16:creationId xmlns:a16="http://schemas.microsoft.com/office/drawing/2014/main" id="{AFF9EABA-F077-4AFE-848A-FC43C64FA25E}"/>
            </a:ext>
          </a:extLst>
        </xdr:cNvPr>
        <xdr:cNvSpPr txBox="1"/>
      </xdr:nvSpPr>
      <xdr:spPr>
        <a:xfrm>
          <a:off x="4712052" y="1694392"/>
          <a:ext cx="1128183"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46690-E133-4F67-88AE-785D215953AE}" type="TxLink">
            <a:rPr lang="en-US" sz="1400" b="1" i="0" u="none" strike="noStrike">
              <a:solidFill>
                <a:sysClr val="windowText" lastClr="000000"/>
              </a:solidFill>
              <a:latin typeface="Calibri"/>
              <a:cs typeface="Calibri"/>
            </a:rPr>
            <a:pPr/>
            <a:t>$ 126.3 M</a:t>
          </a:fld>
          <a:endParaRPr lang="en-KE" sz="1400" b="1">
            <a:solidFill>
              <a:sysClr val="windowText" lastClr="000000"/>
            </a:solidFill>
          </a:endParaRPr>
        </a:p>
      </xdr:txBody>
    </xdr:sp>
    <xdr:clientData/>
  </xdr:twoCellAnchor>
  <xdr:twoCellAnchor>
    <xdr:from>
      <xdr:col>2</xdr:col>
      <xdr:colOff>583140</xdr:colOff>
      <xdr:row>8</xdr:row>
      <xdr:rowOff>170392</xdr:rowOff>
    </xdr:from>
    <xdr:to>
      <xdr:col>4</xdr:col>
      <xdr:colOff>487891</xdr:colOff>
      <xdr:row>10</xdr:row>
      <xdr:rowOff>64559</xdr:rowOff>
    </xdr:to>
    <xdr:sp macro="" textlink="'Analysis 1'!D2">
      <xdr:nvSpPr>
        <xdr:cNvPr id="43" name="TextBox 42">
          <a:extLst>
            <a:ext uri="{FF2B5EF4-FFF2-40B4-BE49-F238E27FC236}">
              <a16:creationId xmlns:a16="http://schemas.microsoft.com/office/drawing/2014/main" id="{628BB095-480F-4CBA-8C59-74061D0742E4}"/>
            </a:ext>
          </a:extLst>
        </xdr:cNvPr>
        <xdr:cNvSpPr txBox="1"/>
      </xdr:nvSpPr>
      <xdr:spPr>
        <a:xfrm>
          <a:off x="1802340" y="1694392"/>
          <a:ext cx="1123951"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904BBE-30EC-43C2-A0F1-B6405723F3B7}" type="TxLink">
            <a:rPr lang="en-US" sz="1400" b="1" i="0" u="none" strike="noStrike">
              <a:solidFill>
                <a:sysClr val="windowText" lastClr="000000"/>
              </a:solidFill>
              <a:latin typeface="Calibri"/>
              <a:cs typeface="Calibri"/>
            </a:rPr>
            <a:pPr/>
            <a:t>$ 180.8 M</a:t>
          </a:fld>
          <a:endParaRPr lang="en-KE" sz="1400" b="1">
            <a:solidFill>
              <a:sysClr val="windowText" lastClr="000000"/>
            </a:solidFill>
          </a:endParaRPr>
        </a:p>
      </xdr:txBody>
    </xdr:sp>
    <xdr:clientData/>
  </xdr:twoCellAnchor>
  <xdr:twoCellAnchor>
    <xdr:from>
      <xdr:col>10</xdr:col>
      <xdr:colOff>73025</xdr:colOff>
      <xdr:row>8</xdr:row>
      <xdr:rowOff>170392</xdr:rowOff>
    </xdr:from>
    <xdr:to>
      <xdr:col>11</xdr:col>
      <xdr:colOff>587375</xdr:colOff>
      <xdr:row>10</xdr:row>
      <xdr:rowOff>64559</xdr:rowOff>
    </xdr:to>
    <xdr:sp macro="" textlink="'Analysis 1'!I2">
      <xdr:nvSpPr>
        <xdr:cNvPr id="44" name="TextBox 43">
          <a:extLst>
            <a:ext uri="{FF2B5EF4-FFF2-40B4-BE49-F238E27FC236}">
              <a16:creationId xmlns:a16="http://schemas.microsoft.com/office/drawing/2014/main" id="{B88A0EF8-594A-40D6-847B-9B289156E1C6}"/>
            </a:ext>
          </a:extLst>
        </xdr:cNvPr>
        <xdr:cNvSpPr txBox="1"/>
      </xdr:nvSpPr>
      <xdr:spPr>
        <a:xfrm>
          <a:off x="6169025" y="1694392"/>
          <a:ext cx="1123950"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B6049C-BF75-41E5-B3EE-3EAF82E2258C}" type="TxLink">
            <a:rPr lang="en-US" sz="1400" b="1" i="0" u="none" strike="noStrike">
              <a:solidFill>
                <a:sysClr val="windowText" lastClr="000000"/>
              </a:solidFill>
              <a:latin typeface="Calibri"/>
              <a:cs typeface="Calibri"/>
            </a:rPr>
            <a:pPr/>
            <a:t>41.12%</a:t>
          </a:fld>
          <a:endParaRPr lang="en-KE" sz="1400" b="1">
            <a:solidFill>
              <a:sysClr val="windowText" lastClr="000000"/>
            </a:solidFill>
          </a:endParaRPr>
        </a:p>
      </xdr:txBody>
    </xdr:sp>
    <xdr:clientData/>
  </xdr:twoCellAnchor>
  <xdr:twoCellAnchor>
    <xdr:from>
      <xdr:col>0</xdr:col>
      <xdr:colOff>298449</xdr:colOff>
      <xdr:row>8</xdr:row>
      <xdr:rowOff>33866</xdr:rowOff>
    </xdr:from>
    <xdr:to>
      <xdr:col>2</xdr:col>
      <xdr:colOff>203200</xdr:colOff>
      <xdr:row>9</xdr:row>
      <xdr:rowOff>118533</xdr:rowOff>
    </xdr:to>
    <xdr:sp macro="" textlink="'Analysis 1'!E2">
      <xdr:nvSpPr>
        <xdr:cNvPr id="45" name="TextBox 44">
          <a:extLst>
            <a:ext uri="{FF2B5EF4-FFF2-40B4-BE49-F238E27FC236}">
              <a16:creationId xmlns:a16="http://schemas.microsoft.com/office/drawing/2014/main" id="{B79CB4D0-AB91-45CF-9834-D29EC82023F4}"/>
            </a:ext>
          </a:extLst>
        </xdr:cNvPr>
        <xdr:cNvSpPr txBox="1"/>
      </xdr:nvSpPr>
      <xdr:spPr>
        <a:xfrm>
          <a:off x="298449" y="1557866"/>
          <a:ext cx="1123951" cy="2751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46996A-25ED-42B0-93F3-89714CB3BF0F}" type="TxLink">
            <a:rPr lang="en-US" sz="1200" b="1" i="0" u="none" strike="noStrike">
              <a:solidFill>
                <a:schemeClr val="bg1"/>
              </a:solidFill>
              <a:latin typeface="Calibri"/>
              <a:cs typeface="Calibri"/>
            </a:rPr>
            <a:t>631.92K</a:t>
          </a:fld>
          <a:endParaRPr lang="en-KE" sz="1200" b="1">
            <a:solidFill>
              <a:schemeClr val="bg1"/>
            </a:solidFill>
          </a:endParaRPr>
        </a:p>
      </xdr:txBody>
    </xdr:sp>
    <xdr:clientData/>
  </xdr:twoCellAnchor>
  <xdr:twoCellAnchor>
    <xdr:from>
      <xdr:col>12</xdr:col>
      <xdr:colOff>278341</xdr:colOff>
      <xdr:row>8</xdr:row>
      <xdr:rowOff>33866</xdr:rowOff>
    </xdr:from>
    <xdr:to>
      <xdr:col>14</xdr:col>
      <xdr:colOff>183092</xdr:colOff>
      <xdr:row>9</xdr:row>
      <xdr:rowOff>118533</xdr:rowOff>
    </xdr:to>
    <xdr:sp macro="" textlink="'Analysis 1'!A2">
      <xdr:nvSpPr>
        <xdr:cNvPr id="46" name="TextBox 45">
          <a:extLst>
            <a:ext uri="{FF2B5EF4-FFF2-40B4-BE49-F238E27FC236}">
              <a16:creationId xmlns:a16="http://schemas.microsoft.com/office/drawing/2014/main" id="{FBB59A92-9F1F-4B2E-AAA6-C65196FC8F6C}"/>
            </a:ext>
          </a:extLst>
        </xdr:cNvPr>
        <xdr:cNvSpPr txBox="1"/>
      </xdr:nvSpPr>
      <xdr:spPr>
        <a:xfrm>
          <a:off x="7593541" y="1557866"/>
          <a:ext cx="1123951" cy="27516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57774B-6A65-4DD2-99CB-41285E12BED1}" type="TxLink">
            <a:rPr lang="en-US" sz="1400" b="1" i="0" u="none" strike="noStrike">
              <a:solidFill>
                <a:schemeClr val="bg1"/>
              </a:solidFill>
              <a:latin typeface="Calibri"/>
              <a:cs typeface="Calibri"/>
            </a:rPr>
            <a:t>60.40K</a:t>
          </a:fld>
          <a:endParaRPr lang="en-KE" sz="1400" b="1">
            <a:solidFill>
              <a:schemeClr val="bg1"/>
            </a:solidFill>
          </a:endParaRPr>
        </a:p>
      </xdr:txBody>
    </xdr:sp>
    <xdr:clientData/>
  </xdr:twoCellAnchor>
  <xdr:twoCellAnchor>
    <xdr:from>
      <xdr:col>15</xdr:col>
      <xdr:colOff>57150</xdr:colOff>
      <xdr:row>3</xdr:row>
      <xdr:rowOff>52917</xdr:rowOff>
    </xdr:from>
    <xdr:to>
      <xdr:col>21</xdr:col>
      <xdr:colOff>228600</xdr:colOff>
      <xdr:row>15</xdr:row>
      <xdr:rowOff>0</xdr:rowOff>
    </xdr:to>
    <xdr:sp macro="" textlink="">
      <xdr:nvSpPr>
        <xdr:cNvPr id="47" name="Rectangle: Rounded Corners 46">
          <a:extLst>
            <a:ext uri="{FF2B5EF4-FFF2-40B4-BE49-F238E27FC236}">
              <a16:creationId xmlns:a16="http://schemas.microsoft.com/office/drawing/2014/main" id="{4D61C024-B7BE-4CD6-9600-225000025280}"/>
            </a:ext>
          </a:extLst>
        </xdr:cNvPr>
        <xdr:cNvSpPr/>
      </xdr:nvSpPr>
      <xdr:spPr>
        <a:xfrm>
          <a:off x="9201150" y="624417"/>
          <a:ext cx="3829050" cy="2233083"/>
        </a:xfrm>
        <a:prstGeom prst="roundRect">
          <a:avLst>
            <a:gd name="adj" fmla="val 1113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mc:AlternateContent xmlns:mc="http://schemas.openxmlformats.org/markup-compatibility/2006">
    <mc:Choice xmlns:a14="http://schemas.microsoft.com/office/drawing/2010/main" Requires="a14">
      <xdr:twoCellAnchor editAs="oneCell">
        <xdr:from>
          <xdr:col>15</xdr:col>
          <xdr:colOff>228600</xdr:colOff>
          <xdr:row>4</xdr:row>
          <xdr:rowOff>28575</xdr:rowOff>
        </xdr:from>
        <xdr:to>
          <xdr:col>16</xdr:col>
          <xdr:colOff>590550</xdr:colOff>
          <xdr:row>5</xdr:row>
          <xdr:rowOff>57150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7AFCC169-4C07-4E2B-B834-764D0B5865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 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419100</xdr:colOff>
          <xdr:row>4</xdr:row>
          <xdr:rowOff>28575</xdr:rowOff>
        </xdr:from>
        <xdr:to>
          <xdr:col>18</xdr:col>
          <xdr:colOff>171450</xdr:colOff>
          <xdr:row>5</xdr:row>
          <xdr:rowOff>57150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35E86F32-A016-4403-A44A-D7737E27D6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 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4</xdr:row>
          <xdr:rowOff>28575</xdr:rowOff>
        </xdr:from>
        <xdr:to>
          <xdr:col>19</xdr:col>
          <xdr:colOff>361950</xdr:colOff>
          <xdr:row>5</xdr:row>
          <xdr:rowOff>57150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4B93CAB9-0F8B-46CA-A7AB-5AF284A8807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Transaction</a:t>
              </a:r>
            </a:p>
          </xdr:txBody>
        </xdr:sp>
        <xdr:clientData/>
      </xdr:twoCellAnchor>
    </mc:Choice>
    <mc:Fallback/>
  </mc:AlternateContent>
  <xdr:twoCellAnchor>
    <xdr:from>
      <xdr:col>15</xdr:col>
      <xdr:colOff>66675</xdr:colOff>
      <xdr:row>5</xdr:row>
      <xdr:rowOff>152401</xdr:rowOff>
    </xdr:from>
    <xdr:to>
      <xdr:col>21</xdr:col>
      <xdr:colOff>76200</xdr:colOff>
      <xdr:row>14</xdr:row>
      <xdr:rowOff>52387</xdr:rowOff>
    </xdr:to>
    <xdr:graphicFrame macro="">
      <xdr:nvGraphicFramePr>
        <xdr:cNvPr id="48" name="Chart 47">
          <a:extLst>
            <a:ext uri="{FF2B5EF4-FFF2-40B4-BE49-F238E27FC236}">
              <a16:creationId xmlns:a16="http://schemas.microsoft.com/office/drawing/2014/main" id="{0CF1284F-2CF5-44EF-B2E7-6D42697D6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200025</xdr:colOff>
      <xdr:row>23</xdr:row>
      <xdr:rowOff>47625</xdr:rowOff>
    </xdr:from>
    <xdr:to>
      <xdr:col>20</xdr:col>
      <xdr:colOff>495300</xdr:colOff>
      <xdr:row>25</xdr:row>
      <xdr:rowOff>142875</xdr:rowOff>
    </xdr:to>
    <xdr:sp macro="" textlink="">
      <xdr:nvSpPr>
        <xdr:cNvPr id="49" name="Rectangle: Rounded Corners 48">
          <a:extLst>
            <a:ext uri="{FF2B5EF4-FFF2-40B4-BE49-F238E27FC236}">
              <a16:creationId xmlns:a16="http://schemas.microsoft.com/office/drawing/2014/main" id="{7DEC0D96-7BAB-4A9A-97BB-C6BB3A8FEAE7}"/>
            </a:ext>
          </a:extLst>
        </xdr:cNvPr>
        <xdr:cNvSpPr/>
      </xdr:nvSpPr>
      <xdr:spPr>
        <a:xfrm>
          <a:off x="11782425" y="4429125"/>
          <a:ext cx="904875" cy="476250"/>
        </a:xfrm>
        <a:prstGeom prst="roundRect">
          <a:avLst/>
        </a:prstGeom>
        <a:solidFill>
          <a:srgbClr val="FF66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15</xdr:col>
      <xdr:colOff>400050</xdr:colOff>
      <xdr:row>12</xdr:row>
      <xdr:rowOff>171449</xdr:rowOff>
    </xdr:from>
    <xdr:to>
      <xdr:col>20</xdr:col>
      <xdr:colOff>476250</xdr:colOff>
      <xdr:row>15</xdr:row>
      <xdr:rowOff>0</xdr:rowOff>
    </xdr:to>
    <mc:AlternateContent xmlns:mc="http://schemas.openxmlformats.org/markup-compatibility/2006">
      <mc:Choice xmlns:a14="http://schemas.microsoft.com/office/drawing/2010/main" Requires="a14">
        <xdr:graphicFrame macro="">
          <xdr:nvGraphicFramePr>
            <xdr:cNvPr id="50" name="Year">
              <a:extLst>
                <a:ext uri="{FF2B5EF4-FFF2-40B4-BE49-F238E27FC236}">
                  <a16:creationId xmlns:a16="http://schemas.microsoft.com/office/drawing/2014/main" id="{74DD468E-A16E-4D35-9F99-D2C88A5322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544050" y="2457449"/>
              <a:ext cx="3124200" cy="40005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135113</xdr:colOff>
      <xdr:row>5</xdr:row>
      <xdr:rowOff>37043</xdr:rowOff>
    </xdr:from>
    <xdr:to>
      <xdr:col>16</xdr:col>
      <xdr:colOff>142875</xdr:colOff>
      <xdr:row>6</xdr:row>
      <xdr:rowOff>57151</xdr:rowOff>
    </xdr:to>
    <xdr:sp macro="" textlink="'Analysis 1'!B25">
      <xdr:nvSpPr>
        <xdr:cNvPr id="51" name="TextBox 50">
          <a:extLst>
            <a:ext uri="{FF2B5EF4-FFF2-40B4-BE49-F238E27FC236}">
              <a16:creationId xmlns:a16="http://schemas.microsoft.com/office/drawing/2014/main" id="{6DF057D7-1099-4923-AF9B-7B3AB9BC78A4}"/>
            </a:ext>
          </a:extLst>
        </xdr:cNvPr>
        <xdr:cNvSpPr txBox="1"/>
      </xdr:nvSpPr>
      <xdr:spPr>
        <a:xfrm>
          <a:off x="9279113" y="989543"/>
          <a:ext cx="617362" cy="21060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535C83-AC1B-4F01-975D-237227259384}" type="TxLink">
            <a:rPr lang="en-US" sz="1200" b="1" i="0" u="none" strike="noStrike">
              <a:solidFill>
                <a:srgbClr val="00B0F0"/>
              </a:solidFill>
              <a:latin typeface="Calibri"/>
              <a:cs typeface="Calibri"/>
            </a:rPr>
            <a:t>67.1%</a:t>
          </a:fld>
          <a:endParaRPr lang="en-KE" sz="1600" b="1">
            <a:solidFill>
              <a:srgbClr val="00B0F0"/>
            </a:solidFill>
          </a:endParaRPr>
        </a:p>
      </xdr:txBody>
    </xdr:sp>
    <xdr:clientData/>
  </xdr:twoCellAnchor>
  <xdr:twoCellAnchor>
    <xdr:from>
      <xdr:col>9</xdr:col>
      <xdr:colOff>0</xdr:colOff>
      <xdr:row>22</xdr:row>
      <xdr:rowOff>0</xdr:rowOff>
    </xdr:from>
    <xdr:to>
      <xdr:col>10</xdr:col>
      <xdr:colOff>295275</xdr:colOff>
      <xdr:row>24</xdr:row>
      <xdr:rowOff>95250</xdr:rowOff>
    </xdr:to>
    <xdr:sp macro="" textlink="">
      <xdr:nvSpPr>
        <xdr:cNvPr id="52" name="Rectangle: Rounded Corners 51">
          <a:extLst>
            <a:ext uri="{FF2B5EF4-FFF2-40B4-BE49-F238E27FC236}">
              <a16:creationId xmlns:a16="http://schemas.microsoft.com/office/drawing/2014/main" id="{472AC9C8-484B-4D44-97EF-AE22F41ADF9A}"/>
            </a:ext>
          </a:extLst>
        </xdr:cNvPr>
        <xdr:cNvSpPr/>
      </xdr:nvSpPr>
      <xdr:spPr>
        <a:xfrm>
          <a:off x="5486400" y="4191000"/>
          <a:ext cx="904875" cy="47625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15</xdr:col>
      <xdr:colOff>135112</xdr:colOff>
      <xdr:row>6</xdr:row>
      <xdr:rowOff>65617</xdr:rowOff>
    </xdr:from>
    <xdr:to>
      <xdr:col>19</xdr:col>
      <xdr:colOff>561975</xdr:colOff>
      <xdr:row>7</xdr:row>
      <xdr:rowOff>142874</xdr:rowOff>
    </xdr:to>
    <xdr:sp macro="" textlink="'Analysis 1'!D24">
      <xdr:nvSpPr>
        <xdr:cNvPr id="53" name="TextBox 52">
          <a:extLst>
            <a:ext uri="{FF2B5EF4-FFF2-40B4-BE49-F238E27FC236}">
              <a16:creationId xmlns:a16="http://schemas.microsoft.com/office/drawing/2014/main" id="{730530A3-2691-420E-A913-B277D5D82989}"/>
            </a:ext>
          </a:extLst>
        </xdr:cNvPr>
        <xdr:cNvSpPr txBox="1"/>
      </xdr:nvSpPr>
      <xdr:spPr>
        <a:xfrm>
          <a:off x="9279112" y="1208617"/>
          <a:ext cx="2865263" cy="2677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77CBAC5-A245-418C-9F83-FFF9F92E3A23}" type="TxLink">
            <a:rPr lang="en-US" sz="1100" b="0" i="0" u="none" strike="noStrike">
              <a:solidFill>
                <a:schemeClr val="tx1">
                  <a:lumMod val="65000"/>
                  <a:lumOff val="35000"/>
                </a:schemeClr>
              </a:solidFill>
              <a:latin typeface="Calibri"/>
              <a:cs typeface="Calibri"/>
            </a:rPr>
            <a:pPr algn="l"/>
            <a:t>of Profit came from the highlighted years</a:t>
          </a:fld>
          <a:endParaRPr lang="en-KE" sz="1600" b="0">
            <a:solidFill>
              <a:schemeClr val="tx1">
                <a:lumMod val="65000"/>
                <a:lumOff val="35000"/>
              </a:schemeClr>
            </a:solidFill>
          </a:endParaRPr>
        </a:p>
      </xdr:txBody>
    </xdr:sp>
    <xdr:clientData/>
  </xdr:twoCellAnchor>
  <xdr:twoCellAnchor>
    <xdr:from>
      <xdr:col>15</xdr:col>
      <xdr:colOff>154162</xdr:colOff>
      <xdr:row>7</xdr:row>
      <xdr:rowOff>122768</xdr:rowOff>
    </xdr:from>
    <xdr:to>
      <xdr:col>16</xdr:col>
      <xdr:colOff>457199</xdr:colOff>
      <xdr:row>8</xdr:row>
      <xdr:rowOff>171450</xdr:rowOff>
    </xdr:to>
    <xdr:sp macro="" textlink="'Analysis 1'!C17">
      <xdr:nvSpPr>
        <xdr:cNvPr id="54" name="TextBox 53">
          <a:extLst>
            <a:ext uri="{FF2B5EF4-FFF2-40B4-BE49-F238E27FC236}">
              <a16:creationId xmlns:a16="http://schemas.microsoft.com/office/drawing/2014/main" id="{ACDE9978-F614-40C0-816F-39F22F0D9238}"/>
            </a:ext>
          </a:extLst>
        </xdr:cNvPr>
        <xdr:cNvSpPr txBox="1"/>
      </xdr:nvSpPr>
      <xdr:spPr>
        <a:xfrm>
          <a:off x="9298162" y="1456268"/>
          <a:ext cx="912637" cy="23918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392DE2B-DCB2-4823-A079-DCF897DFD2B8}" type="TxLink">
            <a:rPr lang="en-US" sz="1100" b="0" i="0" u="none" strike="noStrike">
              <a:solidFill>
                <a:schemeClr val="tx1">
                  <a:lumMod val="65000"/>
                  <a:lumOff val="35000"/>
                </a:schemeClr>
              </a:solidFill>
              <a:latin typeface="Calibri"/>
              <a:cs typeface="Calibri"/>
            </a:rPr>
            <a:pPr algn="l"/>
            <a:t>31,572,644</a:t>
          </a:fld>
          <a:endParaRPr lang="en-KE" sz="1600" b="1">
            <a:solidFill>
              <a:schemeClr val="tx1">
                <a:lumMod val="65000"/>
                <a:lumOff val="35000"/>
              </a:schemeClr>
            </a:solidFill>
          </a:endParaRPr>
        </a:p>
      </xdr:txBody>
    </xdr:sp>
    <xdr:clientData/>
  </xdr:twoCellAnchor>
  <xdr:twoCellAnchor>
    <xdr:from>
      <xdr:col>15</xdr:col>
      <xdr:colOff>171450</xdr:colOff>
      <xdr:row>8</xdr:row>
      <xdr:rowOff>132292</xdr:rowOff>
    </xdr:from>
    <xdr:to>
      <xdr:col>17</xdr:col>
      <xdr:colOff>57150</xdr:colOff>
      <xdr:row>10</xdr:row>
      <xdr:rowOff>19049</xdr:rowOff>
    </xdr:to>
    <xdr:sp macro="" textlink="'Analysis 1'!C16">
      <xdr:nvSpPr>
        <xdr:cNvPr id="55" name="TextBox 54">
          <a:extLst>
            <a:ext uri="{FF2B5EF4-FFF2-40B4-BE49-F238E27FC236}">
              <a16:creationId xmlns:a16="http://schemas.microsoft.com/office/drawing/2014/main" id="{322793C0-A779-48C5-9339-642413BA178E}"/>
            </a:ext>
          </a:extLst>
        </xdr:cNvPr>
        <xdr:cNvSpPr txBox="1"/>
      </xdr:nvSpPr>
      <xdr:spPr>
        <a:xfrm>
          <a:off x="9315450" y="1656292"/>
          <a:ext cx="1104900" cy="2677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FA459FA-18F9-47E6-8174-F0187DBCCC39}" type="TxLink">
            <a:rPr lang="en-US" sz="1000" b="0" i="0" u="none" strike="noStrike">
              <a:solidFill>
                <a:schemeClr val="tx1">
                  <a:lumMod val="65000"/>
                  <a:lumOff val="35000"/>
                </a:schemeClr>
              </a:solidFill>
              <a:latin typeface="Calibri"/>
              <a:cs typeface="Calibri"/>
            </a:rPr>
            <a:pPr algn="l"/>
            <a:t>Average Profit</a:t>
          </a:fld>
          <a:endParaRPr lang="en-KE" sz="1200" b="0">
            <a:solidFill>
              <a:schemeClr val="tx1">
                <a:lumMod val="65000"/>
                <a:lumOff val="35000"/>
              </a:schemeClr>
            </a:solidFill>
          </a:endParaRPr>
        </a:p>
      </xdr:txBody>
    </xdr:sp>
    <xdr:clientData/>
  </xdr:twoCellAnchor>
  <xdr:twoCellAnchor>
    <xdr:from>
      <xdr:col>15</xdr:col>
      <xdr:colOff>257175</xdr:colOff>
      <xdr:row>9</xdr:row>
      <xdr:rowOff>171450</xdr:rowOff>
    </xdr:from>
    <xdr:to>
      <xdr:col>16</xdr:col>
      <xdr:colOff>0</xdr:colOff>
      <xdr:row>9</xdr:row>
      <xdr:rowOff>171451</xdr:rowOff>
    </xdr:to>
    <xdr:cxnSp macro="">
      <xdr:nvCxnSpPr>
        <xdr:cNvPr id="7" name="Straight Connector 6">
          <a:extLst>
            <a:ext uri="{FF2B5EF4-FFF2-40B4-BE49-F238E27FC236}">
              <a16:creationId xmlns:a16="http://schemas.microsoft.com/office/drawing/2014/main" id="{12E0F6D0-E099-4AFA-AD2D-0D543B567753}"/>
            </a:ext>
          </a:extLst>
        </xdr:cNvPr>
        <xdr:cNvCxnSpPr/>
      </xdr:nvCxnSpPr>
      <xdr:spPr>
        <a:xfrm flipV="1">
          <a:off x="9401175" y="1885950"/>
          <a:ext cx="352425" cy="1"/>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290687</xdr:colOff>
      <xdr:row>10</xdr:row>
      <xdr:rowOff>57151</xdr:rowOff>
    </xdr:from>
    <xdr:to>
      <xdr:col>6</xdr:col>
      <xdr:colOff>384881</xdr:colOff>
      <xdr:row>11</xdr:row>
      <xdr:rowOff>38101</xdr:rowOff>
    </xdr:to>
    <xdr:sp macro="" textlink="'Analysis 1'!AA16">
      <xdr:nvSpPr>
        <xdr:cNvPr id="56" name="Rectangle: Rounded Corners 55">
          <a:extLst>
            <a:ext uri="{FF2B5EF4-FFF2-40B4-BE49-F238E27FC236}">
              <a16:creationId xmlns:a16="http://schemas.microsoft.com/office/drawing/2014/main" id="{77B7A21F-4F8F-46DF-A819-752409FF2E37}"/>
            </a:ext>
          </a:extLst>
        </xdr:cNvPr>
        <xdr:cNvSpPr/>
      </xdr:nvSpPr>
      <xdr:spPr>
        <a:xfrm>
          <a:off x="3338687" y="1962151"/>
          <a:ext cx="703794" cy="171450"/>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4C1EC63B-0B8F-4C3C-822A-3EF487B4D76D}" type="TxLink">
            <a:rPr lang="en-US" sz="1100" b="1" i="0" u="none" strike="noStrike">
              <a:solidFill>
                <a:schemeClr val="bg2">
                  <a:lumMod val="50000"/>
                </a:schemeClr>
              </a:solidFill>
              <a:latin typeface="Calibri"/>
              <a:ea typeface="+mn-ea"/>
              <a:cs typeface="Calibri"/>
            </a:rPr>
            <a:pPr marL="0" indent="0" algn="l"/>
            <a:t>#DIV/0!</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3</xdr:col>
      <xdr:colOff>47625</xdr:colOff>
      <xdr:row>10</xdr:row>
      <xdr:rowOff>57151</xdr:rowOff>
    </xdr:from>
    <xdr:to>
      <xdr:col>4</xdr:col>
      <xdr:colOff>152400</xdr:colOff>
      <xdr:row>11</xdr:row>
      <xdr:rowOff>47625</xdr:rowOff>
    </xdr:to>
    <xdr:sp macro="" textlink="'Analysis 1'!AA22">
      <xdr:nvSpPr>
        <xdr:cNvPr id="57" name="Rectangle: Rounded Corners 56">
          <a:extLst>
            <a:ext uri="{FF2B5EF4-FFF2-40B4-BE49-F238E27FC236}">
              <a16:creationId xmlns:a16="http://schemas.microsoft.com/office/drawing/2014/main" id="{FAE611B9-0361-409F-8883-CE8A3DB28FF7}"/>
            </a:ext>
          </a:extLst>
        </xdr:cNvPr>
        <xdr:cNvSpPr/>
      </xdr:nvSpPr>
      <xdr:spPr>
        <a:xfrm>
          <a:off x="1876425" y="1962151"/>
          <a:ext cx="714375" cy="180974"/>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F3B5A818-4A73-4F4C-9F05-143C425B7CB8}" type="TxLink">
            <a:rPr lang="en-US" sz="1100" b="1" i="0" u="none" strike="noStrike">
              <a:solidFill>
                <a:schemeClr val="bg2">
                  <a:lumMod val="50000"/>
                </a:schemeClr>
              </a:solidFill>
              <a:latin typeface="Calibri"/>
              <a:ea typeface="+mn-ea"/>
              <a:cs typeface="Calibri"/>
            </a:rPr>
            <a:pPr marL="0" indent="0" algn="l"/>
            <a:t>#DIV/0!</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10</xdr:col>
      <xdr:colOff>133350</xdr:colOff>
      <xdr:row>10</xdr:row>
      <xdr:rowOff>57151</xdr:rowOff>
    </xdr:from>
    <xdr:to>
      <xdr:col>11</xdr:col>
      <xdr:colOff>142875</xdr:colOff>
      <xdr:row>11</xdr:row>
      <xdr:rowOff>9527</xdr:rowOff>
    </xdr:to>
    <xdr:sp macro="" textlink="'Analysis 1'!AA40">
      <xdr:nvSpPr>
        <xdr:cNvPr id="59" name="Rectangle: Rounded Corners 58">
          <a:extLst>
            <a:ext uri="{FF2B5EF4-FFF2-40B4-BE49-F238E27FC236}">
              <a16:creationId xmlns:a16="http://schemas.microsoft.com/office/drawing/2014/main" id="{91F69373-E57C-4193-A4F4-95272AD30EAE}"/>
            </a:ext>
          </a:extLst>
        </xdr:cNvPr>
        <xdr:cNvSpPr/>
      </xdr:nvSpPr>
      <xdr:spPr>
        <a:xfrm>
          <a:off x="6229350" y="1962151"/>
          <a:ext cx="619125" cy="142876"/>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21149895-322F-49CE-BDB9-0EA68BC93FE8}" type="TxLink">
            <a:rPr lang="en-US" sz="1100" b="1" i="0" u="none" strike="noStrike">
              <a:solidFill>
                <a:schemeClr val="bg2">
                  <a:lumMod val="50000"/>
                </a:schemeClr>
              </a:solidFill>
              <a:latin typeface="Calibri"/>
              <a:ea typeface="+mn-ea"/>
              <a:cs typeface="Calibri"/>
            </a:rPr>
            <a:pPr marL="0" indent="0" algn="l"/>
            <a:t>#DIV/0!</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7</xdr:col>
      <xdr:colOff>523167</xdr:colOff>
      <xdr:row>10</xdr:row>
      <xdr:rowOff>38101</xdr:rowOff>
    </xdr:from>
    <xdr:to>
      <xdr:col>9</xdr:col>
      <xdr:colOff>47624</xdr:colOff>
      <xdr:row>11</xdr:row>
      <xdr:rowOff>19051</xdr:rowOff>
    </xdr:to>
    <xdr:sp macro="" textlink="'Analysis 1'!AA9">
      <xdr:nvSpPr>
        <xdr:cNvPr id="60" name="Rectangle: Rounded Corners 59">
          <a:extLst>
            <a:ext uri="{FF2B5EF4-FFF2-40B4-BE49-F238E27FC236}">
              <a16:creationId xmlns:a16="http://schemas.microsoft.com/office/drawing/2014/main" id="{D5A170DD-49C0-420B-95A4-BFC56E2D44E8}"/>
            </a:ext>
          </a:extLst>
        </xdr:cNvPr>
        <xdr:cNvSpPr/>
      </xdr:nvSpPr>
      <xdr:spPr>
        <a:xfrm>
          <a:off x="4790367" y="1943101"/>
          <a:ext cx="743657" cy="171450"/>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BD0A5812-8CE7-49EA-861D-CE3A597F026B}" type="TxLink">
            <a:rPr lang="en-US" sz="1100" b="1" i="0" u="none" strike="noStrike">
              <a:solidFill>
                <a:schemeClr val="bg2">
                  <a:lumMod val="50000"/>
                </a:schemeClr>
              </a:solidFill>
              <a:latin typeface="Calibri"/>
              <a:cs typeface="Calibri"/>
            </a:rPr>
            <a:t>#DIV/0!</a:t>
          </a:fld>
          <a:endParaRPr lang="en-KE" sz="1100">
            <a:solidFill>
              <a:schemeClr val="bg2">
                <a:lumMod val="50000"/>
              </a:schemeClr>
            </a:solidFill>
          </a:endParaRPr>
        </a:p>
      </xdr:txBody>
    </xdr:sp>
    <xdr:clientData/>
  </xdr:twoCellAnchor>
  <xdr:twoCellAnchor>
    <xdr:from>
      <xdr:col>0</xdr:col>
      <xdr:colOff>447675</xdr:colOff>
      <xdr:row>9</xdr:row>
      <xdr:rowOff>152400</xdr:rowOff>
    </xdr:from>
    <xdr:to>
      <xdr:col>1</xdr:col>
      <xdr:colOff>552450</xdr:colOff>
      <xdr:row>10</xdr:row>
      <xdr:rowOff>142874</xdr:rowOff>
    </xdr:to>
    <xdr:sp macro="" textlink="'Analysis 1'!AA28">
      <xdr:nvSpPr>
        <xdr:cNvPr id="61" name="Rectangle: Rounded Corners 60">
          <a:extLst>
            <a:ext uri="{FF2B5EF4-FFF2-40B4-BE49-F238E27FC236}">
              <a16:creationId xmlns:a16="http://schemas.microsoft.com/office/drawing/2014/main" id="{76E37828-0F86-4E80-8DA2-5DFF900D4AD5}"/>
            </a:ext>
          </a:extLst>
        </xdr:cNvPr>
        <xdr:cNvSpPr/>
      </xdr:nvSpPr>
      <xdr:spPr>
        <a:xfrm>
          <a:off x="447675" y="1866900"/>
          <a:ext cx="714375" cy="180974"/>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9ECA620B-4715-46A3-9E99-D7A9E2D6938F}" type="TxLink">
            <a:rPr lang="en-US" sz="1100" b="1" i="0" u="none" strike="noStrike">
              <a:solidFill>
                <a:srgbClr val="FFFFFF"/>
              </a:solidFill>
              <a:latin typeface="Calibri"/>
              <a:ea typeface="+mn-ea"/>
              <a:cs typeface="Calibri"/>
            </a:rPr>
            <a:t>#DIV/0!</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0</xdr:col>
      <xdr:colOff>0</xdr:colOff>
      <xdr:row>9</xdr:row>
      <xdr:rowOff>76200</xdr:rowOff>
    </xdr:from>
    <xdr:to>
      <xdr:col>0</xdr:col>
      <xdr:colOff>0</xdr:colOff>
      <xdr:row>10</xdr:row>
      <xdr:rowOff>66674</xdr:rowOff>
    </xdr:to>
    <xdr:sp macro="" textlink="'Analysis 1'!AF37">
      <xdr:nvSpPr>
        <xdr:cNvPr id="62" name="Rectangle: Rounded Corners 61">
          <a:extLst>
            <a:ext uri="{FF2B5EF4-FFF2-40B4-BE49-F238E27FC236}">
              <a16:creationId xmlns:a16="http://schemas.microsoft.com/office/drawing/2014/main" id="{E3329CB1-401E-4E67-9CB0-C76E2809D7C5}"/>
            </a:ext>
          </a:extLst>
        </xdr:cNvPr>
        <xdr:cNvSpPr/>
      </xdr:nvSpPr>
      <xdr:spPr>
        <a:xfrm>
          <a:off x="0" y="1790700"/>
          <a:ext cx="0" cy="180974"/>
        </a:xfrm>
        <a:prstGeom prst="roundRect">
          <a:avLst>
            <a:gd name="adj" fmla="val 13703"/>
          </a:avLst>
        </a:prstGeom>
        <a:solidFill>
          <a:schemeClr val="bg1">
            <a:lumMod val="85000"/>
          </a:schemeClr>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F3B5A818-4A73-4F4C-9F05-143C425B7CB8}" type="TxLink">
            <a:rPr lang="en-US" sz="1100" b="1" i="0" u="none" strike="noStrike">
              <a:solidFill>
                <a:schemeClr val="bg2">
                  <a:lumMod val="50000"/>
                </a:schemeClr>
              </a:solidFill>
              <a:latin typeface="Calibri"/>
              <a:ea typeface="+mn-ea"/>
              <a:cs typeface="Calibri"/>
            </a:rPr>
            <a:pPr marL="0" indent="0" algn="l"/>
            <a:t>#DIV/0!</a:t>
          </a:fld>
          <a:endParaRPr lang="en-KE" sz="1100" b="1" i="0" u="none" strike="noStrike">
            <a:solidFill>
              <a:schemeClr val="bg2">
                <a:lumMod val="50000"/>
              </a:schemeClr>
            </a:solidFill>
            <a:latin typeface="Calibri"/>
            <a:ea typeface="+mn-ea"/>
            <a:cs typeface="Calibri"/>
          </a:endParaRPr>
        </a:p>
      </xdr:txBody>
    </xdr:sp>
    <xdr:clientData/>
  </xdr:twoCellAnchor>
  <xdr:twoCellAnchor>
    <xdr:from>
      <xdr:col>12</xdr:col>
      <xdr:colOff>428625</xdr:colOff>
      <xdr:row>9</xdr:row>
      <xdr:rowOff>152400</xdr:rowOff>
    </xdr:from>
    <xdr:to>
      <xdr:col>13</xdr:col>
      <xdr:colOff>533400</xdr:colOff>
      <xdr:row>10</xdr:row>
      <xdr:rowOff>142874</xdr:rowOff>
    </xdr:to>
    <xdr:sp macro="" textlink="'Analysis 1'!AA34">
      <xdr:nvSpPr>
        <xdr:cNvPr id="63" name="Rectangle: Rounded Corners 62">
          <a:extLst>
            <a:ext uri="{FF2B5EF4-FFF2-40B4-BE49-F238E27FC236}">
              <a16:creationId xmlns:a16="http://schemas.microsoft.com/office/drawing/2014/main" id="{C3B91CC7-F58E-4B4A-9C16-F512EDC6BD3A}"/>
            </a:ext>
          </a:extLst>
        </xdr:cNvPr>
        <xdr:cNvSpPr/>
      </xdr:nvSpPr>
      <xdr:spPr>
        <a:xfrm>
          <a:off x="7743825" y="1866900"/>
          <a:ext cx="714375" cy="180974"/>
        </a:xfrm>
        <a:prstGeom prst="roundRect">
          <a:avLst>
            <a:gd name="adj" fmla="val 13703"/>
          </a:avLst>
        </a:prstGeom>
        <a:solidFill>
          <a:schemeClr val="tx1"/>
        </a:solidFill>
        <a:ln>
          <a:noFill/>
        </a:ln>
        <a:effectLst>
          <a:outerShdw blurRad="5461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E8C6E861-FE97-4FF1-AB2C-7C4C4F24D925}" type="TxLink">
            <a:rPr lang="en-US" sz="1100" b="1" i="0" u="none" strike="noStrike">
              <a:solidFill>
                <a:srgbClr val="FFFFFF"/>
              </a:solidFill>
              <a:latin typeface="Calibri"/>
              <a:ea typeface="+mn-ea"/>
              <a:cs typeface="Calibri"/>
            </a:rPr>
            <a:t>#DIV/0!</a:t>
          </a:fld>
          <a:endParaRPr lang="en-KE" sz="1100" b="1" i="0" u="none" strike="noStrike">
            <a:solidFill>
              <a:schemeClr val="bg2">
                <a:lumMod val="50000"/>
              </a:schemeClr>
            </a:solidFill>
            <a:latin typeface="Calibri"/>
            <a:ea typeface="+mn-ea"/>
            <a:cs typeface="Calibri"/>
          </a:endParaRPr>
        </a:p>
      </xdr:txBody>
    </xdr:sp>
    <xdr:clientData/>
  </xdr:twoCellAnchor>
  <xdr:twoCellAnchor editAs="oneCell">
    <xdr:from>
      <xdr:col>7</xdr:col>
      <xdr:colOff>0</xdr:colOff>
      <xdr:row>19</xdr:row>
      <xdr:rowOff>0</xdr:rowOff>
    </xdr:from>
    <xdr:to>
      <xdr:col>10</xdr:col>
      <xdr:colOff>0</xdr:colOff>
      <xdr:row>32</xdr:row>
      <xdr:rowOff>47625</xdr:rowOff>
    </xdr:to>
    <mc:AlternateContent xmlns:mc="http://schemas.openxmlformats.org/markup-compatibility/2006">
      <mc:Choice xmlns:a14="http://schemas.microsoft.com/office/drawing/2010/main" Requires="a14">
        <xdr:graphicFrame macro="">
          <xdr:nvGraphicFramePr>
            <xdr:cNvPr id="64" name="Month Name">
              <a:extLst>
                <a:ext uri="{FF2B5EF4-FFF2-40B4-BE49-F238E27FC236}">
                  <a16:creationId xmlns:a16="http://schemas.microsoft.com/office/drawing/2014/main" id="{0F8BB9A3-D01A-4B35-BAA6-ADFDE16F0D79}"/>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4267200" y="36195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457200</xdr:colOff>
      <xdr:row>1</xdr:row>
      <xdr:rowOff>152400</xdr:rowOff>
    </xdr:from>
    <xdr:to>
      <xdr:col>3</xdr:col>
      <xdr:colOff>142875</xdr:colOff>
      <xdr:row>4</xdr:row>
      <xdr:rowOff>57150</xdr:rowOff>
    </xdr:to>
    <xdr:sp macro="" textlink="">
      <xdr:nvSpPr>
        <xdr:cNvPr id="6" name="Rectangle: Rounded Corners 5">
          <a:extLst>
            <a:ext uri="{FF2B5EF4-FFF2-40B4-BE49-F238E27FC236}">
              <a16:creationId xmlns:a16="http://schemas.microsoft.com/office/drawing/2014/main" id="{00E0B4E8-5825-4D2A-8EA4-866785690817}"/>
            </a:ext>
          </a:extLst>
        </xdr:cNvPr>
        <xdr:cNvSpPr/>
      </xdr:nvSpPr>
      <xdr:spPr>
        <a:xfrm>
          <a:off x="1066800" y="342900"/>
          <a:ext cx="904875" cy="476250"/>
        </a:xfrm>
        <a:prstGeom prst="round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4</xdr:col>
      <xdr:colOff>165100</xdr:colOff>
      <xdr:row>1</xdr:row>
      <xdr:rowOff>152400</xdr:rowOff>
    </xdr:from>
    <xdr:to>
      <xdr:col>5</xdr:col>
      <xdr:colOff>460375</xdr:colOff>
      <xdr:row>4</xdr:row>
      <xdr:rowOff>57150</xdr:rowOff>
    </xdr:to>
    <xdr:sp macro="" textlink="">
      <xdr:nvSpPr>
        <xdr:cNvPr id="3" name="Rectangle: Rounded Corners 2">
          <a:extLst>
            <a:ext uri="{FF2B5EF4-FFF2-40B4-BE49-F238E27FC236}">
              <a16:creationId xmlns:a16="http://schemas.microsoft.com/office/drawing/2014/main" id="{68555D81-9D80-44C6-9834-0D2FA5679362}"/>
            </a:ext>
          </a:extLst>
        </xdr:cNvPr>
        <xdr:cNvSpPr/>
      </xdr:nvSpPr>
      <xdr:spPr>
        <a:xfrm>
          <a:off x="2603500" y="342900"/>
          <a:ext cx="904875" cy="476250"/>
        </a:xfrm>
        <a:prstGeom prst="roundRect">
          <a:avLst/>
        </a:prstGeom>
        <a:solidFill>
          <a:srgbClr val="FFCC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482600</xdr:colOff>
      <xdr:row>1</xdr:row>
      <xdr:rowOff>152400</xdr:rowOff>
    </xdr:from>
    <xdr:to>
      <xdr:col>8</xdr:col>
      <xdr:colOff>168275</xdr:colOff>
      <xdr:row>4</xdr:row>
      <xdr:rowOff>57150</xdr:rowOff>
    </xdr:to>
    <xdr:sp macro="" textlink="">
      <xdr:nvSpPr>
        <xdr:cNvPr id="4" name="Rectangle: Rounded Corners 3">
          <a:extLst>
            <a:ext uri="{FF2B5EF4-FFF2-40B4-BE49-F238E27FC236}">
              <a16:creationId xmlns:a16="http://schemas.microsoft.com/office/drawing/2014/main" id="{BE73AC6E-846A-4853-A2EB-69CEEBC1EFDB}"/>
            </a:ext>
          </a:extLst>
        </xdr:cNvPr>
        <xdr:cNvSpPr/>
      </xdr:nvSpPr>
      <xdr:spPr>
        <a:xfrm>
          <a:off x="4140200" y="342900"/>
          <a:ext cx="904875" cy="47625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190500</xdr:colOff>
      <xdr:row>1</xdr:row>
      <xdr:rowOff>152400</xdr:rowOff>
    </xdr:from>
    <xdr:to>
      <xdr:col>10</xdr:col>
      <xdr:colOff>485775</xdr:colOff>
      <xdr:row>4</xdr:row>
      <xdr:rowOff>57150</xdr:rowOff>
    </xdr:to>
    <xdr:sp macro="" textlink="">
      <xdr:nvSpPr>
        <xdr:cNvPr id="5" name="Rectangle: Rounded Corners 4">
          <a:extLst>
            <a:ext uri="{FF2B5EF4-FFF2-40B4-BE49-F238E27FC236}">
              <a16:creationId xmlns:a16="http://schemas.microsoft.com/office/drawing/2014/main" id="{F8618CA0-5AA3-42AD-B6F9-52CA1E09E852}"/>
            </a:ext>
          </a:extLst>
        </xdr:cNvPr>
        <xdr:cNvSpPr/>
      </xdr:nvSpPr>
      <xdr:spPr>
        <a:xfrm>
          <a:off x="5676900" y="342900"/>
          <a:ext cx="904875" cy="476250"/>
        </a:xfrm>
        <a:prstGeom prst="roundRect">
          <a:avLst/>
        </a:prstGeom>
        <a:solidFill>
          <a:srgbClr val="FF66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9.669467245367" backgroundQuery="1" createdVersion="6" refreshedVersion="6" minRefreshableVersion="3" recordCount="0" supportSubquery="1" supportAdvancedDrill="1" xr:uid="{870243B3-F619-4194-A97F-1BDBA9515B26}">
  <cacheSource type="external" connectionId="8"/>
  <cacheFields count="9">
    <cacheField name="[Measures].[#Transaction]" caption="#Transaction" numFmtId="0" hierarchy="42" level="32767"/>
    <cacheField name="[Measures].[Total Revenu]" caption="Total Revenu" numFmtId="0" hierarchy="43" level="32767"/>
    <cacheField name="[Measures].[Total Profit]" caption="Total Profit" numFmtId="0" hierarchy="44" level="32767"/>
    <cacheField name="[Measures].[Total COGS]" caption="Total COGS" numFmtId="0" hierarchy="49" level="32767"/>
    <cacheField name="[Measures].[Total Qty]" caption="Total Qty" numFmtId="0" hierarchy="50" level="32767"/>
    <cacheField name="[Measures].[Total Products]" caption="Total Products" numFmtId="0" hierarchy="46" level="32767"/>
    <cacheField name="[Measures].[Sold Products]" caption="Sold Products" numFmtId="0" hierarchy="47" level="32767"/>
    <cacheField name="[Measures].[Unsold Products]" caption="Unsold Products" numFmtId="0" hierarchy="48" level="32767"/>
    <cacheField name="[Measures].[% Profit Margin]" caption="% Profit Margin" numFmtId="0" hierarchy="45" level="32767"/>
  </cacheFields>
  <cacheHierarchies count="6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6"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6" unbalanced="0"/>
    <cacheHierarchy uniqueName="[FactInternetSales].[Profit]" caption="Profit" attribute="1" defaultMemberUniqueName="[FactInternetSales].[Profit].[All]" allUniqueName="[FactInternetSales].[Profit].[All]" dimensionUniqueName="[FactInternetSales]" displayFolder="" count="0" memberValueDatatype="6"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oneField="1">
      <fieldsUsage count="1">
        <fieldUsage x="0"/>
      </fieldsUsage>
    </cacheHierarchy>
    <cacheHierarchy uniqueName="[Measures].[Total Revenu]" caption="Total Revenu" measure="1" displayFolder="" measureGroup="All_Measures" count="0" oneField="1">
      <fieldsUsage count="1">
        <fieldUsage x="1"/>
      </fieldsUsage>
    </cacheHierarchy>
    <cacheHierarchy uniqueName="[Measures].[Total Profit]" caption="Total Profit" measure="1" displayFolder="" measureGroup="All_Measures" count="0" oneField="1">
      <fieldsUsage count="1">
        <fieldUsage x="2"/>
      </fieldsUsage>
    </cacheHierarchy>
    <cacheHierarchy uniqueName="[Measures].[% Profit Margin]" caption="% Profit Margin" measure="1" displayFolder="" measureGroup="All_Measures" count="0" oneField="1">
      <fieldsUsage count="1">
        <fieldUsage x="8"/>
      </fieldsUsage>
    </cacheHierarchy>
    <cacheHierarchy uniqueName="[Measures].[Total Products]" caption="Total Products" measure="1" displayFolder="" measureGroup="All_Measures" count="0" oneField="1">
      <fieldsUsage count="1">
        <fieldUsage x="5"/>
      </fieldsUsage>
    </cacheHierarchy>
    <cacheHierarchy uniqueName="[Measures].[Sold Products]" caption="Sold Products" measure="1" displayFolder="" measureGroup="All_Measures" count="0" oneField="1">
      <fieldsUsage count="1">
        <fieldUsage x="6"/>
      </fieldsUsage>
    </cacheHierarchy>
    <cacheHierarchy uniqueName="[Measures].[Unsold Products]" caption="Unsold Products" measure="1" displayFolder="" measureGroup="All_Measures" count="0" oneField="1">
      <fieldsUsage count="1">
        <fieldUsage x="7"/>
      </fieldsUsage>
    </cacheHierarchy>
    <cacheHierarchy uniqueName="[Measures].[Total COGS]" caption="Total COGS" measure="1" displayFolder="" measureGroup="All_Measures" count="0" oneField="1">
      <fieldsUsage count="1">
        <fieldUsage x="3"/>
      </fieldsUsage>
    </cacheHierarchy>
    <cacheHierarchy uniqueName="[Measures].[Total Qty]" caption="Total Qty" measure="1" displayFolder="" measureGroup="All_Measures" count="0" oneField="1">
      <fieldsUsage count="1">
        <fieldUsage x="4"/>
      </fieldsUsage>
    </cacheHierarchy>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8"/>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0.008287615739" backgroundQuery="1" createdVersion="6" refreshedVersion="6" minRefreshableVersion="3" recordCount="0" supportSubquery="1" supportAdvancedDrill="1" xr:uid="{49960CD0-5969-4D0D-9421-0B35D27204FF}">
  <cacheSource type="external" connectionId="8"/>
  <cacheFields count="8">
    <cacheField name="[Measures].[#Transaction]" caption="#Transaction" numFmtId="0" hierarchy="42" level="32767"/>
    <cacheField name="[Measures].[Total Revenu]" caption="Total Revenu" numFmtId="0" hierarchy="43" level="32767"/>
    <cacheField name="[Measures].[Total Profit]" caption="Total Profit" numFmtId="0" hierarchy="44" level="32767"/>
    <cacheField name="[Measures].[Total COGS]" caption="Total COGS" numFmtId="0" hierarchy="49" level="32767"/>
    <cacheField name="[Measures].[Total Qty]" caption="Total Qty" numFmtId="0" hierarchy="50" level="32767"/>
    <cacheField name="[Measures].[% Profit Margin]" caption="% Profit Margin" numFmtId="0" hierarchy="45" level="32767"/>
    <cacheField name="[DimDate].[Year].[Year]" caption="Year" numFmtId="0" hierarchy="8" level="1">
      <sharedItems containsSemiMixedTypes="0" containsString="0" containsNumber="1" containsInteger="1" minValue="2005" maxValue="2007" count="3">
        <n v="2005"/>
        <n v="2006"/>
        <n v="2007"/>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s>
        </ext>
      </extLst>
    </cacheField>
    <cacheField name="[DimDate].[Month Name].[Month Name]" caption="Month Name" numFmtId="0" hierarchy="10" level="1">
      <sharedItems containsSemiMixedTypes="0" containsNonDate="0" containsString="0"/>
    </cacheField>
  </cacheFields>
  <cacheHierarchies count="61">
    <cacheHierarchy uniqueName="[All_Measures].[All_Measures]" caption="All_Measures" attribute="1" defaultMemberUniqueName="[All_Measures].[All_Measures].[All]" allUniqueName="[All_Measures].[All_Measures].[All]" dimensionUniqueName="[All_Measures]" displayFolder="" count="2" memberValueDatatype="130" unbalanced="0"/>
    <cacheHierarchy uniqueName="[DimCustomer].[CustomerKey]" caption="CustomerKey" attribute="1" defaultMemberUniqueName="[DimCustomer].[CustomerKey].[All]" allUniqueName="[DimCustomer].[CustomerKey].[All]" dimensionUniqueName="[DimCustomer]" displayFolder="" count="2" memberValueDatatype="20" unbalanced="0"/>
    <cacheHierarchy uniqueName="[DimCustomer].[GeographyKey]" caption="GeographyKey" attribute="1" defaultMemberUniqueName="[DimCustomer].[GeographyKey].[All]" allUniqueName="[DimCustomer].[GeographyKey].[All]" dimensionUniqueName="[DimCustomer]" displayFolder="" count="2"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2" memberValueDatatype="130" unbalanced="0"/>
    <cacheHierarchy uniqueName="[DimCustomer].[Full Name]" caption="Full Name" attribute="1" defaultMemberUniqueName="[DimCustomer].[Full Name].[All]" allUniqueName="[DimCustomer].[Full Name].[All]" dimensionUniqueName="[DimCustomer]" displayFolder="" count="2" memberValueDatatype="130" unbalanced="0"/>
    <cacheHierarchy uniqueName="[DimCustomer].[BirthDate]" caption="BirthDate" attribute="1" time="1" defaultMemberUniqueName="[DimCustomer].[BirthDate].[All]" allUniqueName="[DimCustomer].[BirthDate].[All]" dimensionUniqueName="[DimCustomer]" displayFolder="" count="2" memberValueDatatype="7" unbalanced="0"/>
    <cacheHierarchy uniqueName="[DimCustomer].[Gender]" caption="Gender" attribute="1" defaultMemberUniqueName="[DimCustomer].[Gender].[All]" allUniqueName="[DimCustomer].[Gender].[All]" dimensionUniqueName="[DimCustomer]"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6"/>
      </fieldsUsage>
    </cacheHierarchy>
    <cacheHierarchy uniqueName="[DimDate].[Month]" caption="Month" attribute="1" defaultMemberUniqueName="[DimDate].[Month].[All]" allUniqueName="[DimDate].[Month].[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7"/>
      </fieldsUsage>
    </cacheHierarchy>
    <cacheHierarchy uniqueName="[DimDate].[Day Name]" caption="Day Name" attribute="1" defaultMemberUniqueName="[DimDate].[Day Name].[All]" allUniqueName="[DimDate].[Day Name].[All]" dimensionUniqueName="[DimDate]" displayFolder="" count="2" memberValueDatatype="130" unbalanced="0"/>
    <cacheHierarchy uniqueName="[DimDate].[Day Type]" caption="Day Type" attribute="1" defaultMemberUniqueName="[DimDate].[Day Type].[All]" allUniqueName="[DimDate].[Day Typ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130" unbalanced="0"/>
    <cacheHierarchy uniqueName="[DimGeography].[GeographyKey]" caption="GeographyKey" attribute="1" defaultMemberUniqueName="[DimGeography].[GeographyKey].[All]" allUniqueName="[DimGeography].[GeographyKey].[All]" dimensionUniqueName="[DimGeography]" displayFolder="" count="2" memberValueDatatype="20" unbalanced="0"/>
    <cacheHierarchy uniqueName="[DimGeography].[City]" caption="City" attribute="1" defaultMemberUniqueName="[DimGeography].[City].[All]" allUniqueName="[DimGeography].[City].[All]" dimensionUniqueName="[DimGeography]" displayFolder="" count="2" memberValueDatatype="130" unbalanced="0"/>
    <cacheHierarchy uniqueName="[DimGeography].[Country]" caption="Country" attribute="1" defaultMemberUniqueName="[DimGeography].[Country].[All]" allUniqueName="[DimGeography].[Country].[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2" memberValueDatatype="20" unbalanced="0"/>
    <cacheHierarchy uniqueName="[DimProduct].[ProductKey]" caption="ProductKey" attribute="1" defaultMemberUniqueName="[DimProduct].[ProductKey].[All]" allUniqueName="[DimProduct].[ProductKey].[All]" dimensionUniqueName="[DimProduct]" displayFolder="" count="2" memberValueDatatype="2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olor]" caption="Color" attribute="1" defaultMemberUniqueName="[DimProduct].[Color].[All]" allUniqueName="[DimProduct].[Color].[All]" dimensionUniqueName="[DimProduct]" displayFolder="" count="2"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2"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2"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2"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2" memberValueDatatype="130" unbalanced="0"/>
    <cacheHierarchy uniqueName="[FactInternetSales].[ProductKey]" caption="ProductKey" attribute="1" defaultMemberUniqueName="[FactInternetSales].[ProductKey].[All]" allUniqueName="[FactInternetSales].[ProductKey].[All]" dimensionUniqueName="[FactInternetSales]" displayFolder="" count="2" memberValueDatatype="20" unbalanced="0"/>
    <cacheHierarchy uniqueName="[FactInternetSales].[OrderDateKey]" caption="OrderDateKey" attribute="1" defaultMemberUniqueName="[FactInternetSales].[OrderDateKey].[All]" allUniqueName="[FactInternetSales].[OrderDateKey].[All]" dimensionUniqueName="[FactInternetSales]" displayFolder="" count="2" memberValueDatatype="20" unbalanced="0"/>
    <cacheHierarchy uniqueName="[FactInternetSales].[DueDateKey]" caption="DueDateKey" attribute="1" defaultMemberUniqueName="[FactInternetSales].[DueDateKey].[All]" allUniqueName="[FactInternetSales].[DueDateKey].[All]" dimensionUniqueName="[FactInternetSales]" displayFolder="" count="2" memberValueDatatype="20" unbalanced="0"/>
    <cacheHierarchy uniqueName="[FactInternetSales].[ShipDateKey]" caption="ShipDateKey" attribute="1" defaultMemberUniqueName="[FactInternetSales].[ShipDateKey].[All]" allUniqueName="[FactInternetSales].[ShipDateKey].[All]" dimensionUniqueName="[FactInternetSales]" displayFolder="" count="2" memberValueDatatype="20" unbalanced="0"/>
    <cacheHierarchy uniqueName="[FactInternetSales].[CustomerKey]" caption="CustomerKey" attribute="1" defaultMemberUniqueName="[FactInternetSales].[CustomerKey].[All]" allUniqueName="[FactInternetSales].[CustomerKey].[All]" dimensionUniqueName="[FactInternetSales]" displayFolder="" count="2"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2"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2" memberValueDatatype="20" unbalanced="0"/>
    <cacheHierarchy uniqueName="[FactInternetSales].[UnitPrice]" caption="UnitPrice" attribute="1" defaultMemberUniqueName="[FactInternetSales].[UnitPrice].[All]" allUniqueName="[FactInternetSales].[UnitPrice].[All]" dimensionUniqueName="[FactInternetSales]" displayFolder="" count="2" memberValueDatatype="5" unbalanced="0"/>
    <cacheHierarchy uniqueName="[FactInternetSales].[Cost]" caption="Cost" attribute="1" defaultMemberUniqueName="[FactInternetSales].[Cost].[All]" allUniqueName="[FactInternetSales].[Cost].[All]" dimensionUniqueName="[FactInternetSales]" displayFolder="" count="2" memberValueDatatype="5" unbalanced="0"/>
    <cacheHierarchy uniqueName="[FactInternetSales].[OrderDate]" caption="OrderDate" attribute="1" time="1" defaultMemberUniqueName="[FactInternetSales].[OrderDate].[All]" allUniqueName="[FactInternetSales].[OrderDate].[All]" dimensionUniqueName="[FactInternetSales]" displayFolder="" count="2" memberValueDatatype="7" unbalanced="0"/>
    <cacheHierarchy uniqueName="[FactInternetSales].[DueDate]" caption="DueDate" attribute="1" time="1" defaultMemberUniqueName="[FactInternetSales].[DueDate].[All]" allUniqueName="[FactInternetSales].[DueDate].[All]" dimensionUniqueName="[FactInternetSales]" displayFolder="" count="2" memberValueDatatype="7" unbalanced="0"/>
    <cacheHierarchy uniqueName="[FactInternetSales].[ShipDate]" caption="ShipDate" attribute="1" time="1" defaultMemberUniqueName="[FactInternetSales].[ShipDate].[All]" allUniqueName="[FactInternetSales].[ShipDate].[All]" dimensionUniqueName="[FactInternetSales]" displayFolder="" count="2"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2" memberValueDatatype="6"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2" memberValueDatatype="6" unbalanced="0"/>
    <cacheHierarchy uniqueName="[FactInternetSales].[Profit]" caption="Profit" attribute="1" defaultMemberUniqueName="[FactInternetSales].[Profit].[All]" allUniqueName="[FactInternetSales].[Profit].[All]" dimensionUniqueName="[FactInternetSales]" displayFolder="" count="2" memberValueDatatype="6" unbalanced="0"/>
    <cacheHierarchy uniqueName="[FactInternetSales].[OrderDate (Year)]" caption="OrderDate (Year)" attribute="1" defaultMemberUniqueName="[FactInternetSales].[OrderDate (Year)].[All]" allUniqueName="[FactInternetSales].[OrderDate (Year)].[All]" dimensionUniqueName="[FactInternetSales]" displayFolder="" count="2" memberValueDatatype="130" unbalanced="0"/>
    <cacheHierarchy uniqueName="[Measures].[#Transaction]" caption="#Transaction" measure="1" displayFolder="" measureGroup="All_Measures" count="0" oneField="1">
      <fieldsUsage count="1">
        <fieldUsage x="0"/>
      </fieldsUsage>
    </cacheHierarchy>
    <cacheHierarchy uniqueName="[Measures].[Total Revenu]" caption="Total Revenu" measure="1" displayFolder="" measureGroup="All_Measures" count="0" oneField="1">
      <fieldsUsage count="1">
        <fieldUsage x="1"/>
      </fieldsUsage>
    </cacheHierarchy>
    <cacheHierarchy uniqueName="[Measures].[Total Profit]" caption="Total Profit" measure="1" displayFolder="" measureGroup="All_Measures" count="0" oneField="1">
      <fieldsUsage count="1">
        <fieldUsage x="2"/>
      </fieldsUsage>
    </cacheHierarchy>
    <cacheHierarchy uniqueName="[Measures].[% Profit Margin]" caption="% Profit Margin" measure="1" displayFolder="" measureGroup="All_Measures" count="0" oneField="1">
      <fieldsUsage count="1">
        <fieldUsage x="5"/>
      </fieldsUsage>
    </cacheHierarchy>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oneField="1">
      <fieldsUsage count="1">
        <fieldUsage x="3"/>
      </fieldsUsage>
    </cacheHierarchy>
    <cacheHierarchy uniqueName="[Measures].[Total Qty]" caption="Total Qty" measure="1" displayFolder="" measureGroup="All_Measures" count="0" oneField="1">
      <fieldsUsage count="1">
        <fieldUsage x="4"/>
      </fieldsUsage>
    </cacheHierarchy>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8"/>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0.010444791667" backgroundQuery="1" createdVersion="6" refreshedVersion="6" minRefreshableVersion="3" recordCount="0" supportSubquery="1" supportAdvancedDrill="1" xr:uid="{17BA0191-9618-4979-BB6A-9CDE2D8534B3}">
  <cacheSource type="external" connectionId="8"/>
  <cacheFields count="4">
    <cacheField name="[Measures].[#Transaction]" caption="#Transaction" numFmtId="0" hierarchy="42" level="32767"/>
    <cacheField name="[Measures].[Total Revenu]" caption="Total Revenu" numFmtId="0" hierarchy="43" level="32767"/>
    <cacheField name="[Measures].[Total Profit]" caption="Total Profit" numFmtId="0" hierarchy="44" level="32767"/>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s>
  <cacheHierarchies count="6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6"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6" unbalanced="0"/>
    <cacheHierarchy uniqueName="[FactInternetSales].[Profit]" caption="Profit" attribute="1" defaultMemberUniqueName="[FactInternetSales].[Profit].[All]" allUniqueName="[FactInternetSales].[Profit].[All]" dimensionUniqueName="[FactInternetSales]" displayFolder="" count="0" memberValueDatatype="6"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oneField="1">
      <fieldsUsage count="1">
        <fieldUsage x="0"/>
      </fieldsUsage>
    </cacheHierarchy>
    <cacheHierarchy uniqueName="[Measures].[Total Revenu]" caption="Total Revenu" measure="1" displayFolder="" measureGroup="All_Measures" count="0" oneField="1">
      <fieldsUsage count="1">
        <fieldUsage x="1"/>
      </fieldsUsage>
    </cacheHierarchy>
    <cacheHierarchy uniqueName="[Measures].[Total Profit]" caption="Total Profit" measure="1" displayFolder="" measureGroup="All_Measures" count="0" oneField="1">
      <fieldsUsage count="1">
        <fieldUsage x="2"/>
      </fieldsUsage>
    </cacheHierarchy>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8"/>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0.010445370368" backgroundQuery="1" createdVersion="6" refreshedVersion="6" minRefreshableVersion="3" recordCount="0" supportSubquery="1" supportAdvancedDrill="1" xr:uid="{85659A51-EA5B-4192-B4AB-BF184747E3D8}">
  <cacheSource type="external" connectionId="8"/>
  <cacheFields count="1">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s>
  <cacheHierarchies count="6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6"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6" unbalanced="0"/>
    <cacheHierarchy uniqueName="[FactInternetSales].[Profit]" caption="Profit" attribute="1" defaultMemberUniqueName="[FactInternetSales].[Profit].[All]" allUniqueName="[FactInternetSales].[Profit].[All]" dimensionUniqueName="[FactInternetSales]" displayFolder="" count="0" memberValueDatatype="6"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8"/>
        </ext>
      </extLst>
    </cacheHierarchy>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2">
    <map measureGroup="0" dimension="0"/>
    <map measureGroup="1" dimension="1"/>
    <map measureGroup="2" dimension="2"/>
    <map measureGroup="3" dimension="3"/>
    <map measureGroup="3" dimension="5"/>
    <map measureGroup="4" dimension="4"/>
    <map measureGroup="5" dimension="5"/>
    <map measureGroup="6" dimension="1"/>
    <map measureGroup="6" dimension="2"/>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89.841093634263" backgroundQuery="1" createdVersion="3" refreshedVersion="6" minRefreshableVersion="3" recordCount="0" supportSubquery="1" supportAdvancedDrill="1" xr:uid="{BD521CE3-927A-4B21-A638-2A16279E2338}">
  <cacheSource type="external" connectionId="8">
    <extLst>
      <ext xmlns:x14="http://schemas.microsoft.com/office/spreadsheetml/2009/9/main" uri="{F057638F-6D5F-4e77-A914-E7F072B9BCA8}">
        <x14:sourceConnection name="ThisWorkbookDataModel"/>
      </ext>
    </extLst>
  </cacheSource>
  <cacheFields count="0"/>
  <cacheHierarchies count="6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6" unbalanced="0"/>
    <cacheHierarchy uniqueName="[FactInternetSales].[Cost of goods sold]" caption="Cost of goods sold" attribute="1" defaultMemberUniqueName="[FactInternetSales].[Cost of goods sold].[All]" allUniqueName="[FactInternetSales].[Cost of goods sold].[All]" dimensionUniqueName="[FactInternetSales]" displayFolder="" count="0" memberValueDatatype="6" unbalanced="0"/>
    <cacheHierarchy uniqueName="[FactInternetSales].[Profit]" caption="Profit" attribute="1" defaultMemberUniqueName="[FactInternetSales].[Profit].[All]" allUniqueName="[FactInternetSales].[Profit].[All]" dimensionUniqueName="[FactInternetSales]" displayFolder="" count="0" memberValueDatatype="6" unbalanced="0"/>
    <cacheHierarchy uniqueName="[FactInternetSales].[OrderDate (Year)]" caption="OrderDate (Year)" attribute="1" defaultMemberUniqueName="[FactInternetSales].[OrderDate (Year)].[All]" allUniqueName="[FactInternetSales].[OrderDate (Year)].[All]" dimensionUniqueName="[FactInternetSales]" displayFolder="" count="0" memberValueDatatype="130" unbalanced="0"/>
    <cacheHierarchy uniqueName="[Measures].[#Transaction]" caption="#Transaction" measure="1" displayFolder="" measureGroup="All_Measures" count="0"/>
    <cacheHierarchy uniqueName="[Measures].[Total Revenu]" caption="Total Revenu" measure="1" displayFolder="" measureGroup="All_Measures" count="0"/>
    <cacheHierarchy uniqueName="[Measures].[Total Profit]" caption="Total Profit" measure="1" displayFolder="" measureGroup="All_Measures" count="0"/>
    <cacheHierarchy uniqueName="[Measures].[% Profit Margin]" caption="% 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otal COGS]" caption="Total COGS"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8"/>
        </ext>
      </extLst>
    </cacheHierarchy>
  </cacheHierarchies>
  <kpis count="0"/>
  <extLst>
    <ext xmlns:x14="http://schemas.microsoft.com/office/spreadsheetml/2009/9/main" uri="{725AE2AE-9491-48be-B2B4-4EB974FC3084}">
      <x14:pivotCacheDefinition slicerData="1" pivotCacheId="15084597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3937AC-0590-4EF8-8204-B1A0A87EEA26}" name="PivotTable7" cacheId="343" applyNumberFormats="0" applyBorderFormats="0" applyFontFormats="0" applyPatternFormats="0" applyAlignmentFormats="0" applyWidthHeightFormats="1" dataCaption="Values" tag="b089fa9e-48fd-483b-845f-426f406746e9" updatedVersion="6" minRefreshableVersion="3" useAutoFormatting="1" rowGrandTotals="0" colGrandTotals="0" itemPrintTitles="1" createdVersion="6" indent="0" compact="0" compactData="0" multipleFieldFilters="0" rowHeaderCaption="">
  <location ref="U1:U5" firstHeaderRow="1" firstDataRow="1" firstDataCol="1"/>
  <pivotFields count="1">
    <pivotField axis="axisRow" compact="0" allDrilled="1" outline="0" subtotalTop="0" showAll="0" defaultSubtotal="0" defaultAttributeDrillState="1">
      <items count="4">
        <item x="2"/>
        <item x="1"/>
        <item x="0"/>
        <item x="3"/>
      </items>
    </pivotField>
  </pivotFields>
  <rowFields count="1">
    <field x="0"/>
  </rowFields>
  <rowItems count="4">
    <i>
      <x/>
    </i>
    <i>
      <x v="1"/>
    </i>
    <i>
      <x v="2"/>
    </i>
    <i>
      <x v="3"/>
    </i>
  </rowItems>
  <formats count="4">
    <format dxfId="234">
      <pivotArea type="all" dataOnly="0" outline="0" fieldPosition="0"/>
    </format>
    <format dxfId="235">
      <pivotArea outline="0" collapsedLevelsAreSubtotals="1" fieldPosition="0"/>
    </format>
    <format dxfId="236">
      <pivotArea field="0" type="button" dataOnly="0" labelOnly="1" outline="0" axis="axisRow" fieldPosition="0"/>
    </format>
    <format dxfId="237">
      <pivotArea dataOnly="0" labelOnly="1" outline="0" fieldPosition="0">
        <references count="1">
          <reference field="0" count="0"/>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activeTabTopLevelEntity name="[FactInterne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0C78A5-E00D-4BB8-80CC-D022044DD3F9}" name="PivotTable6" cacheId="259" applyNumberFormats="0" applyBorderFormats="0" applyFontFormats="0" applyPatternFormats="0" applyAlignmentFormats="0" applyWidthHeightFormats="1" dataCaption="Values" tag="74ce36d1-defe-458e-86e6-590255282440" updatedVersion="6" minRefreshableVersion="3" useAutoFormatting="1" subtotalHiddenItems="1" rowGrandTotals="0" colGrandTotals="0" itemPrintTitles="1" createdVersion="6" indent="0" compact="0" compactData="0" multipleFieldFilters="0">
  <location ref="M1:S4" firstHeaderRow="0" firstDataRow="1" firstDataCol="1"/>
  <pivotFields count="8">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efaultSubtotal="0" defaultAttributeDrillState="1">
      <items count="3">
        <item x="1"/>
        <item x="2"/>
        <item x="0"/>
      </items>
    </pivotField>
    <pivotField compact="0" allDrilled="1" outline="0" subtotalTop="0" showAll="0" dataSourceSort="1" defaultSubtotal="0" defaultAttributeDrillState="1"/>
  </pivotFields>
  <rowFields count="1">
    <field x="6"/>
  </rowFields>
  <rowItems count="3">
    <i>
      <x/>
    </i>
    <i>
      <x v="1"/>
    </i>
    <i>
      <x v="2"/>
    </i>
  </rowItems>
  <colFields count="1">
    <field x="-2"/>
  </colFields>
  <colItems count="6">
    <i>
      <x/>
    </i>
    <i i="1">
      <x v="1"/>
    </i>
    <i i="2">
      <x v="2"/>
    </i>
    <i i="3">
      <x v="3"/>
    </i>
    <i i="4">
      <x v="4"/>
    </i>
    <i i="5">
      <x v="5"/>
    </i>
  </colItems>
  <dataFields count="6">
    <dataField fld="0" subtotal="count" baseField="0" baseItem="0" numFmtId="165"/>
    <dataField name=" Revenue" fld="1" subtotal="count" baseField="0" baseItem="0" numFmtId="164"/>
    <dataField name=" Profit" fld="2" subtotal="count" baseField="0" baseItem="0" numFmtId="164"/>
    <dataField name=" COGS" fld="3" subtotal="count" baseField="0" baseItem="0" numFmtId="164"/>
    <dataField name=" Qty" fld="4" subtotal="count" baseField="0" baseItem="0" numFmtId="165"/>
    <dataField fld="5" subtotal="count" baseField="0" baseItem="0"/>
  </dataFields>
  <formats count="5">
    <format dxfId="193">
      <pivotArea outline="0" collapsedLevelsAreSubtotals="1" fieldPosition="0">
        <references count="1">
          <reference field="4294967294" count="1" selected="0">
            <x v="3"/>
          </reference>
        </references>
      </pivotArea>
    </format>
    <format dxfId="194">
      <pivotArea outline="0" collapsedLevelsAreSubtotals="1" fieldPosition="0">
        <references count="1">
          <reference field="4294967294" count="1" selected="0">
            <x v="4"/>
          </reference>
        </references>
      </pivotArea>
    </format>
    <format dxfId="195">
      <pivotArea outline="0" collapsedLevelsAreSubtotals="1" fieldPosition="0">
        <references count="1">
          <reference field="4294967294" count="1" selected="0">
            <x v="1"/>
          </reference>
        </references>
      </pivotArea>
    </format>
    <format dxfId="196">
      <pivotArea outline="0" collapsedLevelsAreSubtotals="1" fieldPosition="0">
        <references count="1">
          <reference field="4294967294" count="1" selected="0">
            <x v="2"/>
          </reference>
        </references>
      </pivotArea>
    </format>
    <format dxfId="197">
      <pivotArea outline="0" collapsedLevelsAreSubtotals="1" fieldPosition="0">
        <references count="1">
          <reference field="4294967294" count="1" selected="0">
            <x v="0"/>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Nov]"/>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B8F6EF-909A-457A-9545-C09443D520F4}" name="PivotTable2" cacheId="340" applyNumberFormats="0" applyBorderFormats="0" applyFontFormats="0" applyPatternFormats="0" applyAlignmentFormats="0" applyWidthHeightFormats="1" dataCaption="Values" tag="b089fa9e-48fd-483b-845f-426f406746e9" updatedVersion="6" minRefreshableVersion="3" useAutoFormatting="1" rowGrandTotals="0" colGrandTotals="0" itemPrintTitles="1" createdVersion="6" indent="0" compact="0" compactData="0" multipleFieldFilters="0" rowHeaderCaption="">
  <location ref="A8:D12" firstHeaderRow="0" firstDataRow="1" firstDataCol="1"/>
  <pivotFields count="4">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1">
    <field x="3"/>
  </rowFields>
  <rowItems count="4">
    <i>
      <x/>
    </i>
    <i>
      <x v="1"/>
    </i>
    <i>
      <x v="2"/>
    </i>
    <i>
      <x v="3"/>
    </i>
  </rowItems>
  <colFields count="1">
    <field x="-2"/>
  </colFields>
  <colItems count="3">
    <i>
      <x/>
    </i>
    <i i="1">
      <x v="1"/>
    </i>
    <i i="2">
      <x v="2"/>
    </i>
  </colItems>
  <dataFields count="3">
    <dataField name=" Revenue" fld="1" subtotal="count" baseField="0" baseItem="0" numFmtId="164"/>
    <dataField name=" Profit" fld="2" subtotal="count" baseField="0" baseItem="0" numFmtId="164"/>
    <dataField fld="0" subtotal="count" baseField="0" baseItem="0" numFmtId="165"/>
  </dataFields>
  <formats count="8">
    <format dxfId="247">
      <pivotArea outline="0" collapsedLevelsAreSubtotals="1" fieldPosition="0">
        <references count="1">
          <reference field="4294967294" count="1" selected="0">
            <x v="0"/>
          </reference>
        </references>
      </pivotArea>
    </format>
    <format dxfId="246">
      <pivotArea outline="0" collapsedLevelsAreSubtotals="1" fieldPosition="0">
        <references count="1">
          <reference field="4294967294" count="1" selected="0">
            <x v="1"/>
          </reference>
        </references>
      </pivotArea>
    </format>
    <format dxfId="245">
      <pivotArea outline="0" collapsedLevelsAreSubtotals="1" fieldPosition="0">
        <references count="1">
          <reference field="4294967294" count="1" selected="0">
            <x v="2"/>
          </reference>
        </references>
      </pivotArea>
    </format>
    <format dxfId="244">
      <pivotArea type="all" dataOnly="0" outline="0" fieldPosition="0"/>
    </format>
    <format dxfId="243">
      <pivotArea outline="0" collapsedLevelsAreSubtotals="1" fieldPosition="0"/>
    </format>
    <format dxfId="242">
      <pivotArea field="3" type="button" dataOnly="0" labelOnly="1" outline="0" axis="axisRow" fieldPosition="0"/>
    </format>
    <format dxfId="241">
      <pivotArea dataOnly="0" labelOnly="1" outline="0" fieldPosition="0">
        <references count="1">
          <reference field="3" count="0"/>
        </references>
      </pivotArea>
    </format>
    <format dxfId="240">
      <pivotArea dataOnly="0" labelOnly="1" outline="0" fieldPosition="0">
        <references count="1">
          <reference field="4294967294" count="3">
            <x v="0"/>
            <x v="1"/>
            <x v="2"/>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DimDate]"/>
        <x15:activeTabTopLevelEntity name="[FactInterne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CFBAEB-7343-46B9-AD81-DD0B94C62458}" name="PivotTable1" cacheId="1" applyNumberFormats="0" applyBorderFormats="0" applyFontFormats="0" applyPatternFormats="0" applyAlignmentFormats="0" applyWidthHeightFormats="1" dataCaption="Values" tag="74ce36d1-defe-458e-86e6-590255282440" updatedVersion="6" minRefreshableVersion="3" useAutoFormatting="1" itemPrintTitles="1" createdVersion="6" indent="0" outline="1" outlineData="1" multipleFieldFilters="0">
  <location ref="A1:I2"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5"/>
    <dataField name=" Revenue" fld="1" subtotal="count" baseField="0" baseItem="0" numFmtId="164"/>
    <dataField name=" Profit" fld="2" subtotal="count" baseField="0" baseItem="0" numFmtId="164"/>
    <dataField name=" COGS" fld="3" subtotal="count" baseField="0" baseItem="0" numFmtId="164"/>
    <dataField name=" Qty" fld="4" subtotal="count" baseField="0" baseItem="0" numFmtId="165"/>
    <dataField name=" Products" fld="5" subtotal="count" baseField="0" baseItem="0"/>
    <dataField fld="6" subtotal="count" baseField="0" baseItem="0"/>
    <dataField fld="7" subtotal="count" baseField="0" baseItem="0"/>
    <dataField fld="8" subtotal="count" baseField="0" baseItem="0"/>
  </dataFields>
  <formats count="5">
    <format dxfId="252">
      <pivotArea outline="0" collapsedLevelsAreSubtotals="1" fieldPosition="0">
        <references count="1">
          <reference field="4294967294" count="1" selected="0">
            <x v="3"/>
          </reference>
        </references>
      </pivotArea>
    </format>
    <format dxfId="251">
      <pivotArea outline="0" collapsedLevelsAreSubtotals="1" fieldPosition="0">
        <references count="1">
          <reference field="4294967294" count="1" selected="0">
            <x v="4"/>
          </reference>
        </references>
      </pivotArea>
    </format>
    <format dxfId="250">
      <pivotArea outline="0" collapsedLevelsAreSubtotals="1" fieldPosition="0">
        <references count="1">
          <reference field="4294967294" count="1" selected="0">
            <x v="1"/>
          </reference>
        </references>
      </pivotArea>
    </format>
    <format dxfId="249">
      <pivotArea outline="0" collapsedLevelsAreSubtotals="1" fieldPosition="0">
        <references count="1">
          <reference field="4294967294" count="1" selected="0">
            <x v="2"/>
          </reference>
        </references>
      </pivotArea>
    </format>
    <format dxfId="248">
      <pivotArea outline="0" collapsedLevelsAreSubtotals="1" fieldPosition="0">
        <references count="1">
          <reference field="4294967294" count="1" selected="0">
            <x v="0"/>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caption=" Products"/>
    <pivotHierarchy dragToRow="0" dragToCol="0" dragToPage="0" dragToData="1"/>
    <pivotHierarchy dragToRow="0" dragToCol="0" dragToPage="0" dragToData="1"/>
    <pivotHierarchy dragToRow="0" dragToCol="0" dragToPage="0" dragToData="1" caption=" COGS"/>
    <pivotHierarchy dragToRow="0" dragToCol="0" dragToPage="0" dragToData="1" caption="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86AA3F-451B-411F-BB44-D8D663F159C7}" sourceName="[DimDate].[Year]">
  <pivotTables>
    <pivotTable tabId="7" name="PivotTable2"/>
    <pivotTable tabId="7" name="PivotTable7"/>
  </pivotTables>
  <data>
    <olap pivotCacheId="1508459767">
      <levels count="2">
        <level uniqueName="[DimDate].[Year].[(All)]" sourceCaption="(All)" count="0"/>
        <level uniqueName="[DimDate].[Year].[Year]" sourceCaption="Year" count="4">
          <ranges>
            <range startItem="0">
              <i n="[DimDate].[Year].&amp;[2005]" c="2005"/>
              <i n="[DimDate].[Year].&amp;[2006]" c="2006"/>
              <i n="[DimDate].[Year].&amp;[2007]" c="2007"/>
              <i n="[DimDate].[Year].&amp;[2008]" c="2008"/>
            </range>
          </ranges>
        </level>
      </levels>
      <selections count="1">
        <selection n="[Dim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E900B2A-D730-4763-80B1-4E7655449644}" sourceName="[DimDate].[Month Name]">
  <pivotTables>
    <pivotTable tabId="7" name="PivotTable6"/>
  </pivotTables>
  <data>
    <olap pivotCacheId="1508459767">
      <levels count="2">
        <level uniqueName="[DimDate].[Month Name].[(All)]" sourceCaption="(All)" count="0"/>
        <level uniqueName="[DimDate].[Month Name].[Month Name]" sourceCaption="Month Name" count="12">
          <ranges>
            <range startItem="0">
              <i n="[DimDate].[Month Name].&amp;[Apr]" c="Apr"/>
              <i n="[DimDate].[Month Name].&amp;[Aug]" c="Aug"/>
              <i n="[DimDate].[Month Name].&amp;[Dec]" c="Dec"/>
              <i n="[DimDate].[Month Name].&amp;[Feb]" c="Feb"/>
              <i n="[DimDate].[Month Name].&amp;[Jan]" c="Jan"/>
              <i n="[DimDate].[Month Name].&amp;[Jul]" c="Jul"/>
              <i n="[DimDate].[Month Name].&amp;[Jun]" c="Jun"/>
              <i n="[DimDate].[Month Name].&amp;[Mar]" c="Mar"/>
              <i n="[DimDate].[Month Name].&amp;[May]" c="May"/>
              <i n="[DimDate].[Month Name].&amp;[Nov]" c="Nov"/>
              <i n="[DimDate].[Month Name].&amp;[Oct]" c="Oct"/>
              <i n="[DimDate].[Month Name].&amp;[Sep]" c="Sep"/>
            </range>
          </ranges>
        </level>
      </levels>
      <selections count="1">
        <selection n="[DimDate].[Month Name].&amp;[Nov]"/>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434B65F-D68E-4D07-B9B1-51782FD1A81D}" cache="Slicer_Year" caption="Year" columnCount="4" showCaption="0" level="1" style="SlicerStyleLight1 2" rowHeight="241300"/>
  <slicer name="Month Name" xr10:uid="{0B26D544-D7C9-45ED-ACB0-57506DE87252}" cache="Slicer_Month_Name" caption="Month Name" startItem="4"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48D8A-2612-44EB-8BAE-86A9CD30781B}">
  <dimension ref="A1:AA40"/>
  <sheetViews>
    <sheetView topLeftCell="M1" workbookViewId="0">
      <selection activeCell="P1" sqref="P1"/>
    </sheetView>
  </sheetViews>
  <sheetFormatPr defaultRowHeight="15" x14ac:dyDescent="0.25"/>
  <cols>
    <col min="1" max="1" width="7.28515625" bestFit="1" customWidth="1"/>
    <col min="2" max="2" width="9.28515625" bestFit="1" customWidth="1"/>
    <col min="3" max="3" width="8.140625" bestFit="1" customWidth="1"/>
    <col min="4" max="4" width="12.140625" bestFit="1" customWidth="1"/>
    <col min="5" max="5" width="9" bestFit="1" customWidth="1"/>
    <col min="6" max="6" width="13.7109375" bestFit="1" customWidth="1"/>
    <col min="7" max="7" width="13.140625" bestFit="1" customWidth="1"/>
    <col min="8" max="8" width="15.5703125" bestFit="1" customWidth="1"/>
    <col min="9" max="9" width="14.85546875" bestFit="1" customWidth="1"/>
    <col min="11" max="11" width="4.7109375" style="15" customWidth="1"/>
    <col min="13" max="13" width="7.28515625" bestFit="1" customWidth="1"/>
    <col min="14" max="14" width="12.140625" bestFit="1" customWidth="1"/>
    <col min="15" max="15" width="9.28515625" bestFit="1" customWidth="1"/>
    <col min="16" max="17" width="7.140625" bestFit="1" customWidth="1"/>
    <col min="18" max="18" width="6.7109375" bestFit="1" customWidth="1"/>
    <col min="19" max="20" width="14.85546875" bestFit="1" customWidth="1"/>
    <col min="21" max="21" width="7.28515625" bestFit="1" customWidth="1"/>
    <col min="24" max="24" width="18.85546875" bestFit="1" customWidth="1"/>
    <col min="26" max="26" width="12" bestFit="1" customWidth="1"/>
    <col min="27" max="27" width="11" bestFit="1" customWidth="1"/>
  </cols>
  <sheetData>
    <row r="1" spans="1:27" x14ac:dyDescent="0.25">
      <c r="A1" t="s">
        <v>0</v>
      </c>
      <c r="B1" t="s">
        <v>14</v>
      </c>
      <c r="C1" t="s">
        <v>15</v>
      </c>
      <c r="D1" t="s">
        <v>16</v>
      </c>
      <c r="E1" t="s">
        <v>17</v>
      </c>
      <c r="F1" t="s">
        <v>18</v>
      </c>
      <c r="G1" t="s">
        <v>1</v>
      </c>
      <c r="H1" t="s">
        <v>2</v>
      </c>
      <c r="I1" t="s">
        <v>6</v>
      </c>
      <c r="M1" s="4" t="s">
        <v>7</v>
      </c>
      <c r="N1" t="s">
        <v>0</v>
      </c>
      <c r="O1" t="s">
        <v>14</v>
      </c>
      <c r="P1" t="s">
        <v>15</v>
      </c>
      <c r="Q1" t="s">
        <v>16</v>
      </c>
      <c r="R1" t="s">
        <v>17</v>
      </c>
      <c r="S1" t="s">
        <v>6</v>
      </c>
      <c r="U1" s="8" t="s">
        <v>7</v>
      </c>
      <c r="X1" t="s">
        <v>19</v>
      </c>
    </row>
    <row r="2" spans="1:27" x14ac:dyDescent="0.25">
      <c r="A2" s="3">
        <v>60398</v>
      </c>
      <c r="B2" s="2">
        <v>307092945.19809997</v>
      </c>
      <c r="C2" s="2">
        <v>126290577.646</v>
      </c>
      <c r="D2" s="2">
        <v>180802367.5521</v>
      </c>
      <c r="E2" s="3">
        <v>631920</v>
      </c>
      <c r="F2" s="1">
        <v>606</v>
      </c>
      <c r="G2" s="1">
        <v>158</v>
      </c>
      <c r="H2" s="1">
        <v>448</v>
      </c>
      <c r="I2" s="5">
        <v>0.41124545392774253</v>
      </c>
      <c r="M2">
        <v>2006</v>
      </c>
      <c r="N2" s="3">
        <v>193</v>
      </c>
      <c r="O2" s="2">
        <v>3479942.2291000001</v>
      </c>
      <c r="P2" s="2">
        <v>1415578.3239</v>
      </c>
      <c r="Q2" s="2">
        <v>2064363.9051999999</v>
      </c>
      <c r="R2" s="3">
        <v>2044</v>
      </c>
      <c r="S2" s="5">
        <v>0.40678213335343327</v>
      </c>
      <c r="U2" s="9">
        <v>2007</v>
      </c>
      <c r="X2">
        <f>COUNTA(U2:U5)</f>
        <v>4</v>
      </c>
    </row>
    <row r="3" spans="1:27" x14ac:dyDescent="0.25">
      <c r="M3">
        <v>2007</v>
      </c>
      <c r="N3" s="3">
        <v>4174</v>
      </c>
      <c r="O3" s="2">
        <v>12586008.539999999</v>
      </c>
      <c r="P3" s="2">
        <v>5237857.4057999998</v>
      </c>
      <c r="Q3" s="2">
        <v>7348151.1342000002</v>
      </c>
      <c r="R3" s="3">
        <v>43307</v>
      </c>
      <c r="S3" s="5">
        <v>0.41616509230495086</v>
      </c>
      <c r="U3" s="9">
        <v>2006</v>
      </c>
    </row>
    <row r="4" spans="1:27" x14ac:dyDescent="0.25">
      <c r="M4">
        <v>2005</v>
      </c>
      <c r="N4" s="3">
        <v>169</v>
      </c>
      <c r="O4" s="2">
        <v>5737263.1812000005</v>
      </c>
      <c r="P4" s="2">
        <v>2308989.1512000002</v>
      </c>
      <c r="Q4" s="2">
        <v>3428274.03</v>
      </c>
      <c r="R4" s="3">
        <v>1795</v>
      </c>
      <c r="S4" s="5">
        <v>0.40245480785440529</v>
      </c>
      <c r="U4" s="9">
        <v>2005</v>
      </c>
    </row>
    <row r="5" spans="1:27" x14ac:dyDescent="0.25">
      <c r="B5" s="6" t="s">
        <v>8</v>
      </c>
      <c r="C5" s="7">
        <v>2</v>
      </c>
      <c r="U5" s="9">
        <v>2008</v>
      </c>
      <c r="X5" s="16" t="s">
        <v>20</v>
      </c>
      <c r="Y5" s="16" t="s">
        <v>7</v>
      </c>
      <c r="Z5" s="16" t="s">
        <v>23</v>
      </c>
      <c r="AA5" s="16" t="s">
        <v>11</v>
      </c>
    </row>
    <row r="6" spans="1:27" x14ac:dyDescent="0.25">
      <c r="X6" s="9" t="s">
        <v>21</v>
      </c>
      <c r="Y6" s="9">
        <f>IF(X2=1,U2,0)</f>
        <v>0</v>
      </c>
      <c r="Z6" s="10">
        <f>IFERROR(VLOOKUP(Y6,looktable,4,0),0)</f>
        <v>0</v>
      </c>
      <c r="AA6" s="17" t="e">
        <f>Z6/SUM($Z$6:$Z$7)</f>
        <v>#DIV/0!</v>
      </c>
    </row>
    <row r="7" spans="1:27" x14ac:dyDescent="0.25">
      <c r="X7" s="9" t="s">
        <v>22</v>
      </c>
      <c r="Y7" s="9">
        <f>IF(OR(U2=2008,X2&gt;1),0,U2-1)</f>
        <v>0</v>
      </c>
      <c r="Z7" s="10">
        <f>IFERROR(VLOOKUP(Y7,looktable,4,0),0)</f>
        <v>0</v>
      </c>
      <c r="AA7" s="17" t="e">
        <f>Z7/SUM($Z$6:$Z$7)</f>
        <v>#DIV/0!</v>
      </c>
    </row>
    <row r="8" spans="1:27" x14ac:dyDescent="0.25">
      <c r="A8" s="8" t="s">
        <v>7</v>
      </c>
      <c r="B8" s="9" t="s">
        <v>14</v>
      </c>
      <c r="C8" s="9" t="s">
        <v>15</v>
      </c>
      <c r="D8" s="9" t="s">
        <v>0</v>
      </c>
    </row>
    <row r="9" spans="1:27" x14ac:dyDescent="0.25">
      <c r="A9" s="9">
        <v>2005</v>
      </c>
      <c r="B9" s="10">
        <v>33370192.1712</v>
      </c>
      <c r="C9" s="10">
        <v>13403626.559800001</v>
      </c>
      <c r="D9" s="11">
        <v>1013</v>
      </c>
      <c r="X9" s="18" t="s">
        <v>24</v>
      </c>
      <c r="Y9" s="18"/>
      <c r="Z9" s="18"/>
      <c r="AA9" s="19" t="e">
        <f>AA6-AA7</f>
        <v>#DIV/0!</v>
      </c>
    </row>
    <row r="10" spans="1:27" x14ac:dyDescent="0.25">
      <c r="A10" s="9">
        <v>2006</v>
      </c>
      <c r="B10" s="10">
        <v>69484523.200599998</v>
      </c>
      <c r="C10" s="10">
        <v>28177776.4263</v>
      </c>
      <c r="D10" s="11">
        <v>2677</v>
      </c>
    </row>
    <row r="11" spans="1:27" x14ac:dyDescent="0.25">
      <c r="A11" s="9">
        <v>2007</v>
      </c>
      <c r="B11" s="10">
        <v>102379613.1163</v>
      </c>
      <c r="C11" s="10">
        <v>42547110.6642</v>
      </c>
      <c r="D11" s="11">
        <v>24443</v>
      </c>
    </row>
    <row r="12" spans="1:27" x14ac:dyDescent="0.25">
      <c r="A12" s="9">
        <v>2008</v>
      </c>
      <c r="B12" s="10">
        <v>101858616.70999999</v>
      </c>
      <c r="C12" s="10">
        <v>42162063.995700002</v>
      </c>
      <c r="D12" s="11">
        <v>32265</v>
      </c>
      <c r="X12" s="16" t="s">
        <v>5</v>
      </c>
      <c r="Y12" s="16" t="s">
        <v>7</v>
      </c>
      <c r="Z12" s="16" t="s">
        <v>25</v>
      </c>
      <c r="AA12" s="16" t="s">
        <v>11</v>
      </c>
    </row>
    <row r="13" spans="1:27" x14ac:dyDescent="0.25">
      <c r="X13" s="9" t="s">
        <v>21</v>
      </c>
      <c r="Y13" s="9">
        <f>IF(X2=1,U2,0)</f>
        <v>0</v>
      </c>
      <c r="Z13" s="10">
        <f>IFERROR(VLOOKUP(Y13,looktable,3,0),0)</f>
        <v>0</v>
      </c>
      <c r="AA13" s="17" t="e">
        <f>Z13/SUM($Z$13:$Z$14)</f>
        <v>#DIV/0!</v>
      </c>
    </row>
    <row r="14" spans="1:27" x14ac:dyDescent="0.25">
      <c r="X14" s="9" t="s">
        <v>22</v>
      </c>
      <c r="Y14" s="9">
        <f>IF(OR(U2=2008,X2&gt;1),0,U2-1)</f>
        <v>0</v>
      </c>
      <c r="Z14" s="10">
        <f>IFERROR(VLOOKUP(Y14,looktable,3,0),0)</f>
        <v>0</v>
      </c>
      <c r="AA14" s="17" t="e">
        <f>Z14/SUM($Z$13:$Z$14)</f>
        <v>#DIV/0!</v>
      </c>
    </row>
    <row r="16" spans="1:27" x14ac:dyDescent="0.25">
      <c r="A16" s="9" t="str">
        <f>A8</f>
        <v>Year</v>
      </c>
      <c r="B16" s="9" t="str">
        <f>_xlfn.IFS($C$5=1,B8,$C$5=2,C8,$C$5=3,D8)</f>
        <v xml:space="preserve"> Profit</v>
      </c>
      <c r="C16" s="9" t="str">
        <f>"Average"  &amp;  B16</f>
        <v>Average Profit</v>
      </c>
      <c r="D16" s="9" t="s">
        <v>9</v>
      </c>
      <c r="X16" s="18" t="s">
        <v>24</v>
      </c>
      <c r="Y16" s="18"/>
      <c r="Z16" s="18"/>
      <c r="AA16" s="19" t="e">
        <f>AA13-AA14</f>
        <v>#DIV/0!</v>
      </c>
    </row>
    <row r="17" spans="1:27" x14ac:dyDescent="0.25">
      <c r="A17" s="9">
        <f t="shared" ref="A17:A21" si="0">A9</f>
        <v>2005</v>
      </c>
      <c r="B17" s="10">
        <f t="shared" ref="B17:B20" si="1">_xlfn.IFS($C$5=1,B9,$C$5=2,C9,$C$5=3,D9)</f>
        <v>13403626.559800001</v>
      </c>
      <c r="C17" s="12">
        <f>AVERAGE($B$17:$B$20)</f>
        <v>31572644.411499999</v>
      </c>
      <c r="D17" s="9" t="str">
        <f>IF(B17&gt;C17,B17," ")</f>
        <v xml:space="preserve"> </v>
      </c>
    </row>
    <row r="18" spans="1:27" x14ac:dyDescent="0.25">
      <c r="A18" s="9">
        <f t="shared" si="0"/>
        <v>2006</v>
      </c>
      <c r="B18" s="10">
        <f t="shared" si="1"/>
        <v>28177776.4263</v>
      </c>
      <c r="C18" s="12">
        <f t="shared" ref="C18:C20" si="2">AVERAGE($B$17:$B$20)</f>
        <v>31572644.411499999</v>
      </c>
      <c r="D18" s="9" t="str">
        <f t="shared" ref="D18:D20" si="3">IF(B18&gt;C18,B18," ")</f>
        <v xml:space="preserve"> </v>
      </c>
      <c r="X18" s="16" t="s">
        <v>3</v>
      </c>
      <c r="Y18" s="16" t="s">
        <v>7</v>
      </c>
      <c r="Z18" s="16" t="s">
        <v>26</v>
      </c>
      <c r="AA18" s="16" t="s">
        <v>11</v>
      </c>
    </row>
    <row r="19" spans="1:27" x14ac:dyDescent="0.25">
      <c r="A19" s="9">
        <f t="shared" si="0"/>
        <v>2007</v>
      </c>
      <c r="B19" s="10">
        <f t="shared" si="1"/>
        <v>42547110.6642</v>
      </c>
      <c r="C19" s="12">
        <f t="shared" si="2"/>
        <v>31572644.411499999</v>
      </c>
      <c r="D19" s="9">
        <f t="shared" si="3"/>
        <v>42547110.6642</v>
      </c>
      <c r="X19" s="9" t="s">
        <v>21</v>
      </c>
      <c r="Y19" s="9">
        <f>IF(X2=1,U2,0)</f>
        <v>0</v>
      </c>
      <c r="Z19" s="10">
        <f>IFERROR(VLOOKUP(Y19,looktable,5,0),0)</f>
        <v>0</v>
      </c>
      <c r="AA19" s="17" t="e">
        <f>Z19/SUM($Z$19:$Z$20)</f>
        <v>#DIV/0!</v>
      </c>
    </row>
    <row r="20" spans="1:27" x14ac:dyDescent="0.25">
      <c r="A20" s="9">
        <f t="shared" si="0"/>
        <v>2008</v>
      </c>
      <c r="B20" s="10">
        <f t="shared" si="1"/>
        <v>42162063.995700002</v>
      </c>
      <c r="C20" s="12">
        <f t="shared" si="2"/>
        <v>31572644.411499999</v>
      </c>
      <c r="D20" s="9">
        <f t="shared" si="3"/>
        <v>42162063.995700002</v>
      </c>
      <c r="X20" s="9" t="s">
        <v>22</v>
      </c>
      <c r="Y20" s="9">
        <f>IF(OR(U2=2008,X2&gt;1),0,U2-1)</f>
        <v>0</v>
      </c>
      <c r="Z20" s="10">
        <f>IFERROR(VLOOKUP(Y20,looktable,5,0),0)</f>
        <v>0</v>
      </c>
      <c r="AA20" s="17" t="e">
        <f>Z20/SUM($Z$19:$Z$20)</f>
        <v>#DIV/0!</v>
      </c>
    </row>
    <row r="22" spans="1:27" x14ac:dyDescent="0.25">
      <c r="X22" s="18" t="s">
        <v>24</v>
      </c>
      <c r="Y22" s="18"/>
      <c r="Z22" s="18"/>
      <c r="AA22" s="19" t="e">
        <f>AA19-AA20</f>
        <v>#DIV/0!</v>
      </c>
    </row>
    <row r="23" spans="1:27" x14ac:dyDescent="0.25">
      <c r="B23" t="s">
        <v>10</v>
      </c>
      <c r="D23" t="s">
        <v>12</v>
      </c>
    </row>
    <row r="24" spans="1:27" x14ac:dyDescent="0.25">
      <c r="B24">
        <f>SUM(D17:D20)</f>
        <v>84709174.65990001</v>
      </c>
      <c r="D24" t="str">
        <f>"of" &amp; B16 &amp; " came from the highlighted years"</f>
        <v>of Profit came from the highlighted years</v>
      </c>
      <c r="X24" s="16" t="s">
        <v>4</v>
      </c>
      <c r="Y24" s="16" t="s">
        <v>7</v>
      </c>
      <c r="Z24" s="16" t="s">
        <v>27</v>
      </c>
      <c r="AA24" s="16" t="s">
        <v>11</v>
      </c>
    </row>
    <row r="25" spans="1:27" x14ac:dyDescent="0.25">
      <c r="A25" t="s">
        <v>11</v>
      </c>
      <c r="B25" s="13">
        <f>B24/SUM(B17:B20)</f>
        <v>0.670748176458143</v>
      </c>
      <c r="D25" t="s">
        <v>13</v>
      </c>
      <c r="X25" s="9" t="s">
        <v>21</v>
      </c>
      <c r="Y25" s="9">
        <f>IF(X2=1,U2,0)</f>
        <v>0</v>
      </c>
      <c r="Z25" s="11">
        <f>IFERROR(VLOOKUP(Y25,looktable,6,0),0)</f>
        <v>0</v>
      </c>
      <c r="AA25" s="17" t="e">
        <f>Z25/SUM($Z$25:$Z$26)</f>
        <v>#DIV/0!</v>
      </c>
    </row>
    <row r="26" spans="1:27" x14ac:dyDescent="0.25">
      <c r="X26" s="9" t="s">
        <v>22</v>
      </c>
      <c r="Y26" s="9">
        <f>IF(OR(U2=2008,X2&gt;1),0,U2-1)</f>
        <v>0</v>
      </c>
      <c r="Z26" s="11">
        <f>IFERROR(VLOOKUP(Y26,looktable,6,0),0)</f>
        <v>0</v>
      </c>
      <c r="AA26" s="17" t="e">
        <f>Z26/SUM($Z$25:$Z$26)</f>
        <v>#DIV/0!</v>
      </c>
    </row>
    <row r="28" spans="1:27" x14ac:dyDescent="0.25">
      <c r="X28" s="18" t="s">
        <v>24</v>
      </c>
      <c r="Y28" s="18"/>
      <c r="Z28" s="18"/>
      <c r="AA28" s="19" t="e">
        <f>AA25-AA26</f>
        <v>#DIV/0!</v>
      </c>
    </row>
    <row r="30" spans="1:27" x14ac:dyDescent="0.25">
      <c r="X30" s="16" t="s">
        <v>28</v>
      </c>
      <c r="Y30" s="16" t="s">
        <v>7</v>
      </c>
      <c r="Z30" s="16" t="s">
        <v>29</v>
      </c>
      <c r="AA30" s="16" t="s">
        <v>11</v>
      </c>
    </row>
    <row r="31" spans="1:27" x14ac:dyDescent="0.25">
      <c r="X31" s="9" t="s">
        <v>21</v>
      </c>
      <c r="Y31" s="9">
        <f>IF(X2=1,U2,0)</f>
        <v>0</v>
      </c>
      <c r="Z31" s="11">
        <f>IFERROR(VLOOKUP(Y31,looktable,2,0),0)</f>
        <v>0</v>
      </c>
      <c r="AA31" s="17" t="e">
        <f>Z31/SUM($Z$31:$Z$32)</f>
        <v>#DIV/0!</v>
      </c>
    </row>
    <row r="32" spans="1:27" x14ac:dyDescent="0.25">
      <c r="X32" s="9" t="s">
        <v>22</v>
      </c>
      <c r="Y32" s="9">
        <f>IF(OR(U2=2008,X2&gt;1),0,U2-1)</f>
        <v>0</v>
      </c>
      <c r="Z32" s="11">
        <f>IFERROR(VLOOKUP(Y32,looktable,2,0),0)</f>
        <v>0</v>
      </c>
      <c r="AA32" s="17" t="e">
        <f>Z32/SUM($Z$31:$Z$32)</f>
        <v>#DIV/0!</v>
      </c>
    </row>
    <row r="34" spans="24:27" x14ac:dyDescent="0.25">
      <c r="X34" s="18" t="s">
        <v>24</v>
      </c>
      <c r="Y34" s="18"/>
      <c r="Z34" s="18"/>
      <c r="AA34" s="19" t="e">
        <f>AA31-AA32</f>
        <v>#DIV/0!</v>
      </c>
    </row>
    <row r="36" spans="24:27" x14ac:dyDescent="0.25">
      <c r="X36" s="16" t="s">
        <v>6</v>
      </c>
      <c r="Y36" s="16" t="s">
        <v>7</v>
      </c>
      <c r="Z36" s="16" t="s">
        <v>30</v>
      </c>
      <c r="AA36" s="16" t="s">
        <v>11</v>
      </c>
    </row>
    <row r="37" spans="24:27" x14ac:dyDescent="0.25">
      <c r="X37" s="9" t="s">
        <v>21</v>
      </c>
      <c r="Y37" s="9">
        <f>IF(X2=1,U2,0)</f>
        <v>0</v>
      </c>
      <c r="Z37" s="20">
        <f>IFERROR(VLOOKUP(Y37,looktable,7,0),0)</f>
        <v>0</v>
      </c>
      <c r="AA37" s="17" t="e">
        <f>Z37/SUM($Z$37:$Z$38)</f>
        <v>#DIV/0!</v>
      </c>
    </row>
    <row r="38" spans="24:27" x14ac:dyDescent="0.25">
      <c r="X38" s="9" t="s">
        <v>22</v>
      </c>
      <c r="Y38" s="9">
        <f>IF(OR(U2=2008,X2&gt;1),0,U2-1)</f>
        <v>0</v>
      </c>
      <c r="Z38" s="20">
        <f>IFERROR(VLOOKUP(Y38,looktable,7,0),0)</f>
        <v>0</v>
      </c>
      <c r="AA38" s="17" t="e">
        <f>Z38/SUM($Z$37:$Z$38)</f>
        <v>#DIV/0!</v>
      </c>
    </row>
    <row r="40" spans="24:27" x14ac:dyDescent="0.25">
      <c r="X40" s="18" t="s">
        <v>24</v>
      </c>
      <c r="Y40" s="18"/>
      <c r="Z40" s="18"/>
      <c r="AA40" s="19" t="e">
        <f>AA37-AA38</f>
        <v>#DIV/0!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D36BA-DF5E-41AE-ABDD-F71B5FBEFC7A}">
  <dimension ref="O20"/>
  <sheetViews>
    <sheetView showGridLines="0" showRowColHeaders="0" tabSelected="1" zoomScaleNormal="100" workbookViewId="0">
      <selection activeCell="H20" sqref="H20"/>
    </sheetView>
  </sheetViews>
  <sheetFormatPr defaultRowHeight="15" x14ac:dyDescent="0.25"/>
  <sheetData>
    <row r="20" spans="15:15" x14ac:dyDescent="0.25">
      <c r="O20" s="14"/>
    </row>
  </sheetData>
  <pageMargins left="0.7" right="0.7" top="0.75" bottom="0.75" header="0.3" footer="0.3"/>
  <pageSetup orientation="portrait" horizontalDpi="360" verticalDpi="36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15</xdr:col>
                    <xdr:colOff>228600</xdr:colOff>
                    <xdr:row>4</xdr:row>
                    <xdr:rowOff>28575</xdr:rowOff>
                  </from>
                  <to>
                    <xdr:col>16</xdr:col>
                    <xdr:colOff>590550</xdr:colOff>
                    <xdr:row>5</xdr:row>
                    <xdr:rowOff>57150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16</xdr:col>
                    <xdr:colOff>419100</xdr:colOff>
                    <xdr:row>4</xdr:row>
                    <xdr:rowOff>28575</xdr:rowOff>
                  </from>
                  <to>
                    <xdr:col>18</xdr:col>
                    <xdr:colOff>171450</xdr:colOff>
                    <xdr:row>5</xdr:row>
                    <xdr:rowOff>57150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18</xdr:col>
                    <xdr:colOff>0</xdr:colOff>
                    <xdr:row>4</xdr:row>
                    <xdr:rowOff>28575</xdr:rowOff>
                  </from>
                  <to>
                    <xdr:col>19</xdr:col>
                    <xdr:colOff>361950</xdr:colOff>
                    <xdr:row>5</xdr:row>
                    <xdr:rowOff>57150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9655-AFF7-46C8-9AC3-F52553FAD41B}">
  <dimension ref="A1"/>
  <sheetViews>
    <sheetView workbookViewId="0">
      <selection activeCell="I12" sqref="I12"/>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C4D44-E0E1-496E-8961-2E16ACE94C14}">
  <dimension ref="A1"/>
  <sheetViews>
    <sheetView workbookViewId="0">
      <selection sqref="A1:G1462"/>
    </sheetView>
  </sheetViews>
  <sheetFormatPr defaultRowHeight="15" x14ac:dyDescent="0.25"/>
  <cols>
    <col min="1" max="1" width="10.7109375" bestFit="1" customWidth="1"/>
    <col min="2" max="2" width="7.28515625" bestFit="1" customWidth="1"/>
    <col min="3" max="3" width="9.28515625" bestFit="1" customWidth="1"/>
    <col min="4" max="4" width="15" bestFit="1" customWidth="1"/>
    <col min="5" max="5" width="12.28515625" bestFit="1" customWidth="1"/>
    <col min="6" max="6" width="11" bestFit="1" customWidth="1"/>
    <col min="7" max="7" width="10.14062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2461-F309-47E5-93C9-A6B3899CB9AA}">
  <dimension ref="A1"/>
  <sheetViews>
    <sheetView workbookViewId="0">
      <selection sqref="A1:D656"/>
    </sheetView>
  </sheetViews>
  <sheetFormatPr defaultRowHeight="15" x14ac:dyDescent="0.25"/>
  <cols>
    <col min="1" max="1" width="16.42578125" bestFit="1" customWidth="1"/>
    <col min="2" max="2" width="20.85546875" bestFit="1" customWidth="1"/>
    <col min="3" max="3" width="15.42578125" bestFit="1" customWidth="1"/>
    <col min="4" max="4" width="19"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4285-63F5-4197-BE33-1A7683F8B9E9}">
  <dimension ref="A1"/>
  <sheetViews>
    <sheetView workbookViewId="0">
      <selection activeCell="B20" sqref="B20"/>
    </sheetView>
  </sheetViews>
  <sheetFormatPr defaultRowHeight="15" x14ac:dyDescent="0.25"/>
  <cols>
    <col min="1" max="1" width="13.42578125" bestFit="1" customWidth="1"/>
    <col min="2" max="2" width="31.42578125" bestFit="1" customWidth="1"/>
    <col min="3" max="3" width="11.42578125"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7AE58-9D02-405C-950C-80D01D779EFE}">
  <dimension ref="A1"/>
  <sheetViews>
    <sheetView workbookViewId="0">
      <selection sqref="A1:E11"/>
    </sheetView>
  </sheetViews>
  <sheetFormatPr defaultRowHeight="15" x14ac:dyDescent="0.25"/>
  <cols>
    <col min="1" max="1" width="19" bestFit="1" customWidth="1"/>
    <col min="2" max="2" width="27.85546875" bestFit="1" customWidth="1"/>
    <col min="3" max="3" width="22" bestFit="1" customWidth="1"/>
    <col min="4" max="4" width="22.85546875" bestFit="1" customWidth="1"/>
    <col min="5" max="5" width="21.4257812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51CD2-F2D2-4CE6-99A7-05C7792BE507}">
  <dimension ref="A1"/>
  <sheetViews>
    <sheetView workbookViewId="0">
      <selection sqref="A1:O60399"/>
    </sheetView>
  </sheetViews>
  <sheetFormatPr defaultRowHeight="15" x14ac:dyDescent="0.25"/>
  <cols>
    <col min="1" max="1" width="13.42578125" bestFit="1" customWidth="1"/>
    <col min="2" max="2" width="16" bestFit="1" customWidth="1"/>
    <col min="3" max="3" width="14.28515625" bestFit="1" customWidth="1"/>
    <col min="4" max="4" width="14.5703125" bestFit="1" customWidth="1"/>
    <col min="5" max="5" width="15.140625" bestFit="1" customWidth="1"/>
    <col min="6" max="6" width="19" bestFit="1" customWidth="1"/>
    <col min="7" max="7" width="16.28515625" bestFit="1" customWidth="1"/>
    <col min="8" max="8" width="11.5703125" bestFit="1" customWidth="1"/>
    <col min="9" max="9" width="10" bestFit="1" customWidth="1"/>
    <col min="10" max="10" width="12.5703125" bestFit="1" customWidth="1"/>
    <col min="11" max="11" width="11" bestFit="1" customWidth="1"/>
    <col min="12" max="12" width="11.28515625" bestFit="1" customWidth="1"/>
    <col min="13" max="13" width="16.140625" bestFit="1" customWidth="1"/>
    <col min="14" max="14" width="19.5703125" bestFit="1" customWidth="1"/>
    <col min="15" max="15" width="11" bestFit="1" customWidth="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3317B-4C95-47FF-B59E-2A02DC09F271}">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90BED013-65AD-4771-A9B9-F981C8D42671}">
  <ds:schemaRefs/>
</ds:datastoreItem>
</file>

<file path=customXml/itemProps2.xml><?xml version="1.0" encoding="utf-8"?>
<ds:datastoreItem xmlns:ds="http://schemas.openxmlformats.org/officeDocument/2006/customXml" ds:itemID="{C38CF89B-C4FB-41BB-9C9E-8185EA3BD988}">
  <ds:schemaRefs/>
</ds:datastoreItem>
</file>

<file path=customXml/itemProps3.xml><?xml version="1.0" encoding="utf-8"?>
<ds:datastoreItem xmlns:ds="http://schemas.openxmlformats.org/officeDocument/2006/customXml" ds:itemID="{5A818098-6746-486C-A668-A325421CF4D5}">
  <ds:schemaRefs/>
</ds:datastoreItem>
</file>

<file path=customXml/itemProps4.xml><?xml version="1.0" encoding="utf-8"?>
<ds:datastoreItem xmlns:ds="http://schemas.openxmlformats.org/officeDocument/2006/customXml" ds:itemID="{66473D17-B36B-4D9F-9919-2B78B4C8BA56}">
  <ds:schemaRefs/>
</ds:datastoreItem>
</file>

<file path=customXml/itemProps5.xml><?xml version="1.0" encoding="utf-8"?>
<ds:datastoreItem xmlns:ds="http://schemas.openxmlformats.org/officeDocument/2006/customXml" ds:itemID="{622FB59E-8E90-44E7-9454-1388D2EBA507}">
  <ds:schemaRefs/>
</ds:datastoreItem>
</file>

<file path=customXml/itemProps6.xml><?xml version="1.0" encoding="utf-8"?>
<ds:datastoreItem xmlns:ds="http://schemas.openxmlformats.org/officeDocument/2006/customXml" ds:itemID="{E1ADE316-708B-41B3-BA81-BEB501D6E718}">
  <ds:schemaRefs/>
</ds:datastoreItem>
</file>

<file path=customXml/itemProps7.xml><?xml version="1.0" encoding="utf-8"?>
<ds:datastoreItem xmlns:ds="http://schemas.openxmlformats.org/officeDocument/2006/customXml" ds:itemID="{B24B0BF7-1910-4E66-8090-CBA29947716E}">
  <ds:schemaRefs/>
</ds:datastoreItem>
</file>

<file path=customXml/itemProps8.xml><?xml version="1.0" encoding="utf-8"?>
<ds:datastoreItem xmlns:ds="http://schemas.openxmlformats.org/officeDocument/2006/customXml" ds:itemID="{B998F005-8B6B-4ABB-95E2-C8F857ECB733}">
  <ds:schemaRefs/>
</ds:datastoreItem>
</file>

<file path=customXml/itemProps9.xml><?xml version="1.0" encoding="utf-8"?>
<ds:datastoreItem xmlns:ds="http://schemas.openxmlformats.org/officeDocument/2006/customXml" ds:itemID="{32DC7BD5-D9E4-4DAE-A374-EEEAAA6F14A6}">
  <ds:schemaRefs/>
</ds:datastoreItem>
</file>

<file path=customXml/itemProps10.xml><?xml version="1.0" encoding="utf-8"?>
<ds:datastoreItem xmlns:ds="http://schemas.openxmlformats.org/officeDocument/2006/customXml" ds:itemID="{954067DE-62B1-4702-9620-C16EECA91BFD}">
  <ds:schemaRefs/>
</ds:datastoreItem>
</file>

<file path=customXml/itemProps11.xml><?xml version="1.0" encoding="utf-8"?>
<ds:datastoreItem xmlns:ds="http://schemas.openxmlformats.org/officeDocument/2006/customXml" ds:itemID="{897B9D90-8219-4CA1-A710-32AFAD9C47E0}">
  <ds:schemaRefs/>
</ds:datastoreItem>
</file>

<file path=customXml/itemProps12.xml><?xml version="1.0" encoding="utf-8"?>
<ds:datastoreItem xmlns:ds="http://schemas.openxmlformats.org/officeDocument/2006/customXml" ds:itemID="{8E86AB7F-8A0F-4DAE-A427-13CECCECEFCC}">
  <ds:schemaRefs/>
</ds:datastoreItem>
</file>

<file path=customXml/itemProps13.xml><?xml version="1.0" encoding="utf-8"?>
<ds:datastoreItem xmlns:ds="http://schemas.openxmlformats.org/officeDocument/2006/customXml" ds:itemID="{FC73CD6D-40ED-423F-BC4F-2FA5A76C1C6E}">
  <ds:schemaRefs/>
</ds:datastoreItem>
</file>

<file path=customXml/itemProps14.xml><?xml version="1.0" encoding="utf-8"?>
<ds:datastoreItem xmlns:ds="http://schemas.openxmlformats.org/officeDocument/2006/customXml" ds:itemID="{A48DFC0E-FFA1-478C-91F2-6C3252A125D0}">
  <ds:schemaRefs/>
</ds:datastoreItem>
</file>

<file path=customXml/itemProps15.xml><?xml version="1.0" encoding="utf-8"?>
<ds:datastoreItem xmlns:ds="http://schemas.openxmlformats.org/officeDocument/2006/customXml" ds:itemID="{60EAB325-9657-4DDC-9EE5-D25064C7D957}">
  <ds:schemaRefs/>
</ds:datastoreItem>
</file>

<file path=customXml/itemProps16.xml><?xml version="1.0" encoding="utf-8"?>
<ds:datastoreItem xmlns:ds="http://schemas.openxmlformats.org/officeDocument/2006/customXml" ds:itemID="{44BAA218-45A7-4E24-BB1E-E486A131DD05}">
  <ds:schemaRefs/>
</ds:datastoreItem>
</file>

<file path=customXml/itemProps17.xml><?xml version="1.0" encoding="utf-8"?>
<ds:datastoreItem xmlns:ds="http://schemas.openxmlformats.org/officeDocument/2006/customXml" ds:itemID="{E6B3C2B3-C621-4766-AD8A-F4374B9318BC}">
  <ds:schemaRefs/>
</ds:datastoreItem>
</file>

<file path=customXml/itemProps18.xml><?xml version="1.0" encoding="utf-8"?>
<ds:datastoreItem xmlns:ds="http://schemas.openxmlformats.org/officeDocument/2006/customXml" ds:itemID="{86898150-9E18-42C5-AB05-2DDCEA38F02E}">
  <ds:schemaRefs/>
</ds:datastoreItem>
</file>

<file path=customXml/itemProps19.xml><?xml version="1.0" encoding="utf-8"?>
<ds:datastoreItem xmlns:ds="http://schemas.openxmlformats.org/officeDocument/2006/customXml" ds:itemID="{5856D767-4A5A-4C37-B3A3-3F52B40F4BFF}">
  <ds:schemaRefs/>
</ds:datastoreItem>
</file>

<file path=customXml/itemProps20.xml><?xml version="1.0" encoding="utf-8"?>
<ds:datastoreItem xmlns:ds="http://schemas.openxmlformats.org/officeDocument/2006/customXml" ds:itemID="{44B80552-ED7C-4614-B26E-1FDC2CC99A96}">
  <ds:schemaRefs/>
</ds:datastoreItem>
</file>

<file path=customXml/itemProps21.xml><?xml version="1.0" encoding="utf-8"?>
<ds:datastoreItem xmlns:ds="http://schemas.openxmlformats.org/officeDocument/2006/customXml" ds:itemID="{389F0947-71F3-46E0-8A21-23A2EF38E0BA}">
  <ds:schemaRefs/>
</ds:datastoreItem>
</file>

<file path=customXml/itemProps22.xml><?xml version="1.0" encoding="utf-8"?>
<ds:datastoreItem xmlns:ds="http://schemas.openxmlformats.org/officeDocument/2006/customXml" ds:itemID="{AF24E9B8-2D8C-4BB5-9A43-6F86FBA179B6}">
  <ds:schemaRefs/>
</ds:datastoreItem>
</file>

<file path=customXml/itemProps23.xml><?xml version="1.0" encoding="utf-8"?>
<ds:datastoreItem xmlns:ds="http://schemas.openxmlformats.org/officeDocument/2006/customXml" ds:itemID="{FAFDE0E8-EB83-4830-8A26-A9E245CA2E88}">
  <ds:schemaRefs/>
</ds:datastoreItem>
</file>

<file path=customXml/itemProps24.xml><?xml version="1.0" encoding="utf-8"?>
<ds:datastoreItem xmlns:ds="http://schemas.openxmlformats.org/officeDocument/2006/customXml" ds:itemID="{9391157C-0EFE-42DB-B13E-340223BF4E69}">
  <ds:schemaRefs/>
</ds:datastoreItem>
</file>

<file path=customXml/itemProps25.xml><?xml version="1.0" encoding="utf-8"?>
<ds:datastoreItem xmlns:ds="http://schemas.openxmlformats.org/officeDocument/2006/customXml" ds:itemID="{DE488956-52A7-42C9-88B8-22BD05622774}">
  <ds:schemaRefs/>
</ds:datastoreItem>
</file>

<file path=customXml/itemProps26.xml><?xml version="1.0" encoding="utf-8"?>
<ds:datastoreItem xmlns:ds="http://schemas.openxmlformats.org/officeDocument/2006/customXml" ds:itemID="{C21686A0-9FA5-40DC-9522-EF95AB8809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Analysis 1</vt:lpstr>
      <vt:lpstr>Dashboard 1</vt:lpstr>
      <vt:lpstr>Sheet2</vt:lpstr>
      <vt:lpstr>DimDate</vt:lpstr>
      <vt:lpstr>DimGeography</vt:lpstr>
      <vt:lpstr>DimProduct</vt:lpstr>
      <vt:lpstr>DimSalesTerritory</vt:lpstr>
      <vt:lpstr>FactInternetSales</vt:lpstr>
      <vt:lpstr>Sheet1</vt:lpstr>
      <vt:lpstr>looktable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2026-05-01T04:55:04Z</dcterms:created>
  <dcterms:modified xsi:type="dcterms:W3CDTF">2026-06-16T21:15:11Z</dcterms:modified>
</cp:coreProperties>
</file>