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8_{DF262F0A-6517-4D13-A9CD-F2959F6B8168}" xr6:coauthVersionLast="41" xr6:coauthVersionMax="41" xr10:uidLastSave="{00000000-0000-0000-0000-000000000000}"/>
  <bookViews>
    <workbookView xWindow="-120" yWindow="-120" windowWidth="20730" windowHeight="11040" firstSheet="1" activeTab="1" xr2:uid="{8C91DA6D-E5A1-4120-A228-5D2A48CFAB22}"/>
  </bookViews>
  <sheets>
    <sheet name="Analysis 1" sheetId="7" r:id="rId1"/>
    <sheet name="Dashboard 1" sheetId="10" r:id="rId2"/>
    <sheet name="Sheet2" sheetId="11" r:id="rId3"/>
    <sheet name="DimDate" sheetId="6" r:id="rId4"/>
    <sheet name="DimGeography" sheetId="5" r:id="rId5"/>
    <sheet name="DimProduct" sheetId="4" r:id="rId6"/>
    <sheet name="DimSalesTerritory" sheetId="3" r:id="rId7"/>
    <sheet name="FactInternetSales" sheetId="2" r:id="rId8"/>
    <sheet name="Analysis 1 (2)" sheetId="12" r:id="rId9"/>
  </sheets>
  <definedNames>
    <definedName name="looktable" localSheetId="8">'Analysis 1 (2)'!#REF!</definedName>
    <definedName name="looktable">'Analysis 1'!$M$1:$S$5</definedName>
    <definedName name="Slicer_Month_Name">#N/A</definedName>
    <definedName name="Slicer_Year">#N/A</definedName>
  </definedNames>
  <calcPr calcId="191029"/>
  <pivotCaches>
    <pivotCache cacheId="5" r:id="rId10"/>
    <pivotCache cacheId="8" r:id="rId11"/>
    <pivotCache cacheId="10" r:id="rId12"/>
    <pivotCache cacheId="14" r:id="rId13"/>
    <pivotCache cacheId="17" r:id="rId14"/>
  </pivotCaches>
  <fileRecoveryPr repairLoad="1"/>
  <extLst>
    <ext xmlns:x14="http://schemas.microsoft.com/office/spreadsheetml/2009/9/main" uri="{876F7934-8845-4945-9796-88D515C7AA90}">
      <x14:pivotCaches>
        <pivotCache cacheId="11" r:id="rId15"/>
      </x14:pivotCaches>
    </ex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Y38" i="7" l="1"/>
  <c r="Y32" i="7"/>
  <c r="Y26" i="7"/>
  <c r="Y20" i="7"/>
  <c r="Y14" i="7"/>
  <c r="Y7" i="7"/>
  <c r="Z7" i="7"/>
  <c r="X2" i="7" l="1"/>
  <c r="B17" i="7"/>
  <c r="B18" i="7"/>
  <c r="B19" i="7"/>
  <c r="B20" i="7"/>
  <c r="B16" i="7"/>
  <c r="C16" i="7" s="1"/>
  <c r="A19" i="7"/>
  <c r="A20" i="7"/>
  <c r="A17" i="7"/>
  <c r="A18" i="7"/>
  <c r="A16" i="7"/>
  <c r="Y6" i="7" l="1"/>
  <c r="Y19" i="7"/>
  <c r="Y31" i="7"/>
  <c r="Y25" i="7"/>
  <c r="Z25" i="7" s="1"/>
  <c r="Z32" i="7"/>
  <c r="Z26" i="7"/>
  <c r="Y37" i="7"/>
  <c r="Z37" i="7" s="1"/>
  <c r="Z38" i="7"/>
  <c r="Z20" i="7"/>
  <c r="Z31" i="7"/>
  <c r="Z14" i="7"/>
  <c r="Y13" i="7"/>
  <c r="Z13" i="7" s="1"/>
  <c r="Z6" i="7"/>
  <c r="AA7" i="7" s="1"/>
  <c r="Z19" i="7"/>
  <c r="D24" i="7"/>
  <c r="C18" i="7"/>
  <c r="D18" i="7" s="1"/>
  <c r="C17" i="7"/>
  <c r="D17" i="7" s="1"/>
  <c r="C20" i="7"/>
  <c r="D20" i="7" s="1"/>
  <c r="C19" i="7"/>
  <c r="D19" i="7" s="1"/>
  <c r="AA6" i="7" l="1"/>
  <c r="AA20" i="7"/>
  <c r="AA31" i="7"/>
  <c r="AA37" i="7"/>
  <c r="AA26" i="7"/>
  <c r="AA38" i="7"/>
  <c r="AA25" i="7"/>
  <c r="AA32" i="7"/>
  <c r="AA19" i="7"/>
  <c r="AA13" i="7"/>
  <c r="AA14" i="7"/>
  <c r="B24" i="7"/>
  <c r="B25" i="7" s="1"/>
  <c r="AA34" i="7" l="1"/>
  <c r="AA22"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x15:oledbPr connection="Provider=Microsoft.Mashup.OleDb.1;Data Source=$Workbook$;Location=All_Measures;Extended Properties=&quot;&quot;">
            <x15:dbTables>
              <x15:dbTable name="All_Measures"/>
            </x15:dbTables>
          </x15:oledbPr>
        </x15:connection>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x15:oledbPr connection="Provider=Microsoft.Mashup.OleDb.1;Data Source=$Workbook$;Location=DimCustomer;Extended Properties=&quot;&quot;">
            <x15:dbTables>
              <x15:dbTable name="DimCustomer"/>
            </x15:dbTables>
          </x15:oledbPr>
        </x15:connection>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x15:oledbPr connection="Provider=Microsoft.Mashup.OleDb.1;Data Source=$Workbook$;Location=DimGeography;Extended Properties=&quot;&quot;">
            <x15:dbTables>
              <x15:dbTable name="DimGeography"/>
            </x15:dbTables>
          </x15:oledbPr>
        </x15:connection>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x15:oledbPr connection="Provider=Microsoft.Mashup.OleDb.1;Data Source=$Workbook$;Location=DimProduct;Extended Properties=&quot;&quot;">
            <x15:dbTables>
              <x15:dbTable name="DimProduct"/>
            </x15:dbTables>
          </x15:oledbPr>
        </x15:connection>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x15:oledbPr connection="Provider=Microsoft.Mashup.OleDb.1;Data Source=$Workbook$;Location=DimSalesTerritory;Extended Properties=&quot;&quot;">
            <x15:dbTables>
              <x15:dbTable name="DimSalesTerritory"/>
            </x15:dbTables>
          </x15:oledbPr>
        </x15:connection>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x15:oledbPr connection="Provider=Microsoft.Mashup.OleDb.1;Data Source=$Workbook$;Location=FactInternetSales;Extended Properties=&quot;&quot;">
            <x15:dbTables>
              <x15:dbTable name="FactInternetSales"/>
            </x15:dbTables>
          </x15:oledbPr>
        </x15:connection>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<sst xmlns="http://schemas.openxmlformats.org/spreadsheetml/2006/main" count="79" uniqueCount="31">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</sst>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quot;$ &quot;0.0,,\ &quot;M&quot;"/>
    <numFmt numFmtId="165" formatCode="0.00,&quot;K&quot;"/>
    <numFmt numFmtId="166" formatCode="0.00%;\-0.00%;0.00%"/>
    <numFmt numFmtId="167" formatCode="0.0%"/>
    <numFmt numFmtId="168" formatCode="\+0.00%;\ \-0.00%;\ 0.00%"/>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1">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cellXfs>
  <cellStyles count="1">
    <cellStyle name="Normal" xfId="0" builtinId="0"/>
  </cellStyles>
  <dxfs count="37">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36"/>
      <tableStyleElement type="headerRow" dxfId="35"/>
    </tableStyle>
  </tableStyles>
  <colors>
    <mruColors>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4.xml"/><Relationship Id="rId18" Type="http://schemas.openxmlformats.org/officeDocument/2006/relationships/theme" Target="theme/theme1.xml"/><Relationship Id="rId26" Type="http://schemas.openxmlformats.org/officeDocument/2006/relationships/customXml" Target="../customXml/item3.xml"/><Relationship Id="rId39" Type="http://schemas.openxmlformats.org/officeDocument/2006/relationships/customXml" Target="../customXml/item16.xml"/><Relationship Id="rId3" Type="http://schemas.openxmlformats.org/officeDocument/2006/relationships/worksheet" Target="worksheets/sheet3.xml"/><Relationship Id="rId21" Type="http://schemas.openxmlformats.org/officeDocument/2006/relationships/sharedStrings" Target="sharedStrings.xml"/><Relationship Id="rId34" Type="http://schemas.openxmlformats.org/officeDocument/2006/relationships/customXml" Target="../customXml/item11.xml"/><Relationship Id="rId42" Type="http://schemas.openxmlformats.org/officeDocument/2006/relationships/customXml" Target="../customXml/item19.xml"/><Relationship Id="rId47" Type="http://schemas.openxmlformats.org/officeDocument/2006/relationships/customXml" Target="../customXml/item24.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microsoft.com/office/2007/relationships/slicerCache" Target="slicerCaches/slicerCache2.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46" Type="http://schemas.openxmlformats.org/officeDocument/2006/relationships/customXml" Target="../customXml/item23.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tyles" Target="styles.xml"/><Relationship Id="rId29" Type="http://schemas.openxmlformats.org/officeDocument/2006/relationships/customXml" Target="../customXml/item6.xml"/><Relationship Id="rId41" Type="http://schemas.openxmlformats.org/officeDocument/2006/relationships/customXml" Target="../customXml/item18.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45" Type="http://schemas.openxmlformats.org/officeDocument/2006/relationships/customXml" Target="../customXml/item22.xml"/><Relationship Id="rId5" Type="http://schemas.openxmlformats.org/officeDocument/2006/relationships/worksheet" Target="worksheets/sheet5.xml"/><Relationship Id="rId15" Type="http://schemas.openxmlformats.org/officeDocument/2006/relationships/pivotCacheDefinition" Target="pivotCache/pivotCacheDefinition6.xml"/><Relationship Id="rId23" Type="http://schemas.openxmlformats.org/officeDocument/2006/relationships/calcChain" Target="calcChain.xml"/><Relationship Id="rId28" Type="http://schemas.openxmlformats.org/officeDocument/2006/relationships/customXml" Target="../customXml/item5.xml"/><Relationship Id="rId36" Type="http://schemas.openxmlformats.org/officeDocument/2006/relationships/customXml" Target="../customXml/item13.xml"/><Relationship Id="rId49" Type="http://schemas.openxmlformats.org/officeDocument/2006/relationships/customXml" Target="../customXml/item26.xml"/><Relationship Id="rId10" Type="http://schemas.openxmlformats.org/officeDocument/2006/relationships/pivotCacheDefinition" Target="pivotCache/pivotCacheDefinition1.xml"/><Relationship Id="rId19" Type="http://schemas.openxmlformats.org/officeDocument/2006/relationships/connections" Target="connections.xml"/><Relationship Id="rId31" Type="http://schemas.openxmlformats.org/officeDocument/2006/relationships/customXml" Target="../customXml/item8.xml"/><Relationship Id="rId44" Type="http://schemas.openxmlformats.org/officeDocument/2006/relationships/customXml" Target="../customXml/item2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powerPivotData" Target="model/item.data"/><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43" Type="http://schemas.openxmlformats.org/officeDocument/2006/relationships/customXml" Target="../customXml/item20.xml"/><Relationship Id="rId48" Type="http://schemas.openxmlformats.org/officeDocument/2006/relationships/customXml" Target="../customXml/item25.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095238095238099E-2"/>
          <c:y val="0.36184891042721956"/>
          <c:w val="0.92380952380952386"/>
          <c:h val="0.4556670048547958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2006</c:v>
                </c:pt>
                <c:pt idx="1">
                  <c:v>0</c:v>
                </c:pt>
                <c:pt idx="2">
                  <c:v>0</c:v>
                </c:pt>
                <c:pt idx="3">
                  <c:v>0</c:v>
                </c:pt>
              </c:numCache>
            </c:numRef>
          </c:cat>
          <c:val>
            <c:numRef>
              <c:f>'Analysis 1'!$A$17:$A$20</c:f>
              <c:numCache>
                <c:formatCode>General</c:formatCode>
                <c:ptCount val="4"/>
                <c:pt idx="0">
                  <c:v>2006</c:v>
                </c:pt>
                <c:pt idx="1">
                  <c:v>0</c:v>
                </c:pt>
                <c:pt idx="2">
                  <c:v>0</c:v>
                </c:pt>
                <c:pt idx="3">
                  <c:v>0</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2006</c:v>
                </c:pt>
                <c:pt idx="1">
                  <c:v>0</c:v>
                </c:pt>
                <c:pt idx="2">
                  <c:v>0</c:v>
                </c:pt>
                <c:pt idx="3">
                  <c:v>0</c:v>
                </c:pt>
              </c:numCache>
            </c:numRef>
          </c:cat>
          <c:val>
            <c:numRef>
              <c:f>'Analysis 1'!$B$17:$B$20</c:f>
              <c:numCache>
                <c:formatCode>"$ "0.0,,\ "M"</c:formatCode>
                <c:ptCount val="4"/>
                <c:pt idx="0">
                  <c:v>28177776.4263</c:v>
                </c:pt>
                <c:pt idx="1">
                  <c:v>0</c:v>
                </c:pt>
                <c:pt idx="2">
                  <c:v>0</c:v>
                </c:pt>
                <c:pt idx="3">
                  <c:v>0</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28177776.43</c:v>
                </c:pt>
              </c:strCache>
            </c:strRef>
          </c:tx>
          <c:spPr>
            <a:solidFill>
              <a:srgbClr val="00B0F0"/>
            </a:solidFill>
            <a:ln>
              <a:noFill/>
            </a:ln>
            <a:effectLst/>
          </c:spPr>
          <c:invertIfNegative val="0"/>
          <c:val>
            <c:numRef>
              <c:f>'Analysis 1'!$D$17:$D$20</c:f>
              <c:numCache>
                <c:formatCode>General</c:formatCode>
                <c:ptCount val="4"/>
                <c:pt idx="0">
                  <c:v>28177776.4263</c:v>
                </c:pt>
                <c:pt idx="1">
                  <c:v>0</c:v>
                </c:pt>
                <c:pt idx="2">
                  <c:v>0</c:v>
                </c:pt>
                <c:pt idx="3">
                  <c:v>0</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7044444.1065750001</c:v>
                </c:pt>
                <c:pt idx="1">
                  <c:v>7044444.1065750001</c:v>
                </c:pt>
                <c:pt idx="2">
                  <c:v>7044444.1065750001</c:v>
                </c:pt>
                <c:pt idx="3">
                  <c:v>7044444.1065750001</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5" Type="http://schemas.openxmlformats.org/officeDocument/2006/relationships/image" Target="../media/image5.gi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4237</xdr:colOff>
      <xdr:row>17</xdr:row>
      <xdr:rowOff>116416</xdr:rowOff>
    </xdr:from>
    <xdr:to>
      <xdr:col>3</xdr:col>
      <xdr:colOff>571501</xdr:colOff>
      <xdr:row>20</xdr:row>
      <xdr:rowOff>52917</xdr:rowOff>
    </xdr:to>
    <xdr:sp macro="" textlink="">
      <xdr:nvSpPr>
        <xdr:cNvPr id="41" name="Oval 40">
          <a:extLst>
            <a:ext uri="{FF2B5EF4-FFF2-40B4-BE49-F238E27FC236}">
              <a16:creationId xmlns:a16="http://schemas.microsoft.com/office/drawing/2014/main" id="{00000000-0008-0000-0100-000029000000}"/>
            </a:ext>
          </a:extLst>
        </xdr:cNvPr>
        <xdr:cNvSpPr/>
      </xdr:nvSpPr>
      <xdr:spPr>
        <a:xfrm>
          <a:off x="1845737" y="3354916"/>
          <a:ext cx="567264" cy="508001"/>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16</xdr:col>
      <xdr:colOff>317500</xdr:colOff>
      <xdr:row>17</xdr:row>
      <xdr:rowOff>116416</xdr:rowOff>
    </xdr:from>
    <xdr:to>
      <xdr:col>17</xdr:col>
      <xdr:colOff>270930</xdr:colOff>
      <xdr:row>20</xdr:row>
      <xdr:rowOff>52917</xdr:rowOff>
    </xdr:to>
    <xdr:sp macro="" textlink="">
      <xdr:nvSpPr>
        <xdr:cNvPr id="58" name="Oval 57">
          <a:extLst>
            <a:ext uri="{FF2B5EF4-FFF2-40B4-BE49-F238E27FC236}">
              <a16:creationId xmlns:a16="http://schemas.microsoft.com/office/drawing/2014/main" id="{00000000-0008-0000-0100-00003A000000}"/>
            </a:ext>
          </a:extLst>
        </xdr:cNvPr>
        <xdr:cNvSpPr/>
      </xdr:nvSpPr>
      <xdr:spPr>
        <a:xfrm>
          <a:off x="10138833" y="3354916"/>
          <a:ext cx="567264" cy="508001"/>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66675</xdr:colOff>
      <xdr:row>5</xdr:row>
      <xdr:rowOff>152401</xdr:rowOff>
    </xdr:from>
    <xdr:to>
      <xdr:col>21</xdr:col>
      <xdr:colOff>76200</xdr:colOff>
      <xdr:row>14</xdr:row>
      <xdr:rowOff>52387</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15</xdr:col>
      <xdr:colOff>400050</xdr:colOff>
      <xdr:row>12</xdr:row>
      <xdr:rowOff>171449</xdr:rowOff>
    </xdr:from>
    <xdr:to>
      <xdr:col>20</xdr:col>
      <xdr:colOff>476250</xdr:colOff>
      <xdr:row>15</xdr:row>
      <xdr:rowOff>0</xdr:rowOff>
    </xdr:to>
    <mc:AlternateContent xmlns:mc="http://schemas.openxmlformats.org/markup-compatibility/2006" xmlns:a14="http://schemas.microsoft.com/office/drawing/2010/main">
      <mc:Choice Requires="a14">
        <xdr:graphicFrame macro="">
          <xdr:nvGraphicFramePr>
            <xdr:cNvPr id="50" name="Year">
              <a:extLst>
                <a:ext uri="{FF2B5EF4-FFF2-40B4-BE49-F238E27FC236}">
                  <a16:creationId xmlns:a16="http://schemas.microsoft.com/office/drawing/2014/main" id="{00000000-0008-0000-0100-000032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544050" y="2457449"/>
              <a:ext cx="3124200" cy="40005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135113</xdr:colOff>
      <xdr:row>5</xdr:row>
      <xdr:rowOff>37043</xdr:rowOff>
    </xdr:from>
    <xdr:to>
      <xdr:col>16</xdr:col>
      <xdr:colOff>142875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89543"/>
          <a:ext cx="617362" cy="21060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100.0%</a:t>
          </a:fld>
          <a:endParaRPr lang="en-KE" sz="1600" b="1">
            <a:solidFill>
              <a:srgbClr val="00B0F0"/>
            </a:solidFill>
          </a:endParaRPr>
        </a:p>
      </xdr:txBody>
    </xdr:sp>
    <xdr:clientData/>
  </xdr:twoCellAnchor>
  <xdr:twoCellAnchor>
    <xdr:from>
      <xdr:col>15</xdr:col>
      <xdr:colOff>135112</xdr:colOff>
      <xdr:row>6</xdr:row>
      <xdr:rowOff>65617</xdr:rowOff>
    </xdr:from>
    <xdr:to>
      <xdr:col>19</xdr:col>
      <xdr:colOff>561975</xdr:colOff>
      <xdr:row>7</xdr:row>
      <xdr:rowOff>142874</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208617"/>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154162</xdr:colOff>
      <xdr:row>7</xdr:row>
      <xdr:rowOff>122768</xdr:rowOff>
    </xdr:from>
    <xdr:to>
      <xdr:col>16</xdr:col>
      <xdr:colOff>457199</xdr:colOff>
      <xdr:row>8</xdr:row>
      <xdr:rowOff>171450</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298162" y="1456268"/>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7,044,444</a:t>
          </a:fld>
          <a:endParaRPr lang="en-KE" sz="1600" b="1">
            <a:solidFill>
              <a:schemeClr val="tx1">
                <a:lumMod val="65000"/>
                <a:lumOff val="35000"/>
              </a:schemeClr>
            </a:solidFill>
          </a:endParaRPr>
        </a:p>
      </xdr:txBody>
    </xdr:sp>
    <xdr:clientData/>
  </xdr:twoCellAnchor>
  <xdr:twoCellAnchor>
    <xdr:from>
      <xdr:col>15</xdr:col>
      <xdr:colOff>171450</xdr:colOff>
      <xdr:row>8</xdr:row>
      <xdr:rowOff>132292</xdr:rowOff>
    </xdr:from>
    <xdr:to>
      <xdr:col>17</xdr:col>
      <xdr:colOff>57150</xdr:colOff>
      <xdr:row>10</xdr:row>
      <xdr:rowOff>19049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315450" y="1656292"/>
          <a:ext cx="110490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257175</xdr:colOff>
      <xdr:row>9</xdr:row>
      <xdr:rowOff>171450</xdr:rowOff>
    </xdr:from>
    <xdr:to>
      <xdr:col>16</xdr:col>
      <xdr:colOff>0</xdr:colOff>
      <xdr:row>9</xdr:row>
      <xdr:rowOff>171451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01175" y="188595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290687</xdr:colOff>
      <xdr:row>10</xdr:row>
      <xdr:rowOff>57151</xdr:rowOff>
    </xdr:from>
    <xdr:to>
      <xdr:col>6</xdr:col>
      <xdr:colOff>384881</xdr:colOff>
      <xdr:row>11</xdr:row>
      <xdr:rowOff>38101</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38687" y="1962151"/>
          <a:ext cx="703794" cy="1714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+35.11%</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57151</xdr:rowOff>
    </xdr:from>
    <xdr:to>
      <xdr:col>4</xdr:col>
      <xdr:colOff>152400</xdr:colOff>
      <xdr:row>11</xdr:row>
      <xdr:rowOff>47625</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1962151"/>
          <a:ext cx="714375"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+34.83%</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66675</xdr:rowOff>
    </xdr:from>
    <xdr:to>
      <xdr:col>11</xdr:col>
      <xdr:colOff>200025</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71675"/>
          <a:ext cx="676275" cy="133352"/>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+0.48%</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38101</xdr:rowOff>
    </xdr:from>
    <xdr:to>
      <xdr:col>9</xdr:col>
      <xdr:colOff>47624</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43101"/>
          <a:ext cx="743657" cy="1714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+35.53%</a:t>
          </a:fld>
          <a:endParaRPr lang="en-KE" sz="1100">
            <a:solidFill>
              <a:schemeClr val="bg2">
                <a:lumMod val="50000"/>
              </a:schemeClr>
            </a:solidFill>
          </a:endParaRPr>
        </a:p>
      </xdr:txBody>
    </xdr:sp>
    <xdr:clientData/>
  </xdr:twoCellAnchor>
  <xdr:twoCellAnchor>
    <xdr:from>
      <xdr:col>0</xdr:col>
      <xdr:colOff>447675</xdr:colOff>
      <xdr:row>9</xdr:row>
      <xdr:rowOff>152400</xdr:rowOff>
    </xdr:from>
    <xdr:to>
      <xdr:col>1</xdr:col>
      <xdr:colOff>552450</xdr:colOff>
      <xdr:row>10</xdr:row>
      <xdr:rowOff>142874</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866900"/>
          <a:ext cx="714375" cy="180974"/>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+46.41%</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9</xdr:row>
      <xdr:rowOff>152400</xdr:rowOff>
    </xdr:from>
    <xdr:to>
      <xdr:col>13</xdr:col>
      <xdr:colOff>533400</xdr:colOff>
      <xdr:row>10</xdr:row>
      <xdr:rowOff>142874</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866900"/>
          <a:ext cx="714375" cy="180974"/>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+45.09%</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8</xdr:col>
      <xdr:colOff>600075</xdr:colOff>
      <xdr:row>16</xdr:row>
      <xdr:rowOff>85725</xdr:rowOff>
    </xdr:from>
    <xdr:to>
      <xdr:col>11</xdr:col>
      <xdr:colOff>600075</xdr:colOff>
      <xdr:row>29</xdr:row>
      <xdr:rowOff>133350</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5476875" y="3133725"/>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669467245367" backgroundQuery="1" createdVersion="6" refreshedVersion="6" minRefreshableVersion="3" recordCount="0" supportSubquery="1" supportAdvancedDrill="1" xr:uid="{870243B3-F619-4194-A97F-1BDBA9515B26}">
  <cacheSource type="external" connectionId="8"/>
  <cacheFields count="9">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Measures].[Total COGS]" caption="Total COGS" numFmtId="0" hierarchy="49" level="32767"/>
    <cacheField name="[Measures].[Total Qty]" caption="Total Qty" numFmtId="0" hierarchy="50" level="32767"/>
    <cacheField name="[Measures].[Total Products]" caption="Total Products" numFmtId="0" hierarchy="46" level="32767"/>
    <cacheField name="[Measures].[Sold Products]" caption="Sold Products" numFmtId="0" hierarchy="47" level="32767"/>
    <cacheField name="[Measures].[Unsold Products]" caption="Unsold Products" numFmtId="0" hierarchy="48" level="32767"/>
    <cacheField name="[Measures].[% Profit Margin]" caption="% Profit Margin" numFmtId="0" hierarchy="45" level="32767"/>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0"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0.375179861112" backgroundQuery="1" createdVersion="6" refreshedVersion="6" minRefreshableVersion="3" recordCount="0" supportSubquery="1" supportAdvancedDrill="1" xr:uid="{49960CD0-5969-4D0D-9421-0B35D27204FF}">
  <cacheSource type="external" connectionId="8"/>
  <cacheFields count="8">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Measures].[Total COGS]" caption="Total COGS" numFmtId="0" hierarchy="49" level="32767"/>
    <cacheField name="[Measures].[Total Qty]" caption="Total Qty" numFmtId="0" hierarchy="50" level="32767"/>
    <cacheField name="[Measures].[% Profit Margin]" caption="% Profit Margin" numFmtId="0" hierarchy="45"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Date].[Month Name].[Month Name]" caption="Month Name" numFmtId="0" hierarchy="10" level="1">
      <sharedItems containsSemiMixedTypes="0" containsNonDate="0" containsString="0"/>
    </cacheField>
  </cacheFields>
  <cacheHierarchies count="61">
    <cacheHierarchy uniqueName="[All_Measures].[All_Measures]" caption="All_Measures" attribute="1" defaultMemberUniqueName="[All_Measures].[All_Measures].[All]" allUniqueName="[All_Measures].[All_Measures].[All]" dimensionUniqueName="[All_Measures]" displayFolder="" count="2" memberValueDatatype="130" unbalanced="0"/>
    <cacheHierarchy uniqueName="[DimCustomer].[CustomerKey]" caption="CustomerKey" attribute="1" defaultMemberUniqueName="[DimCustomer].[CustomerKey].[All]" allUniqueName="[DimCustomer].[CustomerKey].[All]" dimensionUniqueName="[DimCustomer]" displayFolder="" count="2" memberValueDatatype="20" unbalanced="0"/>
    <cacheHierarchy uniqueName="[DimCustomer].[GeographyKey]" caption="GeographyKey" attribute="1" defaultMemberUniqueName="[DimCustomer].[GeographyKey].[All]" allUniqueName="[DimCustomer].[GeographyKey].[All]" dimensionUniqueName="[DimCustomer]" displayFolder="" count="2"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2"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cacheHierarchy uniqueName="[DimCustomer].[BirthDate]" caption="BirthDate" attribute="1" time="1" defaultMemberUniqueName="[DimCustomer].[BirthDate].[All]" allUniqueName="[DimCustomer].[BirthDate].[All]" dimensionUniqueName="[DimCustomer]" displayFolder="" count="2" memberValueDatatype="7" unbalanced="0"/>
    <cacheHierarchy uniqueName="[DimCustomer].[Gender]" caption="Gender" attribute="1" defaultMemberUniqueName="[DimCustomer].[Gender].[All]" allUniqueName="[DimCustomer].[Gender].[All]" dimensionUniqueName="[DimCustomer]" displayFolder="" count="2" memberValueDatatype="130" unbalanced="0"/>
    <cacheHierarchy uniqueName="[DimDate].[Date]" caption="Date" attribute="1" time="1" defaultMemberUniqueName="[DimDate].[Date].[All]" allUniqueName="[DimDate].[Date].[All]" dimensionUniqueName="[DimDate]" displayFolder="" count="2"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2"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7"/>
      </fieldsUsage>
    </cacheHierarchy>
    <cacheHierarchy uniqueName="[DimDate].[Day Name]" caption="Day Name" attribute="1" defaultMemberUniqueName="[DimDate].[Day Name].[All]" allUniqueName="[DimDate].[Day Name].[All]" dimensionUniqueName="[DimDate]" displayFolder="" count="2" memberValueDatatype="130" unbalanced="0"/>
    <cacheHierarchy uniqueName="[DimDate].[Day Type]" caption="Day Type" attribute="1" defaultMemberUniqueName="[DimDate].[Day Type].[All]" allUniqueName="[DimDate].[Day Type].[All]" dimensionUniqueName="[DimDate]" displayFolder="" count="2" memberValueDatatype="130" unbalanced="0"/>
    <cacheHierarchy uniqueName="[DimDate].[Quarter]" caption="Quarter" attribute="1" defaultMemberUniqueName="[DimDate].[Quarter].[All]" allUniqueName="[DimDate].[Quarter].[All]" dimensionUniqueName="[DimDate]" displayFolder="" count="2" memberValueDatatype="130" unbalanced="0"/>
    <cacheHierarchy uniqueName="[DimGeography].[GeographyKey]" caption="GeographyKey" attribute="1" defaultMemberUniqueName="[DimGeography].[GeographyKey].[All]" allUniqueName="[DimGeography].[GeographyKey].[All]" dimensionUniqueName="[DimGeography]" displayFolder="" count="2" memberValueDatatype="20" unbalanced="0"/>
    <cacheHierarchy uniqueName="[DimGeography].[City]" caption="City" attribute="1" defaultMemberUniqueName="[DimGeography].[City].[All]" allUniqueName="[DimGeography].[City].[All]" dimensionUniqueName="[DimGeography]" displayFolder="" count="2"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2" memberValueDatatype="20" unbalanced="0"/>
    <cacheHierarchy uniqueName="[DimProduct].[ProductKey]" caption="ProductKey" attribute="1" defaultMemberUniqueName="[DimProduct].[ProductKey].[All]" allUniqueName="[DimProduct].[ProductKey].[All]" dimensionUniqueName="[DimProduct]" displayFolder="" count="2"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olor]" caption="Color" attribute="1" defaultMemberUniqueName="[DimProduct].[Color].[All]" allUniqueName="[DimProduct].[Color].[All]" dimensionUniqueName="[DimProduct]" displayFolder="" count="2"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2"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2"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2"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2"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2" memberValueDatatype="130" unbalanced="0"/>
    <cacheHierarchy uniqueName="[FactInternetSales].[ProductKey]" caption="ProductKey" attribute="1" defaultMemberUniqueName="[FactInternetSales].[ProductKey].[All]" allUniqueName="[FactInternetSales].[ProductKey].[All]" dimensionUniqueName="[FactInternetSales]" displayFolder="" count="2" memberValueDatatype="20" unbalanced="0"/>
    <cacheHierarchy uniqueName="[FactInternetSales].[OrderDateKey]" caption="OrderDateKey" attribute="1" defaultMemberUniqueName="[FactInternetSales].[OrderDateKey].[All]" allUniqueName="[FactInternetSales].[OrderDateKey].[All]" dimensionUniqueName="[FactInternetSales]" displayFolder="" count="2" memberValueDatatype="20" unbalanced="0"/>
    <cacheHierarchy uniqueName="[FactInternetSales].[DueDateKey]" caption="DueDateKey" attribute="1" defaultMemberUniqueName="[FactInternetSales].[DueDateKey].[All]" allUniqueName="[FactInternetSales].[DueDateKey].[All]" dimensionUniqueName="[FactInternetSales]" displayFolder="" count="2" memberValueDatatype="20" unbalanced="0"/>
    <cacheHierarchy uniqueName="[FactInternetSales].[ShipDateKey]" caption="ShipDateKey" attribute="1" defaultMemberUniqueName="[FactInternetSales].[ShipDateKey].[All]" allUniqueName="[FactInternetSales].[ShipDateKey].[All]" dimensionUniqueName="[FactInternetSales]" displayFolder="" count="2" memberValueDatatype="20" unbalanced="0"/>
    <cacheHierarchy uniqueName="[FactInternetSales].[CustomerKey]" caption="CustomerKey" attribute="1" defaultMemberUniqueName="[FactInternetSales].[CustomerKey].[All]" allUniqueName="[FactInternetSales].[CustomerKey].[All]" dimensionUniqueName="[FactInternetSales]" displayFolder="" count="2"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2"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2" memberValueDatatype="20" unbalanced="0"/>
    <cacheHierarchy uniqueName="[FactInternetSales].[UnitPrice]" caption="UnitPrice" attribute="1" defaultMemberUniqueName="[FactInternetSales].[UnitPrice].[All]" allUniqueName="[FactInternetSales].[UnitPrice].[All]" dimensionUniqueName="[FactInternetSales]" displayFolder="" count="2" memberValueDatatype="5" unbalanced="0"/>
    <cacheHierarchy uniqueName="[FactInternetSales].[Cost]" caption="Cost" attribute="1" defaultMemberUniqueName="[FactInternetSales].[Cost].[All]" allUniqueName="[FactInternetSales].[Cost].[All]" dimensionUniqueName="[FactInternetSales]" displayFolder="" count="2" memberValueDatatype="5" unbalanced="0"/>
    <cacheHierarchy uniqueName="[FactInternetSales].[OrderDate]" caption="OrderDate" attribute="1" time="1" defaultMemberUniqueName="[FactInternetSales].[OrderDate].[All]" allUniqueName="[FactInternetSales].[OrderDate].[All]" dimensionUniqueName="[FactInternetSales]" displayFolder="" count="2" memberValueDatatype="7" unbalanced="0"/>
    <cacheHierarchy uniqueName="[FactInternetSales].[DueDate]" caption="DueDate" attribute="1" time="1" defaultMemberUniqueName="[FactInternetSales].[DueDate].[All]" allUniqueName="[FactInternetSales].[DueDate].[All]" dimensionUniqueName="[FactInternetSales]" displayFolder="" count="2" memberValueDatatype="7" unbalanced="0"/>
    <cacheHierarchy uniqueName="[FactInternetSales].[ShipDate]" caption="ShipDate" attribute="1" time="1" defaultMemberUniqueName="[FactInternetSales].[ShipDate].[All]" allUniqueName="[FactInternetSales].[ShipDate].[All]" dimensionUniqueName="[FactInternetSales]" displayFolder="" count="2"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2"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2" memberValueDatatype="6" unbalanced="0"/>
    <cacheHierarchy uniqueName="[FactInternetSales].[Profit]" caption="Profit" attribute="1" defaultMemberUniqueName="[FactInternetSales].[Profit].[All]" allUniqueName="[FactInternetSales].[Profit].[All]" dimensionUniqueName="[FactInternetSales]" displayFolder="" count="2"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2"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669467245367" backgroundQuery="1" createdVersion="6" refreshedVersion="6" minRefreshableVersion="3" recordCount="0" supportSubquery="1" supportAdvancedDrill="1" xr:uid="{1F47D9D9-0CA1-47FB-85DC-9A99C13394A0}">
  <cacheSource type="external" connectionId="8"/>
  <cacheFields count="9">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Measures].[Total COGS]" caption="Total COGS" numFmtId="0" hierarchy="49" level="32767"/>
    <cacheField name="[Measures].[Total Qty]" caption="Total Qty" numFmtId="0" hierarchy="50" level="32767"/>
    <cacheField name="[Measures].[Total Products]" caption="Total Products" numFmtId="0" hierarchy="46" level="32767"/>
    <cacheField name="[Measures].[Sold Products]" caption="Sold Products" numFmtId="0" hierarchy="47" level="32767"/>
    <cacheField name="[Measures].[Unsold Products]" caption="Unsold Products" numFmtId="0" hierarchy="48" level="32767"/>
    <cacheField name="[Measures].[% Profit Margin]" caption="% Profit Margin" numFmtId="0" hierarchy="45" level="32767"/>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0"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0.400137847224" backgroundQuery="1" createdVersion="6" refreshedVersion="6" minRefreshableVersion="3" recordCount="0" supportSubquery="1" supportAdvancedDrill="1" xr:uid="{17BA0191-9618-4979-BB6A-9CDE2D8534B3}">
  <cacheSource type="external" connectionId="8"/>
  <cacheFields count="4">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DimDate].[Year].[Year]" caption="Year" numFmtId="0" hierarchy="8" level="1">
      <sharedItems containsSemiMixedTypes="0" containsString="0" containsNumber="1" containsInteger="1" minValue="2006" maxValue="2006" count="1">
        <n v="2006"/>
      </sharedItems>
      <extLst>
        <ext xmlns:x15="http://schemas.microsoft.com/office/spreadsheetml/2010/11/main" uri="{4F2E5C28-24EA-4eb8-9CBF-B6C8F9C3D259}">
          <x15:cachedUniqueNames>
            <x15:cachedUniqueName index="0" name="[DimDate].[Year].&amp;[2006]"/>
          </x15:cachedUniqueNames>
        </ext>
      </extLst>
    </cacheField>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0.400144907406" backgroundQuery="1" createdVersion="6" refreshedVersion="6" minRefreshableVersion="3" recordCount="0" supportSubquery="1" supportAdvancedDrill="1" xr:uid="{85659A51-EA5B-4192-B4AB-BF184747E3D8}">
  <cacheSource type="external" connectionId="8"/>
  <cacheFields count="1">
    <cacheField name="[DimDate].[Year].[Year]" caption="Year" numFmtId="0" hierarchy="8" level="1">
      <sharedItems containsSemiMixedTypes="0" containsString="0" containsNumber="1" containsInteger="1" minValue="2006" maxValue="2006" count="1">
        <n v="2006"/>
      </sharedItems>
      <extLst>
        <ext xmlns:x15="http://schemas.microsoft.com/office/spreadsheetml/2010/11/main" uri="{4F2E5C28-24EA-4eb8-9CBF-B6C8F9C3D259}">
          <x15:cachedUniqueNames>
            <x15:cachedUniqueName index="0" name="[DimDate].[Year].&amp;[2006]"/>
          </x15:cachedUniqueNames>
        </ext>
      </extLst>
    </cacheField>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841093634263" backgroundQuery="1" createdVersion="3" refreshedVersion="6" minRefreshableVersion="3" recordCount="0" supportSubquery="1" supportAdvancedDrill="1" xr:uid="{BD521CE3-927A-4B21-A638-2A16279E2338}">
  <cacheSource type="external" connectionId="8">
    <extLst>
      <ext xmlns:x14="http://schemas.microsoft.com/office/spreadsheetml/2009/9/main" uri="{F057638F-6D5F-4e77-A914-E7F072B9BCA8}">
        <x14:sourceConnection name="ThisWorkbookDataModel"/>
      </ext>
    </extLst>
  </cacheSource>
  <cacheFields count="0"/>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2"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150845976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8"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location ref="M1:S5" firstHeaderRow="0" firstDataRow="1" firstDataCol="1"/>
  <pivotFields count="8">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4">
        <item x="1"/>
        <item x="2"/>
        <item x="0"/>
        <item x="3"/>
      </items>
    </pivotField>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17">
      <pivotArea outline="0" collapsedLevelsAreSubtotals="1" fieldPosition="0">
        <references count="1">
          <reference field="4294967294" count="1" selected="0">
            <x v="3"/>
          </reference>
        </references>
      </pivotArea>
    </format>
    <format dxfId="16">
      <pivotArea outline="0" collapsedLevelsAreSubtotals="1" fieldPosition="0">
        <references count="1">
          <reference field="4294967294" count="1" selected="0">
            <x v="4"/>
          </reference>
        </references>
      </pivotArea>
    </format>
    <format dxfId="15">
      <pivotArea outline="0" collapsedLevelsAreSubtotals="1" fieldPosition="0">
        <references count="1">
          <reference field="4294967294" count="1" selected="0">
            <x v="1"/>
          </reference>
        </references>
      </pivotArea>
    </format>
    <format dxfId="14">
      <pivotArea outline="0" collapsedLevelsAreSubtotals="1" fieldPosition="0">
        <references count="1">
          <reference field="4294967294" count="1" selected="0">
            <x v="2"/>
          </reference>
        </references>
      </pivotArea>
    </format>
    <format dxfId="13">
      <pivotArea outline="0" collapsedLevelsAreSubtotals="1" fieldPosition="0">
        <references count="1">
          <reference field="4294967294" count="1" selected="0">
            <x v="0"/>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14" applyNumberFormats="0" applyBorderFormats="0" applyFontFormats="0" applyPatternFormats="0" applyAlignmentFormats="0" applyWidthHeightFormats="1" dataCaption="Values" tag="b089fa9e-48fd-483b-845f-426f406746e9" updatedVersion="6" minRefreshableVersion="3" useAutoFormatting="1" rowGrandTotals="0" colGrandTotals="0" itemPrintTitles="1" createdVersion="6" indent="0" compact="0" compactData="0" multipleFieldFilters="0" rowHeaderCaption="">
  <location ref="A8:D9" firstHeaderRow="0" firstDataRow="1" firstDataCol="1"/>
  <pivotFields count="4">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1">
        <item s="1" x="0"/>
      </items>
    </pivotField>
  </pivotFields>
  <rowFields count="1">
    <field x="3"/>
  </rowFields>
  <rowItems count="1">
    <i>
      <x/>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25">
      <pivotArea outline="0" collapsedLevelsAreSubtotals="1" fieldPosition="0">
        <references count="1">
          <reference field="4294967294" count="1" selected="0">
            <x v="0"/>
          </reference>
        </references>
      </pivotArea>
    </format>
    <format dxfId="24">
      <pivotArea outline="0" collapsedLevelsAreSubtotals="1" fieldPosition="0">
        <references count="1">
          <reference field="4294967294" count="1" selected="0">
            <x v="1"/>
          </reference>
        </references>
      </pivotArea>
    </format>
    <format dxfId="23">
      <pivotArea outline="0" collapsedLevelsAreSubtotals="1" fieldPosition="0">
        <references count="1">
          <reference field="4294967294" count="1" selected="0">
            <x v="2"/>
          </reference>
        </references>
      </pivotArea>
    </format>
    <format dxfId="22">
      <pivotArea type="all" dataOnly="0" outline="0" fieldPosition="0"/>
    </format>
    <format dxfId="21">
      <pivotArea outline="0" collapsedLevelsAreSubtotals="1" fieldPosition="0"/>
    </format>
    <format dxfId="20">
      <pivotArea field="3" type="button" dataOnly="0" labelOnly="1" outline="0" axis="axisRow" fieldPosition="0"/>
    </format>
    <format dxfId="19">
      <pivotArea dataOnly="0" labelOnly="1" outline="0" fieldPosition="0">
        <references count="1">
          <reference field="3" count="0"/>
        </references>
      </pivotArea>
    </format>
    <format dxfId="18">
      <pivotArea dataOnly="0" labelOnly="1" outline="0" fieldPosition="0">
        <references count="1">
          <reference field="4294967294" count="3">
            <x v="0"/>
            <x v="1"/>
            <x v="2"/>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5" applyNumberFormats="0" applyBorderFormats="0" applyFontFormats="0" applyPatternFormats="0" applyAlignmentFormats="0" applyWidthHeightFormats="1" dataCaption="Values" tag="74ce36d1-defe-458e-86e6-590255282440" updatedVersion="6" minRefreshableVersion="3" useAutoFormatting="1" itemPrintTitles="1" createdVersion="6" indent="0" outline="1" outlineData="1" multipleFieldFilters="0">
  <location ref="A1:I2"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30">
      <pivotArea outline="0" collapsedLevelsAreSubtotals="1" fieldPosition="0">
        <references count="1">
          <reference field="4294967294" count="1" selected="0">
            <x v="3"/>
          </reference>
        </references>
      </pivotArea>
    </format>
    <format dxfId="29">
      <pivotArea outline="0" collapsedLevelsAreSubtotals="1" fieldPosition="0">
        <references count="1">
          <reference field="4294967294" count="1" selected="0">
            <x v="4"/>
          </reference>
        </references>
      </pivotArea>
    </format>
    <format dxfId="28">
      <pivotArea outline="0" collapsedLevelsAreSubtotals="1" fieldPosition="0">
        <references count="1">
          <reference field="4294967294" count="1" selected="0">
            <x v="1"/>
          </reference>
        </references>
      </pivotArea>
    </format>
    <format dxfId="27">
      <pivotArea outline="0" collapsedLevelsAreSubtotals="1" fieldPosition="0">
        <references count="1">
          <reference field="4294967294" count="1" selected="0">
            <x v="2"/>
          </reference>
        </references>
      </pivotArea>
    </format>
    <format dxfId="26">
      <pivotArea outline="0" collapsedLevelsAreSubtotals="1" fieldPosition="0">
        <references count="1">
          <reference field="4294967294" count="1" selected="0">
            <x v="0"/>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17" applyNumberFormats="0" applyBorderFormats="0" applyFontFormats="0" applyPatternFormats="0" applyAlignmentFormats="0" applyWidthHeightFormats="1" dataCaption="Values" tag="b089fa9e-48fd-483b-845f-426f406746e9" updatedVersion="6" minRefreshableVersion="3" useAutoFormatting="1" rowGrandTotals="0" colGrandTotals="0" itemPrintTitles="1" createdVersion="6" indent="0" compact="0" compactData="0" multipleFieldFilters="0" rowHeaderCaption="">
  <location ref="U1:U2" firstHeaderRow="1" firstDataRow="1" firstDataCol="1"/>
  <pivotFields count="1">
    <pivotField axis="axisRow" compact="0" allDrilled="1" outline="0" subtotalTop="0" showAll="0" defaultSubtotal="0" defaultAttributeDrillState="1">
      <items count="1">
        <item s="1" x="0"/>
      </items>
    </pivotField>
  </pivotFields>
  <rowFields count="1">
    <field x="0"/>
  </rowFields>
  <rowItems count="1">
    <i>
      <x/>
    </i>
  </rowItems>
  <formats count="4">
    <format dxfId="34">
      <pivotArea type="all" dataOnly="0" outline="0" fieldPosition="0"/>
    </format>
    <format dxfId="33">
      <pivotArea outline="0" collapsedLevelsAreSubtotals="1" fieldPosition="0"/>
    </format>
    <format dxfId="32">
      <pivotArea field="0" type="button" dataOnly="0" labelOnly="1" outline="0" axis="axisRow" fieldPosition="0"/>
    </format>
    <format dxfId="31">
      <pivotArea dataOnly="0" labelOnly="1" outline="0" fieldPosition="0">
        <references count="1">
          <reference field="0" count="0"/>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303351A-732F-420B-AF65-B7CB8FF73098}" name="PivotTable1" cacheId="10" applyNumberFormats="0" applyBorderFormats="0" applyFontFormats="0" applyPatternFormats="0" applyAlignmentFormats="0" applyWidthHeightFormats="1" dataCaption="Values" tag="74ce36d1-defe-458e-86e6-590255282440" updatedVersion="6" minRefreshableVersion="3" useAutoFormatting="1" itemPrintTitles="1" createdVersion="6" indent="0" outline="1" outlineData="1" multipleFieldFilters="0">
  <location ref="A1:I2"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12">
      <pivotArea outline="0" collapsedLevelsAreSubtotals="1" fieldPosition="0">
        <references count="1">
          <reference field="4294967294" count="1" selected="0">
            <x v="3"/>
          </reference>
        </references>
      </pivotArea>
    </format>
    <format dxfId="11">
      <pivotArea outline="0" collapsedLevelsAreSubtotals="1" fieldPosition="0">
        <references count="1">
          <reference field="4294967294" count="1" selected="0">
            <x v="4"/>
          </reference>
        </references>
      </pivotArea>
    </format>
    <format dxfId="10">
      <pivotArea outline="0" collapsedLevelsAreSubtotals="1" fieldPosition="0">
        <references count="1">
          <reference field="4294967294" count="1" selected="0">
            <x v="1"/>
          </reference>
        </references>
      </pivotArea>
    </format>
    <format dxfId="9">
      <pivotArea outline="0" collapsedLevelsAreSubtotals="1" fieldPosition="0">
        <references count="1">
          <reference field="4294967294" count="1" selected="0">
            <x v="2"/>
          </reference>
        </references>
      </pivotArea>
    </format>
    <format dxfId="8">
      <pivotArea outline="0" collapsedLevelsAreSubtotals="1" fieldPosition="0">
        <references count="1">
          <reference field="4294967294" count="1" selected="0">
            <x v="0"/>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986AA3F-451B-411F-BB44-D8D663F159C7}" sourceName="[DimDate].[Year]">
  <pivotTables>
    <pivotTable tabId="7" name="PivotTable2"/>
    <pivotTable tabId="7" name="PivotTable7"/>
  </pivotTables>
  <data>
    <olap pivotCacheId="1508459767">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mp;[2006]"/>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1508459767">
      <levels count="2">
        <level uniqueName="[DimDate].[Month Name].[(All)]" sourceCaption="(All)" count="0"/>
        <level uniqueName="[DimDate].[Month Name].[Month Name]" sourceCaption="Month Name" count="12">
          <ranges>
            <range startItem="0">
              <i n="[DimDate].[Month Name].&amp;[Apr]" c="Apr"/>
              <i n="[DimDate].[Month Name].&amp;[Aug]" c="Aug"/>
              <i n="[DimDate].[Month Name].&amp;[Dec]" c="Dec"/>
              <i n="[DimDate].[Month Name].&amp;[Feb]" c="Feb"/>
              <i n="[DimDate].[Month Name].&amp;[Jan]" c="Jan"/>
              <i n="[DimDate].[Month Name].&amp;[Jul]" c="Jul"/>
              <i n="[DimDate].[Month Name].&amp;[Jun]" c="Jun"/>
              <i n="[DimDate].[Month Name].&amp;[Mar]" c="Mar"/>
              <i n="[DimDate].[Month Name].&amp;[May]" c="May"/>
              <i n="[DimDate].[Month Name].&amp;[Nov]" c="Nov"/>
              <i n="[DimDate].[Month Name].&amp;[Oct]" c="Oct"/>
              <i n="[DimDate].[Month Name].&amp;[Sep]" c="Sep"/>
            </range>
          </ranges>
        </level>
      </levels>
      <selections count="1">
        <selection n="[DimDate].[Month 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3434B65F-D68E-4D07-B9B1-51782FD1A81D}" cache="Slicer_Year" caption="Year" columnCount="4" showCaption="0" level="1" style="SlicerStyleLight1 2" rowHeight="241300"/>
  <slicer name="Month Name" xr10:uid="{0B26D544-D7C9-45ED-ACB0-57506DE87252}" cache="Slicer_Month_Name" caption="Month Name" startItem="4" level="1" style="SlicerStyleLight1 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topLeftCell="M19" workbookViewId="0">
      <selection activeCell="Y38" sqref="Y38"/>
    </sheetView>
  </sheetViews>
  <sheetFormatPr defaultRowHeight="15" x14ac:dyDescent="0.25"/>
  <cols>
    <col min="1" max="1" width="7.28515625" bestFit="1" customWidth="1"/>
    <col min="2" max="2" width="9.28515625" bestFit="1" customWidth="1"/>
    <col min="3" max="3" width="8.140625" bestFit="1" customWidth="1"/>
    <col min="4" max="4" width="12.140625" bestFit="1" customWidth="1"/>
    <col min="5" max="5" width="9" bestFit="1" customWidth="1"/>
    <col min="6" max="6" width="13.710937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60398</v>
      </c>
      <c r="B2" s="2">
        <v>307092945.19809997</v>
      </c>
      <c r="C2" s="2">
        <v>126290577.646</v>
      </c>
      <c r="D2" s="2">
        <v>180802367.5521</v>
      </c>
      <c r="E2" s="3">
        <v>631920</v>
      </c>
      <c r="F2" s="1">
        <v>606</v>
      </c>
      <c r="G2" s="1">
        <v>158</v>
      </c>
      <c r="H2" s="1">
        <v>448</v>
      </c>
      <c r="I2" s="5">
        <v>0.41124545392774253</v>
      </c>
      <c r="M2">
        <v>2006</v>
      </c>
      <c r="N2" s="3">
        <v>2677</v>
      </c>
      <c r="O2" s="2">
        <v>69484523.200599998</v>
      </c>
      <c r="P2" s="2">
        <v>28177776.4263</v>
      </c>
      <c r="Q2" s="2">
        <v>41306746.774300002</v>
      </c>
      <c r="R2" s="3">
        <v>28413</v>
      </c>
      <c r="S2" s="5">
        <v>0.40552593769624778</v>
      </c>
      <c r="U2" s="9">
        <v>2006</v>
      </c>
      <c r="X2">
        <f>COUNTA(U2:U5)</f>
        <v>1</v>
      </c>
    </row>
    <row r="3" spans="1:27" x14ac:dyDescent="0.25">
      <c r="M3">
        <v>2007</v>
      </c>
      <c r="N3" s="3">
        <v>24443</v>
      </c>
      <c r="O3" s="2">
        <v>102379613.1163</v>
      </c>
      <c r="P3" s="2">
        <v>42547110.6642</v>
      </c>
      <c r="Q3" s="2">
        <v>59832502.452100001</v>
      </c>
      <c r="R3" s="3">
        <v>255715</v>
      </c>
      <c r="S3" s="5">
        <v>0.41558186604854452</v>
      </c>
    </row>
    <row r="4" spans="1:27" x14ac:dyDescent="0.25">
      <c r="M4">
        <v>2005</v>
      </c>
      <c r="N4" s="3">
        <v>1013</v>
      </c>
      <c r="O4" s="2">
        <v>33370192.1712</v>
      </c>
      <c r="P4" s="2">
        <v>13403626.559800001</v>
      </c>
      <c r="Q4" s="2">
        <v>19966565.611400001</v>
      </c>
      <c r="R4" s="3">
        <v>10400</v>
      </c>
      <c r="S4" s="5">
        <v>0.40166465002763579</v>
      </c>
    </row>
    <row r="5" spans="1:27" x14ac:dyDescent="0.25">
      <c r="B5" s="6" t="s">
        <v>8</v>
      </c>
      <c r="C5" s="7">
        <v>2</v>
      </c>
      <c r="M5">
        <v>2008</v>
      </c>
      <c r="N5" s="3">
        <v>32265</v>
      </c>
      <c r="O5" s="2">
        <v>101858616.70999999</v>
      </c>
      <c r="P5" s="2">
        <v>42162063.995700002</v>
      </c>
      <c r="Q5" s="2">
        <v>59696552.714299999</v>
      </c>
      <c r="R5" s="3">
        <v>337392</v>
      </c>
      <c r="S5" s="5">
        <v>0.41392731766364865</v>
      </c>
      <c r="X5" s="16" t="s">
        <v>20</v>
      </c>
      <c r="Y5" s="16" t="s">
        <v>7</v>
      </c>
      <c r="Z5" s="16" t="s">
        <v>23</v>
      </c>
      <c r="AA5" s="16" t="s">
        <v>11</v>
      </c>
    </row>
    <row r="6" spans="1:27" x14ac:dyDescent="0.25">
      <c r="X6" s="9" t="s">
        <v>21</v>
      </c>
      <c r="Y6" s="9">
        <f>IF(X2=1,U2,0)</f>
        <v>2006</v>
      </c>
      <c r="Z6" s="10">
        <f>IFERROR(VLOOKUP(Y6,looktable,4,0),0)</f>
        <v>28177776.4263</v>
      </c>
      <c r="AA6" s="17">
        <f>IFERROR(Z6/SUM($Z$6:$Z$7),0)</f>
        <v>0.67765333545189377</v>
      </c>
    </row>
    <row r="7" spans="1:27" x14ac:dyDescent="0.25">
      <c r="X7" s="9" t="s">
        <v>22</v>
      </c>
      <c r="Y7" s="9">
        <f>U2-1</f>
        <v>2005</v>
      </c>
      <c r="Z7" s="10">
        <f>IFERROR(VLOOKUP(Y7,looktable,4,0),0)</f>
        <v>13403626.559800001</v>
      </c>
      <c r="AA7" s="17">
        <f>IFERROR(Z7/SUM($Z$6:$Z$7),0)</f>
        <v>0.32234666454810623</v>
      </c>
    </row>
    <row r="8" spans="1:27" x14ac:dyDescent="0.25">
      <c r="A8" s="8" t="s">
        <v>7</v>
      </c>
      <c r="B8" s="9" t="s">
        <v>14</v>
      </c>
      <c r="C8" s="9" t="s">
        <v>15</v>
      </c>
      <c r="D8" s="9" t="s">
        <v>0</v>
      </c>
    </row>
    <row r="9" spans="1:27" x14ac:dyDescent="0.25">
      <c r="A9" s="9">
        <v>2006</v>
      </c>
      <c r="B9" s="10">
        <v>69484523.200599998</v>
      </c>
      <c r="C9" s="10">
        <v>28177776.4263</v>
      </c>
      <c r="D9" s="11">
        <v>2677</v>
      </c>
      <c r="X9" s="18" t="s">
        <v>24</v>
      </c>
      <c r="Y9" s="18"/>
      <c r="Z9" s="18"/>
      <c r="AA9" s="19">
        <f>AA6-AA7</f>
        <v>0.35530667090378754</v>
      </c>
    </row>
    <row r="12" spans="1:27" x14ac:dyDescent="0.25">
      <c r="X12" s="16" t="s">
        <v>5</v>
      </c>
      <c r="Y12" s="16" t="s">
        <v>7</v>
      </c>
      <c r="Z12" s="16" t="s">
        <v>25</v>
      </c>
      <c r="AA12" s="16" t="s">
        <v>11</v>
      </c>
    </row>
    <row r="13" spans="1:27" x14ac:dyDescent="0.25">
      <c r="X13" s="9" t="s">
        <v>21</v>
      </c>
      <c r="Y13" s="9">
        <f>IF(X2=1,U2,0)</f>
        <v>2006</v>
      </c>
      <c r="Z13" s="10">
        <f>IFERROR(VLOOKUP(Y13,looktable,3,0),0)</f>
        <v>69484523.200599998</v>
      </c>
      <c r="AA13" s="17">
        <f>Z13/SUM($Z$13:$Z$14)</f>
        <v>0.67555991914835223</v>
      </c>
    </row>
    <row r="14" spans="1:27" x14ac:dyDescent="0.25">
      <c r="X14" s="9" t="s">
        <v>22</v>
      </c>
      <c r="Y14" s="9">
        <f>U2-1</f>
        <v>2005</v>
      </c>
      <c r="Z14" s="10">
        <f>IFERROR(VLOOKUP(Y14,looktable,3,0),0)</f>
        <v>33370192.1712</v>
      </c>
      <c r="AA14" s="17">
        <f>Z14/SUM($Z$13:$Z$14)</f>
        <v>0.32444008085164766</v>
      </c>
    </row>
    <row r="16" spans="1:27" x14ac:dyDescent="0.25">
      <c r="A16" s="9" t="str">
        <f>A8</f>
        <v>Year</v>
      </c>
      <c r="B16" s="9" t="str">
        <f>_xlfn.IFS($C$5=1,B8,$C$5=2,C8,$C$5=3,D8)</f>
        <v xml:space="preserve"> Profit</v>
      </c>
      <c r="C16" s="9" t="str">
        <f>"Average"  &amp;  B16</f>
        <v>Average Profit</v>
      </c>
      <c r="D16" s="9" t="s">
        <v>9</v>
      </c>
      <c r="X16" s="18" t="s">
        <v>24</v>
      </c>
      <c r="Y16" s="18"/>
      <c r="Z16" s="18"/>
      <c r="AA16" s="19">
        <f>AA13-AA14</f>
        <v>0.35111983829670457</v>
      </c>
    </row>
    <row r="17" spans="1:27" x14ac:dyDescent="0.25">
      <c r="A17" s="9">
        <f>A9</f>
        <v>2006</v>
      </c>
      <c r="B17" s="10">
        <f>_xlfn.IFS($C$5=1,B9,$C$5=2,C9,$C$5=3,D9)</f>
        <v>28177776.4263</v>
      </c>
      <c r="C17" s="12">
        <f>AVERAGE($B$17:$B$20)</f>
        <v>7044444.1065750001</v>
      </c>
      <c r="D17" s="9">
        <f>IF(B17&gt;C17,B17," ")</f>
        <v>28177776.4263</v>
      </c>
    </row>
    <row r="18" spans="1:27" x14ac:dyDescent="0.25">
      <c r="A18" s="9">
        <f>A10</f>
        <v>0</v>
      </c>
      <c r="B18" s="10">
        <f>_xlfn.IFS($C$5=1,B10,$C$5=2,C10,$C$5=3,D10)</f>
        <v>0</v>
      </c>
      <c r="C18" s="12">
        <f>AVERAGE($B$17:$B$20)</f>
        <v>7044444.1065750001</v>
      </c>
      <c r="D18" s="9" t="str">
        <f>IF(B18&gt;C18,B18," ")</f>
        <v xml:space="preserve"> </v>
      </c>
      <c r="X18" s="16" t="s">
        <v>3</v>
      </c>
      <c r="Y18" s="16" t="s">
        <v>7</v>
      </c>
      <c r="Z18" s="16" t="s">
        <v>26</v>
      </c>
      <c r="AA18" s="16" t="s">
        <v>11</v>
      </c>
    </row>
    <row r="19" spans="1:27" x14ac:dyDescent="0.25">
      <c r="A19" s="9">
        <f>A11</f>
        <v>0</v>
      </c>
      <c r="B19" s="10">
        <f>_xlfn.IFS($C$5=1,B11,$C$5=2,C11,$C$5=3,D11)</f>
        <v>0</v>
      </c>
      <c r="C19" s="12">
        <f>AVERAGE($B$17:$B$20)</f>
        <v>7044444.1065750001</v>
      </c>
      <c r="D19" s="9" t="str">
        <f>IF(B19&gt;C19,B19," ")</f>
        <v xml:space="preserve"> </v>
      </c>
      <c r="X19" s="9" t="s">
        <v>21</v>
      </c>
      <c r="Y19" s="9">
        <f>IF(X2=1,U2,0)</f>
        <v>2006</v>
      </c>
      <c r="Z19" s="10">
        <f>IFERROR(VLOOKUP(Y19,looktable,5,0),0)</f>
        <v>41306746.774300002</v>
      </c>
      <c r="AA19" s="17">
        <f>Z19/SUM($Z$19:$Z$20)</f>
        <v>0.6741392812956557</v>
      </c>
    </row>
    <row r="20" spans="1:27" x14ac:dyDescent="0.25">
      <c r="A20" s="9">
        <f>A12</f>
        <v>0</v>
      </c>
      <c r="B20" s="10">
        <f>_xlfn.IFS($C$5=1,B12,$C$5=2,C12,$C$5=3,D12)</f>
        <v>0</v>
      </c>
      <c r="C20" s="12">
        <f>AVERAGE($B$17:$B$20)</f>
        <v>7044444.1065750001</v>
      </c>
      <c r="D20" s="9" t="str">
        <f>IF(B20&gt;C20,B20," ")</f>
        <v xml:space="preserve"> </v>
      </c>
      <c r="X20" s="9" t="s">
        <v>22</v>
      </c>
      <c r="Y20" s="9">
        <f>U2-1</f>
        <v>2005</v>
      </c>
      <c r="Z20" s="10">
        <f>IFERROR(VLOOKUP(Y20,looktable,5,0),0)</f>
        <v>19966565.611400001</v>
      </c>
      <c r="AA20" s="17">
        <f>Z20/SUM($Z$19:$Z$20)</f>
        <v>0.32586071870434424</v>
      </c>
    </row>
    <row r="22" spans="1:27" x14ac:dyDescent="0.25">
      <c r="X22" s="18" t="s">
        <v>24</v>
      </c>
      <c r="Y22" s="18"/>
      <c r="Z22" s="18"/>
      <c r="AA22" s="19">
        <f>AA19-AA20</f>
        <v>0.34827856259131146</v>
      </c>
    </row>
    <row r="23" spans="1:27" x14ac:dyDescent="0.25">
      <c r="B23" t="s">
        <v>10</v>
      </c>
      <c r="D23" t="s">
        <v>12</v>
      </c>
    </row>
    <row r="24" spans="1:27" x14ac:dyDescent="0.25">
      <c r="B24">
        <f>SUM(D17:D20)</f>
        <v>28177776.4263</v>
      </c>
      <c r="D24" t="str">
        <f>"of" &amp; B16 &amp; " came from the highlighted years"</f>
        <v>of Profit came from the highlighted years</v>
      </c>
      <c r="X24" s="16" t="s">
        <v>4</v>
      </c>
      <c r="Y24" s="16" t="s">
        <v>7</v>
      </c>
      <c r="Z24" s="16" t="s">
        <v>27</v>
      </c>
      <c r="AA24" s="16" t="s">
        <v>11</v>
      </c>
    </row>
    <row r="25" spans="1:27" x14ac:dyDescent="0.25">
      <c r="A25" t="s">
        <v>11</v>
      </c>
      <c r="B25" s="13">
        <f>B24/SUM(B17:B20)</f>
        <v>1</v>
      </c>
      <c r="D25" t="s">
        <v>13</v>
      </c>
      <c r="X25" s="9" t="s">
        <v>21</v>
      </c>
      <c r="Y25" s="9">
        <f>IF(X2=1,U2,0)</f>
        <v>2006</v>
      </c>
      <c r="Z25" s="11">
        <f>IFERROR(VLOOKUP(Y25,looktable,6,0),0)</f>
        <v>28413</v>
      </c>
      <c r="AA25" s="17">
        <f>Z25/SUM($Z$25:$Z$26)</f>
        <v>0.73204854043748224</v>
      </c>
    </row>
    <row r="26" spans="1:27" x14ac:dyDescent="0.25">
      <c r="X26" s="9" t="s">
        <v>22</v>
      </c>
      <c r="Y26" s="9">
        <f>U2-1</f>
        <v>2005</v>
      </c>
      <c r="Z26" s="11">
        <f>IFERROR(VLOOKUP(Y26,looktable,6,0),0)</f>
        <v>10400</v>
      </c>
      <c r="AA26" s="17">
        <f>Z26/SUM($Z$25:$Z$26)</f>
        <v>0.2679514595625177</v>
      </c>
    </row>
    <row r="28" spans="1:27" x14ac:dyDescent="0.25">
      <c r="X28" s="18" t="s">
        <v>24</v>
      </c>
      <c r="Y28" s="18"/>
      <c r="Z28" s="18"/>
      <c r="AA28" s="19">
        <f>AA25-AA26</f>
        <v>0.46409708087496454</v>
      </c>
    </row>
    <row r="30" spans="1:27" x14ac:dyDescent="0.25">
      <c r="X30" s="16" t="s">
        <v>28</v>
      </c>
      <c r="Y30" s="16" t="s">
        <v>7</v>
      </c>
      <c r="Z30" s="16" t="s">
        <v>29</v>
      </c>
      <c r="AA30" s="16" t="s">
        <v>11</v>
      </c>
    </row>
    <row r="31" spans="1:27" x14ac:dyDescent="0.25">
      <c r="X31" s="9" t="s">
        <v>21</v>
      </c>
      <c r="Y31" s="9">
        <f>IF(X2=1,U2,0)</f>
        <v>2006</v>
      </c>
      <c r="Z31" s="11">
        <f>IFERROR(VLOOKUP(Y31,looktable,2,0),0)</f>
        <v>2677</v>
      </c>
      <c r="AA31" s="17">
        <f>Z31/SUM($Z$31:$Z$32)</f>
        <v>0.72547425474254745</v>
      </c>
    </row>
    <row r="32" spans="1:27" x14ac:dyDescent="0.25">
      <c r="X32" s="9" t="s">
        <v>22</v>
      </c>
      <c r="Y32" s="9">
        <f>U2-1</f>
        <v>2005</v>
      </c>
      <c r="Z32" s="11">
        <f>IFERROR(VLOOKUP(Y32,looktable,2,0),0)</f>
        <v>1013</v>
      </c>
      <c r="AA32" s="17">
        <f>Z32/SUM($Z$31:$Z$32)</f>
        <v>0.27452574525745255</v>
      </c>
    </row>
    <row r="34" spans="24:27" x14ac:dyDescent="0.25">
      <c r="X34" s="18" t="s">
        <v>24</v>
      </c>
      <c r="Y34" s="18"/>
      <c r="Z34" s="18"/>
      <c r="AA34" s="19">
        <f>AA31-AA32</f>
        <v>0.45094850948509491</v>
      </c>
    </row>
    <row r="36" spans="24:27" x14ac:dyDescent="0.25">
      <c r="X36" s="16" t="s">
        <v>6</v>
      </c>
      <c r="Y36" s="16" t="s">
        <v>7</v>
      </c>
      <c r="Z36" s="16" t="s">
        <v>30</v>
      </c>
      <c r="AA36" s="16" t="s">
        <v>11</v>
      </c>
    </row>
    <row r="37" spans="24:27" x14ac:dyDescent="0.25">
      <c r="X37" s="9" t="s">
        <v>21</v>
      </c>
      <c r="Y37" s="9">
        <f>IF(X2=1,U2,0)</f>
        <v>2006</v>
      </c>
      <c r="Z37" s="20">
        <f>IFERROR(VLOOKUP(Y37,looktable,7,0),0)</f>
        <v>0.40552593769624778</v>
      </c>
      <c r="AA37" s="17">
        <f>Z37/SUM($Z$37:$Z$38)</f>
        <v>0.50239180667325423</v>
      </c>
    </row>
    <row r="38" spans="24:27" x14ac:dyDescent="0.25">
      <c r="X38" s="9" t="s">
        <v>22</v>
      </c>
      <c r="Y38" s="9">
        <f>U2-1</f>
        <v>2005</v>
      </c>
      <c r="Z38" s="20">
        <f>IFERROR(VLOOKUP(Y38,looktable,7,0),0)</f>
        <v>0.40166465002763579</v>
      </c>
      <c r="AA38" s="17">
        <f>Z38/SUM($Z$37:$Z$38)</f>
        <v>0.49760819332674572</v>
      </c>
    </row>
    <row r="40" spans="24:27" x14ac:dyDescent="0.25">
      <c r="X40" s="18" t="s">
        <v>24</v>
      </c>
      <c r="Y40" s="18"/>
      <c r="Z40" s="18"/>
      <c r="AA40" s="19">
        <f>AA37-AA38</f>
        <v>4.7836133465085084E-3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O20"/>
  <sheetViews>
    <sheetView showGridLines="0" showRowColHeaders="0" tabSelected="1" zoomScaleNormal="100" workbookViewId="0">
      <selection activeCell="L23" sqref="L23"/>
    </sheetView>
  </sheetViews>
  <sheetFormatPr defaultRowHeight="15" x14ac:dyDescent="0.25"/>
  <sheetData>
    <row r="20" spans="15: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DDD17-B50B-4E4E-AC23-57C98ACD6B4C}">
  <dimension ref="A1:K2"/>
  <sheetViews>
    <sheetView workbookViewId="0">
      <selection activeCell="D11" sqref="D11"/>
    </sheetView>
  </sheetViews>
  <sheetFormatPr defaultRowHeight="15" x14ac:dyDescent="0.25"/>
  <cols>
    <col min="1" max="1" width="7.28515625" bestFit="1" customWidth="1"/>
    <col min="2" max="2" width="9.28515625" bestFit="1" customWidth="1"/>
    <col min="3" max="3" width="9.140625" bestFit="1" customWidth="1"/>
    <col min="4" max="4" width="12.140625" bestFit="1" customWidth="1"/>
    <col min="5" max="5" width="9" bestFit="1" customWidth="1"/>
    <col min="6" max="6" width="13.7109375" bestFit="1" customWidth="1"/>
    <col min="7" max="7" width="13.140625" bestFit="1" customWidth="1"/>
    <col min="8" max="8" width="15.5703125" bestFit="1" customWidth="1"/>
    <col min="9" max="9" width="14.85546875" bestFit="1" customWidth="1"/>
    <col min="11" max="11" width="4.7109375" style="15" customWidth="1"/>
  </cols>
  <sheetData>
    <row r="1" spans="1:9" x14ac:dyDescent="0.25">
      <c r="A1" t="s">
        <v>0</v>
      </c>
      <c r="B1" t="s">
        <v>14</v>
      </c>
      <c r="C1" t="s">
        <v>15</v>
      </c>
      <c r="D1" t="s">
        <v>16</v>
      </c>
      <c r="E1" t="s">
        <v>17</v>
      </c>
      <c r="F1" t="s">
        <v>18</v>
      </c>
      <c r="G1" t="s">
        <v>1</v>
      </c>
      <c r="H1" t="s">
        <v>2</v>
      </c>
      <c r="I1" t="s">
        <v>6</v>
      </c>
    </row>
    <row r="2" spans="1:9" x14ac:dyDescent="0.25">
      <c r="A2" s="3">
        <v>60398</v>
      </c>
      <c r="B2" s="2">
        <v>307092945.19809997</v>
      </c>
      <c r="C2" s="2">
        <v>126290577.646</v>
      </c>
      <c r="D2" s="2">
        <v>180802367.5521</v>
      </c>
      <c r="E2" s="3">
        <v>631920</v>
      </c>
      <c r="F2" s="1">
        <v>606</v>
      </c>
      <c r="G2" s="1">
        <v>158</v>
      </c>
      <c r="H2" s="1">
        <v>448</v>
      </c>
      <c r="I2" s="5">
        <v>0.41124545392774253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44B80552-ED7C-4614-B26E-1FDC2CC99A96}">
  <ds:schemaRefs/>
</ds:datastoreItem>
</file>

<file path=customXml/itemProps2.xml><?xml version="1.0" encoding="utf-8"?>
<ds:datastoreItem xmlns:ds="http://schemas.openxmlformats.org/officeDocument/2006/customXml" ds:itemID="{90BED013-65AD-4771-A9B9-F981C8D42671}">
  <ds:schemaRefs/>
</ds:datastoreItem>
</file>

<file path=customXml/itemProps3.xml><?xml version="1.0" encoding="utf-8"?>
<ds:datastoreItem xmlns:ds="http://schemas.openxmlformats.org/officeDocument/2006/customXml" ds:itemID="{C38CF89B-C4FB-41BB-9C9E-8185EA3BD988}">
  <ds:schemaRefs/>
</ds:datastoreItem>
</file>

<file path=customXml/itemProps4.xml><?xml version="1.0" encoding="utf-8"?>
<ds:datastoreItem xmlns:ds="http://schemas.openxmlformats.org/officeDocument/2006/customXml" ds:itemID="{32DC7BD5-D9E4-4DAE-A374-EEEAAA6F14A6}">
  <ds:schemaRefs/>
</ds:datastoreItem>
</file>

<file path=customXml/itemProps5.xml><?xml version="1.0" encoding="utf-8"?>
<ds:datastoreItem xmlns:ds="http://schemas.openxmlformats.org/officeDocument/2006/customXml" ds:itemID="{389F0947-71F3-46E0-8A21-23A2EF38E0BA}">
  <ds:schemaRefs/>
</ds:datastoreItem>
</file>

<file path=customXml/itemProps6.xml><?xml version="1.0" encoding="utf-8"?>
<ds:datastoreItem xmlns:ds="http://schemas.openxmlformats.org/officeDocument/2006/customXml" ds:itemID="{E6B3C2B3-C621-4766-AD8A-F4374B9318BC}">
  <ds:schemaRefs/>
</ds:datastoreItem>
</file>

<file path=customXml/itemProps7.xml><?xml version="1.0" encoding="utf-8"?>
<ds:datastoreItem xmlns:ds="http://schemas.openxmlformats.org/officeDocument/2006/customXml" ds:itemID="{8E86AB7F-8A0F-4DAE-A427-13CECCECEFCC}">
  <ds:schemaRefs/>
</ds:datastoreItem>
</file>

<file path=customXml/itemProps8.xml><?xml version="1.0" encoding="utf-8"?>
<ds:datastoreItem xmlns:ds="http://schemas.openxmlformats.org/officeDocument/2006/customXml" ds:itemID="{5856D767-4A5A-4C37-B3A3-3F52B40F4BFF}">
  <ds:schemaRefs/>
</ds:datastoreItem>
</file>

<file path=customXml/itemProps9.xml><?xml version="1.0" encoding="utf-8"?>
<ds:datastoreItem xmlns:ds="http://schemas.openxmlformats.org/officeDocument/2006/customXml" ds:itemID="{FAFDE0E8-EB83-4830-8A26-A9E245CA2E88}">
  <ds:schemaRefs/>
</ds:datastoreItem>
</file>

<file path=customXml/itemProps10.xml><?xml version="1.0" encoding="utf-8"?>
<ds:datastoreItem xmlns:ds="http://schemas.openxmlformats.org/officeDocument/2006/customXml" ds:itemID="{FC73CD6D-40ED-423F-BC4F-2FA5A76C1C6E}">
  <ds:schemaRefs/>
</ds:datastoreItem>
</file>

<file path=customXml/itemProps11.xml><?xml version="1.0" encoding="utf-8"?>
<ds:datastoreItem xmlns:ds="http://schemas.openxmlformats.org/officeDocument/2006/customXml" ds:itemID="{897B9D90-8219-4CA1-A710-32AFAD9C47E0}">
  <ds:schemaRefs/>
</ds:datastoreItem>
</file>

<file path=customXml/itemProps12.xml><?xml version="1.0" encoding="utf-8"?>
<ds:datastoreItem xmlns:ds="http://schemas.openxmlformats.org/officeDocument/2006/customXml" ds:itemID="{A48DFC0E-FFA1-478C-91F2-6C3252A125D0}">
  <ds:schemaRefs/>
</ds:datastoreItem>
</file>

<file path=customXml/itemProps13.xml><?xml version="1.0" encoding="utf-8"?>
<ds:datastoreItem xmlns:ds="http://schemas.openxmlformats.org/officeDocument/2006/customXml" ds:itemID="{B24B0BF7-1910-4E66-8090-CBA29947716E}">
  <ds:schemaRefs/>
</ds:datastoreItem>
</file>

<file path=customXml/itemProps14.xml><?xml version="1.0" encoding="utf-8"?>
<ds:datastoreItem xmlns:ds="http://schemas.openxmlformats.org/officeDocument/2006/customXml" ds:itemID="{86898150-9E18-42C5-AB05-2DDCEA38F02E}">
  <ds:schemaRefs/>
</ds:datastoreItem>
</file>

<file path=customXml/itemProps15.xml><?xml version="1.0" encoding="utf-8"?>
<ds:datastoreItem xmlns:ds="http://schemas.openxmlformats.org/officeDocument/2006/customXml" ds:itemID="{E1ADE316-708B-41B3-BA81-BEB501D6E718}">
  <ds:schemaRefs/>
</ds:datastoreItem>
</file>

<file path=customXml/itemProps16.xml><?xml version="1.0" encoding="utf-8"?>
<ds:datastoreItem xmlns:ds="http://schemas.openxmlformats.org/officeDocument/2006/customXml" ds:itemID="{B998F005-8B6B-4ABB-95E2-C8F857ECB733}">
  <ds:schemaRefs/>
</ds:datastoreItem>
</file>

<file path=customXml/itemProps17.xml><?xml version="1.0" encoding="utf-8"?>
<ds:datastoreItem xmlns:ds="http://schemas.openxmlformats.org/officeDocument/2006/customXml" ds:itemID="{5A818098-6746-486C-A668-A325421CF4D5}">
  <ds:schemaRefs/>
</ds:datastoreItem>
</file>

<file path=customXml/itemProps18.xml><?xml version="1.0" encoding="utf-8"?>
<ds:datastoreItem xmlns:ds="http://schemas.openxmlformats.org/officeDocument/2006/customXml" ds:itemID="{60EAB325-9657-4DDC-9EE5-D25064C7D957}">
  <ds:schemaRefs/>
</ds:datastoreItem>
</file>

<file path=customXml/itemProps19.xml><?xml version="1.0" encoding="utf-8"?>
<ds:datastoreItem xmlns:ds="http://schemas.openxmlformats.org/officeDocument/2006/customXml" ds:itemID="{66473D17-B36B-4D9F-9919-2B78B4C8BA56}">
  <ds:schemaRefs/>
</ds:datastoreItem>
</file>

<file path=customXml/itemProps20.xml><?xml version="1.0" encoding="utf-8"?>
<ds:datastoreItem xmlns:ds="http://schemas.openxmlformats.org/officeDocument/2006/customXml" ds:itemID="{9391157C-0EFE-42DB-B13E-340223BF4E69}">
  <ds:schemaRefs/>
</ds:datastoreItem>
</file>

<file path=customXml/itemProps21.xml><?xml version="1.0" encoding="utf-8"?>
<ds:datastoreItem xmlns:ds="http://schemas.openxmlformats.org/officeDocument/2006/customXml" ds:itemID="{622FB59E-8E90-44E7-9454-1388D2EBA507}">
  <ds:schemaRefs/>
</ds:datastoreItem>
</file>

<file path=customXml/itemProps22.xml><?xml version="1.0" encoding="utf-8"?>
<ds:datastoreItem xmlns:ds="http://schemas.openxmlformats.org/officeDocument/2006/customXml" ds:itemID="{DE488956-52A7-42C9-88B8-22BD05622774}">
  <ds:schemaRefs/>
</ds:datastoreItem>
</file>

<file path=customXml/itemProps23.xml><?xml version="1.0" encoding="utf-8"?>
<ds:datastoreItem xmlns:ds="http://schemas.openxmlformats.org/officeDocument/2006/customXml" ds:itemID="{44BAA218-45A7-4E24-BB1E-E486A131DD05}">
  <ds:schemaRefs/>
</ds:datastoreItem>
</file>

<file path=customXml/itemProps24.xml><?xml version="1.0" encoding="utf-8"?>
<ds:datastoreItem xmlns:ds="http://schemas.openxmlformats.org/officeDocument/2006/customXml" ds:itemID="{954067DE-62B1-4702-9620-C16EECA91BFD}">
  <ds:schemaRefs/>
</ds:datastoreItem>
</file>

<file path=customXml/itemProps25.xml><?xml version="1.0" encoding="utf-8"?>
<ds:datastoreItem xmlns:ds="http://schemas.openxmlformats.org/officeDocument/2006/customXml" ds:itemID="{AF24E9B8-2D8C-4BB5-9A43-6F86FBA179B6}">
  <ds:schemaRefs/>
</ds:datastoreItem>
</file>

<file path=customXml/itemProps26.xml><?xml version="1.0" encoding="utf-8"?>
<ds:datastoreItem xmlns:ds="http://schemas.openxmlformats.org/officeDocument/2006/customXml" ds:itemID="{C21686A0-9FA5-40DC-9522-EF95AB8809B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Analysis 1</vt:lpstr>
      <vt:lpstr>Dashboard 1</vt:lpstr>
      <vt:lpstr>Sheet2</vt:lpstr>
      <vt:lpstr>DimDate</vt:lpstr>
      <vt:lpstr>DimGeography</vt:lpstr>
      <vt:lpstr>DimProduct</vt:lpstr>
      <vt:lpstr>DimSalesTerritory</vt:lpstr>
      <vt:lpstr>FactInternetSales</vt:lpstr>
      <vt:lpstr>Analysis 1 (2)</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2026-06-17T06:39:47Z</dcterms:modified>
</cp:coreProperties>
</file>