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E9A92D60-8CE8-41F7-A550-D90DF415B05E}" xr6:coauthVersionLast="41" xr6:coauthVersionMax="41" xr10:uidLastSave="{00000000-0000-0000-0000-000000000000}"/>
  <bookViews>
    <workbookView xWindow="-120" yWindow="-120" windowWidth="20730" windowHeight="11040" firstSheet="2" activeTab="8"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amp;C Analysis" sheetId="14" r:id="rId10"/>
    <sheet name="FactInternetSales" sheetId="2" state="hidden" r:id="rId11"/>
  </sheets>
  <definedNames>
    <definedName name="looktable">'Analysis 1'!$M$1:$S$5</definedName>
    <definedName name="Slicer_Country">#N/A</definedName>
    <definedName name="Slicer_Month_Name">#N/A</definedName>
    <definedName name="Slicer_Year">#N/A</definedName>
  </definedNames>
  <calcPr calcId="191029"/>
  <pivotCaches>
    <pivotCache cacheId="225" r:id="rId12"/>
    <pivotCache cacheId="228" r:id="rId13"/>
    <pivotCache cacheId="231" r:id="rId14"/>
    <pivotCache cacheId="234" r:id="rId15"/>
    <pivotCache cacheId="237" r:id="rId16"/>
    <pivotCache cacheId="240" r:id="rId17"/>
    <pivotCache cacheId="243" r:id="rId18"/>
    <pivotCache cacheId="246" r:id="rId19"/>
    <pivotCache cacheId="249" r:id="rId20"/>
    <pivotCache cacheId="252" r:id="rId21"/>
    <pivotCache cacheId="258" r:id="rId22"/>
    <pivotCache cacheId="261" r:id="rId23"/>
  </pivotCaches>
  <extLst>
    <ext xmlns:x14="http://schemas.microsoft.com/office/spreadsheetml/2009/9/main" uri="{876F7934-8845-4945-9796-88D515C7AA90}">
      <x14:pivotCaches>
        <pivotCache cacheId="224" r:id="rId24"/>
      </x14:pivotCaches>
    </ext>
    <ext xmlns:x14="http://schemas.microsoft.com/office/spreadsheetml/2009/9/main" uri="{BBE1A952-AA13-448e-AADC-164F8A28A991}">
      <x14:slicerCaches>
        <x14:slicerCache r:id="rId25"/>
        <x14:slicerCache r:id="rId26"/>
        <x14:slicerCache r:id="rId2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B8" i="14" l="1"/>
  <c r="AB7" i="14"/>
  <c r="Z6" i="14"/>
  <c r="Z7" i="14"/>
  <c r="AA7" i="14"/>
  <c r="Z8" i="14"/>
  <c r="AA8" i="14"/>
  <c r="AA6" i="14"/>
  <c r="W5" i="14"/>
  <c r="W3" i="14"/>
  <c r="U3" i="14"/>
  <c r="V3" i="14"/>
  <c r="U4" i="14"/>
  <c r="V4" i="14"/>
  <c r="W4" i="14" s="1"/>
  <c r="U5" i="14"/>
  <c r="V5" i="14"/>
  <c r="U6" i="14"/>
  <c r="V6" i="14"/>
  <c r="U7" i="14"/>
  <c r="V7" i="14"/>
  <c r="U8" i="14"/>
  <c r="V8" i="14"/>
  <c r="U9" i="14"/>
  <c r="V9" i="14"/>
  <c r="U10" i="14"/>
  <c r="V10" i="14"/>
  <c r="V2" i="14"/>
  <c r="U2" i="14"/>
  <c r="F4"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D5" i="14"/>
  <c r="E5" i="14"/>
  <c r="F5" i="14" s="1"/>
  <c r="D6" i="14"/>
  <c r="E6" i="14"/>
  <c r="F6" i="14" s="1"/>
  <c r="D7" i="14"/>
  <c r="E7" i="14"/>
  <c r="F7" i="14" s="1"/>
  <c r="E2" i="14"/>
  <c r="D2" i="14"/>
  <c r="I2" i="14" l="1"/>
  <c r="F3" i="14"/>
  <c r="I3" i="14"/>
  <c r="J3" i="14" s="1"/>
  <c r="Z4" i="12"/>
  <c r="Z3" i="12"/>
  <c r="N3" i="12"/>
  <c r="O3" i="12"/>
  <c r="N4" i="12"/>
  <c r="O4" i="12"/>
  <c r="N5" i="12"/>
  <c r="O5" i="12"/>
  <c r="N6" i="12"/>
  <c r="O6" i="12"/>
  <c r="N7" i="12"/>
  <c r="O7" i="12"/>
  <c r="N8" i="12"/>
  <c r="O8" i="12"/>
  <c r="N9" i="12"/>
  <c r="O9" i="12"/>
  <c r="O2" i="12"/>
  <c r="N2" i="12"/>
  <c r="E7" i="12"/>
  <c r="F2" i="12"/>
  <c r="G2" i="12" s="1"/>
  <c r="F3" i="12"/>
  <c r="G3" i="12" s="1"/>
  <c r="F1" i="12"/>
  <c r="G1" i="12" s="1"/>
  <c r="J2" i="14" l="1"/>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x15:oledbPr connection="Provider=Microsoft.Mashup.OleDb.1;Data Source=$Workbook$;Location=DimCustomer;Extended Properties=&quot;&quot;">
            <x15:dbTables>
              <x15:dbTable name="DimCustomer"/>
            </x15:dbTables>
          </x15:oledbPr>
        </x15:connection>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x15:oledbPr connection="Provider=Microsoft.Mashup.OleDb.1;Data Source=$Workbook$;Location=DimDate;Extended Properties=&quot;&quot;">
            <x15:dbTables>
              <x15:dbTable name="DimDate"/>
            </x15:dbTables>
          </x15:oledbPr>
        </x15:connection>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<sst xmlns="http://schemas.openxmlformats.org/spreadsheetml/2006/main" count="645" uniqueCount="590">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</sst>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37">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36"/>
      <tableStyleElement type="headerRow" dxfId="35"/>
    </tableStyle>
  </tableStyles>
  <colors>
    <mruColors>
      <color rgb="FFFF6600"/>
      <color rgb="FF00B0F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pivotCacheDefinition" Target="pivotCache/pivotCacheDefinition7.xml"/><Relationship Id="rId26" Type="http://schemas.microsoft.com/office/2007/relationships/slicerCache" Target="slicerCaches/slicerCache2.xml"/><Relationship Id="rId39" Type="http://schemas.openxmlformats.org/officeDocument/2006/relationships/customXml" Target="../customXml/item6.xml"/><Relationship Id="rId21" Type="http://schemas.openxmlformats.org/officeDocument/2006/relationships/pivotCacheDefinition" Target="pivotCache/pivotCacheDefinition10.xml"/><Relationship Id="rId34" Type="http://schemas.openxmlformats.org/officeDocument/2006/relationships/customXml" Target="../customXml/item1.xml"/><Relationship Id="rId42" Type="http://schemas.openxmlformats.org/officeDocument/2006/relationships/customXml" Target="../customXml/item9.xml"/><Relationship Id="rId47" Type="http://schemas.openxmlformats.org/officeDocument/2006/relationships/customXml" Target="../customXml/item14.xml"/><Relationship Id="rId50" Type="http://schemas.openxmlformats.org/officeDocument/2006/relationships/customXml" Target="../customXml/item17.xml"/><Relationship Id="rId55" Type="http://schemas.openxmlformats.org/officeDocument/2006/relationships/customXml" Target="../customXml/item22.xml"/><Relationship Id="rId63" Type="http://schemas.openxmlformats.org/officeDocument/2006/relationships/customXml" Target="../customXml/item30.xml"/><Relationship Id="rId68" Type="http://schemas.openxmlformats.org/officeDocument/2006/relationships/customXml" Target="../customXml/item3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3.xml"/><Relationship Id="rId32" Type="http://schemas.openxmlformats.org/officeDocument/2006/relationships/powerPivotData" Target="model/item.data"/><Relationship Id="rId37" Type="http://schemas.openxmlformats.org/officeDocument/2006/relationships/customXml" Target="../customXml/item4.xml"/><Relationship Id="rId40" Type="http://schemas.openxmlformats.org/officeDocument/2006/relationships/customXml" Target="../customXml/item7.xml"/><Relationship Id="rId45" Type="http://schemas.openxmlformats.org/officeDocument/2006/relationships/customXml" Target="../customXml/item12.xml"/><Relationship Id="rId53" Type="http://schemas.openxmlformats.org/officeDocument/2006/relationships/customXml" Target="../customXml/item20.xml"/><Relationship Id="rId58" Type="http://schemas.openxmlformats.org/officeDocument/2006/relationships/customXml" Target="../customXml/item25.xml"/><Relationship Id="rId66" Type="http://schemas.openxmlformats.org/officeDocument/2006/relationships/customXml" Target="../customXml/item33.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pivotCacheDefinition" Target="pivotCache/pivotCacheDefinition12.xml"/><Relationship Id="rId28" Type="http://schemas.openxmlformats.org/officeDocument/2006/relationships/theme" Target="theme/theme1.xml"/><Relationship Id="rId36" Type="http://schemas.openxmlformats.org/officeDocument/2006/relationships/customXml" Target="../customXml/item3.xml"/><Relationship Id="rId49" Type="http://schemas.openxmlformats.org/officeDocument/2006/relationships/customXml" Target="../customXml/item16.xml"/><Relationship Id="rId57" Type="http://schemas.openxmlformats.org/officeDocument/2006/relationships/customXml" Target="../customXml/item24.xml"/><Relationship Id="rId61" Type="http://schemas.openxmlformats.org/officeDocument/2006/relationships/customXml" Target="../customXml/item28.xml"/><Relationship Id="rId10" Type="http://schemas.openxmlformats.org/officeDocument/2006/relationships/worksheet" Target="worksheets/sheet10.xml"/><Relationship Id="rId19" Type="http://schemas.openxmlformats.org/officeDocument/2006/relationships/pivotCacheDefinition" Target="pivotCache/pivotCacheDefinition8.xml"/><Relationship Id="rId31" Type="http://schemas.openxmlformats.org/officeDocument/2006/relationships/sharedStrings" Target="sharedStrings.xml"/><Relationship Id="rId44" Type="http://schemas.openxmlformats.org/officeDocument/2006/relationships/customXml" Target="../customXml/item11.xml"/><Relationship Id="rId52" Type="http://schemas.openxmlformats.org/officeDocument/2006/relationships/customXml" Target="../customXml/item19.xml"/><Relationship Id="rId60" Type="http://schemas.openxmlformats.org/officeDocument/2006/relationships/customXml" Target="../customXml/item27.xml"/><Relationship Id="rId65" Type="http://schemas.openxmlformats.org/officeDocument/2006/relationships/customXml" Target="../customXml/item3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pivotCacheDefinition" Target="pivotCache/pivotCacheDefinition11.xml"/><Relationship Id="rId27" Type="http://schemas.microsoft.com/office/2007/relationships/slicerCache" Target="slicerCaches/slicerCache3.xml"/><Relationship Id="rId30" Type="http://schemas.openxmlformats.org/officeDocument/2006/relationships/styles" Target="styles.xml"/><Relationship Id="rId35" Type="http://schemas.openxmlformats.org/officeDocument/2006/relationships/customXml" Target="../customXml/item2.xml"/><Relationship Id="rId43" Type="http://schemas.openxmlformats.org/officeDocument/2006/relationships/customXml" Target="../customXml/item10.xml"/><Relationship Id="rId48" Type="http://schemas.openxmlformats.org/officeDocument/2006/relationships/customXml" Target="../customXml/item15.xml"/><Relationship Id="rId56" Type="http://schemas.openxmlformats.org/officeDocument/2006/relationships/customXml" Target="../customXml/item23.xml"/><Relationship Id="rId64" Type="http://schemas.openxmlformats.org/officeDocument/2006/relationships/customXml" Target="../customXml/item31.xml"/><Relationship Id="rId69" Type="http://schemas.openxmlformats.org/officeDocument/2006/relationships/customXml" Target="../customXml/item36.xml"/><Relationship Id="rId8" Type="http://schemas.openxmlformats.org/officeDocument/2006/relationships/worksheet" Target="worksheets/sheet8.xml"/><Relationship Id="rId51" Type="http://schemas.openxmlformats.org/officeDocument/2006/relationships/customXml" Target="../customXml/item1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5" Type="http://schemas.microsoft.com/office/2007/relationships/slicerCache" Target="slicerCaches/slicerCache1.xml"/><Relationship Id="rId33" Type="http://schemas.openxmlformats.org/officeDocument/2006/relationships/calcChain" Target="calcChain.xml"/><Relationship Id="rId38" Type="http://schemas.openxmlformats.org/officeDocument/2006/relationships/customXml" Target="../customXml/item5.xml"/><Relationship Id="rId46" Type="http://schemas.openxmlformats.org/officeDocument/2006/relationships/customXml" Target="../customXml/item13.xml"/><Relationship Id="rId59" Type="http://schemas.openxmlformats.org/officeDocument/2006/relationships/customXml" Target="../customXml/item26.xml"/><Relationship Id="rId67" Type="http://schemas.openxmlformats.org/officeDocument/2006/relationships/customXml" Target="../customXml/item34.xml"/><Relationship Id="rId20" Type="http://schemas.openxmlformats.org/officeDocument/2006/relationships/pivotCacheDefinition" Target="pivotCache/pivotCacheDefinition9.xml"/><Relationship Id="rId41" Type="http://schemas.openxmlformats.org/officeDocument/2006/relationships/customXml" Target="../customXml/item8.xml"/><Relationship Id="rId54" Type="http://schemas.openxmlformats.org/officeDocument/2006/relationships/customXml" Target="../customXml/item21.xml"/><Relationship Id="rId62" Type="http://schemas.openxmlformats.org/officeDocument/2006/relationships/customXml" Target="../customXml/item2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28177776.426300038</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31572644.411500201</c:v>
                </c:pt>
                <c:pt idx="1">
                  <c:v>31572644.411500201</c:v>
                </c:pt>
                <c:pt idx="2">
                  <c:v>31572644.411500201</c:v>
                </c:pt>
                <c:pt idx="3">
                  <c:v>31572644.411500201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'P&amp;C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'P&amp;C Analysis'!$D$3:$D$7</c:f>
              <c:strCache>
                <c:ptCount val="5"/>
                <c:pt idx="0">
                  <c:v>Mountain-200 Black, 46</c:v>
                </c:pt>
                <c:pt idx="1">
                  <c:v>Mountain-200 Black, 42</c:v>
                </c:pt>
                <c:pt idx="2">
                  <c:v>Mountain-200 Silver, 46</c:v>
                </c:pt>
                <c:pt idx="3">
                  <c:v>Mountain-200 Black, 38</c:v>
                </c:pt>
                <c:pt idx="4">
                  <c:v>Mountain-200 Silver, 42</c:v>
                </c:pt>
              </c:strCache>
            </c:strRef>
          </c:cat>
          <c:val>
            <c:numRef>
              <c:f>'P&amp;C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'P&amp;C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'P&amp;C Analysis'!$D$3:$D$7</c:f>
              <c:strCache>
                <c:ptCount val="5"/>
                <c:pt idx="0">
                  <c:v>Mountain-200 Black, 46</c:v>
                </c:pt>
                <c:pt idx="1">
                  <c:v>Mountain-200 Black, 42</c:v>
                </c:pt>
                <c:pt idx="2">
                  <c:v>Mountain-200 Silver, 46</c:v>
                </c:pt>
                <c:pt idx="3">
                  <c:v>Mountain-200 Black, 38</c:v>
                </c:pt>
                <c:pt idx="4">
                  <c:v>Mountain-200 Silver, 42</c:v>
                </c:pt>
              </c:strCache>
            </c:strRef>
          </c:cat>
          <c:val>
            <c:numRef>
              <c:f>'P&amp;C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'P&amp;C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'P&amp;C Analysis'!$H$2:$H$3</c:f>
              <c:strCache>
                <c:ptCount val="2"/>
                <c:pt idx="0">
                  <c:v>Top-5 </c:v>
                </c:pt>
                <c:pt idx="1">
                  <c:v>Others</c:v>
                </c:pt>
              </c:strCache>
            </c:strRef>
          </c:cat>
          <c:val>
            <c:numRef>
              <c:f>'P&amp;C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'P&amp;C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'P&amp;C Analysis'!$U$3:$U$10</c:f>
              <c:strCache>
                <c:ptCount val="8"/>
                <c:pt idx="0">
                  <c:v>Black</c:v>
                </c:pt>
                <c:pt idx="1">
                  <c:v>Red</c:v>
                </c:pt>
                <c:pt idx="2">
                  <c:v>Silver</c:v>
                </c:pt>
                <c:pt idx="3">
                  <c:v>Yellow</c:v>
                </c:pt>
                <c:pt idx="4">
                  <c:v>Blue</c:v>
                </c:pt>
                <c:pt idx="5">
                  <c:v>Unknown</c:v>
                </c:pt>
                <c:pt idx="6">
                  <c:v>Multi</c:v>
                </c:pt>
                <c:pt idx="7">
                  <c:v>White</c:v>
                </c:pt>
              </c:strCache>
            </c:strRef>
          </c:cat>
          <c:val>
            <c:numRef>
              <c:f>'P&amp;C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'P&amp;C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'P&amp;C Analysis'!$U$3:$U$10</c:f>
              <c:strCache>
                <c:ptCount val="8"/>
                <c:pt idx="0">
                  <c:v>Black</c:v>
                </c:pt>
                <c:pt idx="1">
                  <c:v>Red</c:v>
                </c:pt>
                <c:pt idx="2">
                  <c:v>Silver</c:v>
                </c:pt>
                <c:pt idx="3">
                  <c:v>Yellow</c:v>
                </c:pt>
                <c:pt idx="4">
                  <c:v>Blue</c:v>
                </c:pt>
                <c:pt idx="5">
                  <c:v>Unknown</c:v>
                </c:pt>
                <c:pt idx="6">
                  <c:v>Multi</c:v>
                </c:pt>
                <c:pt idx="7">
                  <c:v>White</c:v>
                </c:pt>
              </c:strCache>
            </c:strRef>
          </c:cat>
          <c:val>
            <c:numRef>
              <c:f>'P&amp;C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'P&amp;C Analysis'!$AC$6</c:f>
              <c:strCache>
                <c:ptCount val="1"/>
                <c:pt idx="0">
                  <c:v>Max Value</c:v>
                </c:pt>
              </c:strCache>
            </c:strRef>
          </c:tx>
          <c:spPr>
            <a:solidFill>
              <a:schemeClr val="bg1">
                <a:lumMod val="75000"/>
              </a:schemeClr>
            </a:solidFill>
            <a:ln>
              <a:noFill/>
            </a:ln>
            <a:effectLst/>
          </c:spPr>
          <c:invertIfNegative val="0"/>
          <c:xVal>
            <c:strRef>
              <c:f>'P&amp;C Analysis'!$Z$7:$Z$8</c:f>
              <c:strCache>
                <c:ptCount val="2"/>
                <c:pt idx="0">
                  <c:v>Expensive</c:v>
                </c:pt>
                <c:pt idx="1">
                  <c:v>Less Expensive</c:v>
                </c:pt>
              </c:strCache>
            </c:strRef>
          </c:xVal>
          <c:yVal>
            <c:numRef>
              <c:f>'P&amp;C Analysis'!$AD$7:$AD$8</c:f>
              <c:numCache>
                <c:formatCode>General</c:formatCode>
                <c:ptCount val="2"/>
                <c:pt idx="0">
                  <c:v>0.7</c:v>
                </c:pt>
                <c:pt idx="1">
                  <c:v>0.7</c:v>
                </c:pt>
              </c:numCache>
            </c:numRef>
          </c:yVal>
          <c:bubbleSize>
            <c:numRef>
              <c:f>'P&amp;C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'P&amp;C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'P&amp;C Analysis'!$Z$7:$Z$8</c:f>
              <c:strCache>
                <c:ptCount val="2"/>
                <c:pt idx="0">
                  <c:v>Expensive</c:v>
                </c:pt>
                <c:pt idx="1">
                  <c:v>Less Expensive</c:v>
                </c:pt>
              </c:strCache>
            </c:strRef>
          </c:xVal>
          <c:yVal>
            <c:numRef>
              <c:f>'P&amp;C Analysis'!$AD$7:$AD$8</c:f>
              <c:numCache>
                <c:formatCode>General</c:formatCode>
                <c:ptCount val="2"/>
                <c:pt idx="0">
                  <c:v>0.7</c:v>
                </c:pt>
                <c:pt idx="1">
                  <c:v>0.7</c:v>
                </c:pt>
              </c:numCache>
            </c:numRef>
          </c:yVal>
          <c:bubbleSize>
            <c:numRef>
              <c:f>'P&amp;C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7" Type="http://schemas.openxmlformats.org/officeDocument/2006/relationships/chart" Target="../charts/chart8.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5" Type="http://schemas.openxmlformats.org/officeDocument/2006/relationships/image" Target="../media/image10.png"/><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In2006</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35FB621C-DC41-426E-BB96-B836CEF58EA2}"/>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C6A5D814-FFA4-4F2D-BF9E-0BF5D33133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E6DA59B8-7EF6-4758-B0CA-195B2EF4AEBB}"/>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5486A0AE-302F-4450-92C9-7DC5B2F29D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A0EFDA5F-75EF-419E-A9EE-050F63B0CD88}"/>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amp;C Analysis'!J2">
      <xdr:nvSpPr>
        <xdr:cNvPr id="111" name="TextBox 110">
          <a:extLst>
            <a:ext uri="{FF2B5EF4-FFF2-40B4-BE49-F238E27FC236}">
              <a16:creationId xmlns:a16="http://schemas.microsoft.com/office/drawing/2014/main" id="{3923476F-DC0E-4BB9-9E64-49EC08DDE16F}"/>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D4453FB1-8F05-4479-8548-17844ED6324E}"/>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amp;C Analysis'!J3">
      <xdr:nvSpPr>
        <xdr:cNvPr id="114" name="TextBox 113">
          <a:extLst>
            <a:ext uri="{FF2B5EF4-FFF2-40B4-BE49-F238E27FC236}">
              <a16:creationId xmlns:a16="http://schemas.microsoft.com/office/drawing/2014/main" id="{B296D665-7203-4E1F-A79A-5EDFB8DAEA82}"/>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FEB06235-72A8-4CBA-8C98-9195B8751109}"/>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37C27196-7681-4D33-A022-B85D61023C76}"/>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32ADBF0C-4BC5-4DE6-AA49-2111E0E1836D}"/>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541E87D6-4175-45F1-A0EF-78FCA9F846F7}"/>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1B6BE235-363D-4198-B94D-D5B12405B467}"/>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2D6A6C03-7B69-4C66-ABF3-E6BE5BB8BDCD}"/>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881E890-BC2D-4866-ABE4-7C8EFE960A2A}"/>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1DA39150-07C9-4736-BA4D-837D98DD12CD}"/>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amp;C Analysis'!M3">
      <xdr:nvSpPr>
        <xdr:cNvPr id="127" name="TextBox 126">
          <a:extLst>
            <a:ext uri="{FF2B5EF4-FFF2-40B4-BE49-F238E27FC236}">
              <a16:creationId xmlns:a16="http://schemas.microsoft.com/office/drawing/2014/main" id="{E1C17ED5-B8EB-4683-B401-FBC22A61396E}"/>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amp;C Analysis'!N3">
      <xdr:nvSpPr>
        <xdr:cNvPr id="128" name="TextBox 127">
          <a:extLst>
            <a:ext uri="{FF2B5EF4-FFF2-40B4-BE49-F238E27FC236}">
              <a16:creationId xmlns:a16="http://schemas.microsoft.com/office/drawing/2014/main" id="{14B1A049-635D-4F4A-9578-C6ABCAA1AA3F}"/>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amp;C Analysis'!O3">
      <xdr:nvSpPr>
        <xdr:cNvPr id="129" name="TextBox 128">
          <a:extLst>
            <a:ext uri="{FF2B5EF4-FFF2-40B4-BE49-F238E27FC236}">
              <a16:creationId xmlns:a16="http://schemas.microsoft.com/office/drawing/2014/main" id="{03EEAD78-B501-43E0-9B8C-0DE9AFF78A3F}"/>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BEB7B64B-2902-44D4-9EB9-BF9519140D99}"/>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21B40843-6790-4065-8B06-A748F83FEFAA}"/>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BE4C7D77-7647-4635-AC50-38A999BA38D5}"/>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458C9DC9-55EF-48AA-A2BD-635187C628E1}"/>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CCB8A904-B17C-441B-9853-27B68EB275A6}"/>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182D6AAC-B9C8-4936-BEA6-32AF7C529F5E}"/>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31F50A5-F434-4B69-AB9D-11742525E9AB}"/>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EDAD8E1C-CCAB-4F07-B848-BD5A60E140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A192CBA5-8B0C-4C32-80CF-74935B4108A7}"/>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92BFF67-D05D-4020-B0D6-8A23DCC47235}"/>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33719327-8E4B-4802-A231-7C283A43DD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428625</xdr:colOff>
      <xdr:row>4</xdr:row>
      <xdr:rowOff>28576</xdr:rowOff>
    </xdr:to>
    <xdr:sp macro="" textlink="">
      <xdr:nvSpPr>
        <xdr:cNvPr id="146" name="TextBox 145">
          <a:extLst>
            <a:ext uri="{FF2B5EF4-FFF2-40B4-BE49-F238E27FC236}">
              <a16:creationId xmlns:a16="http://schemas.microsoft.com/office/drawing/2014/main" id="{AAE62D4F-B841-4AA6-A4E2-9A2267072A23}"/>
            </a:ext>
          </a:extLst>
        </xdr:cNvPr>
        <xdr:cNvSpPr txBox="1"/>
      </xdr:nvSpPr>
      <xdr:spPr>
        <a:xfrm>
          <a:off x="8172450" y="504826"/>
          <a:ext cx="14001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6FB823F9-9643-4134-99F8-C203AE4E8CAF}"/>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CD885725-AEA8-4E46-B94B-EFFE39FE92FC}"/>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amp;C Analysis'!AB7">
      <xdr:nvSpPr>
        <xdr:cNvPr id="149" name="TextBox 148">
          <a:extLst>
            <a:ext uri="{FF2B5EF4-FFF2-40B4-BE49-F238E27FC236}">
              <a16:creationId xmlns:a16="http://schemas.microsoft.com/office/drawing/2014/main" id="{4A13623B-73D4-4B91-8536-91CA3B95A009}"/>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amp;C Analysis'!AB8">
      <xdr:nvSpPr>
        <xdr:cNvPr id="150" name="TextBox 149">
          <a:extLst>
            <a:ext uri="{FF2B5EF4-FFF2-40B4-BE49-F238E27FC236}">
              <a16:creationId xmlns:a16="http://schemas.microsoft.com/office/drawing/2014/main" id="{624F4E8C-95EB-4E09-891E-7767884B1CDF}"/>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amp;C Analysis'!Z7">
      <xdr:nvSpPr>
        <xdr:cNvPr id="151" name="TextBox 150">
          <a:extLst>
            <a:ext uri="{FF2B5EF4-FFF2-40B4-BE49-F238E27FC236}">
              <a16:creationId xmlns:a16="http://schemas.microsoft.com/office/drawing/2014/main" id="{A613B46B-9335-419E-B78C-AEDEA874C066}"/>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amp;C Analysis'!Z8">
      <xdr:nvSpPr>
        <xdr:cNvPr id="152" name="TextBox 151">
          <a:extLst>
            <a:ext uri="{FF2B5EF4-FFF2-40B4-BE49-F238E27FC236}">
              <a16:creationId xmlns:a16="http://schemas.microsoft.com/office/drawing/2014/main" id="{7B74BDDD-1A99-4093-A2D6-106CDEC89A5F}"/>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amp;C Analysis'!AA7">
      <xdr:nvSpPr>
        <xdr:cNvPr id="153" name="TextBox 152">
          <a:extLst>
            <a:ext uri="{FF2B5EF4-FFF2-40B4-BE49-F238E27FC236}">
              <a16:creationId xmlns:a16="http://schemas.microsoft.com/office/drawing/2014/main" id="{AE7E4AE9-E6D9-43C6-9209-EFD2E1FA290E}"/>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amp;C Analysis'!AA8">
      <xdr:nvSpPr>
        <xdr:cNvPr id="154" name="TextBox 153">
          <a:extLst>
            <a:ext uri="{FF2B5EF4-FFF2-40B4-BE49-F238E27FC236}">
              <a16:creationId xmlns:a16="http://schemas.microsoft.com/office/drawing/2014/main" id="{7C1C3560-205A-4B9B-A28A-1D8B5E8DB899}"/>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8E862C1F-4197-4A8B-9D3B-72C0C695AB84}"/>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7BB1699C-626C-41D9-B91C-D18F0FAA0DB3}"/>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672916668"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46" level="32767"/>
    <cacheField name="[DimDate].[Day Name].[Day Name]" caption="Day Name" numFmtId="0" hierarchy="11" level="1">
      <sharedItems count="7">
        <s v="Sun"/>
        <s v="Mon"/>
        <s v="Tue"/>
        <s v="Wed"/>
        <s v="Thu"/>
        <s v="Fri"/>
        <s v="Sat"/>
      </sharedItems>
    </cacheField>
    <cacheField name="[DimDate].[Day Type].[Day Type]" caption="Day Type" numFmtId="0" hierarchy="12" level="1">
      <sharedItems count="2">
        <s v="Weekday"/>
        <s v="Weekend"/>
      </sharedItems>
    </cacheField>
    <cacheField name="[DimGeography].[Country].[Country]" caption="Country" numFmtId="0" hierarchy="17" level="1">
      <sharedItems containsSemiMixedTypes="0" containsNonDate="0" containsString="0"/>
    </cacheField>
    <cacheField name="[DimDate].[Year].[Year]" caption="Year" numFmtId="0" hierarchy="8"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675810185"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46" level="32767"/>
    <cacheField name="[DimDate].[Day Name].[Day Name]" caption="Day Name" numFmtId="0" hierarchy="11" level="1">
      <sharedItems count="7">
        <s v="Sun"/>
        <s v="Mon"/>
        <s v="Tue"/>
        <s v="Wed"/>
        <s v="Thu"/>
        <s v="Fri"/>
        <s v="Sat"/>
      </sharedItems>
    </cacheField>
    <cacheField name="[DimGeography].[Country].[Country]" caption="Country" numFmtId="0" hierarchy="17" level="1">
      <sharedItems containsSemiMixedTypes="0" containsNonDate="0" containsString="0"/>
    </cacheField>
    <cacheField name="[DimDate].[Year].[Year]" caption="Year" numFmtId="0" hierarchy="8"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678125002"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46" level="32767"/>
    <cacheField name="[DimDate].[Month Name].[Month Name]" caption="Month Name" numFmtId="0" hierarchy="10" level="1">
      <sharedItems count="12">
        <s v="Jan"/>
        <s v="Feb"/>
        <s v="Mar"/>
        <s v="Apr"/>
        <s v="May"/>
        <s v="Jun"/>
        <s v="Jul"/>
        <s v="Aug"/>
        <s v="Sep"/>
        <s v="Oct"/>
        <s v="Nov"/>
        <s v="Dec"/>
      </sharedItems>
    </cacheField>
    <cacheField name="[DimGeography].[Country].[Country]" caption="Country" numFmtId="0" hierarchy="17" level="1">
      <sharedItems containsSemiMixedTypes="0" containsNonDate="0" containsString="0"/>
    </cacheField>
    <cacheField name="[DimDate].[Year].[Year]" caption="Year" numFmtId="0" hierarchy="8"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681365743"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44" level="32767"/>
    <cacheField name="[Measures].[Total Revenu]" caption="Total Revenu" numFmtId="0" hierarchy="45" level="32767"/>
    <cacheField name="[Measures].[Total Profit]" caption="Total Profit" numFmtId="0" hierarchy="46" level="32767"/>
    <cacheField name="[Measures].[Total COGS]" caption="Total COGS" numFmtId="0" hierarchy="51" level="32767"/>
    <cacheField name="[Measures].[Total Qty]" caption="Total Qty" numFmtId="0" hierarchy="52" level="32767"/>
    <cacheField name="[Measures].[Total Products]" caption="Total Products" numFmtId="0" hierarchy="48" level="32767"/>
    <cacheField name="[Measures].[Sold Products]" caption="Sold Products" numFmtId="0" hierarchy="49" level="32767"/>
    <cacheField name="[Measures].[Unsold Products]" caption="Unsold Products" numFmtId="0" hierarchy="50" level="32767"/>
    <cacheField name="[Measures].[% Profit Margin]" caption="% Profit Margin" numFmtId="0" hierarchy="47" level="32767"/>
    <cacheField name="[DimGeography].[Country].[Country]" caption="Country" numFmtId="0" hierarchy="17" level="1">
      <sharedItems containsSemiMixedTypes="0" containsNonDate="0" containsString="0"/>
    </cacheField>
    <cacheField name="[DimDate].[Year].[Year]" caption="Year" numFmtId="0" hierarchy="8"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684027775"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44" level="32767"/>
    <cacheField name="[Measures].[Total Revenu]" caption="Total Revenu" numFmtId="0" hierarchy="45" level="32767"/>
    <cacheField name="[Measures].[Total Profit]" caption="Total Profit" numFmtId="0" hierarchy="46"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7"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688194447"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44" level="32767"/>
    <cacheField name="[Measures].[Total Revenu]" caption="Total Revenu" numFmtId="0" hierarchy="45" level="32767"/>
    <cacheField name="[Measures].[Total Profit]" caption="Total Profit" numFmtId="0" hierarchy="46" level="32767"/>
    <cacheField name="[Measures].[Total COGS]" caption="Total COGS" numFmtId="0" hierarchy="51" level="32767"/>
    <cacheField name="[Measures].[Total Qty]" caption="Total Qty" numFmtId="0" hierarchy="52" level="32767"/>
    <cacheField name="[Measures].[% Profit Margin]" caption="% Profit Margin" numFmtId="0" hierarchy="47"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Date].[Month Name].[Month Name]" caption="Month Name" numFmtId="0" hierarchy="10" level="1">
      <sharedItems containsSemiMixedTypes="0" containsNonDate="0" containsString="0"/>
    </cacheField>
    <cacheField name="[DimGeography].[Country].[Country]" caption="Country" numFmtId="0" hierarchy="17"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8"/>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692013888" backgroundQuery="1" createdVersion="6" refreshedVersion="6" minRefreshableVersion="3" recordCount="0" supportSubquery="1" supportAdvancedDrill="1" xr:uid="{141A81ED-5B15-4CFA-9472-EEBC711356E7}">
  <cacheSource type="external" connectionId="8"/>
  <cacheFields count="7">
    <cacheField name="[Measures].[Total Profit]" caption="Total Profit" numFmtId="0" hierarchy="46" level="32767"/>
    <cacheField name="[DimDate].[Day Name].[Day Name]" caption="Day Name" numFmtId="0" hierarchy="11" level="1">
      <sharedItems count="7">
        <s v="Sun"/>
        <s v="Mon"/>
        <s v="Tue"/>
        <s v="Wed"/>
        <s v="Thu"/>
        <s v="Fri"/>
        <s v="Sat"/>
      </sharedItems>
    </cacheField>
    <cacheField name="[DimDate].[Quarter].[Quarter]" caption="Quarter" numFmtId="0" hierarchy="13" level="1">
      <sharedItems count="4">
        <s v="Q-1"/>
        <s v="Q-2"/>
        <s v="Q-3"/>
        <s v="Q-4"/>
      </sharedItems>
    </cacheField>
    <cacheField name="[DimGeography].[Country].[Country]" caption="Country" numFmtId="0" hierarchy="17" level="1">
      <sharedItems containsSemiMixedTypes="0" containsNonDate="0" containsString="0"/>
    </cacheField>
    <cacheField name="[DimDate].[Month Name].[Month Name]" caption="Month Name" numFmtId="0" hierarchy="10" level="1">
      <sharedItems containsSemiMixedTypes="0" containsNonDate="0" containsString="0"/>
    </cacheField>
    <cacheField name="[DimDate].[Year].[Year]" caption="Year" numFmtId="0" hierarchy="8" level="1">
      <sharedItems containsSemiMixedTypes="0" containsNonDate="0" containsString="0"/>
    </cacheField>
    <cacheField name="Dummy0" numFmtId="0" hierarchy="65" level="32767">
      <extLst>
        <ext xmlns:x14="http://schemas.microsoft.com/office/spreadsheetml/2009/9/main" uri="{63CAB8AC-B538-458d-9737-405883B0398D}">
          <x14:cacheField ignore="1"/>
        </ext>
      </extLst>
    </cacheField>
  </cacheFields>
  <cacheHierarchies count="66">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5"/>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695601852"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46" level="32767"/>
    <cacheField name="[DimProduct].[ProductName].[ProductName]" caption="ProductName" numFmtId="0" hierarchy="20"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Date].[Year].[Year]" caption="Year" numFmtId="0" hierarchy="8" level="1">
      <sharedItems containsSemiMixedTypes="0" containsNonDate="0" containsString="0"/>
    </cacheField>
    <cacheField name="[DimGeography].[Country].[Country]" caption="Country" numFmtId="0" hierarchy="17"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700000001"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48" level="32767"/>
    <cacheField name="[Measures].[Sold Products]" caption="Sold Products" numFmtId="0" hierarchy="49" level="32767"/>
    <cacheField name="[Measures].[Unsold Products]" caption="Unsold Products" numFmtId="0" hierarchy="50" level="32767"/>
    <cacheField name="[DimDate].[Year].[Year]" caption="Year" numFmtId="0" hierarchy="8" level="1">
      <sharedItems containsSemiMixedTypes="0" containsNonDate="0" containsString="0"/>
    </cacheField>
    <cacheField name="[DimGeography].[Country].[Country]" caption="Country" numFmtId="0" hierarchy="17"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704282404"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64" level="32767"/>
    <cacheField name="[DimProduct].[Color].[Color]" caption="Color" numFmtId="0" hierarchy="21" level="1">
      <sharedItems count="8">
        <s v="Black"/>
        <s v="Blue"/>
        <s v="Multi"/>
        <s v="Red"/>
        <s v="Silver"/>
        <s v="Unknown"/>
        <s v="White"/>
        <s v="Yellow"/>
      </sharedItems>
    </cacheField>
    <cacheField name="[DimDate].[Year].[Year]" caption="Year" numFmtId="0" hierarchy="8" level="1">
      <sharedItems containsSemiMixedTypes="0" containsNonDate="0" containsString="0"/>
    </cacheField>
    <cacheField name="[DimGeography].[Country].[Country]" caption="Country" numFmtId="0" hierarchy="17"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710532408"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7"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96840278" backgroundQuery="1" createdVersion="6" refreshedVersion="6" minRefreshableVersion="3" recordCount="0" supportSubquery="1" supportAdvancedDrill="1" xr:uid="{B1945113-4F00-4FF8-B012-72FA575575A8}">
  <cacheSource type="external" connectionId="8"/>
  <cacheFields count="3">
    <cacheField name="[Measures].[Sum of Profit]" caption="Sum of Profit" numFmtId="0" hierarchy="64" level="32767"/>
    <cacheField name="[DimProduct].[Color].[Color]" caption="Color" numFmtId="0" hierarchy="21" level="1">
      <sharedItems count="8">
        <s v="Black"/>
        <s v="Blue"/>
        <s v="Multi"/>
        <s v="Red"/>
        <s v="Silver"/>
        <s v="Unknown"/>
        <s v="White"/>
        <s v="Yellow"/>
      </sharedItems>
    </cacheField>
    <cacheField name="[FactInternetSales].[Product Price Type].[Product Price Type]" caption="Product Price Type" numFmtId="0" hierarchy="42" level="1">
      <sharedItems count="2">
        <s v="Expensive"/>
        <s v="Less Expensive"/>
      </sharedItems>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670023151" backgroundQuery="1" createdVersion="3" refreshedVersion="6" minRefreshableVersion="3" recordCount="0" supportSubquery="1" supportAdvancedDrill="1" xr:uid="{80DE8055-4646-4CE9-A77A-063AD661338B}">
  <cacheSource type="external" connectionId="8">
    <extLst>
      <ext xmlns:x14="http://schemas.microsoft.com/office/spreadsheetml/2009/9/main" uri="{F057638F-6D5F-4e77-A914-E7F072B9BCA8}">
        <x14:sourceConnection name="ThisWorkbookDataModel"/>
      </ext>
    </extLst>
  </cacheSource>
  <cacheFields count="0"/>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extLst>
    <ext xmlns:x14="http://schemas.microsoft.com/office/spreadsheetml/2009/9/main" uri="{725AE2AE-9491-48be-B2B4-4EB974FC3084}">
      <x14:pivotCacheDefinition slicerData="1" pivotCacheId="148852911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258"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16">
      <pivotArea type="all" dataOnly="0" outline="0" fieldPosition="0"/>
    </format>
    <format dxfId="15">
      <pivotArea outline="0" collapsedLevelsAreSubtotals="1" fieldPosition="0"/>
    </format>
    <format dxfId="14">
      <pivotArea field="0" type="button" dataOnly="0" labelOnly="1" outline="0" axis="axisRow" fieldPosition="0"/>
    </format>
    <format dxfId="13">
      <pivotArea dataOnly="0" labelOnly="1" outline="0" fieldPosition="0">
        <references count="1">
          <reference field="0" count="0"/>
        </references>
      </pivotArea>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240"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1"/>
        <item x="2"/>
        <item x="3"/>
        <item x="0"/>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21">
      <pivotArea outline="0" collapsedLevelsAreSubtotals="1" fieldPosition="0">
        <references count="1">
          <reference field="4294967294" count="1" selected="0">
            <x v="3"/>
          </reference>
        </references>
      </pivotArea>
    </format>
    <format dxfId="20">
      <pivotArea outline="0" collapsedLevelsAreSubtotals="1" fieldPosition="0">
        <references count="1">
          <reference field="4294967294" count="1" selected="0">
            <x v="4"/>
          </reference>
        </references>
      </pivotArea>
    </format>
    <format dxfId="19">
      <pivotArea outline="0" collapsedLevelsAreSubtotals="1" fieldPosition="0">
        <references count="1">
          <reference field="4294967294" count="1" selected="0">
            <x v="1"/>
          </reference>
        </references>
      </pivotArea>
    </format>
    <format dxfId="18">
      <pivotArea outline="0" collapsedLevelsAreSubtotals="1" fieldPosition="0">
        <references count="1">
          <reference field="4294967294" count="1" selected="0">
            <x v="2"/>
          </reference>
        </references>
      </pivotArea>
    </format>
    <format dxfId="17">
      <pivotArea outline="0" collapsedLevelsAreSubtotals="1" fieldPosition="0">
        <references count="1">
          <reference field="4294967294" count="1" selected="0">
            <x v="0"/>
          </reference>
        </references>
      </pivotArea>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237"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29">
      <pivotArea outline="0" collapsedLevelsAreSubtotals="1" fieldPosition="0">
        <references count="1">
          <reference field="4294967294" count="1" selected="0">
            <x v="0"/>
          </reference>
        </references>
      </pivotArea>
    </format>
    <format dxfId="28">
      <pivotArea outline="0" collapsedLevelsAreSubtotals="1" fieldPosition="0">
        <references count="1">
          <reference field="4294967294" count="1" selected="0">
            <x v="1"/>
          </reference>
        </references>
      </pivotArea>
    </format>
    <format dxfId="27">
      <pivotArea outline="0" collapsedLevelsAreSubtotals="1" fieldPosition="0">
        <references count="1">
          <reference field="4294967294" count="1" selected="0">
            <x v="2"/>
          </reference>
        </references>
      </pivotArea>
    </format>
    <format dxfId="26">
      <pivotArea type="all" dataOnly="0" outline="0" fieldPosition="0"/>
    </format>
    <format dxfId="25">
      <pivotArea outline="0" collapsedLevelsAreSubtotals="1" fieldPosition="0"/>
    </format>
    <format dxfId="24">
      <pivotArea field="3" type="button" dataOnly="0" labelOnly="1" outline="0" axis="axisRow" fieldPosition="0"/>
    </format>
    <format dxfId="23">
      <pivotArea dataOnly="0" labelOnly="1" outline="0" fieldPosition="0">
        <references count="1">
          <reference field="3" count="0"/>
        </references>
      </pivotArea>
    </format>
    <format dxfId="22">
      <pivotArea dataOnly="0" labelOnly="1" outline="0" fieldPosition="0">
        <references count="1">
          <reference field="4294967294" count="3">
            <x v="0"/>
            <x v="1"/>
            <x v="2"/>
          </reference>
        </references>
      </pivotArea>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234"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34">
      <pivotArea outline="0" collapsedLevelsAreSubtotals="1" fieldPosition="0">
        <references count="1">
          <reference field="4294967294" count="1" selected="0">
            <x v="3"/>
          </reference>
        </references>
      </pivotArea>
    </format>
    <format dxfId="33">
      <pivotArea outline="0" collapsedLevelsAreSubtotals="1" fieldPosition="0">
        <references count="1">
          <reference field="4294967294" count="1" selected="0">
            <x v="4"/>
          </reference>
        </references>
      </pivotArea>
    </format>
    <format dxfId="32">
      <pivotArea outline="0" collapsedLevelsAreSubtotals="1" fieldPosition="0">
        <references count="1">
          <reference field="4294967294" count="1" selected="0">
            <x v="1"/>
          </reference>
        </references>
      </pivotArea>
    </format>
    <format dxfId="31">
      <pivotArea outline="0" collapsedLevelsAreSubtotals="1" fieldPosition="0">
        <references count="1">
          <reference field="4294967294" count="1" selected="0">
            <x v="2"/>
          </reference>
        </references>
      </pivotArea>
    </format>
    <format dxfId="30">
      <pivotArea outline="0" collapsedLevelsAreSubtotals="1" fieldPosition="0">
        <references count="1">
          <reference field="4294967294" count="1" selected="0">
            <x v="0"/>
          </reference>
        </references>
      </pivotArea>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225"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7">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228"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8">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231"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9">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243"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7">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6"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2">
      <pivotArea outline="0" collapsedLevelsAreSubtotals="1" fieldPosition="0">
        <references count="1">
          <reference field="4294967294" count="1" selected="0">
            <x v="0"/>
          </reference>
        </references>
      </pivotArea>
    </format>
    <format dxfId="11">
      <pivotArea outline="0" fieldPosition="0">
        <references count="1">
          <reference field="4294967294" count="1">
            <x v="1"/>
          </reference>
        </references>
      </pivotArea>
    </format>
    <format dxfId="10">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6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DimDate].[Month Name].&amp;[Aug]"/>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261"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3">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2"/>
  </rowFields>
  <rowItems count="2">
    <i>
      <x/>
    </i>
    <i>
      <x v="1"/>
    </i>
  </rowItems>
  <colItems count="1">
    <i/>
  </colItems>
  <dataFields count="1">
    <dataField name=" Profit" fld="0" baseField="0" baseItem="0"/>
  </dataFields>
  <formats count="1">
    <format dxfId="0">
      <pivotArea outline="0" collapsedLevelsAreSubtotals="1" fieldPosition="0"/>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ies>
  <pivotTableStyleInfo name="PivotStyleLight16" showRowHeaders="1" showColHeaders="1" showRowStripes="0" showColStripes="0" showLastColumn="1"/>
  <rowHierarchiesUsage count="1">
    <rowHierarchyUsage hierarchyUsage="4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252"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1">
      <pivotArea outline="0" collapsedLevelsAreSubtotals="1" fieldPosition="0"/>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249"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2">
      <pivotArea outline="0" collapsedLevelsAreSubtotals="1" fieldPosition="0"/>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246"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6">
      <pivotArea outline="0" collapsedLevelsAreSubtotals="1" fieldPosition="0">
        <references count="1">
          <reference field="4294967294" count="1" selected="0">
            <x v="0"/>
          </reference>
        </references>
      </pivotArea>
    </format>
    <format dxfId="5">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4">
      <pivotArea outline="0" fieldPosition="0">
        <references count="1">
          <reference field="1" count="10" selected="0">
            <x v="397"/>
            <x v="399"/>
            <x v="402"/>
            <x v="403"/>
            <x v="405"/>
            <x v="406"/>
            <x v="407"/>
            <x v="408"/>
            <x v="410"/>
            <x v="412"/>
          </reference>
        </references>
      </pivotArea>
    </format>
    <format dxfId="3">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1488529110">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2" name="PivotTable11"/>
    <pivotTable tabId="14" name="PivotTable1"/>
    <pivotTable tabId="14" name="PivotTable5"/>
    <pivotTable tabId="14" name="PivotTable6"/>
    <pivotTable tabId="14" name="PivotTable9"/>
  </pivotTables>
  <data>
    <olap pivotCacheId="1488529110">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11"/>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s>
  <data>
    <olap pivotCacheId="1488529110">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workbookViewId="0">
      <selection activeCell="A8" sqref="A8:D12"/>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2006</v>
      </c>
      <c r="N2" s="3">
        <v>2677</v>
      </c>
      <c r="O2" s="2">
        <v>69484523.200600043</v>
      </c>
      <c r="P2" s="2">
        <v>28177776.426300038</v>
      </c>
      <c r="Q2" s="2">
        <v>41306746.774299935</v>
      </c>
      <c r="R2" s="3">
        <v>28413</v>
      </c>
      <c r="S2" s="5">
        <v>0.40552593769624806</v>
      </c>
      <c r="U2" s="9">
        <v>2006</v>
      </c>
      <c r="X2">
        <f>COUNTA(U2:U5)</f>
        <v>4</v>
      </c>
    </row>
    <row r="3" spans="1:27" x14ac:dyDescent="0.25">
      <c r="M3">
        <v>2007</v>
      </c>
      <c r="N3" s="3">
        <v>24443</v>
      </c>
      <c r="O3" s="2">
        <v>102379613.11629649</v>
      </c>
      <c r="P3" s="2">
        <v>42547110.66420038</v>
      </c>
      <c r="Q3" s="2">
        <v>59832502.452098161</v>
      </c>
      <c r="R3" s="3">
        <v>255715</v>
      </c>
      <c r="S3" s="5">
        <v>0.41558186604856251</v>
      </c>
      <c r="U3" s="9">
        <v>2005</v>
      </c>
    </row>
    <row r="4" spans="1:27" x14ac:dyDescent="0.25">
      <c r="M4">
        <v>2008</v>
      </c>
      <c r="N4" s="3">
        <v>32265</v>
      </c>
      <c r="O4" s="2">
        <v>101858616.70999604</v>
      </c>
      <c r="P4" s="2">
        <v>42162063.995700337</v>
      </c>
      <c r="Q4" s="2">
        <v>59696552.714297213</v>
      </c>
      <c r="R4" s="3">
        <v>337392</v>
      </c>
      <c r="S4" s="5">
        <v>0.41392731766366803</v>
      </c>
      <c r="U4" s="9">
        <v>2007</v>
      </c>
    </row>
    <row r="5" spans="1:27" x14ac:dyDescent="0.25">
      <c r="B5" s="6" t="s">
        <v>8</v>
      </c>
      <c r="C5" s="7">
        <v>2</v>
      </c>
      <c r="M5">
        <v>2005</v>
      </c>
      <c r="N5" s="3">
        <v>1013</v>
      </c>
      <c r="O5" s="2">
        <v>33370192.17119991</v>
      </c>
      <c r="P5" s="2">
        <v>13403626.559800046</v>
      </c>
      <c r="Q5" s="2">
        <v>19966565.611399993</v>
      </c>
      <c r="R5" s="3">
        <v>10400</v>
      </c>
      <c r="S5" s="5">
        <v>0.40166465002763824</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2005</v>
      </c>
      <c r="Z7" s="10">
        <f>IFERROR(VLOOKUP(Y7,looktable,4,0),0)</f>
        <v>13403626.559800046</v>
      </c>
      <c r="AA7" s="17">
        <f>IFERROR(Z7/SUM($Z$6:$Z$7),0)</f>
        <v>1</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-1</v>
      </c>
    </row>
    <row r="10" spans="1:27" x14ac:dyDescent="0.25">
      <c r="A10" s="9">
        <v>2006</v>
      </c>
      <c r="B10" s="10">
        <v>69484523.200600043</v>
      </c>
      <c r="C10" s="10">
        <v>28177776.426300038</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f>Z13/SUM($Z$13:$Z$14)</f>
        <v>0</v>
      </c>
    </row>
    <row r="14" spans="1:27" x14ac:dyDescent="0.25">
      <c r="X14" s="9" t="s">
        <v>22</v>
      </c>
      <c r="Y14" s="9">
        <f>U2-1</f>
        <v>2005</v>
      </c>
      <c r="Z14" s="10">
        <f>IFERROR(VLOOKUP(Y14,looktable,3,0),0)</f>
        <v>33370192.17119991</v>
      </c>
      <c r="AA14" s="17">
        <f>Z14/SUM($Z$13:$Z$14)</f>
        <v>1</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-1</v>
      </c>
    </row>
    <row r="17" spans="1:27" x14ac:dyDescent="0.25">
      <c r="A17" s="9">
        <f>A9</f>
        <v>2005</v>
      </c>
      <c r="B17" s="10">
        <f>_xlfn.IFS($C$5=1,B9,$C$5=2,C9,$C$5=3,D9)</f>
        <v>13403626.559800046</v>
      </c>
      <c r="C17" s="12">
        <f>AVERAGE($B$17:$B$20)</f>
        <v>31572644.411500201</v>
      </c>
      <c r="D17" s="9" t="str">
        <f>IF(B17&gt;C17,B17," ")</f>
        <v xml:space="preserve"> </v>
      </c>
    </row>
    <row r="18" spans="1:27" x14ac:dyDescent="0.25">
      <c r="A18" s="9">
        <f>A10</f>
        <v>2006</v>
      </c>
      <c r="B18" s="10">
        <f>_xlfn.IFS($C$5=1,B10,$C$5=2,C10,$C$5=3,D10)</f>
        <v>28177776.426300038</v>
      </c>
      <c r="C18" s="12">
        <f>AVERAGE($B$17:$B$20)</f>
        <v>31572644.411500201</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31572644.411500201</v>
      </c>
      <c r="D19" s="9">
        <f>IF(B19&gt;C19,B19," ")</f>
        <v>42547110.66420038</v>
      </c>
      <c r="X19" s="9" t="s">
        <v>21</v>
      </c>
      <c r="Y19" s="9">
        <f>IF(X2=1,U2,0)</f>
        <v>0</v>
      </c>
      <c r="Z19" s="10">
        <f>IFERROR(VLOOKUP(Y19,looktable,5,0),0)</f>
        <v>0</v>
      </c>
      <c r="AA19" s="17">
        <f>Z19/SUM($Z$19:$Z$20)</f>
        <v>0</v>
      </c>
    </row>
    <row r="20" spans="1:27" x14ac:dyDescent="0.25">
      <c r="A20" s="9">
        <f>A12</f>
        <v>2008</v>
      </c>
      <c r="B20" s="10">
        <f>_xlfn.IFS($C$5=1,B12,$C$5=2,C12,$C$5=3,D12)</f>
        <v>42162063.995700337</v>
      </c>
      <c r="C20" s="12">
        <f>AVERAGE($B$17:$B$20)</f>
        <v>31572644.411500201</v>
      </c>
      <c r="D20" s="9">
        <f>IF(B20&gt;C20,B20," ")</f>
        <v>42162063.995700337</v>
      </c>
      <c r="X20" s="9" t="s">
        <v>22</v>
      </c>
      <c r="Y20" s="9">
        <f>U2-1</f>
        <v>2005</v>
      </c>
      <c r="Z20" s="10">
        <f>IFERROR(VLOOKUP(Y20,looktable,5,0),0)</f>
        <v>19966565.611399993</v>
      </c>
      <c r="AA20" s="17">
        <f>Z20/SUM($Z$19:$Z$20)</f>
        <v>1</v>
      </c>
    </row>
    <row r="22" spans="1:27" x14ac:dyDescent="0.25">
      <c r="X22" s="18" t="s">
        <v>24</v>
      </c>
      <c r="Y22" s="18"/>
      <c r="Z22" s="18"/>
      <c r="AA22" s="19">
        <f>AA19-AA20</f>
        <v>-1</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0.67074817645814433</v>
      </c>
      <c r="D25" t="s">
        <v>13</v>
      </c>
      <c r="X25" s="9" t="s">
        <v>21</v>
      </c>
      <c r="Y25" s="9">
        <f>IF(X2=1,U2,0)</f>
        <v>0</v>
      </c>
      <c r="Z25" s="11">
        <f>IFERROR(VLOOKUP(Y25,looktable,6,0),0)</f>
        <v>0</v>
      </c>
      <c r="AA25" s="17">
        <f>Z25/SUM($Z$25:$Z$26)</f>
        <v>0</v>
      </c>
    </row>
    <row r="26" spans="1:27" x14ac:dyDescent="0.25">
      <c r="X26" s="9" t="s">
        <v>22</v>
      </c>
      <c r="Y26" s="9">
        <f>U2-1</f>
        <v>2005</v>
      </c>
      <c r="Z26" s="11">
        <f>IFERROR(VLOOKUP(Y26,looktable,6,0),0)</f>
        <v>10400</v>
      </c>
      <c r="AA26" s="17">
        <f>Z26/SUM($Z$25:$Z$26)</f>
        <v>1</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f>Z31/SUM($Z$31:$Z$32)</f>
        <v>0</v>
      </c>
    </row>
    <row r="32" spans="1:27" x14ac:dyDescent="0.25">
      <c r="X32" s="9" t="s">
        <v>22</v>
      </c>
      <c r="Y32" s="9">
        <f>U2-1</f>
        <v>2005</v>
      </c>
      <c r="Z32" s="11">
        <f>IFERROR(VLOOKUP(Y32,looktable,2,0),0)</f>
        <v>1013</v>
      </c>
      <c r="AA32" s="17">
        <f>Z32/SUM($Z$31:$Z$32)</f>
        <v>1</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0</v>
      </c>
      <c r="Z37" s="20">
        <f>IFERROR(VLOOKUP(Y37,looktable,7,0),0)</f>
        <v>0</v>
      </c>
      <c r="AA37" s="17">
        <f>Z37/SUM($Z$37:$Z$38)</f>
        <v>0</v>
      </c>
    </row>
    <row r="38" spans="24:27" x14ac:dyDescent="0.25">
      <c r="X38" s="9" t="s">
        <v>22</v>
      </c>
      <c r="Y38" s="9">
        <f>U2-1</f>
        <v>2005</v>
      </c>
      <c r="Z38" s="20">
        <f>IFERROR(VLOOKUP(Y38,looktable,7,0),0)</f>
        <v>0.40166465002763824</v>
      </c>
      <c r="AA38" s="17">
        <f>Z38/SUM($Z$37:$Z$38)</f>
        <v>1</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9"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4" sqref="AD4"/>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In2006</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abSelected="1" zoomScaleNormal="100" workbookViewId="0">
      <selection activeCell="P20" sqref="P20"/>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R1" workbookViewId="0">
      <selection activeCell="AB7" sqref="AB7:AB8"/>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Props1.xml><?xml version="1.0" encoding="utf-8"?>
<ds:datastoreItem xmlns:ds="http://schemas.openxmlformats.org/officeDocument/2006/customXml" ds:itemID="{B998F005-8B6B-4ABB-95E2-C8F857ECB733}">
  <ds:schemaRefs/>
</ds:datastoreItem>
</file>

<file path=customXml/itemProps2.xml><?xml version="1.0" encoding="utf-8"?>
<ds:datastoreItem xmlns:ds="http://schemas.openxmlformats.org/officeDocument/2006/customXml" ds:itemID="{8E86AB7F-8A0F-4DAE-A427-13CECCECEFCC}">
  <ds:schemaRefs/>
</ds:datastoreItem>
</file>

<file path=customXml/itemProps3.xml><?xml version="1.0" encoding="utf-8"?>
<ds:datastoreItem xmlns:ds="http://schemas.openxmlformats.org/officeDocument/2006/customXml" ds:itemID="{A226F770-5266-4188-B39E-B1FEFB5E9103}">
  <ds:schemaRefs/>
</ds:datastoreItem>
</file>

<file path=customXml/itemProps4.xml><?xml version="1.0" encoding="utf-8"?>
<ds:datastoreItem xmlns:ds="http://schemas.openxmlformats.org/officeDocument/2006/customXml" ds:itemID="{8B20CB92-BC0D-4180-BFC9-0641E68170EB}">
  <ds:schemaRefs/>
</ds:datastoreItem>
</file>

<file path=customXml/itemProps5.xml><?xml version="1.0" encoding="utf-8"?>
<ds:datastoreItem xmlns:ds="http://schemas.openxmlformats.org/officeDocument/2006/customXml" ds:itemID="{5856D767-4A5A-4C37-B3A3-3F52B40F4BFF}">
  <ds:schemaRefs/>
</ds:datastoreItem>
</file>

<file path=customXml/itemProps6.xml><?xml version="1.0" encoding="utf-8"?>
<ds:datastoreItem xmlns:ds="http://schemas.openxmlformats.org/officeDocument/2006/customXml" ds:itemID="{A48DFC0E-FFA1-478C-91F2-6C3252A125D0}">
  <ds:schemaRefs/>
</ds:datastoreItem>
</file>

<file path=customXml/itemProps7.xml><?xml version="1.0" encoding="utf-8"?>
<ds:datastoreItem xmlns:ds="http://schemas.openxmlformats.org/officeDocument/2006/customXml" ds:itemID="{1FB260E1-FDEB-46B5-B23E-B6825F251847}">
  <ds:schemaRefs/>
</ds:datastoreItem>
</file>

<file path=customXml/itemProps8.xml><?xml version="1.0" encoding="utf-8"?>
<ds:datastoreItem xmlns:ds="http://schemas.openxmlformats.org/officeDocument/2006/customXml" ds:itemID="{8AC569F7-F150-4BD8-AA5F-42929FECA48D}">
  <ds:schemaRefs/>
</ds:datastoreItem>
</file>

<file path=customXml/itemProps9.xml><?xml version="1.0" encoding="utf-8"?>
<ds:datastoreItem xmlns:ds="http://schemas.openxmlformats.org/officeDocument/2006/customXml" ds:itemID="{8A11D424-C170-4AE3-8953-82CD984CF05E}">
  <ds:schemaRefs/>
</ds:datastoreItem>
</file>

<file path=customXml/itemProps10.xml><?xml version="1.0" encoding="utf-8"?>
<ds:datastoreItem xmlns:ds="http://schemas.openxmlformats.org/officeDocument/2006/customXml" ds:itemID="{66473D17-B36B-4D9F-9919-2B78B4C8BA56}">
  <ds:schemaRefs/>
</ds:datastoreItem>
</file>

<file path=customXml/itemProps11.xml><?xml version="1.0" encoding="utf-8"?>
<ds:datastoreItem xmlns:ds="http://schemas.openxmlformats.org/officeDocument/2006/customXml" ds:itemID="{2DC854CD-ED27-4663-9C65-7A7816B2074F}">
  <ds:schemaRefs/>
</ds:datastoreItem>
</file>

<file path=customXml/itemProps12.xml><?xml version="1.0" encoding="utf-8"?>
<ds:datastoreItem xmlns:ds="http://schemas.openxmlformats.org/officeDocument/2006/customXml" ds:itemID="{3B524299-E2AC-4092-BE04-0100C8DCC8EB}">
  <ds:schemaRefs/>
</ds:datastoreItem>
</file>

<file path=customXml/itemProps13.xml><?xml version="1.0" encoding="utf-8"?>
<ds:datastoreItem xmlns:ds="http://schemas.openxmlformats.org/officeDocument/2006/customXml" ds:itemID="{9391157C-0EFE-42DB-B13E-340223BF4E69}">
  <ds:schemaRefs/>
</ds:datastoreItem>
</file>

<file path=customXml/itemProps14.xml><?xml version="1.0" encoding="utf-8"?>
<ds:datastoreItem xmlns:ds="http://schemas.openxmlformats.org/officeDocument/2006/customXml" ds:itemID="{8A2F5AFB-F8C0-4574-A012-6B8C9F260C8F}">
  <ds:schemaRefs/>
</ds:datastoreItem>
</file>

<file path=customXml/itemProps15.xml><?xml version="1.0" encoding="utf-8"?>
<ds:datastoreItem xmlns:ds="http://schemas.openxmlformats.org/officeDocument/2006/customXml" ds:itemID="{EEB4D430-34B4-4C7D-8935-F4F8C9129CFF}">
  <ds:schemaRefs/>
</ds:datastoreItem>
</file>

<file path=customXml/itemProps16.xml><?xml version="1.0" encoding="utf-8"?>
<ds:datastoreItem xmlns:ds="http://schemas.openxmlformats.org/officeDocument/2006/customXml" ds:itemID="{E6B3C2B3-C621-4766-AD8A-F4374B9318BC}">
  <ds:schemaRefs/>
</ds:datastoreItem>
</file>

<file path=customXml/itemProps17.xml><?xml version="1.0" encoding="utf-8"?>
<ds:datastoreItem xmlns:ds="http://schemas.openxmlformats.org/officeDocument/2006/customXml" ds:itemID="{44B80552-ED7C-4614-B26E-1FDC2CC99A96}">
  <ds:schemaRefs/>
</ds:datastoreItem>
</file>

<file path=customXml/itemProps18.xml><?xml version="1.0" encoding="utf-8"?>
<ds:datastoreItem xmlns:ds="http://schemas.openxmlformats.org/officeDocument/2006/customXml" ds:itemID="{FAFDE0E8-EB83-4830-8A26-A9E245CA2E88}">
  <ds:schemaRefs/>
</ds:datastoreItem>
</file>

<file path=customXml/itemProps19.xml><?xml version="1.0" encoding="utf-8"?>
<ds:datastoreItem xmlns:ds="http://schemas.openxmlformats.org/officeDocument/2006/customXml" ds:itemID="{90BED013-65AD-4771-A9B9-F981C8D42671}">
  <ds:schemaRefs/>
</ds:datastoreItem>
</file>

<file path=customXml/itemProps20.xml><?xml version="1.0" encoding="utf-8"?>
<ds:datastoreItem xmlns:ds="http://schemas.openxmlformats.org/officeDocument/2006/customXml" ds:itemID="{60EAB325-9657-4DDC-9EE5-D25064C7D957}">
  <ds:schemaRefs/>
</ds:datastoreItem>
</file>

<file path=customXml/itemProps21.xml><?xml version="1.0" encoding="utf-8"?>
<ds:datastoreItem xmlns:ds="http://schemas.openxmlformats.org/officeDocument/2006/customXml" ds:itemID="{7D452E14-A61A-4C11-89CB-CFEA96FE4EA4}">
  <ds:schemaRefs/>
</ds:datastoreItem>
</file>

<file path=customXml/itemProps22.xml><?xml version="1.0" encoding="utf-8"?>
<ds:datastoreItem xmlns:ds="http://schemas.openxmlformats.org/officeDocument/2006/customXml" ds:itemID="{86898150-9E18-42C5-AB05-2DDCEA38F02E}">
  <ds:schemaRefs/>
</ds:datastoreItem>
</file>

<file path=customXml/itemProps23.xml><?xml version="1.0" encoding="utf-8"?>
<ds:datastoreItem xmlns:ds="http://schemas.openxmlformats.org/officeDocument/2006/customXml" ds:itemID="{622FB59E-8E90-44E7-9454-1388D2EBA507}">
  <ds:schemaRefs/>
</ds:datastoreItem>
</file>

<file path=customXml/itemProps24.xml><?xml version="1.0" encoding="utf-8"?>
<ds:datastoreItem xmlns:ds="http://schemas.openxmlformats.org/officeDocument/2006/customXml" ds:itemID="{44572910-502E-4A84-8434-3DA32F9B2E33}">
  <ds:schemaRefs/>
</ds:datastoreItem>
</file>

<file path=customXml/itemProps25.xml><?xml version="1.0" encoding="utf-8"?>
<ds:datastoreItem xmlns:ds="http://schemas.openxmlformats.org/officeDocument/2006/customXml" ds:itemID="{C21686A0-9FA5-40DC-9522-EF95AB8809BE}">
  <ds:schemaRefs>
    <ds:schemaRef ds:uri="http://schemas.microsoft.com/DataMashup"/>
  </ds:schemaRefs>
</ds:datastoreItem>
</file>

<file path=customXml/itemProps26.xml><?xml version="1.0" encoding="utf-8"?>
<ds:datastoreItem xmlns:ds="http://schemas.openxmlformats.org/officeDocument/2006/customXml" ds:itemID="{1972EED4-2C22-4388-85F4-58924AC0CA0A}">
  <ds:schemaRefs/>
</ds:datastoreItem>
</file>

<file path=customXml/itemProps27.xml><?xml version="1.0" encoding="utf-8"?>
<ds:datastoreItem xmlns:ds="http://schemas.openxmlformats.org/officeDocument/2006/customXml" ds:itemID="{6652CAD3-D693-4273-8B3A-4E0E5E684DB2}">
  <ds:schemaRefs/>
</ds:datastoreItem>
</file>

<file path=customXml/itemProps28.xml><?xml version="1.0" encoding="utf-8"?>
<ds:datastoreItem xmlns:ds="http://schemas.openxmlformats.org/officeDocument/2006/customXml" ds:itemID="{D17E9E50-877D-431B-8035-D78689B3B31B}">
  <ds:schemaRefs/>
</ds:datastoreItem>
</file>

<file path=customXml/itemProps29.xml><?xml version="1.0" encoding="utf-8"?>
<ds:datastoreItem xmlns:ds="http://schemas.openxmlformats.org/officeDocument/2006/customXml" ds:itemID="{6DB36DF6-3877-4A00-B098-FBDBA0FB5352}">
  <ds:schemaRefs/>
</ds:datastoreItem>
</file>

<file path=customXml/itemProps30.xml><?xml version="1.0" encoding="utf-8"?>
<ds:datastoreItem xmlns:ds="http://schemas.openxmlformats.org/officeDocument/2006/customXml" ds:itemID="{11F34E93-1AC3-43E7-BE5F-3D78D4CD621E}">
  <ds:schemaRefs/>
</ds:datastoreItem>
</file>

<file path=customXml/itemProps31.xml><?xml version="1.0" encoding="utf-8"?>
<ds:datastoreItem xmlns:ds="http://schemas.openxmlformats.org/officeDocument/2006/customXml" ds:itemID="{DF31E099-D028-48AE-8418-991A87B1674B}">
  <ds:schemaRefs/>
</ds:datastoreItem>
</file>

<file path=customXml/itemProps32.xml><?xml version="1.0" encoding="utf-8"?>
<ds:datastoreItem xmlns:ds="http://schemas.openxmlformats.org/officeDocument/2006/customXml" ds:itemID="{B5C4EA56-CE2A-4492-87BF-C3A8EADE9E88}">
  <ds:schemaRefs/>
</ds:datastoreItem>
</file>

<file path=customXml/itemProps33.xml><?xml version="1.0" encoding="utf-8"?>
<ds:datastoreItem xmlns:ds="http://schemas.openxmlformats.org/officeDocument/2006/customXml" ds:itemID="{EC8D9F85-37B9-449E-A7F9-FE892CCAB24F}">
  <ds:schemaRefs/>
</ds:datastoreItem>
</file>

<file path=customXml/itemProps34.xml><?xml version="1.0" encoding="utf-8"?>
<ds:datastoreItem xmlns:ds="http://schemas.openxmlformats.org/officeDocument/2006/customXml" ds:itemID="{EB1BB909-66BB-4F49-B5E3-82B79F6DB48E}">
  <ds:schemaRefs/>
</ds:datastoreItem>
</file>

<file path=customXml/itemProps35.xml><?xml version="1.0" encoding="utf-8"?>
<ds:datastoreItem xmlns:ds="http://schemas.openxmlformats.org/officeDocument/2006/customXml" ds:itemID="{F75B8D0A-7590-4694-8B7C-4DC80DD0CCC0}">
  <ds:schemaRefs/>
</ds:datastoreItem>
</file>

<file path=customXml/itemProps36.xml><?xml version="1.0" encoding="utf-8"?>
<ds:datastoreItem xmlns:ds="http://schemas.openxmlformats.org/officeDocument/2006/customXml" ds:itemID="{9A3431B9-C187-4A53-9919-230851422A8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Analysis 1</vt:lpstr>
      <vt:lpstr>Time Series Dashboard </vt:lpstr>
      <vt:lpstr>Sheet2</vt:lpstr>
      <vt:lpstr>DimDate</vt:lpstr>
      <vt:lpstr>DimGeography</vt:lpstr>
      <vt:lpstr>DimProduct</vt:lpstr>
      <vt:lpstr>DimSalesTerritory</vt:lpstr>
      <vt:lpstr>Analysis 2</vt:lpstr>
      <vt:lpstr>Dashboard 2  </vt:lpstr>
      <vt:lpstr>P&amp;C Analysis</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2026-07-13T21:10:29Z</dcterms:modified>
</cp:coreProperties>
</file>