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HP\Documents\GitHub\Excel-Adventure-Works-Dashboards\"/>
    </mc:Choice>
  </mc:AlternateContent>
  <xr:revisionPtr revIDLastSave="0" documentId="13_ncr:1_{1488AB12-3378-410E-BC10-D950E40B2D90}" xr6:coauthVersionLast="41" xr6:coauthVersionMax="41" xr10:uidLastSave="{00000000-0000-0000-0000-000000000000}"/>
  <bookViews>
    <workbookView xWindow="-120" yWindow="-120" windowWidth="20730" windowHeight="11040" firstSheet="2" activeTab="9" xr2:uid="{8C91DA6D-E5A1-4120-A228-5D2A48CFAB22}"/>
  </bookViews>
  <sheets>
    <sheet name="Analysis 1" sheetId="7" r:id="rId1"/>
    <sheet name="Time Series Dashboard " sheetId="10" r:id="rId2"/>
    <sheet name="Sheet2" sheetId="11" r:id="rId3"/>
    <sheet name="DimDate" sheetId="6" state="hidden" r:id="rId4"/>
    <sheet name="DimGeography" sheetId="5" state="hidden" r:id="rId5"/>
    <sheet name="DimProduct" sheetId="4" state="hidden" r:id="rId6"/>
    <sheet name="DimSalesTerritory" sheetId="3" state="hidden" r:id="rId7"/>
    <sheet name="Analysis 2" sheetId="12" r:id="rId8"/>
    <sheet name="Dashboard 2  " sheetId="13" r:id="rId9"/>
    <sheet name="P&amp;C Analysis" sheetId="14" r:id="rId10"/>
    <sheet name="FactInternetSales" sheetId="2" state="hidden" r:id="rId11"/>
  </sheets>
  <definedNames>
    <definedName name="looktable">'Analysis 1'!$M$1:$S$5</definedName>
    <definedName name="Slicer_Country">#N/A</definedName>
    <definedName name="Slicer_Month_Name">#N/A</definedName>
    <definedName name="Slicer_Year">#N/A</definedName>
  </definedNames>
  <calcPr calcId="191029"/>
  <pivotCaches>
    <pivotCache cacheId="225" r:id="rId12"/>
    <pivotCache cacheId="228" r:id="rId13"/>
    <pivotCache cacheId="231" r:id="rId14"/>
    <pivotCache cacheId="234" r:id="rId15"/>
    <pivotCache cacheId="237" r:id="rId16"/>
    <pivotCache cacheId="240" r:id="rId17"/>
    <pivotCache cacheId="243" r:id="rId18"/>
    <pivotCache cacheId="246" r:id="rId19"/>
    <pivotCache cacheId="249" r:id="rId20"/>
    <pivotCache cacheId="252" r:id="rId21"/>
    <pivotCache cacheId="258" r:id="rId22"/>
    <pivotCache cacheId="261" r:id="rId23"/>
  </pivotCaches>
  <extLst>
    <ext xmlns:x14="http://schemas.microsoft.com/office/spreadsheetml/2009/9/main" uri="{876F7934-8845-4945-9796-88D515C7AA90}">
      <x14:pivotCaches>
        <pivotCache cacheId="224"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1df77492-9d3c-4643-be28-8f963f1e92bf" name="FactInternetSales" connection="Query - FactInternetSales"/>
          <x15:modelTable id="DimSalesTerritory_801a3215-f93e-4d00-aa32-45ea004303c5" name="DimSalesTerritory" connection="Query - DimSalesTerritory"/>
          <x15:modelTable id="DimProduct_1517a660-4736-4b01-bb09-449fb2d1e3cd" name="DimProduct" connection="Query - DimProduct"/>
          <x15:modelTable id="DimGeography_3b9cfc23-2607-4d2e-b1a7-4d968aa9c1d8" name="DimGeography" connection="Query - DimGeography"/>
          <x15:modelTable id="DimDate_5dd8129e-afa9-4683-ba32-fb7fb7ef79ac" name="DimDate" connection="Query - DimDate"/>
          <x15:modelTable id="DimCustomer_9ffa229f-9b62-4ed5-9294-b10be76f56c7" name="DimCustomer" connection="Query - DimCustomer"/>
          <x15:modelTable id="All_Measures_6b46bbeb-521e-4bdc-8fb2-b61d46b2caa1" name="All_Measures" connection="Query - All_Measures"/>
        </x15:modelTables>
        <x15:modelRelationships>
          <x15:modelRelationship fromTable="FactInternetSales" fromColumn="CustomerKey" toTable="DimCustomer" toColumn="CustomerKey"/>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OrderDate" toTable="DimDate" toColumn="Date"/>
          <x15:modelRelationship fromTable="DimGeography" fromColumn="SalesTerritoryKey" toTable="DimSalesTerritory" toColumn="SalesTerritoryKey"/>
        </x15:modelRelationships>
        <x15:extLst>
          <ext xmlns:x16="http://schemas.microsoft.com/office/spreadsheetml/2014/11/main" uri="{9835A34E-60A6-4A7C-AAB8-D5F71C897F49}">
            <x16:modelTimeGroupings>
              <x16:modelTimeGrouping tableName="FactInternetSales" columnName="OrderDate" columnId="OrderDate">
                <x16:calculatedTimeColumn columnName="OrderDate (Year)" columnId="OrderDate (Year)" contentType="years" isSelected="1"/>
              </x16:modelTimeGrouping>
            </x16:modelTimeGroupings>
          </ext>
        </x15:extLst>
      </x15:dataModel>
    </ext>
  </extLst>
</workbook>
</file>

<file path=xl/calcChain.xml><?xml version="1.0" encoding="utf-8"?>
<calcChain xmlns="http://schemas.openxmlformats.org/spreadsheetml/2006/main">
  <c r="Z6" i="14" l="1"/>
  <c r="AB8" i="14"/>
  <c r="AB7" i="14"/>
  <c r="Z7" i="14"/>
  <c r="AA7" i="14"/>
  <c r="Z8" i="14"/>
  <c r="AA8" i="14"/>
  <c r="AA6" i="14"/>
  <c r="W5" i="14"/>
  <c r="W3" i="14"/>
  <c r="U3" i="14"/>
  <c r="V3" i="14"/>
  <c r="U4" i="14"/>
  <c r="V4" i="14"/>
  <c r="W4" i="14" s="1"/>
  <c r="U5" i="14"/>
  <c r="V5" i="14"/>
  <c r="U6" i="14"/>
  <c r="V6" i="14"/>
  <c r="U7" i="14"/>
  <c r="V7" i="14"/>
  <c r="U8" i="14"/>
  <c r="V8" i="14"/>
  <c r="U9" i="14"/>
  <c r="V9" i="14"/>
  <c r="U10" i="14"/>
  <c r="V10" i="14"/>
  <c r="V2" i="14"/>
  <c r="U2" i="14"/>
  <c r="F4" i="14"/>
  <c r="D11" i="14"/>
  <c r="E11" i="14"/>
  <c r="D12" i="14"/>
  <c r="E12" i="14"/>
  <c r="D13" i="14"/>
  <c r="E13" i="14"/>
  <c r="D14" i="14"/>
  <c r="E14" i="14"/>
  <c r="D15" i="14"/>
  <c r="E15" i="14"/>
  <c r="D16" i="14"/>
  <c r="E16" i="14"/>
  <c r="D17" i="14"/>
  <c r="E17" i="14"/>
  <c r="D18" i="14"/>
  <c r="E18" i="14"/>
  <c r="D19" i="14"/>
  <c r="E19" i="14"/>
  <c r="D20" i="14"/>
  <c r="E20" i="14"/>
  <c r="D21" i="14"/>
  <c r="E21" i="14"/>
  <c r="D22" i="14"/>
  <c r="E22" i="14"/>
  <c r="D23" i="14"/>
  <c r="E23" i="14"/>
  <c r="D24" i="14"/>
  <c r="E24" i="14"/>
  <c r="D25" i="14"/>
  <c r="E25" i="14"/>
  <c r="D26" i="14"/>
  <c r="E26" i="14"/>
  <c r="D27" i="14"/>
  <c r="E27" i="14"/>
  <c r="D28" i="14"/>
  <c r="E28" i="14"/>
  <c r="D29" i="14"/>
  <c r="E29" i="14"/>
  <c r="D30" i="14"/>
  <c r="E30" i="14"/>
  <c r="D31" i="14"/>
  <c r="E31" i="14"/>
  <c r="D32" i="14"/>
  <c r="E32" i="14"/>
  <c r="D33" i="14"/>
  <c r="E33" i="14"/>
  <c r="D34" i="14"/>
  <c r="E34" i="14"/>
  <c r="D35" i="14"/>
  <c r="E35" i="14"/>
  <c r="D36" i="14"/>
  <c r="E36" i="14"/>
  <c r="D37" i="14"/>
  <c r="E37" i="14"/>
  <c r="D38" i="14"/>
  <c r="E38" i="14"/>
  <c r="D39" i="14"/>
  <c r="E39" i="14"/>
  <c r="D40" i="14"/>
  <c r="E40" i="14"/>
  <c r="D41" i="14"/>
  <c r="E41" i="14"/>
  <c r="D42" i="14"/>
  <c r="E42" i="14"/>
  <c r="D43" i="14"/>
  <c r="E43" i="14"/>
  <c r="D44" i="14"/>
  <c r="E44" i="14"/>
  <c r="D45" i="14"/>
  <c r="E45" i="14"/>
  <c r="D46" i="14"/>
  <c r="E46" i="14"/>
  <c r="D47" i="14"/>
  <c r="E47" i="14"/>
  <c r="D48" i="14"/>
  <c r="E48" i="14"/>
  <c r="D49" i="14"/>
  <c r="E49" i="14"/>
  <c r="D50" i="14"/>
  <c r="E50" i="14"/>
  <c r="D51" i="14"/>
  <c r="E51" i="14"/>
  <c r="D52" i="14"/>
  <c r="E52" i="14"/>
  <c r="D53" i="14"/>
  <c r="E53" i="14"/>
  <c r="D54" i="14"/>
  <c r="E54" i="14"/>
  <c r="D55" i="14"/>
  <c r="E55" i="14"/>
  <c r="D56" i="14"/>
  <c r="E56" i="14"/>
  <c r="D57" i="14"/>
  <c r="E57" i="14"/>
  <c r="D58" i="14"/>
  <c r="E58" i="14"/>
  <c r="D59" i="14"/>
  <c r="E59" i="14"/>
  <c r="D60" i="14"/>
  <c r="E60" i="14"/>
  <c r="D61" i="14"/>
  <c r="E61" i="14"/>
  <c r="D62" i="14"/>
  <c r="E62" i="14"/>
  <c r="D63" i="14"/>
  <c r="E63" i="14"/>
  <c r="D64" i="14"/>
  <c r="E64" i="14"/>
  <c r="D65" i="14"/>
  <c r="E65" i="14"/>
  <c r="D66" i="14"/>
  <c r="E66" i="14"/>
  <c r="D67" i="14"/>
  <c r="E67" i="14"/>
  <c r="D68" i="14"/>
  <c r="E68" i="14"/>
  <c r="D69" i="14"/>
  <c r="E69" i="14"/>
  <c r="D70" i="14"/>
  <c r="E70" i="14"/>
  <c r="D71" i="14"/>
  <c r="E71" i="14"/>
  <c r="D72" i="14"/>
  <c r="E72" i="14"/>
  <c r="D73" i="14"/>
  <c r="E73" i="14"/>
  <c r="D74" i="14"/>
  <c r="E74" i="14"/>
  <c r="D75" i="14"/>
  <c r="E75" i="14"/>
  <c r="D76" i="14"/>
  <c r="E76" i="14"/>
  <c r="D77" i="14"/>
  <c r="E77" i="14"/>
  <c r="D78" i="14"/>
  <c r="E78" i="14"/>
  <c r="D79" i="14"/>
  <c r="E79" i="14"/>
  <c r="D80" i="14"/>
  <c r="E80" i="14"/>
  <c r="D81" i="14"/>
  <c r="E81" i="14"/>
  <c r="D82" i="14"/>
  <c r="E82" i="14"/>
  <c r="D83" i="14"/>
  <c r="E83" i="14"/>
  <c r="D84" i="14"/>
  <c r="E84" i="14"/>
  <c r="D85" i="14"/>
  <c r="E85" i="14"/>
  <c r="D86" i="14"/>
  <c r="E86" i="14"/>
  <c r="D87" i="14"/>
  <c r="E87" i="14"/>
  <c r="D88" i="14"/>
  <c r="E88" i="14"/>
  <c r="D89" i="14"/>
  <c r="E89" i="14"/>
  <c r="D90" i="14"/>
  <c r="E90" i="14"/>
  <c r="D91" i="14"/>
  <c r="E91" i="14"/>
  <c r="D92" i="14"/>
  <c r="E92" i="14"/>
  <c r="D93" i="14"/>
  <c r="E93" i="14"/>
  <c r="D94" i="14"/>
  <c r="E94" i="14"/>
  <c r="D95" i="14"/>
  <c r="E95" i="14"/>
  <c r="D96" i="14"/>
  <c r="E96" i="14"/>
  <c r="D97" i="14"/>
  <c r="E97" i="14"/>
  <c r="D98" i="14"/>
  <c r="E98" i="14"/>
  <c r="D99" i="14"/>
  <c r="E99" i="14"/>
  <c r="D100" i="14"/>
  <c r="E100" i="14"/>
  <c r="D101" i="14"/>
  <c r="E101" i="14"/>
  <c r="D102" i="14"/>
  <c r="E102" i="14"/>
  <c r="D103" i="14"/>
  <c r="E103" i="14"/>
  <c r="D104" i="14"/>
  <c r="E104" i="14"/>
  <c r="D105" i="14"/>
  <c r="E105" i="14"/>
  <c r="D106" i="14"/>
  <c r="E106" i="14"/>
  <c r="D107" i="14"/>
  <c r="E107" i="14"/>
  <c r="D108" i="14"/>
  <c r="E108" i="14"/>
  <c r="D109" i="14"/>
  <c r="E109" i="14"/>
  <c r="D110" i="14"/>
  <c r="E110" i="14"/>
  <c r="D111" i="14"/>
  <c r="E111" i="14"/>
  <c r="D112" i="14"/>
  <c r="E112" i="14"/>
  <c r="D113" i="14"/>
  <c r="E113" i="14"/>
  <c r="D114" i="14"/>
  <c r="E114" i="14"/>
  <c r="D115" i="14"/>
  <c r="E115" i="14"/>
  <c r="D116" i="14"/>
  <c r="E116" i="14"/>
  <c r="D117" i="14"/>
  <c r="E117" i="14"/>
  <c r="D118" i="14"/>
  <c r="E118" i="14"/>
  <c r="D119" i="14"/>
  <c r="E119" i="14"/>
  <c r="D120" i="14"/>
  <c r="E120" i="14"/>
  <c r="D121" i="14"/>
  <c r="E121" i="14"/>
  <c r="D122" i="14"/>
  <c r="E122" i="14"/>
  <c r="D123" i="14"/>
  <c r="E123" i="14"/>
  <c r="D124" i="14"/>
  <c r="E124" i="14"/>
  <c r="D125" i="14"/>
  <c r="E125" i="14"/>
  <c r="D126" i="14"/>
  <c r="E126" i="14"/>
  <c r="D127" i="14"/>
  <c r="E127" i="14"/>
  <c r="D128" i="14"/>
  <c r="E128" i="14"/>
  <c r="D129" i="14"/>
  <c r="E129" i="14"/>
  <c r="D130" i="14"/>
  <c r="E130" i="14"/>
  <c r="D131" i="14"/>
  <c r="E131" i="14"/>
  <c r="D132" i="14"/>
  <c r="E132" i="14"/>
  <c r="D133" i="14"/>
  <c r="E133" i="14"/>
  <c r="D134" i="14"/>
  <c r="E134" i="14"/>
  <c r="E10" i="14"/>
  <c r="D10" i="14"/>
  <c r="D3" i="14"/>
  <c r="E3" i="14"/>
  <c r="D4" i="14"/>
  <c r="E4" i="14"/>
  <c r="D5" i="14"/>
  <c r="E5" i="14"/>
  <c r="F5" i="14" s="1"/>
  <c r="D6" i="14"/>
  <c r="E6" i="14"/>
  <c r="F6" i="14" s="1"/>
  <c r="D7" i="14"/>
  <c r="E7" i="14"/>
  <c r="F7" i="14" s="1"/>
  <c r="E2" i="14"/>
  <c r="D2" i="14"/>
  <c r="I2" i="14" l="1"/>
  <c r="F3" i="14"/>
  <c r="I3" i="14"/>
  <c r="J3" i="14" s="1"/>
  <c r="Z4" i="12"/>
  <c r="Z3" i="12"/>
  <c r="N3" i="12"/>
  <c r="O3" i="12"/>
  <c r="N4" i="12"/>
  <c r="O4" i="12"/>
  <c r="N5" i="12"/>
  <c r="O5" i="12"/>
  <c r="N6" i="12"/>
  <c r="O6" i="12"/>
  <c r="N7" i="12"/>
  <c r="O7" i="12"/>
  <c r="N8" i="12"/>
  <c r="O8" i="12"/>
  <c r="N9" i="12"/>
  <c r="O9" i="12"/>
  <c r="O2" i="12"/>
  <c r="N2" i="12"/>
  <c r="E7" i="12"/>
  <c r="F2" i="12"/>
  <c r="G2" i="12" s="1"/>
  <c r="F3" i="12"/>
  <c r="G3" i="12" s="1"/>
  <c r="F1" i="12"/>
  <c r="G1" i="12" s="1"/>
  <c r="J2" i="14" l="1"/>
  <c r="Y6" i="12"/>
  <c r="Y7" i="12" s="1"/>
  <c r="F5" i="12"/>
  <c r="T5" i="12"/>
  <c r="T4" i="12"/>
  <c r="T3" i="12"/>
  <c r="P8" i="12" l="1"/>
  <c r="P3" i="12"/>
  <c r="P9" i="12"/>
  <c r="P4" i="12"/>
  <c r="P5" i="12"/>
  <c r="P6" i="12"/>
  <c r="P7" i="12"/>
  <c r="O11" i="12" l="1"/>
  <c r="A17" i="7" l="1"/>
  <c r="A16" i="7"/>
  <c r="Y38" i="7" l="1"/>
  <c r="Y32" i="7"/>
  <c r="Y26" i="7"/>
  <c r="Y20" i="7"/>
  <c r="Y14" i="7"/>
  <c r="Y7" i="7"/>
  <c r="B17" i="7" l="1"/>
  <c r="X2" i="7" l="1"/>
  <c r="Y6" i="7" s="1"/>
  <c r="B18" i="7"/>
  <c r="B19" i="7"/>
  <c r="B20" i="7"/>
  <c r="B16" i="7"/>
  <c r="C16" i="7" s="1"/>
  <c r="A19" i="7"/>
  <c r="A20" i="7"/>
  <c r="A18" i="7"/>
  <c r="Z6" i="7" l="1"/>
  <c r="Y25" i="7"/>
  <c r="Z25" i="7" s="1"/>
  <c r="Z32" i="7"/>
  <c r="Z26" i="7"/>
  <c r="Y37" i="7"/>
  <c r="Z37" i="7" s="1"/>
  <c r="Z38" i="7"/>
  <c r="Z20" i="7"/>
  <c r="Y31" i="7"/>
  <c r="Z31" i="7" s="1"/>
  <c r="Z14" i="7"/>
  <c r="Y13" i="7"/>
  <c r="Z13" i="7" s="1"/>
  <c r="Y19" i="7"/>
  <c r="Z19" i="7" s="1"/>
  <c r="Z7" i="7"/>
  <c r="D24" i="7"/>
  <c r="C18" i="7"/>
  <c r="D18" i="7" s="1"/>
  <c r="C17" i="7"/>
  <c r="D17" i="7" s="1"/>
  <c r="C20" i="7"/>
  <c r="D20" i="7" s="1"/>
  <c r="C19" i="7"/>
  <c r="D19" i="7" s="1"/>
  <c r="AA7" i="7" l="1"/>
  <c r="AA6" i="7"/>
  <c r="AA20" i="7"/>
  <c r="AA31" i="7"/>
  <c r="AA37" i="7"/>
  <c r="AA26" i="7"/>
  <c r="AA38" i="7"/>
  <c r="AA25" i="7"/>
  <c r="AA32" i="7"/>
  <c r="AA19" i="7"/>
  <c r="AA13" i="7"/>
  <c r="AA14" i="7"/>
  <c r="B24" i="7"/>
  <c r="B25" i="7" s="1"/>
  <c r="AA22" i="7" l="1"/>
  <c r="AA34" i="7"/>
  <c r="AA40" i="7"/>
  <c r="AA28" i="7"/>
  <c r="AA9" i="7"/>
  <c r="AA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091E8-C2B3-4A15-A13F-3C3B165C79A2}" name="Query - All_Measures" description="Connection to the 'All_Measures' query in the workbook." type="100" refreshedVersion="6" minRefreshableVersion="5">
    <extLst>
      <ext xmlns:x15="http://schemas.microsoft.com/office/spreadsheetml/2010/11/main" uri="{DE250136-89BD-433C-8126-D09CA5730AF9}">
        <x15:connection id="b2b5c03b-ed6a-434e-bcd5-3916a2ba9cfa">
          <x15:oledbPr connection="Provider=Microsoft.Mashup.OleDb.1;Data Source=$Workbook$;Location=All_Measures;Extended Properties=&quot;&quot;">
            <x15:dbTables>
              <x15:dbTable name="All_Measures"/>
            </x15:dbTables>
          </x15:oledbPr>
        </x15:connection>
      </ext>
    </extLst>
  </connection>
  <connection id="2" xr16:uid="{79C7BA0F-51CA-4690-9866-F70E79D79171}" name="Query - DimCustomer" description="Connection to the 'DimCustomer' query in the workbook." type="100" refreshedVersion="6" minRefreshableVersion="5">
    <extLst>
      <ext xmlns:x15="http://schemas.microsoft.com/office/spreadsheetml/2010/11/main" uri="{DE250136-89BD-433C-8126-D09CA5730AF9}">
        <x15:connection id="00e46223-b454-4679-882a-80b28570f418">
          <x15:oledbPr connection="Provider=Microsoft.Mashup.OleDb.1;Data Source=$Workbook$;Location=DimCustomer;Extended Properties=&quot;&quot;">
            <x15:dbTables>
              <x15:dbTable name="DimCustomer"/>
            </x15:dbTables>
          </x15:oledbPr>
        </x15:connection>
      </ext>
    </extLst>
  </connection>
  <connection id="3" xr16:uid="{A99840CC-6924-4247-BE38-A9E7E75E3557}" name="Query - DimDate" description="Connection to the 'DimDate' query in the workbook." type="100" refreshedVersion="6" minRefreshableVersion="5">
    <extLst>
      <ext xmlns:x15="http://schemas.microsoft.com/office/spreadsheetml/2010/11/main" uri="{DE250136-89BD-433C-8126-D09CA5730AF9}">
        <x15:connection id="83f9fdfa-f3e5-4f8e-b735-7125d79a1768">
          <x15:oledbPr connection="Provider=Microsoft.Mashup.OleDb.1;Data Source=$Workbook$;Location=DimDate;Extended Properties=&quot;&quot;">
            <x15:dbTables>
              <x15:dbTable name="DimDate"/>
            </x15:dbTables>
          </x15:oledbPr>
        </x15:connection>
      </ext>
    </extLst>
  </connection>
  <connection id="4" xr16:uid="{BCE6B490-DF2D-4364-96D1-F9B7D2F33DB5}" name="Query - DimGeography" description="Connection to the 'DimGeography' query in the workbook." type="100" refreshedVersion="6" minRefreshableVersion="5">
    <extLst>
      <ext xmlns:x15="http://schemas.microsoft.com/office/spreadsheetml/2010/11/main" uri="{DE250136-89BD-433C-8126-D09CA5730AF9}">
        <x15:connection id="a6736ec8-cf9c-465e-993e-5c26b4004e13">
          <x15:oledbPr connection="Provider=Microsoft.Mashup.OleDb.1;Data Source=$Workbook$;Location=DimGeography;Extended Properties=&quot;&quot;">
            <x15:dbTables>
              <x15:dbTable name="DimGeography"/>
            </x15:dbTables>
          </x15:oledbPr>
        </x15:connection>
      </ext>
    </extLst>
  </connection>
  <connection id="5" xr16:uid="{2125D3EA-F3DF-4BC8-B520-32CBAB61516B}" name="Query - DimProduct" description="Connection to the 'DimProduct' query in the workbook." type="100" refreshedVersion="6" minRefreshableVersion="5">
    <extLst>
      <ext xmlns:x15="http://schemas.microsoft.com/office/spreadsheetml/2010/11/main" uri="{DE250136-89BD-433C-8126-D09CA5730AF9}">
        <x15:connection id="6d95b5cc-95cf-415c-8c92-af37627ccb99">
          <x15:oledbPr connection="Provider=Microsoft.Mashup.OleDb.1;Data Source=$Workbook$;Location=DimProduct;Extended Properties=&quot;&quot;">
            <x15:dbTables>
              <x15:dbTable name="DimProduct"/>
            </x15:dbTables>
          </x15:oledbPr>
        </x15:connection>
      </ext>
    </extLst>
  </connection>
  <connection id="6" xr16:uid="{8661A103-62A4-4043-8535-F6C907802C28}" name="Query - DimSalesTerritory" description="Connection to the 'DimSalesTerritory' query in the workbook." type="100" refreshedVersion="6" minRefreshableVersion="5">
    <extLst>
      <ext xmlns:x15="http://schemas.microsoft.com/office/spreadsheetml/2010/11/main" uri="{DE250136-89BD-433C-8126-D09CA5730AF9}">
        <x15:connection id="922346db-26cb-4722-9a05-45c33e4c9596">
          <x15:oledbPr connection="Provider=Microsoft.Mashup.OleDb.1;Data Source=$Workbook$;Location=DimSalesTerritory;Extended Properties=&quot;&quot;">
            <x15:dbTables>
              <x15:dbTable name="DimSalesTerritory"/>
            </x15:dbTables>
          </x15:oledbPr>
        </x15:connection>
      </ext>
    </extLst>
  </connection>
  <connection id="7" xr16:uid="{1EDC8BE8-40D6-47E1-A10E-2ED4054A79FA}" name="Query - FactInternetSales" description="Connection to the 'FactInternetSales' query in the workbook." type="100" refreshedVersion="6" minRefreshableVersion="5">
    <extLst>
      <ext xmlns:x15="http://schemas.microsoft.com/office/spreadsheetml/2010/11/main" uri="{DE250136-89BD-433C-8126-D09CA5730AF9}">
        <x15:connection id="c19cbd7c-0356-4f70-a9d2-956ad740a1a4"/>
      </ext>
    </extLst>
  </connection>
  <connection id="8" xr16:uid="{9BC20320-9BDA-46FA-9F4E-72B8A8E9BD3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<sst xmlns="http://schemas.openxmlformats.org/spreadsheetml/2006/main" count="645" uniqueCount="590">
  <si>
    <t>#Transaction</t>
  </si>
  <si>
    <t>Sold Products</t>
  </si>
  <si>
    <t>Unsold Products</t>
  </si>
  <si>
    <t>Total COGS</t>
  </si>
  <si>
    <t>Total Qty</t>
  </si>
  <si>
    <t>Total Revenue</t>
  </si>
  <si>
    <t>% Profit Margin</t>
  </si>
  <si>
    <t>Year</t>
  </si>
  <si>
    <t>Option Button</t>
  </si>
  <si>
    <t>Above Average</t>
  </si>
  <si>
    <t>Above average</t>
  </si>
  <si>
    <t>Percentage</t>
  </si>
  <si>
    <t>Caption</t>
  </si>
  <si>
    <t xml:space="preserve">  </t>
  </si>
  <si>
    <t xml:space="preserve"> Revenue</t>
  </si>
  <si>
    <t xml:space="preserve"> Profit</t>
  </si>
  <si>
    <t xml:space="preserve"> COGS</t>
  </si>
  <si>
    <t xml:space="preserve"> Qty</t>
  </si>
  <si>
    <t xml:space="preserve"> Products</t>
  </si>
  <si>
    <t>Check selected year</t>
  </si>
  <si>
    <t>Total profit</t>
  </si>
  <si>
    <t>Seleced year</t>
  </si>
  <si>
    <t>Prev year</t>
  </si>
  <si>
    <t>Profit</t>
  </si>
  <si>
    <t>YoY change</t>
  </si>
  <si>
    <t>Revenue</t>
  </si>
  <si>
    <t>COGS</t>
  </si>
  <si>
    <t>Qty</t>
  </si>
  <si>
    <t>Total Transaction</t>
  </si>
  <si>
    <t>Transaction</t>
  </si>
  <si>
    <t>Profit Margin</t>
  </si>
  <si>
    <t>Apr</t>
  </si>
  <si>
    <t>Aug</t>
  </si>
  <si>
    <t>Dec</t>
  </si>
  <si>
    <t>Feb</t>
  </si>
  <si>
    <t>Jan</t>
  </si>
  <si>
    <t>Jul</t>
  </si>
  <si>
    <t>Jun</t>
  </si>
  <si>
    <t>Mar</t>
  </si>
  <si>
    <t>May</t>
  </si>
  <si>
    <t>Nov</t>
  </si>
  <si>
    <t>Oct</t>
  </si>
  <si>
    <t>Sep</t>
  </si>
  <si>
    <t>Month Name</t>
  </si>
  <si>
    <t>Day Name</t>
  </si>
  <si>
    <t>Fri</t>
  </si>
  <si>
    <t>Mon</t>
  </si>
  <si>
    <t>Sat</t>
  </si>
  <si>
    <t>Sun</t>
  </si>
  <si>
    <t>Thu</t>
  </si>
  <si>
    <t>Tue</t>
  </si>
  <si>
    <t>Wed</t>
  </si>
  <si>
    <t>Highlight</t>
  </si>
  <si>
    <t>Day Type</t>
  </si>
  <si>
    <t>Weekday</t>
  </si>
  <si>
    <t>Weekend</t>
  </si>
  <si>
    <t>%</t>
  </si>
  <si>
    <t>Top</t>
  </si>
  <si>
    <t>Quarter</t>
  </si>
  <si>
    <t>Q-1</t>
  </si>
  <si>
    <t>Q-2</t>
  </si>
  <si>
    <t>Q-3</t>
  </si>
  <si>
    <t>Q-4</t>
  </si>
  <si>
    <t xml:space="preserve"> Profit2</t>
  </si>
  <si>
    <t>ProductName</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</si>
  <si>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</si>
  <si>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</si>
  <si>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</si>
  <si>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</si>
  <si>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</si>
  <si>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</si>
  <si>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</si>
  <si>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</si>
  <si>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</si>
  <si>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</si>
  <si>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</si>
  <si>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</si>
  <si>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</si>
  <si>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</si>
  <si>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</si>
  <si>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</si>
  <si>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</si>
  <si>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</si>
  <si>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</si>
  <si>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</si>
  <si>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</si>
  <si>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</si>
  <si>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</si>
  <si>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</si>
  <si>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</si>
  <si>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</si>
  <si>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</si>
  <si>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</si>
  <si>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</si>
  <si>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</si>
  <si>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</si>
  <si>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</si>
  <si>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</si>
  <si>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</si>
  <si>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</si>
  <si>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</si>
  <si>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</si>
  <si>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</si>
  <si>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</si>
  <si>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</si>
  <si>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</si>
  <si>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</si>
  <si>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</si>
  <si>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</si>
  <si>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Touring-1000 Blue, 46</t>
  </si>
  <si>
    <t>Road-350-W Yellow, 40</t>
  </si>
  <si>
    <t>Touring-1000 Yellow, 46</t>
  </si>
  <si>
    <t>Road-350-W Yellow, 42</t>
  </si>
  <si>
    <t>Road-350-W Yellow, 48</t>
  </si>
  <si>
    <t>Touring-1000 Blue, 54</t>
  </si>
  <si>
    <t>Touring-1000 Yellow, 54</t>
  </si>
  <si>
    <t>Touring-1000 Yellow, 50</t>
  </si>
  <si>
    <t>Road-350-W Yellow, 44</t>
  </si>
  <si>
    <t>Touring-1000 Blue, 50</t>
  </si>
  <si>
    <t>Touring-1000 Blue, 60</t>
  </si>
  <si>
    <t>Touring-1000 Yellow, 60</t>
  </si>
  <si>
    <t>Road-750 Black, 52</t>
  </si>
  <si>
    <t>Road-750 Black, 44</t>
  </si>
  <si>
    <t>Road-750 Black, 48</t>
  </si>
  <si>
    <t>Road-750 Black, 58</t>
  </si>
  <si>
    <t>Mountain-400-W Silver, 38</t>
  </si>
  <si>
    <t>Sport-100 Helmet, Red</t>
  </si>
  <si>
    <t>Mountain-400-W Silver, 42</t>
  </si>
  <si>
    <t>Touring-2000 Blue, 50</t>
  </si>
  <si>
    <t>Mountain-400-W Silver, 46</t>
  </si>
  <si>
    <t>Sport-100 Helmet, Blue</t>
  </si>
  <si>
    <t>Touring-2000 Blue, 46</t>
  </si>
  <si>
    <t>Sport-100 Helmet, Black</t>
  </si>
  <si>
    <t>Mountain-400-W Silver, 40</t>
  </si>
  <si>
    <t>Touring-2000 Blue, 54</t>
  </si>
  <si>
    <t>Touring-2000 Blue, 60</t>
  </si>
  <si>
    <t>HL Mountain Tire</t>
  </si>
  <si>
    <t>Fender Set - Mountain</t>
  </si>
  <si>
    <t>Hydration Pack - 70 oz.</t>
  </si>
  <si>
    <t>All-Purpose Bike Stand</t>
  </si>
  <si>
    <t>Hitch Rack - 4-Bike</t>
  </si>
  <si>
    <t>ML Mountain Tire</t>
  </si>
  <si>
    <t>HL Road Tire</t>
  </si>
  <si>
    <t>Touring-3000 Blue, 62</t>
  </si>
  <si>
    <t>Touring-3000 Yellow, 50</t>
  </si>
  <si>
    <t>Touring Tire</t>
  </si>
  <si>
    <t>Women's Mountain Shorts, L</t>
  </si>
  <si>
    <t>Women's Mountain Shorts, M</t>
  </si>
  <si>
    <t>Touring-3000 Blue, 54</t>
  </si>
  <si>
    <t>Touring-3000 Yellow, 44</t>
  </si>
  <si>
    <t>Touring-3000 Yellow, 62</t>
  </si>
  <si>
    <t>Touring-3000 Yellow, 58</t>
  </si>
  <si>
    <t>ML Road Tire</t>
  </si>
  <si>
    <t>Touring-3000 Blue, 58</t>
  </si>
  <si>
    <t>LL Road Tire</t>
  </si>
  <si>
    <t>Mountain-500 Silver, 48</t>
  </si>
  <si>
    <t>Mountain-500 Black, 48</t>
  </si>
  <si>
    <t>Mountain-500 Silver, 52</t>
  </si>
  <si>
    <t>LL Mountain Tire</t>
  </si>
  <si>
    <t>Touring-3000 Yellow, 54</t>
  </si>
  <si>
    <t>Touring-3000 Blue, 44</t>
  </si>
  <si>
    <t>Touring-3000 Blue, 50</t>
  </si>
  <si>
    <t>Water Bottle - 30 oz.</t>
  </si>
  <si>
    <t>Women's Mountain Shorts, S</t>
  </si>
  <si>
    <t>Mountain-500 Black, 44</t>
  </si>
  <si>
    <t>Mountain Bottle Cage</t>
  </si>
  <si>
    <t>Mountain-500 Black, 42</t>
  </si>
  <si>
    <t>Mountain-500 Black, 40</t>
  </si>
  <si>
    <t>Mountain-500 Silver, 40</t>
  </si>
  <si>
    <t>Mountain-500 Black, 52</t>
  </si>
  <si>
    <t>Mountain Tire Tube</t>
  </si>
  <si>
    <t>Mountain-500 Silver, 44</t>
  </si>
  <si>
    <t>Mountain-500 Silver, 42</t>
  </si>
  <si>
    <t>Road Bottle Cage</t>
  </si>
  <si>
    <t>Classic Vest, M</t>
  </si>
  <si>
    <t>Classic Vest, L</t>
  </si>
  <si>
    <t>Half-Finger Gloves, M</t>
  </si>
  <si>
    <t>Half-Finger Gloves, S</t>
  </si>
  <si>
    <t>Classic Vest, S</t>
  </si>
  <si>
    <t>Half-Finger Gloves, L</t>
  </si>
  <si>
    <t>Road Tire Tube</t>
  </si>
  <si>
    <t>Long-Sleeve Logo Jersey, M</t>
  </si>
  <si>
    <t>Long-Sleeve Logo Jersey, L</t>
  </si>
  <si>
    <t>Short-Sleeve Classic Jersey, XL</t>
  </si>
  <si>
    <t>Long-Sleeve Logo Jersey, S</t>
  </si>
  <si>
    <t>Short-Sleeve Classic Jersey, M</t>
  </si>
  <si>
    <t>Short-Sleeve Classic Jersey, S</t>
  </si>
  <si>
    <t>Long-Sleeve Logo Jersey, XL</t>
  </si>
  <si>
    <t>Touring Tire Tube</t>
  </si>
  <si>
    <t>Short-Sleeve Classic Jersey, L</t>
  </si>
  <si>
    <t>AWC Logo Cap</t>
  </si>
  <si>
    <t>Patch Kit/8 Patches</t>
  </si>
  <si>
    <t>Bike Wash - Dissolver</t>
  </si>
  <si>
    <t>Racing Socks, M</t>
  </si>
  <si>
    <t>Racing Socks, L</t>
  </si>
  <si>
    <t>others</t>
  </si>
  <si>
    <t xml:space="preserve">Top-5 </t>
  </si>
  <si>
    <t>Others</t>
  </si>
  <si>
    <t>Full-Finger Gloves, L</t>
  </si>
  <si>
    <t>Mountain Bike Socks, L</t>
  </si>
  <si>
    <t>Thin-Jam Lock Nut 14</t>
  </si>
  <si>
    <t>HL Touring Frame - Blue, 46</t>
  </si>
  <si>
    <t>HL Road Frame - Black, 52</t>
  </si>
  <si>
    <t>HL Touring Frame - Blue, 50</t>
  </si>
  <si>
    <t>HL Road Front Wheel</t>
  </si>
  <si>
    <t>HL Touring Frame - Blue, 54</t>
  </si>
  <si>
    <t>ML Road Frame - Red, 60</t>
  </si>
  <si>
    <t>HL Touring Frame - Blue, 60</t>
  </si>
  <si>
    <t>External Lock Washer 1</t>
  </si>
  <si>
    <t>HL Touring Frame - Yellow, 46</t>
  </si>
  <si>
    <t>HL Road Frame - Red, 52</t>
  </si>
  <si>
    <t>HL Touring Frame - Yellow, 50</t>
  </si>
  <si>
    <t>Headset Ball Bearings</t>
  </si>
  <si>
    <t>HL Touring Frame - Yellow, 54</t>
  </si>
  <si>
    <t>Thin-Jam Hex Nut 14</t>
  </si>
  <si>
    <t>HL Touring Frame - Yellow, 60</t>
  </si>
  <si>
    <t>Touring Rim</t>
  </si>
  <si>
    <t>HL Touring Handlebars</t>
  </si>
  <si>
    <t>ML Road Pedal</t>
  </si>
  <si>
    <t>HL Touring Seat Assembly</t>
  </si>
  <si>
    <t>HL Mountain Seat/Saddle</t>
  </si>
  <si>
    <t>HL Touring Seat/Saddle</t>
  </si>
  <si>
    <t>External Lock Washer 5</t>
  </si>
  <si>
    <t>Blade</t>
  </si>
  <si>
    <t>Paint - Red</t>
  </si>
  <si>
    <t>Internal Lock Washer 1</t>
  </si>
  <si>
    <t>Flat Washer 9</t>
  </si>
  <si>
    <t>Internal Lock Washer 10</t>
  </si>
  <si>
    <t>Guide Pulley</t>
  </si>
  <si>
    <t>Internal Lock Washer 2</t>
  </si>
  <si>
    <t>Hex Nut 16</t>
  </si>
  <si>
    <t>Internal Lock Washer 3</t>
  </si>
  <si>
    <t>Stem</t>
  </si>
  <si>
    <t>Internal Lock Washer 4</t>
  </si>
  <si>
    <t>Thin-Jam Hex Nut 7</t>
  </si>
  <si>
    <t>Internal Lock Washer 5</t>
  </si>
  <si>
    <t>Thin-Jam Lock Nut 7</t>
  </si>
  <si>
    <t>Internal Lock Washer 6</t>
  </si>
  <si>
    <t>ML Road Frame - Red, 44</t>
  </si>
  <si>
    <t>Internal Lock Washer 7</t>
  </si>
  <si>
    <t>ML Road Frame-W - Yellow, 44</t>
  </si>
  <si>
    <t>Internal Lock Washer 8</t>
  </si>
  <si>
    <t>ML Road Seat/Saddle</t>
  </si>
  <si>
    <t>Internal Lock Washer 9</t>
  </si>
  <si>
    <t>Mountain Pump</t>
  </si>
  <si>
    <t>Keyed Washer</t>
  </si>
  <si>
    <t>Cup-Shaped Race</t>
  </si>
  <si>
    <t>LL Bottom Bracket</t>
  </si>
  <si>
    <t>Mountain-300 Black, 38</t>
  </si>
  <si>
    <t>LL Crankarm</t>
  </si>
  <si>
    <t>HL Nipple</t>
  </si>
  <si>
    <t>LL Crankset</t>
  </si>
  <si>
    <t>HL Road Seat/Saddle</t>
  </si>
  <si>
    <t>LL Fork</t>
  </si>
  <si>
    <t>HL Shell</t>
  </si>
  <si>
    <t>LL Grip Tape</t>
  </si>
  <si>
    <t>Flat Washer 5</t>
  </si>
  <si>
    <t>LL Headset</t>
  </si>
  <si>
    <t>Front Brakes</t>
  </si>
  <si>
    <t>LL Hub</t>
  </si>
  <si>
    <t>Road-450 Red, 52</t>
  </si>
  <si>
    <t>LL Mountain Frame - Black, 40</t>
  </si>
  <si>
    <t>Handlebar Tube</t>
  </si>
  <si>
    <t>LL Mountain Frame - Black, 42</t>
  </si>
  <si>
    <t>Hex Nut 12</t>
  </si>
  <si>
    <t>LL Mountain Frame - Black, 44</t>
  </si>
  <si>
    <t>Seat Lug</t>
  </si>
  <si>
    <t>LL Mountain Frame - Black, 48</t>
  </si>
  <si>
    <t>Hex Nut 2</t>
  </si>
  <si>
    <t>LL Mountain Frame - Black, 52</t>
  </si>
  <si>
    <t>Thin-Jam Hex Nut 10</t>
  </si>
  <si>
    <t>LL Mountain Frame - Silver, 40</t>
  </si>
  <si>
    <t>Thin-Jam Hex Nut 3</t>
  </si>
  <si>
    <t>LL Mountain Frame - Silver, 42</t>
  </si>
  <si>
    <t>Thin-Jam Lock Nut 10</t>
  </si>
  <si>
    <t>LL Mountain Frame - Silver, 44</t>
  </si>
  <si>
    <t>Thin-Jam Lock Nut 3</t>
  </si>
  <si>
    <t>LL Mountain Frame - Silver, 48</t>
  </si>
  <si>
    <t>Touring End Caps</t>
  </si>
  <si>
    <t>LL Mountain Frame - Silver, 52</t>
  </si>
  <si>
    <t>ML Mountain Seat/Saddle</t>
  </si>
  <si>
    <t>LL Mountain Front Wheel</t>
  </si>
  <si>
    <t>ML Road Frame - Red, 52</t>
  </si>
  <si>
    <t>LL Mountain Handlebars</t>
  </si>
  <si>
    <t>ML Road Frame-W - Yellow, 40</t>
  </si>
  <si>
    <t>LL Mountain Pedal</t>
  </si>
  <si>
    <t>ML Road Front Wheel</t>
  </si>
  <si>
    <t>LL Mountain Rear Wheel</t>
  </si>
  <si>
    <t>ML Road Rim</t>
  </si>
  <si>
    <t>LL Mountain Rim</t>
  </si>
  <si>
    <t>ML Touring Seat Assembly</t>
  </si>
  <si>
    <t>LL Mountain Seat Assembly</t>
  </si>
  <si>
    <t>HL Mountain Rear Wheel</t>
  </si>
  <si>
    <t>LL Mountain Seat/Saddle</t>
  </si>
  <si>
    <t>Chainring Nut</t>
  </si>
  <si>
    <t>Cable Lock</t>
  </si>
  <si>
    <t>Cone-Shaped Race</t>
  </si>
  <si>
    <t>LL Nipple</t>
  </si>
  <si>
    <t>Decal 2</t>
  </si>
  <si>
    <t>LL Road Frame - Black, 44</t>
  </si>
  <si>
    <t>External Lock Washer 3</t>
  </si>
  <si>
    <t>LL Road Frame - Black, 48</t>
  </si>
  <si>
    <t>Mountain-300 Black, 44</t>
  </si>
  <si>
    <t>LL Road Frame - Black, 52</t>
  </si>
  <si>
    <t>External Lock Washer 7</t>
  </si>
  <si>
    <t>LL Road Frame - Black, 58</t>
  </si>
  <si>
    <t>HL Road Frame - Black, 48</t>
  </si>
  <si>
    <t>LL Road Frame - Black, 60</t>
  </si>
  <si>
    <t>HL Road Frame - Black, 62</t>
  </si>
  <si>
    <t>LL Road Frame - Black, 62</t>
  </si>
  <si>
    <t>Paint - Black</t>
  </si>
  <si>
    <t>LL Road Frame - Red, 44</t>
  </si>
  <si>
    <t>HL Spindle/Axle</t>
  </si>
  <si>
    <t>LL Road Frame - Red, 48</t>
  </si>
  <si>
    <t>HL Road Frame - Red, 48</t>
  </si>
  <si>
    <t>LL Road Frame - Red, 52</t>
  </si>
  <si>
    <t>Flat Washer 3</t>
  </si>
  <si>
    <t>LL Road Frame - Red, 58</t>
  </si>
  <si>
    <t>Flat Washer 7</t>
  </si>
  <si>
    <t>LL Road Frame - Red, 60</t>
  </si>
  <si>
    <t>Fork End</t>
  </si>
  <si>
    <t>LL Road Frame - Red, 62</t>
  </si>
  <si>
    <t>Front Derailleur Cage</t>
  </si>
  <si>
    <t>LL Road Front Wheel</t>
  </si>
  <si>
    <t>Road-450 Red, 44</t>
  </si>
  <si>
    <t>LL Road Handlebars</t>
  </si>
  <si>
    <t>Road-450 Red, 60</t>
  </si>
  <si>
    <t>LL Road Pedal</t>
  </si>
  <si>
    <t>HL Road Frame - Red, 58</t>
  </si>
  <si>
    <t>LL Road Rear Wheel</t>
  </si>
  <si>
    <t>Headlights - Dual-Beam</t>
  </si>
  <si>
    <t>LL Road Rim</t>
  </si>
  <si>
    <t>Hex Nut 10</t>
  </si>
  <si>
    <t>LL Road Seat Assembly</t>
  </si>
  <si>
    <t>Hex Nut 14</t>
  </si>
  <si>
    <t>LL Road Seat/Saddle</t>
  </si>
  <si>
    <t>Hex Nut 18</t>
  </si>
  <si>
    <t>Chain</t>
  </si>
  <si>
    <t>Seat Stays</t>
  </si>
  <si>
    <t>LL Shell</t>
  </si>
  <si>
    <t>HL Road Pedal</t>
  </si>
  <si>
    <t>LL Spindle/Axle</t>
  </si>
  <si>
    <t>Hex Nut 21</t>
  </si>
  <si>
    <t>LL Touring Frame - Blue, 44</t>
  </si>
  <si>
    <t>Tension Pulley</t>
  </si>
  <si>
    <t>LL Touring Frame - Blue, 50</t>
  </si>
  <si>
    <t>Thin-Jam Hex Nut 12</t>
  </si>
  <si>
    <t>LL Touring Frame - Blue, 54</t>
  </si>
  <si>
    <t>Thin-Jam Hex Nut 16</t>
  </si>
  <si>
    <t>LL Touring Frame - Blue, 58</t>
  </si>
  <si>
    <t>Thin-Jam Hex Nut 5</t>
  </si>
  <si>
    <t>LL Touring Frame - Blue, 62</t>
  </si>
  <si>
    <t>Thin-Jam Hex Nut 9</t>
  </si>
  <si>
    <t>LL Touring Frame - Yellow, 44</t>
  </si>
  <si>
    <t>Thin-Jam Lock Nut 12</t>
  </si>
  <si>
    <t>LL Touring Frame - Yellow, 50</t>
  </si>
  <si>
    <t>Thin-Jam Lock Nut 16</t>
  </si>
  <si>
    <t>LL Touring Frame - Yellow, 54</t>
  </si>
  <si>
    <t>Thin-Jam Lock Nut 5</t>
  </si>
  <si>
    <t>LL Touring Frame - Yellow, 58</t>
  </si>
  <si>
    <t>Thin-Jam Lock Nut 9</t>
  </si>
  <si>
    <t>LL Touring Frame - Yellow, 62</t>
  </si>
  <si>
    <t>Touring Pedal</t>
  </si>
  <si>
    <t>LL Touring Handlebars</t>
  </si>
  <si>
    <t>HL Mountain Frame - Silver, 44</t>
  </si>
  <si>
    <t>LL Touring Seat Assembly</t>
  </si>
  <si>
    <t>Chainring</t>
  </si>
  <si>
    <t>LL Touring Seat/Saddle</t>
  </si>
  <si>
    <t>ML Road Frame - Red, 48</t>
  </si>
  <si>
    <t>Lock Nut 1</t>
  </si>
  <si>
    <t>ML Road Frame - Red, 58</t>
  </si>
  <si>
    <t>Lock Nut 10</t>
  </si>
  <si>
    <t>ML Road Frame-W - Yellow, 38</t>
  </si>
  <si>
    <t>Lock Nut 11</t>
  </si>
  <si>
    <t>ML Road Frame-W - Yellow, 42</t>
  </si>
  <si>
    <t>Lock Nut 12</t>
  </si>
  <si>
    <t>ML Road Frame-W - Yellow, 48</t>
  </si>
  <si>
    <t>Lock Nut 13</t>
  </si>
  <si>
    <t>ML Road Handlebars</t>
  </si>
  <si>
    <t>Lock Nut 14</t>
  </si>
  <si>
    <t>ML Road Rear Wheel</t>
  </si>
  <si>
    <t>Lock Nut 15</t>
  </si>
  <si>
    <t>ML Road Seat Assembly</t>
  </si>
  <si>
    <t>Lock Nut 16</t>
  </si>
  <si>
    <t>Chainring Bolts</t>
  </si>
  <si>
    <t>Lock Nut 17</t>
  </si>
  <si>
    <t>ML Touring Seat/Saddle</t>
  </si>
  <si>
    <t>Lock Nut 18</t>
  </si>
  <si>
    <t>Mountain Bike Socks, M</t>
  </si>
  <si>
    <t>Lock Nut 19</t>
  </si>
  <si>
    <t>Mountain End Caps</t>
  </si>
  <si>
    <t>Lock Nut 2</t>
  </si>
  <si>
    <t>HL Mountain Rim</t>
  </si>
  <si>
    <t>Lock Nut 20</t>
  </si>
  <si>
    <t>HL Mountain Seat Assembly</t>
  </si>
  <si>
    <t>Lock Nut 21</t>
  </si>
  <si>
    <t>Bearing Ball</t>
  </si>
  <si>
    <t>Lock Nut 22</t>
  </si>
  <si>
    <t>Crown Race</t>
  </si>
  <si>
    <t>Lock Nut 23</t>
  </si>
  <si>
    <t>Decal 1</t>
  </si>
  <si>
    <t>Lock Nut 3</t>
  </si>
  <si>
    <t>Down Tube</t>
  </si>
  <si>
    <t>Lock Nut 4</t>
  </si>
  <si>
    <t>External Lock Washer 2</t>
  </si>
  <si>
    <t>Lock Nut 5</t>
  </si>
  <si>
    <t>External Lock Washer 4</t>
  </si>
  <si>
    <t>Lock Nut 6</t>
  </si>
  <si>
    <t>Mountain-300 Black, 40</t>
  </si>
  <si>
    <t>Lock Nut 7</t>
  </si>
  <si>
    <t>Mountain-300 Black, 48</t>
  </si>
  <si>
    <t>Lock Nut 8</t>
  </si>
  <si>
    <t>External Lock Washer 6</t>
  </si>
  <si>
    <t>Lock Nut 9</t>
  </si>
  <si>
    <t>External Lock Washer 8</t>
  </si>
  <si>
    <t>Lock Ring</t>
  </si>
  <si>
    <t>HL Road Frame - Black, 44</t>
  </si>
  <si>
    <t>Lock Washer 1</t>
  </si>
  <si>
    <t>External Lock Washer 9</t>
  </si>
  <si>
    <t>Lock Washer 10</t>
  </si>
  <si>
    <t>HL Road Frame - Black, 58</t>
  </si>
  <si>
    <t>Lock Washer 11</t>
  </si>
  <si>
    <t>HL Road Frame - Red, 44</t>
  </si>
  <si>
    <t>Lock Washer 12</t>
  </si>
  <si>
    <t>Flat Washer 1</t>
  </si>
  <si>
    <t>Lock Washer 13</t>
  </si>
  <si>
    <t>Paint - Blue</t>
  </si>
  <si>
    <t>Lock Washer 2</t>
  </si>
  <si>
    <t>Paint - Silver</t>
  </si>
  <si>
    <t>Paint - Yellow</t>
  </si>
  <si>
    <t>HL Road Seat Assembly</t>
  </si>
  <si>
    <t>Pinch Bolt</t>
  </si>
  <si>
    <t>Rear Brakes</t>
  </si>
  <si>
    <t>Rear Derailleur Cage</t>
  </si>
  <si>
    <t>Lock Washer 3</t>
  </si>
  <si>
    <t>Rear Derailleur</t>
  </si>
  <si>
    <t>Lock Washer 4</t>
  </si>
  <si>
    <t>Reflector</t>
  </si>
  <si>
    <t>Lock Washer 5</t>
  </si>
  <si>
    <t>Road End Caps</t>
  </si>
  <si>
    <t>Lock Washer 6</t>
  </si>
  <si>
    <t>Flat Washer 2</t>
  </si>
  <si>
    <t>Chain Stays</t>
  </si>
  <si>
    <t>Flat Washer 4</t>
  </si>
  <si>
    <t>Women's Tights, L</t>
  </si>
  <si>
    <t>Flat Washer 6</t>
  </si>
  <si>
    <t>Women's Tights, S</t>
  </si>
  <si>
    <t>Flat Washer 8</t>
  </si>
  <si>
    <t>HL Mountain Frame - Silver, 48</t>
  </si>
  <si>
    <t>Fork Crown</t>
  </si>
  <si>
    <t>HL Mountain Front Wheel</t>
  </si>
  <si>
    <t>Freewheel</t>
  </si>
  <si>
    <t>HL Mountain Handlebars</t>
  </si>
  <si>
    <t>Front Derailleur</t>
  </si>
  <si>
    <t>HL Mountain Pedal</t>
  </si>
  <si>
    <t>Front Derailleur Linkage</t>
  </si>
  <si>
    <t>Lower Head Race</t>
  </si>
  <si>
    <t>Full-Finger Gloves, M</t>
  </si>
  <si>
    <t>Men's Bib-Shorts, L</t>
  </si>
  <si>
    <t>Road-450 Red, 48</t>
  </si>
  <si>
    <t>Men's Bib-Shorts, M</t>
  </si>
  <si>
    <t>Road-450 Red, 58</t>
  </si>
  <si>
    <t>Men's Bib-Shorts, S</t>
  </si>
  <si>
    <t>Full-Finger Gloves, S</t>
  </si>
  <si>
    <t>Men's Sports Shorts, L</t>
  </si>
  <si>
    <t>HL Road Frame - Red, 56</t>
  </si>
  <si>
    <t>Men's Sports Shorts, M</t>
  </si>
  <si>
    <t>HL Road Frame - Red, 62</t>
  </si>
  <si>
    <t>Men's Sports Shorts, S</t>
  </si>
  <si>
    <t>Head Tube</t>
  </si>
  <si>
    <t>Men's Sports Shorts, XL</t>
  </si>
  <si>
    <t>Headlights - Weatherproof</t>
  </si>
  <si>
    <t>Metal Angle</t>
  </si>
  <si>
    <t>Hex Nut 1</t>
  </si>
  <si>
    <t>Metal Bar 1</t>
  </si>
  <si>
    <t>Hex Nut 11</t>
  </si>
  <si>
    <t>Metal Bar 2</t>
  </si>
  <si>
    <t>Hex Nut 13</t>
  </si>
  <si>
    <t>Metal Plate 1</t>
  </si>
  <si>
    <t>Hex Nut 15</t>
  </si>
  <si>
    <t>Metal Plate 2</t>
  </si>
  <si>
    <t>Hex Nut 17</t>
  </si>
  <si>
    <t>Metal Plate 3</t>
  </si>
  <si>
    <t>Hex Nut 19</t>
  </si>
  <si>
    <t>Metal Sheet 1</t>
  </si>
  <si>
    <t>Seat Post</t>
  </si>
  <si>
    <t>Metal Sheet 2</t>
  </si>
  <si>
    <t>HL Road Rim</t>
  </si>
  <si>
    <t>Seat Tube</t>
  </si>
  <si>
    <t>Metal Sheet 3</t>
  </si>
  <si>
    <t>HL Road Handlebars</t>
  </si>
  <si>
    <t>Metal Sheet 4</t>
  </si>
  <si>
    <t>Spokes</t>
  </si>
  <si>
    <t>Metal Sheet 5</t>
  </si>
  <si>
    <t>Hex Nut 20</t>
  </si>
  <si>
    <t>Metal Sheet 6</t>
  </si>
  <si>
    <t>Steerer</t>
  </si>
  <si>
    <t>Metal Sheet 7</t>
  </si>
  <si>
    <t>Taillights - Battery-Powered</t>
  </si>
  <si>
    <t>Metal Tread Plate</t>
  </si>
  <si>
    <t>Thin-Jam Hex Nut 1</t>
  </si>
  <si>
    <t>Minipump</t>
  </si>
  <si>
    <t>Thin-Jam Hex Nut 11</t>
  </si>
  <si>
    <t>ML Bottom Bracket</t>
  </si>
  <si>
    <t>Thin-Jam Hex Nut 13</t>
  </si>
  <si>
    <t>ML Crankarm</t>
  </si>
  <si>
    <t>Thin-Jam Hex Nut 15</t>
  </si>
  <si>
    <t>ML Crankset</t>
  </si>
  <si>
    <t>Thin-Jam Hex Nut 2</t>
  </si>
  <si>
    <t>ML Fork</t>
  </si>
  <si>
    <t>Thin-Jam Hex Nut 4</t>
  </si>
  <si>
    <t>ML Grip Tape</t>
  </si>
  <si>
    <t>Thin-Jam Hex Nut 6</t>
  </si>
  <si>
    <t>ML Headset</t>
  </si>
  <si>
    <t>Thin-Jam Hex Nut 8</t>
  </si>
  <si>
    <t>Hex Nut 22</t>
  </si>
  <si>
    <t>Thin-Jam Lock Nut 1</t>
  </si>
  <si>
    <t>Hex Nut 23</t>
  </si>
  <si>
    <t>Thin-Jam Lock Nut 11</t>
  </si>
  <si>
    <t>Hex Nut 4</t>
  </si>
  <si>
    <t>Thin-Jam Lock Nut 13</t>
  </si>
  <si>
    <t>Hex Nut 6</t>
  </si>
  <si>
    <t>Thin-Jam Lock Nut 15</t>
  </si>
  <si>
    <t>Hex Nut 8</t>
  </si>
  <si>
    <t>Thin-Jam Lock Nut 2</t>
  </si>
  <si>
    <t>BB Ball Bearing</t>
  </si>
  <si>
    <t>Thin-Jam Lock Nut 4</t>
  </si>
  <si>
    <t>HL Crankarm</t>
  </si>
  <si>
    <t>Thin-Jam Lock Nut 6</t>
  </si>
  <si>
    <t>HL Fork</t>
  </si>
  <si>
    <t>Thin-Jam Lock Nut 8</t>
  </si>
  <si>
    <t>HL Headset</t>
  </si>
  <si>
    <t>Top Tube</t>
  </si>
  <si>
    <t>HL Mountain Frame - Black, 38</t>
  </si>
  <si>
    <t>Touring Front Wheel</t>
  </si>
  <si>
    <t>HL Mountain Frame - Black, 44</t>
  </si>
  <si>
    <t>Touring Rear Wheel</t>
  </si>
  <si>
    <t>HL Mountain Frame - Black, 48</t>
  </si>
  <si>
    <t>HL Road Rear Wheel</t>
  </si>
  <si>
    <t>Touring-Panniers, Large</t>
  </si>
  <si>
    <t>ML Mountain Frame - Black, 38</t>
  </si>
  <si>
    <t>Hex Nut 3</t>
  </si>
  <si>
    <t>ML Mountain Frame - Black, 40</t>
  </si>
  <si>
    <t>Hex Nut 5</t>
  </si>
  <si>
    <t>ML Mountain Frame - Black, 44</t>
  </si>
  <si>
    <t>Hex Nut 7</t>
  </si>
  <si>
    <t>ML Mountain Frame - Black, 48</t>
  </si>
  <si>
    <t>Hex Nut 9</t>
  </si>
  <si>
    <t>ML Mountain Frame-W - Silver, 38</t>
  </si>
  <si>
    <t>HL Bottom Bracket</t>
  </si>
  <si>
    <t>ML Mountain Frame-W - Silver, 40</t>
  </si>
  <si>
    <t>HL Crankset</t>
  </si>
  <si>
    <t>ML Mountain Frame-W - Silver, 42</t>
  </si>
  <si>
    <t>HL Grip Tape</t>
  </si>
  <si>
    <t>ML Mountain Frame-W - Silver, 46</t>
  </si>
  <si>
    <t>HL Hub</t>
  </si>
  <si>
    <t>ML Mountain Front Wheel</t>
  </si>
  <si>
    <t>HL Mountain Frame - Black, 42</t>
  </si>
  <si>
    <t>ML Mountain Handlebars</t>
  </si>
  <si>
    <t>HL Mountain Frame - Black, 46</t>
  </si>
  <si>
    <t>ML Mountain Pedal</t>
  </si>
  <si>
    <t>HL Mountain Frame - Silver, 38</t>
  </si>
  <si>
    <t>ML Mountain Rear Wheel</t>
  </si>
  <si>
    <t>HL Mountain Frame - Silver, 42</t>
  </si>
  <si>
    <t>ML Mountain Rim</t>
  </si>
  <si>
    <t>HL Mountain Frame - Silver, 46</t>
  </si>
  <si>
    <t>ML Mountain Seat Assembly</t>
  </si>
  <si>
    <t>Lock Washer 7</t>
  </si>
  <si>
    <t>Women's Tights, M</t>
  </si>
  <si>
    <t>Lock Washer 8</t>
  </si>
  <si>
    <t>Adjustable Race</t>
  </si>
  <si>
    <t>Lock Washer 9</t>
  </si>
  <si>
    <t xml:space="preserve">Product </t>
  </si>
  <si>
    <t>Duplicate</t>
  </si>
  <si>
    <t>Color</t>
  </si>
  <si>
    <t>Black</t>
  </si>
  <si>
    <t>Blue</t>
  </si>
  <si>
    <t>Multi</t>
  </si>
  <si>
    <t>Red</t>
  </si>
  <si>
    <t>Silver</t>
  </si>
  <si>
    <t>Unknown</t>
  </si>
  <si>
    <t>White</t>
  </si>
  <si>
    <t>Yellow</t>
  </si>
  <si>
    <t>Chart Data</t>
  </si>
  <si>
    <t>Pivot Data</t>
  </si>
  <si>
    <t>Product Price Type</t>
  </si>
  <si>
    <t>Expensive</t>
  </si>
  <si>
    <t>Less Expensive</t>
  </si>
  <si>
    <t>Max Value</t>
  </si>
  <si>
    <t>Circle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</si>
</sst>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 &quot;0.0,,\ &quot;M&quot;"/>
    <numFmt numFmtId="165" formatCode="0.00,&quot;K&quot;"/>
    <numFmt numFmtId="166" formatCode="0.00%;\-0.00%;0.00%"/>
    <numFmt numFmtId="167" formatCode="0.0%"/>
    <numFmt numFmtId="168" formatCode="\+0.00%;\ \-0.00%;\ 0.00%"/>
    <numFmt numFmtId="169" formatCode="[&lt;1000000]#,##0,&quot;K&quot;;#,##0.00,,&quot;M&quot;"/>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tint="0.34998626667073579"/>
      <name val="Calibri"/>
      <family val="2"/>
      <scheme val="minor"/>
    </font>
    <font>
      <sz val="8"/>
      <color rgb="FF000000"/>
      <name val="Segoe UI"/>
      <family val="2"/>
    </font>
  </fonts>
  <fills count="5">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 fontId="0" fillId="0" borderId="0" xfId="0" applyNumberFormat="1"/>
    <xf numFmtId="164" fontId="0" fillId="0" borderId="0" xfId="0" applyNumberFormat="1"/>
    <xf numFmtId="165" fontId="0" fillId="0" borderId="0" xfId="0" applyNumberFormat="1"/>
    <xf numFmtId="0" fontId="0" fillId="0" borderId="0" xfId="0" pivotButton="1"/>
    <xf numFmtId="166" fontId="0" fillId="0" borderId="0" xfId="0" applyNumberFormat="1"/>
    <xf numFmtId="0" fontId="2" fillId="0" borderId="0" xfId="0" applyFont="1"/>
    <xf numFmtId="0" fontId="3" fillId="2" borderId="0" xfId="0" applyFont="1" applyFill="1"/>
    <xf numFmtId="0" fontId="0" fillId="0" borderId="1" xfId="0" pivotButton="1" applyBorder="1"/>
    <xf numFmtId="0" fontId="0" fillId="0" borderId="1" xfId="0" applyBorder="1"/>
    <xf numFmtId="164" fontId="0" fillId="0" borderId="1" xfId="0" applyNumberFormat="1" applyBorder="1"/>
    <xf numFmtId="165" fontId="0" fillId="0" borderId="1" xfId="0" applyNumberFormat="1" applyBorder="1"/>
    <xf numFmtId="3" fontId="0" fillId="0" borderId="1" xfId="0" applyNumberFormat="1" applyBorder="1"/>
    <xf numFmtId="167" fontId="0" fillId="0" borderId="0" xfId="0" applyNumberFormat="1"/>
    <xf numFmtId="0" fontId="4" fillId="0" borderId="0" xfId="0" applyFont="1"/>
    <xf numFmtId="0" fontId="0" fillId="3" borderId="0" xfId="0" applyFill="1"/>
    <xf numFmtId="0" fontId="1" fillId="4" borderId="1" xfId="0" applyFont="1" applyFill="1" applyBorder="1"/>
    <xf numFmtId="167" fontId="0" fillId="0" borderId="1" xfId="0" applyNumberFormat="1" applyBorder="1"/>
    <xf numFmtId="0" fontId="1" fillId="4" borderId="0" xfId="0" applyFont="1" applyFill="1"/>
    <xf numFmtId="168" fontId="1" fillId="4" borderId="0" xfId="0" applyNumberFormat="1" applyFont="1" applyFill="1"/>
    <xf numFmtId="10" fontId="0" fillId="0" borderId="1" xfId="0" applyNumberFormat="1" applyBorder="1"/>
    <xf numFmtId="0" fontId="0" fillId="0" borderId="0" xfId="0" applyFill="1"/>
    <xf numFmtId="9" fontId="0" fillId="0" borderId="0" xfId="0" applyNumberFormat="1"/>
    <xf numFmtId="169" fontId="0" fillId="0" borderId="0" xfId="0" applyNumberFormat="1"/>
    <xf numFmtId="169" fontId="0" fillId="0" borderId="0" xfId="0" applyNumberFormat="1" applyFill="1"/>
    <xf numFmtId="3" fontId="0" fillId="0" borderId="0" xfId="0" applyNumberFormat="1"/>
  </cellXfs>
  <cellStyles count="1">
    <cellStyle name="Normal" xfId="0" builtinId="0"/>
  </cellStyles>
  <dxfs count="74">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164" formatCode="&quot;$ &quot;0.0,,\ &quot;M&quot;"/>
    </dxf>
    <dxf>
      <numFmt numFmtId="169" formatCode="[&lt;1000000]#,##0,&quot;K&quot;;#,##0.00,,&quot;M&quot;"/>
    </dxf>
    <dxf>
      <numFmt numFmtId="169" formatCode="[&lt;1000000]#,##0,&quot;K&quot;;#,##0.00,,&quot;M&quot;"/>
    </dxf>
    <dxf>
      <numFmt numFmtId="169" formatCode="[&lt;1000000]#,##0,&quot;K&quot;;#,##0.00,,&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3" formatCode="#,##0"/>
    </dxf>
    <dxf>
      <numFmt numFmtId="3" formatCode="#,##0"/>
    </dxf>
    <dxf>
      <numFmt numFmtId="3" formatCode="#,##0"/>
    </dxf>
    <dxf>
      <numFmt numFmtId="3" formatCode="#,##0"/>
    </dxf>
    <dxf>
      <numFmt numFmtId="169" formatCode="[&lt;1000000]#,##0,&quot;K&quot;;#,##0.00,,&quot;M&quot;"/>
    </dxf>
    <dxf>
      <numFmt numFmtId="169" formatCode="[&lt;1000000]#,##0,&quot;K&quot;;#,##0.00,,&quot;M&quot;"/>
    </dxf>
    <dxf>
      <numFmt numFmtId="169" formatCode="[&lt;1000000]#,##0,&quot;K&quot;;#,##0.00,,&quot;M&quot;"/>
    </dxf>
    <dxf>
      <numFmt numFmtId="164" formatCode="&quot;$ &quot;0.0,,\ &quot;M&quot;"/>
    </dxf>
    <dxf>
      <numFmt numFmtId="164" formatCode="&quot;$ &quot;0.0,,\ &quot;M&quot;"/>
    </dxf>
    <dxf>
      <numFmt numFmtId="164" formatCode="&quot;$ &quot;0.0,,\ &quot;M&quot;"/>
    </dxf>
    <dxf>
      <numFmt numFmtId="164" formatCode="&quot;$ &quot;0.0,,\ &quot;M&quot;"/>
    </dxf>
    <dxf>
      <numFmt numFmtId="13" formatCode="0%"/>
    </dxf>
    <dxf>
      <numFmt numFmtId="14" formatCode="0.0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69A4AECD-8509-4EED-873F-9D1CC4E10FED}">
      <tableStyleElement type="wholeTable" dxfId="73"/>
      <tableStyleElement type="headerRow" dxfId="72"/>
    </tableStyle>
  </tableStyles>
  <colors>
    <mruColors>
      <color rgb="FF00B0F0"/>
      <color rgb="FFFF6600"/>
      <color rgb="FFFFCC00"/>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2.xml"/><Relationship Id="rId39" Type="http://schemas.openxmlformats.org/officeDocument/2006/relationships/customXml" Target="../customXml/item6.xml"/><Relationship Id="rId21" Type="http://schemas.openxmlformats.org/officeDocument/2006/relationships/pivotCacheDefinition" Target="pivotCache/pivotCacheDefinition10.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61" Type="http://schemas.openxmlformats.org/officeDocument/2006/relationships/customXml" Target="../customXml/item2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9.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168831168831169E-2"/>
          <c:y val="0.37164892124333515"/>
          <c:w val="0.92380952380952386"/>
          <c:h val="0.40972679590233529"/>
        </c:manualLayout>
      </c:layout>
      <c:barChart>
        <c:barDir val="col"/>
        <c:grouping val="clustered"/>
        <c:varyColors val="0"/>
        <c:ser>
          <c:idx val="0"/>
          <c:order val="0"/>
          <c:tx>
            <c:strRef>
              <c:f>'Analysis 1'!$A$16</c:f>
              <c:strCache>
                <c:ptCount val="1"/>
                <c:pt idx="0">
                  <c:v>Year</c:v>
                </c:pt>
              </c:strCache>
            </c:strRef>
          </c:tx>
          <c:spPr>
            <a:solidFill>
              <a:schemeClr val="bg1">
                <a:lumMod val="95000"/>
              </a:schemeClr>
            </a:solidFill>
            <a:ln>
              <a:noFill/>
            </a:ln>
            <a:effectLst/>
          </c:spPr>
          <c:invertIfNegative val="0"/>
          <c:cat>
            <c:numRef>
              <c:f>'Analysis 1'!$A$17:$A$20</c:f>
              <c:numCache>
                <c:formatCode>General</c:formatCode>
                <c:ptCount val="4"/>
                <c:pt idx="0">
                  <c:v>2005</c:v>
                </c:pt>
                <c:pt idx="1">
                  <c:v>2006</c:v>
                </c:pt>
                <c:pt idx="2">
                  <c:v>2007</c:v>
                </c:pt>
                <c:pt idx="3">
                  <c:v>2008</c:v>
                </c:pt>
              </c:numCache>
            </c:numRef>
          </c:cat>
          <c:val>
            <c:numRef>
              <c:f>'Analysis 1'!$A$17:$A$20</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636C-4710-A80D-B82F52FBF5ED}"/>
            </c:ext>
          </c:extLst>
        </c:ser>
        <c:ser>
          <c:idx val="1"/>
          <c:order val="1"/>
          <c:tx>
            <c:strRef>
              <c:f>'Analysis 1'!$B$16</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1'!$A$17:$A$20</c:f>
              <c:numCache>
                <c:formatCode>General</c:formatCode>
                <c:ptCount val="4"/>
                <c:pt idx="0">
                  <c:v>2005</c:v>
                </c:pt>
                <c:pt idx="1">
                  <c:v>2006</c:v>
                </c:pt>
                <c:pt idx="2">
                  <c:v>2007</c:v>
                </c:pt>
                <c:pt idx="3">
                  <c:v>2008</c:v>
                </c:pt>
              </c:numCache>
            </c:numRef>
          </c:cat>
          <c:val>
            <c:numRef>
              <c:f>'Analysis 1'!$B$17:$B$20</c:f>
              <c:numCache>
                <c:formatCode>"$ "0.0,,\ "M"</c:formatCode>
                <c:ptCount val="4"/>
                <c:pt idx="0">
                  <c:v>13403626.559800046</c:v>
                </c:pt>
                <c:pt idx="1">
                  <c:v>28177776.426300038</c:v>
                </c:pt>
                <c:pt idx="2">
                  <c:v>42547110.66420038</c:v>
                </c:pt>
                <c:pt idx="3">
                  <c:v>42162063.995700337</c:v>
                </c:pt>
              </c:numCache>
            </c:numRef>
          </c:val>
          <c:extLst>
            <c:ext xmlns:c16="http://schemas.microsoft.com/office/drawing/2014/chart" uri="{C3380CC4-5D6E-409C-BE32-E72D297353CC}">
              <c16:uniqueId val="{00000001-636C-4710-A80D-B82F52FBF5ED}"/>
            </c:ext>
          </c:extLst>
        </c:ser>
        <c:ser>
          <c:idx val="3"/>
          <c:order val="3"/>
          <c:tx>
            <c:strRef>
              <c:f>'Analysis 1'!$D$17</c:f>
              <c:strCache>
                <c:ptCount val="1"/>
                <c:pt idx="0">
                  <c:v> </c:v>
                </c:pt>
              </c:strCache>
            </c:strRef>
          </c:tx>
          <c:spPr>
            <a:solidFill>
              <a:srgbClr val="00B0F0"/>
            </a:solidFill>
            <a:ln>
              <a:noFill/>
            </a:ln>
            <a:effectLst/>
          </c:spPr>
          <c:invertIfNegative val="0"/>
          <c:val>
            <c:numRef>
              <c:f>'Analysis 1'!$D$17:$D$20</c:f>
              <c:numCache>
                <c:formatCode>General</c:formatCode>
                <c:ptCount val="4"/>
                <c:pt idx="0">
                  <c:v>0</c:v>
                </c:pt>
                <c:pt idx="1">
                  <c:v>0</c:v>
                </c:pt>
                <c:pt idx="2">
                  <c:v>42547110.66420038</c:v>
                </c:pt>
                <c:pt idx="3">
                  <c:v>42162063.995700337</c:v>
                </c:pt>
              </c:numCache>
            </c:numRef>
          </c:val>
          <c:extLst>
            <c:ext xmlns:c16="http://schemas.microsoft.com/office/drawing/2014/chart" uri="{C3380CC4-5D6E-409C-BE32-E72D297353CC}">
              <c16:uniqueId val="{00000003-636C-4710-A80D-B82F52FBF5ED}"/>
            </c:ext>
          </c:extLst>
        </c:ser>
        <c:dLbls>
          <c:showLegendKey val="0"/>
          <c:showVal val="0"/>
          <c:showCatName val="0"/>
          <c:showSerName val="0"/>
          <c:showPercent val="0"/>
          <c:showBubbleSize val="0"/>
        </c:dLbls>
        <c:gapWidth val="219"/>
        <c:overlap val="100"/>
        <c:axId val="760818104"/>
        <c:axId val="760795144"/>
      </c:barChart>
      <c:lineChart>
        <c:grouping val="standard"/>
        <c:varyColors val="0"/>
        <c:ser>
          <c:idx val="2"/>
          <c:order val="2"/>
          <c:tx>
            <c:v>DimCustomer!</c:v>
          </c:tx>
          <c:spPr>
            <a:ln w="12700" cap="rnd">
              <a:solidFill>
                <a:schemeClr val="accent3"/>
              </a:solidFill>
              <a:round/>
            </a:ln>
            <a:effectLst/>
          </c:spPr>
          <c:marker>
            <c:symbol val="none"/>
          </c:marker>
          <c:val>
            <c:numRef>
              <c:f>'Analysis 1'!$C$17:$C$20</c:f>
              <c:numCache>
                <c:formatCode>#,##0</c:formatCode>
                <c:ptCount val="4"/>
                <c:pt idx="0">
                  <c:v>31572644.411500201</c:v>
                </c:pt>
                <c:pt idx="1">
                  <c:v>31572644.411500201</c:v>
                </c:pt>
                <c:pt idx="2">
                  <c:v>31572644.411500201</c:v>
                </c:pt>
                <c:pt idx="3">
                  <c:v>31572644.411500201</c:v>
                </c:pt>
              </c:numCache>
            </c:numRef>
          </c:val>
          <c:smooth val="0"/>
          <c:extLst>
            <c:ext xmlns:c16="http://schemas.microsoft.com/office/drawing/2014/chart" uri="{C3380CC4-5D6E-409C-BE32-E72D297353CC}">
              <c16:uniqueId val="{00000002-636C-4710-A80D-B82F52FBF5ED}"/>
            </c:ext>
          </c:extLst>
        </c:ser>
        <c:dLbls>
          <c:showLegendKey val="0"/>
          <c:showVal val="0"/>
          <c:showCatName val="0"/>
          <c:showSerName val="0"/>
          <c:showPercent val="0"/>
          <c:showBubbleSize val="0"/>
        </c:dLbls>
        <c:marker val="1"/>
        <c:smooth val="0"/>
        <c:axId val="760818104"/>
        <c:axId val="760795144"/>
      </c:lineChart>
      <c:catAx>
        <c:axId val="76081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0795144"/>
        <c:crosses val="autoZero"/>
        <c:auto val="1"/>
        <c:lblAlgn val="ctr"/>
        <c:lblOffset val="100"/>
        <c:noMultiLvlLbl val="0"/>
      </c:catAx>
      <c:valAx>
        <c:axId val="760795144"/>
        <c:scaling>
          <c:orientation val="minMax"/>
        </c:scaling>
        <c:delete val="1"/>
        <c:axPos val="l"/>
        <c:numFmt formatCode="General" sourceLinked="1"/>
        <c:majorTickMark val="none"/>
        <c:minorTickMark val="none"/>
        <c:tickLblPos val="nextTo"/>
        <c:crossAx val="760818104"/>
        <c:crosses val="autoZero"/>
        <c:crossBetween val="between"/>
      </c:valAx>
      <c:spPr>
        <a:noFill/>
        <a:ln>
          <a:noFill/>
        </a:ln>
        <a:effectLst>
          <a:softEdge rad="635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Works-Clean data (2).xlsx]Analysis 2!PivotTable1</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0070390232104285"/>
          <c:w val="0.93888888888888888"/>
          <c:h val="0.68591130771883746"/>
        </c:manualLayout>
      </c:layout>
      <c:lineChart>
        <c:grouping val="standard"/>
        <c:varyColors val="0"/>
        <c:ser>
          <c:idx val="0"/>
          <c:order val="0"/>
          <c:tx>
            <c:strRef>
              <c:f>'Analysis 2'!$B$1</c:f>
              <c:strCache>
                <c:ptCount val="1"/>
                <c:pt idx="0">
                  <c:v>Total</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2'!$B$2:$B$13</c:f>
              <c:numCache>
                <c:formatCode>"$ "0.0,,\ "M"</c:formatCode>
                <c:ptCount val="12"/>
                <c:pt idx="0">
                  <c:v>10223845.849199999</c:v>
                </c:pt>
                <c:pt idx="1">
                  <c:v>10792830.00300001</c:v>
                </c:pt>
                <c:pt idx="2">
                  <c:v>11283963.168800028</c:v>
                </c:pt>
                <c:pt idx="3">
                  <c:v>11839838.095300019</c:v>
                </c:pt>
                <c:pt idx="4">
                  <c:v>13733395.004400026</c:v>
                </c:pt>
                <c:pt idx="5">
                  <c:v>13445658.304500017</c:v>
                </c:pt>
                <c:pt idx="6">
                  <c:v>8108100.7478999756</c:v>
                </c:pt>
                <c:pt idx="7">
                  <c:v>8035078.6151000168</c:v>
                </c:pt>
                <c:pt idx="8">
                  <c:v>8046581.1938000126</c:v>
                </c:pt>
                <c:pt idx="9">
                  <c:v>8675444.4087999649</c:v>
                </c:pt>
                <c:pt idx="10">
                  <c:v>8962424.8809000179</c:v>
                </c:pt>
                <c:pt idx="11">
                  <c:v>13143417.374300033</c:v>
                </c:pt>
              </c:numCache>
            </c:numRef>
          </c:val>
          <c:smooth val="1"/>
          <c:extLst>
            <c:ext xmlns:c16="http://schemas.microsoft.com/office/drawing/2014/chart" uri="{C3380CC4-5D6E-409C-BE32-E72D297353CC}">
              <c16:uniqueId val="{00000000-CE99-4D66-A3F2-E66BC8830645}"/>
            </c:ext>
          </c:extLst>
        </c:ser>
        <c:dLbls>
          <c:showLegendKey val="0"/>
          <c:showVal val="0"/>
          <c:showCatName val="0"/>
          <c:showSerName val="0"/>
          <c:showPercent val="0"/>
          <c:showBubbleSize val="0"/>
        </c:dLbls>
        <c:smooth val="0"/>
        <c:axId val="1353490952"/>
        <c:axId val="1353491280"/>
      </c:lineChart>
      <c:catAx>
        <c:axId val="135349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3491280"/>
        <c:crosses val="autoZero"/>
        <c:auto val="1"/>
        <c:lblAlgn val="ctr"/>
        <c:lblOffset val="100"/>
        <c:noMultiLvlLbl val="0"/>
      </c:catAx>
      <c:valAx>
        <c:axId val="1353491280"/>
        <c:scaling>
          <c:orientation val="minMax"/>
        </c:scaling>
        <c:delete val="1"/>
        <c:axPos val="l"/>
        <c:numFmt formatCode="&quot;$ &quot;0.0,,\ &quot;M&quot;" sourceLinked="1"/>
        <c:majorTickMark val="none"/>
        <c:minorTickMark val="none"/>
        <c:tickLblPos val="nextTo"/>
        <c:crossAx val="1353490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2'!$O$2</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2'!$N$3:$N$9</c:f>
              <c:strCache>
                <c:ptCount val="7"/>
                <c:pt idx="0">
                  <c:v>Sun</c:v>
                </c:pt>
                <c:pt idx="1">
                  <c:v>Mon</c:v>
                </c:pt>
                <c:pt idx="2">
                  <c:v>Tue</c:v>
                </c:pt>
                <c:pt idx="3">
                  <c:v>Wed</c:v>
                </c:pt>
                <c:pt idx="4">
                  <c:v>Thu</c:v>
                </c:pt>
                <c:pt idx="5">
                  <c:v>Fri</c:v>
                </c:pt>
                <c:pt idx="6">
                  <c:v>Sat</c:v>
                </c:pt>
              </c:strCache>
            </c:strRef>
          </c:cat>
          <c:val>
            <c:numRef>
              <c:f>'Analysis 2'!$O$3:$O$9</c:f>
              <c:numCache>
                <c:formatCode>"$ "0.0,,\ "M"</c:formatCode>
                <c:ptCount val="7"/>
                <c:pt idx="0">
                  <c:v>17623309.849899948</c:v>
                </c:pt>
                <c:pt idx="1">
                  <c:v>17943295.256499968</c:v>
                </c:pt>
                <c:pt idx="2">
                  <c:v>17685312.633800022</c:v>
                </c:pt>
                <c:pt idx="3">
                  <c:v>18218769.795200072</c:v>
                </c:pt>
                <c:pt idx="4">
                  <c:v>18810561.906700056</c:v>
                </c:pt>
                <c:pt idx="5">
                  <c:v>18279687.762300044</c:v>
                </c:pt>
                <c:pt idx="6">
                  <c:v>17729640.441599965</c:v>
                </c:pt>
              </c:numCache>
            </c:numRef>
          </c:val>
          <c:extLst>
            <c:ext xmlns:c16="http://schemas.microsoft.com/office/drawing/2014/chart" uri="{C3380CC4-5D6E-409C-BE32-E72D297353CC}">
              <c16:uniqueId val="{00000000-296E-48E0-8C2D-6C03AD263A3E}"/>
            </c:ext>
          </c:extLst>
        </c:ser>
        <c:ser>
          <c:idx val="1"/>
          <c:order val="1"/>
          <c:tx>
            <c:strRef>
              <c:f>'Analysis 2'!$P$2</c:f>
              <c:strCache>
                <c:ptCount val="1"/>
                <c:pt idx="0">
                  <c:v>Highlight</c:v>
                </c:pt>
              </c:strCache>
            </c:strRef>
          </c:tx>
          <c:spPr>
            <a:solidFill>
              <a:srgbClr val="00B0F0"/>
            </a:solidFill>
            <a:ln>
              <a:noFill/>
            </a:ln>
            <a:effectLst/>
          </c:spPr>
          <c:invertIfNegative val="0"/>
          <c:val>
            <c:numRef>
              <c:f>'Analysis 2'!$P$3:$P$9</c:f>
              <c:numCache>
                <c:formatCode>General</c:formatCode>
                <c:ptCount val="7"/>
                <c:pt idx="0">
                  <c:v>0</c:v>
                </c:pt>
                <c:pt idx="1">
                  <c:v>0</c:v>
                </c:pt>
                <c:pt idx="2">
                  <c:v>0</c:v>
                </c:pt>
                <c:pt idx="3">
                  <c:v>18218769.795200072</c:v>
                </c:pt>
                <c:pt idx="4">
                  <c:v>18810561.906700056</c:v>
                </c:pt>
                <c:pt idx="5">
                  <c:v>18279687.762300044</c:v>
                </c:pt>
                <c:pt idx="6">
                  <c:v>0</c:v>
                </c:pt>
              </c:numCache>
            </c:numRef>
          </c:val>
          <c:extLst>
            <c:ext xmlns:c16="http://schemas.microsoft.com/office/drawing/2014/chart" uri="{C3380CC4-5D6E-409C-BE32-E72D297353CC}">
              <c16:uniqueId val="{00000001-296E-48E0-8C2D-6C03AD263A3E}"/>
            </c:ext>
          </c:extLst>
        </c:ser>
        <c:dLbls>
          <c:showLegendKey val="0"/>
          <c:showVal val="0"/>
          <c:showCatName val="0"/>
          <c:showSerName val="0"/>
          <c:showPercent val="0"/>
          <c:showBubbleSize val="0"/>
        </c:dLbls>
        <c:gapWidth val="219"/>
        <c:overlap val="100"/>
        <c:axId val="1060069624"/>
        <c:axId val="1060068312"/>
      </c:barChart>
      <c:catAx>
        <c:axId val="106006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60068312"/>
        <c:crosses val="autoZero"/>
        <c:auto val="1"/>
        <c:lblAlgn val="ctr"/>
        <c:lblOffset val="100"/>
        <c:noMultiLvlLbl val="0"/>
      </c:catAx>
      <c:valAx>
        <c:axId val="1060068312"/>
        <c:scaling>
          <c:orientation val="minMax"/>
        </c:scaling>
        <c:delete val="1"/>
        <c:axPos val="l"/>
        <c:numFmt formatCode="&quot;$ &quot;0.0,,\ &quot;M&quot;" sourceLinked="1"/>
        <c:majorTickMark val="none"/>
        <c:minorTickMark val="none"/>
        <c:tickLblPos val="nextTo"/>
        <c:crossAx val="106006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Works-Clean data (2).xlsx]Analysis 2!PivotTable10</c:name>
    <c:fmtId val="6"/>
  </c:pivotSource>
  <c:chart>
    <c:autoTitleDeleted val="1"/>
    <c:pivotFmts>
      <c:pivotFmt>
        <c:idx val="0"/>
        <c:spPr>
          <a:solidFill>
            <a:srgbClr val="00B0F0"/>
          </a:solidFill>
          <a:ln w="19050">
            <a:solidFill>
              <a:schemeClr val="lt1"/>
            </a:solidFill>
          </a:ln>
          <a:effectLst/>
        </c:spPr>
        <c:marker>
          <c:symbol val="none"/>
        </c:marker>
      </c:pivotFmt>
      <c:pivotFmt>
        <c:idx val="1"/>
        <c:spPr>
          <a:solidFill>
            <a:schemeClr val="bg1">
              <a:lumMod val="85000"/>
            </a:schemeClr>
          </a:solidFill>
          <a:ln w="19050">
            <a:solidFill>
              <a:schemeClr val="lt1"/>
            </a:solidFill>
          </a:ln>
          <a:effectLst/>
        </c:spPr>
      </c:pivotFmt>
      <c:pivotFmt>
        <c:idx val="2"/>
        <c:spPr>
          <a:solidFill>
            <a:srgbClr val="00B0F0"/>
          </a:solidFill>
          <a:ln w="19050">
            <a:solidFill>
              <a:schemeClr val="lt1"/>
            </a:solidFill>
          </a:ln>
          <a:effectLst/>
        </c:spPr>
        <c:marker>
          <c:symbol val="none"/>
        </c:marker>
      </c:pivotFmt>
      <c:pivotFmt>
        <c:idx val="3"/>
        <c:spPr>
          <a:solidFill>
            <a:srgbClr val="00B0F0"/>
          </a:solidFill>
          <a:ln w="19050">
            <a:solidFill>
              <a:schemeClr val="lt1"/>
            </a:solidFill>
          </a:ln>
          <a:effectLst/>
        </c:spPr>
      </c:pivotFmt>
      <c:pivotFmt>
        <c:idx val="4"/>
        <c:spPr>
          <a:solidFill>
            <a:schemeClr val="bg1">
              <a:lumMod val="85000"/>
            </a:schemeClr>
          </a:solidFill>
          <a:ln w="19050">
            <a:solidFill>
              <a:schemeClr val="lt1"/>
            </a:solidFill>
          </a:ln>
          <a:effectLst/>
        </c:spPr>
      </c:pivotFmt>
      <c:pivotFmt>
        <c:idx val="5"/>
        <c:spPr>
          <a:solidFill>
            <a:srgbClr val="00B0F0"/>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bg1">
              <a:lumMod val="85000"/>
            </a:schemeClr>
          </a:solidFill>
          <a:ln w="19050">
            <a:noFill/>
          </a:ln>
          <a:effectLst/>
        </c:spPr>
        <c:dLbl>
          <c:idx val="0"/>
          <c:layout>
            <c:manualLayout>
              <c:x val="-5.4298405007066425E-2"/>
              <c:y val="3.56538387033373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4886877828054296"/>
                  <c:h val="0.17283956727009986"/>
                </c:manualLayout>
              </c15:layout>
            </c:ext>
          </c:extLst>
        </c:dLbl>
      </c:pivotFmt>
    </c:pivotFmts>
    <c:plotArea>
      <c:layout/>
      <c:pieChart>
        <c:varyColors val="1"/>
        <c:ser>
          <c:idx val="0"/>
          <c:order val="0"/>
          <c:tx>
            <c:strRef>
              <c:f>'Analysis 2'!$Y$2</c:f>
              <c:strCache>
                <c:ptCount val="1"/>
                <c:pt idx="0">
                  <c:v>Total</c:v>
                </c:pt>
              </c:strCache>
            </c:strRef>
          </c:tx>
          <c:spPr>
            <a:solidFill>
              <a:srgbClr val="00B0F0"/>
            </a:solidFill>
            <a:ln>
              <a:noFill/>
            </a:ln>
          </c:spPr>
          <c:dPt>
            <c:idx val="0"/>
            <c:bubble3D val="0"/>
            <c:spPr>
              <a:solidFill>
                <a:srgbClr val="00B0F0"/>
              </a:solidFill>
              <a:ln w="19050">
                <a:noFill/>
              </a:ln>
              <a:effectLst/>
            </c:spPr>
            <c:extLst>
              <c:ext xmlns:c16="http://schemas.microsoft.com/office/drawing/2014/chart" uri="{C3380CC4-5D6E-409C-BE32-E72D297353CC}">
                <c16:uniqueId val="{00000001-DE0D-4D98-9521-82B411C2FA4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E0D-4D98-9521-82B411C2FA4B}"/>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DE0D-4D98-9521-82B411C2FA4B}"/>
                </c:ext>
              </c:extLst>
            </c:dLbl>
            <c:dLbl>
              <c:idx val="1"/>
              <c:layout>
                <c:manualLayout>
                  <c:x val="-5.4298405007066425E-2"/>
                  <c:y val="3.56538387033373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4886877828054296"/>
                      <c:h val="0.17283956727009986"/>
                    </c:manualLayout>
                  </c15:layout>
                </c:ext>
                <c:ext xmlns:c16="http://schemas.microsoft.com/office/drawing/2014/chart" uri="{C3380CC4-5D6E-409C-BE32-E72D297353CC}">
                  <c16:uniqueId val="{00000003-DE0D-4D98-9521-82B411C2FA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2'!$X$3:$X$4</c:f>
              <c:strCache>
                <c:ptCount val="2"/>
                <c:pt idx="0">
                  <c:v>Weekday</c:v>
                </c:pt>
                <c:pt idx="1">
                  <c:v>Weekend</c:v>
                </c:pt>
              </c:strCache>
            </c:strRef>
          </c:cat>
          <c:val>
            <c:numRef>
              <c:f>'Analysis 2'!$Y$3:$Y$4</c:f>
              <c:numCache>
                <c:formatCode>"$ "0.0,,\ "M"</c:formatCode>
                <c:ptCount val="2"/>
                <c:pt idx="0">
                  <c:v>90937627.354499564</c:v>
                </c:pt>
                <c:pt idx="1">
                  <c:v>35352950.291500658</c:v>
                </c:pt>
              </c:numCache>
            </c:numRef>
          </c:val>
          <c:extLst>
            <c:ext xmlns:c16="http://schemas.microsoft.com/office/drawing/2014/chart" uri="{C3380CC4-5D6E-409C-BE32-E72D297353CC}">
              <c16:uniqueId val="{00000004-DE0D-4D98-9521-82B411C2FA4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755134281200632E-2"/>
          <c:y val="7.7669319815558358E-2"/>
          <c:w val="0.60768837489063865"/>
          <c:h val="0.86850804138763282"/>
        </c:manualLayout>
      </c:layout>
      <c:barChart>
        <c:barDir val="bar"/>
        <c:grouping val="clustered"/>
        <c:varyColors val="0"/>
        <c:ser>
          <c:idx val="0"/>
          <c:order val="0"/>
          <c:tx>
            <c:strRef>
              <c:f>'P&amp;C Analysis'!$E$2</c:f>
              <c:strCache>
                <c:ptCount val="1"/>
                <c:pt idx="0">
                  <c:v>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'P&amp;C Analysis'!$D$3:$D$7</c:f>
              <c:strCache>
                <c:ptCount val="5"/>
                <c:pt idx="0">
                  <c:v>Mountain-200 Black, 46</c:v>
                </c:pt>
                <c:pt idx="1">
                  <c:v>Mountain-200 Black, 42</c:v>
                </c:pt>
                <c:pt idx="2">
                  <c:v>Mountain-200 Silver, 46</c:v>
                </c:pt>
                <c:pt idx="3">
                  <c:v>Mountain-200 Black, 38</c:v>
                </c:pt>
                <c:pt idx="4">
                  <c:v>Mountain-200 Silver, 42</c:v>
                </c:pt>
              </c:strCache>
            </c:strRef>
          </c:cat>
          <c:val>
            <c:numRef>
              <c:f>'P&amp;C Analysis'!$E$3:$E$7</c:f>
              <c:numCache>
                <c:formatCode>[&lt;1000000]#,##0,"K";#,##0.00,,"M"</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0-C2D6-4AE2-A928-C0C14E99ED82}"/>
            </c:ext>
          </c:extLst>
        </c:ser>
        <c:ser>
          <c:idx val="1"/>
          <c:order val="1"/>
          <c:tx>
            <c:strRef>
              <c:f>'P&amp;C Analysis'!$F$2</c:f>
              <c:strCache>
                <c:ptCount val="1"/>
                <c:pt idx="0">
                  <c:v>Duplicate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'P&amp;C Analysis'!$D$3:$D$7</c:f>
              <c:strCache>
                <c:ptCount val="5"/>
                <c:pt idx="0">
                  <c:v>Mountain-200 Black, 46</c:v>
                </c:pt>
                <c:pt idx="1">
                  <c:v>Mountain-200 Black, 42</c:v>
                </c:pt>
                <c:pt idx="2">
                  <c:v>Mountain-200 Silver, 46</c:v>
                </c:pt>
                <c:pt idx="3">
                  <c:v>Mountain-200 Black, 38</c:v>
                </c:pt>
                <c:pt idx="4">
                  <c:v>Mountain-200 Silver, 42</c:v>
                </c:pt>
              </c:strCache>
            </c:strRef>
          </c:cat>
          <c:val>
            <c:numRef>
              <c:f>'P&amp;C Analysis'!$F$3:$F$7</c:f>
              <c:numCache>
                <c:formatCode>[&lt;1000000]#,##0,"K";#,##0.00,,"M"</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1-C2D6-4AE2-A928-C0C14E99ED82}"/>
            </c:ext>
          </c:extLst>
        </c:ser>
        <c:dLbls>
          <c:showLegendKey val="0"/>
          <c:showVal val="0"/>
          <c:showCatName val="0"/>
          <c:showSerName val="0"/>
          <c:showPercent val="0"/>
          <c:showBubbleSize val="0"/>
        </c:dLbls>
        <c:gapWidth val="50"/>
        <c:overlap val="100"/>
        <c:axId val="509521656"/>
        <c:axId val="509526904"/>
      </c:barChart>
      <c:catAx>
        <c:axId val="509521656"/>
        <c:scaling>
          <c:orientation val="maxMin"/>
        </c:scaling>
        <c:delete val="1"/>
        <c:axPos val="l"/>
        <c:numFmt formatCode="General" sourceLinked="1"/>
        <c:majorTickMark val="none"/>
        <c:minorTickMark val="none"/>
        <c:tickLblPos val="nextTo"/>
        <c:crossAx val="509526904"/>
        <c:crosses val="autoZero"/>
        <c:auto val="1"/>
        <c:lblAlgn val="ctr"/>
        <c:lblOffset val="100"/>
        <c:noMultiLvlLbl val="0"/>
      </c:catAx>
      <c:valAx>
        <c:axId val="509526904"/>
        <c:scaling>
          <c:orientation val="minMax"/>
        </c:scaling>
        <c:delete val="1"/>
        <c:axPos val="t"/>
        <c:numFmt formatCode="[&lt;1000000]#,##0,&quot;K&quot;;#,##0.00,,&quot;M&quot;" sourceLinked="1"/>
        <c:majorTickMark val="none"/>
        <c:minorTickMark val="none"/>
        <c:tickLblPos val="nextTo"/>
        <c:crossAx val="509521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72085344170686"/>
          <c:y val="0.124444531544729"/>
          <c:w val="0.4704296841927017"/>
          <c:h val="0.77777762224155533"/>
        </c:manualLayout>
      </c:layout>
      <c:pieChart>
        <c:varyColors val="1"/>
        <c:ser>
          <c:idx val="0"/>
          <c:order val="0"/>
          <c:tx>
            <c:strRef>
              <c:f>'P&amp;C Analysis'!$I$1</c:f>
              <c:strCache>
                <c:ptCount val="1"/>
                <c:pt idx="0">
                  <c:v>Profit</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1-4636-4063-ADFF-B942DDBC60D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4636-4063-ADFF-B942DDBC60D2}"/>
              </c:ext>
            </c:extLst>
          </c:dPt>
          <c:cat>
            <c:strRef>
              <c:f>'P&amp;C Analysis'!$H$2:$H$3</c:f>
              <c:strCache>
                <c:ptCount val="2"/>
                <c:pt idx="0">
                  <c:v>Top-5 </c:v>
                </c:pt>
                <c:pt idx="1">
                  <c:v>Others</c:v>
                </c:pt>
              </c:strCache>
            </c:strRef>
          </c:cat>
          <c:val>
            <c:numRef>
              <c:f>'P&amp;C Analysis'!$I$2:$I$3</c:f>
              <c:numCache>
                <c:formatCode>[&lt;1000000]#,##0,"K";#,##0.00,,"M"</c:formatCode>
                <c:ptCount val="2"/>
                <c:pt idx="0">
                  <c:v>31270387.546300028</c:v>
                </c:pt>
                <c:pt idx="1">
                  <c:v>95020190.099700019</c:v>
                </c:pt>
              </c:numCache>
            </c:numRef>
          </c:val>
          <c:extLst>
            <c:ext xmlns:c16="http://schemas.microsoft.com/office/drawing/2014/chart" uri="{C3380CC4-5D6E-409C-BE32-E72D297353CC}">
              <c16:uniqueId val="{00000004-4636-4063-ADFF-B942DDBC60D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12292213473315"/>
          <c:y val="8.2398805653880414E-2"/>
          <c:w val="0.63053502927518679"/>
          <c:h val="0.86667533530785723"/>
        </c:manualLayout>
      </c:layout>
      <c:barChart>
        <c:barDir val="bar"/>
        <c:grouping val="clustered"/>
        <c:varyColors val="0"/>
        <c:ser>
          <c:idx val="0"/>
          <c:order val="0"/>
          <c:tx>
            <c:strRef>
              <c:f>'P&amp;C Analysis'!$V$2</c:f>
              <c:strCache>
                <c:ptCount val="1"/>
                <c:pt idx="0">
                  <c:v>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'P&amp;C Analysis'!$U$3:$U$10</c:f>
              <c:strCache>
                <c:ptCount val="8"/>
                <c:pt idx="0">
                  <c:v>Black</c:v>
                </c:pt>
                <c:pt idx="1">
                  <c:v>Red</c:v>
                </c:pt>
                <c:pt idx="2">
                  <c:v>Silver</c:v>
                </c:pt>
                <c:pt idx="3">
                  <c:v>Yellow</c:v>
                </c:pt>
                <c:pt idx="4">
                  <c:v>Blue</c:v>
                </c:pt>
                <c:pt idx="5">
                  <c:v>Unknown</c:v>
                </c:pt>
                <c:pt idx="6">
                  <c:v>Multi</c:v>
                </c:pt>
                <c:pt idx="7">
                  <c:v>White</c:v>
                </c:pt>
              </c:strCache>
            </c:strRef>
          </c:cat>
          <c:val>
            <c:numRef>
              <c:f>'P&amp;C Analysis'!$V$3:$V$10</c:f>
              <c:numCache>
                <c:formatCode>[&lt;1000000]#,##0,"K";#,##0.00,,"M"</c:formatCode>
                <c:ptCount val="8"/>
                <c:pt idx="0">
                  <c:v>39160816.923399791</c:v>
                </c:pt>
                <c:pt idx="1">
                  <c:v>31594381.553200137</c:v>
                </c:pt>
                <c:pt idx="2">
                  <c:v>23916414.181299996</c:v>
                </c:pt>
                <c:pt idx="3">
                  <c:v>19035074.116200175</c:v>
                </c:pt>
                <c:pt idx="4">
                  <c:v>9425341.0249999985</c:v>
                </c:pt>
                <c:pt idx="5">
                  <c:v>2864789.5867000055</c:v>
                </c:pt>
                <c:pt idx="6">
                  <c:v>260179.77430000145</c:v>
                </c:pt>
                <c:pt idx="7">
                  <c:v>33580.48589999984</c:v>
                </c:pt>
              </c:numCache>
            </c:numRef>
          </c:val>
          <c:extLst>
            <c:ext xmlns:c16="http://schemas.microsoft.com/office/drawing/2014/chart" uri="{C3380CC4-5D6E-409C-BE32-E72D297353CC}">
              <c16:uniqueId val="{00000000-59DA-4DE9-9755-E78B78E19C1A}"/>
            </c:ext>
          </c:extLst>
        </c:ser>
        <c:ser>
          <c:idx val="1"/>
          <c:order val="1"/>
          <c:tx>
            <c:strRef>
              <c:f>'P&amp;C Analysis'!$W$2</c:f>
              <c:strCache>
                <c:ptCount val="1"/>
                <c:pt idx="0">
                  <c:v>Highlight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'P&amp;C Analysis'!$U$3:$U$10</c:f>
              <c:strCache>
                <c:ptCount val="8"/>
                <c:pt idx="0">
                  <c:v>Black</c:v>
                </c:pt>
                <c:pt idx="1">
                  <c:v>Red</c:v>
                </c:pt>
                <c:pt idx="2">
                  <c:v>Silver</c:v>
                </c:pt>
                <c:pt idx="3">
                  <c:v>Yellow</c:v>
                </c:pt>
                <c:pt idx="4">
                  <c:v>Blue</c:v>
                </c:pt>
                <c:pt idx="5">
                  <c:v>Unknown</c:v>
                </c:pt>
                <c:pt idx="6">
                  <c:v>Multi</c:v>
                </c:pt>
                <c:pt idx="7">
                  <c:v>White</c:v>
                </c:pt>
              </c:strCache>
            </c:strRef>
          </c:cat>
          <c:val>
            <c:numRef>
              <c:f>'P&amp;C Analysis'!$W$3:$W$10</c:f>
              <c:numCache>
                <c:formatCode>[&lt;1000000]#,##0,"K";#,##0.00,,"M"</c:formatCode>
                <c:ptCount val="8"/>
                <c:pt idx="0">
                  <c:v>39160816.923399791</c:v>
                </c:pt>
                <c:pt idx="1">
                  <c:v>31594381.553200137</c:v>
                </c:pt>
                <c:pt idx="2">
                  <c:v>23916414.181299996</c:v>
                </c:pt>
              </c:numCache>
            </c:numRef>
          </c:val>
          <c:extLst>
            <c:ext xmlns:c16="http://schemas.microsoft.com/office/drawing/2014/chart" uri="{C3380CC4-5D6E-409C-BE32-E72D297353CC}">
              <c16:uniqueId val="{00000001-59DA-4DE9-9755-E78B78E19C1A}"/>
            </c:ext>
          </c:extLst>
        </c:ser>
        <c:dLbls>
          <c:dLblPos val="outEnd"/>
          <c:showLegendKey val="0"/>
          <c:showVal val="1"/>
          <c:showCatName val="0"/>
          <c:showSerName val="0"/>
          <c:showPercent val="0"/>
          <c:showBubbleSize val="0"/>
        </c:dLbls>
        <c:gapWidth val="35"/>
        <c:overlap val="100"/>
        <c:axId val="120133176"/>
        <c:axId val="120134160"/>
      </c:barChart>
      <c:catAx>
        <c:axId val="1201331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0134160"/>
        <c:crosses val="autoZero"/>
        <c:auto val="1"/>
        <c:lblAlgn val="ctr"/>
        <c:lblOffset val="100"/>
        <c:noMultiLvlLbl val="0"/>
      </c:catAx>
      <c:valAx>
        <c:axId val="120134160"/>
        <c:scaling>
          <c:orientation val="minMax"/>
        </c:scaling>
        <c:delete val="1"/>
        <c:axPos val="t"/>
        <c:numFmt formatCode="[&lt;1000000]#,##0,&quot;K&quot;;#,##0.00,,&quot;M&quot;" sourceLinked="1"/>
        <c:majorTickMark val="none"/>
        <c:minorTickMark val="none"/>
        <c:tickLblPos val="nextTo"/>
        <c:crossAx val="120133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'P&amp;C Analysis'!$AC$6</c:f>
              <c:strCache>
                <c:ptCount val="1"/>
                <c:pt idx="0">
                  <c:v>Max Value</c:v>
                </c:pt>
              </c:strCache>
            </c:strRef>
          </c:tx>
          <c:spPr>
            <a:solidFill>
              <a:schemeClr val="accent1">
                <a:alpha val="75000"/>
              </a:schemeClr>
            </a:solidFill>
            <a:ln>
              <a:noFill/>
            </a:ln>
            <a:effectLst/>
          </c:spPr>
          <c:invertIfNegative val="0"/>
          <c:xVal>
            <c:strRef>
              <c:f>'P&amp;C Analysis'!$Z$7:$Z$8</c:f>
              <c:strCache>
                <c:ptCount val="2"/>
                <c:pt idx="0">
                  <c:v>Expensive</c:v>
                </c:pt>
                <c:pt idx="1">
                  <c:v>Less Expensive</c:v>
                </c:pt>
              </c:strCache>
            </c:strRef>
          </c:xVal>
          <c:yVal>
            <c:numRef>
              <c:f>'P&amp;C Analysis'!$AD$7:$AD$8</c:f>
              <c:numCache>
                <c:formatCode>General</c:formatCode>
                <c:ptCount val="2"/>
                <c:pt idx="0">
                  <c:v>0.7</c:v>
                </c:pt>
                <c:pt idx="1">
                  <c:v>0.7</c:v>
                </c:pt>
              </c:numCache>
            </c:numRef>
          </c:yVal>
          <c:bubbleSize>
            <c:numRef>
              <c:f>'P&amp;C Analysis'!$AC$7:$AC$8</c:f>
              <c:numCache>
                <c:formatCode>General</c:formatCode>
                <c:ptCount val="2"/>
                <c:pt idx="0">
                  <c:v>1</c:v>
                </c:pt>
                <c:pt idx="1">
                  <c:v>1</c:v>
                </c:pt>
              </c:numCache>
            </c:numRef>
          </c:bubbleSize>
          <c:bubble3D val="0"/>
          <c:extLst>
            <c:ext xmlns:c16="http://schemas.microsoft.com/office/drawing/2014/chart" uri="{C3380CC4-5D6E-409C-BE32-E72D297353CC}">
              <c16:uniqueId val="{00000000-8878-44AA-9C55-BB1C11FBF6B5}"/>
            </c:ext>
          </c:extLst>
        </c:ser>
        <c:dLbls>
          <c:showLegendKey val="0"/>
          <c:showVal val="0"/>
          <c:showCatName val="0"/>
          <c:showSerName val="0"/>
          <c:showPercent val="0"/>
          <c:showBubbleSize val="0"/>
        </c:dLbls>
        <c:bubbleScale val="100"/>
        <c:showNegBubbles val="0"/>
        <c:axId val="1775789032"/>
        <c:axId val="1775789360"/>
      </c:bubbleChart>
      <c:valAx>
        <c:axId val="177578903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75789360"/>
        <c:crosses val="autoZero"/>
        <c:crossBetween val="midCat"/>
      </c:valAx>
      <c:valAx>
        <c:axId val="177578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757890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1'!$C$5"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gif"/><Relationship Id="rId11" Type="http://schemas.openxmlformats.org/officeDocument/2006/relationships/image" Target="../media/image7.gif"/><Relationship Id="rId5" Type="http://schemas.openxmlformats.org/officeDocument/2006/relationships/image" Target="../media/image5.gi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523875</xdr:colOff>
      <xdr:row>15</xdr:row>
      <xdr:rowOff>119592</xdr:rowOff>
    </xdr:from>
    <xdr:to>
      <xdr:col>21</xdr:col>
      <xdr:colOff>342900</xdr:colOff>
      <xdr:row>27</xdr:row>
      <xdr:rowOff>66675</xdr:rowOff>
    </xdr:to>
    <xdr:sp macro="" textlink="">
      <xdr:nvSpPr>
        <xdr:cNvPr id="85" name="Rectangle: Rounded Corners 84">
          <a:extLst>
            <a:ext uri="{FF2B5EF4-FFF2-40B4-BE49-F238E27FC236}">
              <a16:creationId xmlns:a16="http://schemas.microsoft.com/office/drawing/2014/main" id="{00000000-0008-0000-0100-000055000000}"/>
            </a:ext>
          </a:extLst>
        </xdr:cNvPr>
        <xdr:cNvSpPr/>
      </xdr:nvSpPr>
      <xdr:spPr>
        <a:xfrm>
          <a:off x="8448675" y="2977092"/>
          <a:ext cx="4695825"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131234</xdr:colOff>
      <xdr:row>15</xdr:row>
      <xdr:rowOff>119592</xdr:rowOff>
    </xdr:from>
    <xdr:to>
      <xdr:col>10</xdr:col>
      <xdr:colOff>295275</xdr:colOff>
      <xdr:row>27</xdr:row>
      <xdr:rowOff>56007</xdr:rowOff>
    </xdr:to>
    <xdr:sp macro="" textlink="">
      <xdr:nvSpPr>
        <xdr:cNvPr id="67" name="Rectangle: Rounded Corners 66">
          <a:extLst>
            <a:ext uri="{FF2B5EF4-FFF2-40B4-BE49-F238E27FC236}">
              <a16:creationId xmlns:a16="http://schemas.microsoft.com/office/drawing/2014/main" id="{00000000-0008-0000-0100-000043000000}"/>
            </a:ext>
          </a:extLst>
        </xdr:cNvPr>
        <xdr:cNvSpPr/>
      </xdr:nvSpPr>
      <xdr:spPr>
        <a:xfrm>
          <a:off x="131234" y="2977092"/>
          <a:ext cx="6260041" cy="2222415"/>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323850</xdr:colOff>
      <xdr:row>10</xdr:row>
      <xdr:rowOff>188209</xdr:rowOff>
    </xdr:from>
    <xdr:to>
      <xdr:col>3</xdr:col>
      <xdr:colOff>209550</xdr:colOff>
      <xdr:row>13</xdr:row>
      <xdr:rowOff>171451</xdr:rowOff>
    </xdr:to>
    <xdr:sp macro="" textlink="">
      <xdr:nvSpPr>
        <xdr:cNvPr id="10" name="Oval 9">
          <a:extLst>
            <a:ext uri="{FF2B5EF4-FFF2-40B4-BE49-F238E27FC236}">
              <a16:creationId xmlns:a16="http://schemas.microsoft.com/office/drawing/2014/main" id="{00000000-0008-0000-0100-00000A000000}"/>
            </a:ext>
          </a:extLst>
        </xdr:cNvPr>
        <xdr:cNvSpPr/>
      </xdr:nvSpPr>
      <xdr:spPr>
        <a:xfrm>
          <a:off x="1530350" y="2093209"/>
          <a:ext cx="488950" cy="554742"/>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17</xdr:col>
      <xdr:colOff>76200</xdr:colOff>
      <xdr:row>11</xdr:row>
      <xdr:rowOff>16759</xdr:rowOff>
    </xdr:from>
    <xdr:to>
      <xdr:col>17</xdr:col>
      <xdr:colOff>571500</xdr:colOff>
      <xdr:row>14</xdr:row>
      <xdr:rowOff>1</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10331450" y="2112259"/>
          <a:ext cx="495300" cy="554742"/>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45509</xdr:colOff>
      <xdr:row>3</xdr:row>
      <xdr:rowOff>52917</xdr:rowOff>
    </xdr:from>
    <xdr:to>
      <xdr:col>14</xdr:col>
      <xdr:colOff>506941</xdr:colOff>
      <xdr:row>14</xdr:row>
      <xdr:rowOff>179832</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45509" y="624417"/>
          <a:ext cx="8995832" cy="2222415"/>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240239</xdr:colOff>
      <xdr:row>4</xdr:row>
      <xdr:rowOff>167216</xdr:rowOff>
    </xdr:from>
    <xdr:to>
      <xdr:col>2</xdr:col>
      <xdr:colOff>250973</xdr:colOff>
      <xdr:row>12</xdr:row>
      <xdr:rowOff>176816</xdr:rowOff>
    </xdr:to>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240239" y="929216"/>
          <a:ext cx="1229934" cy="1533600"/>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483656</xdr:colOff>
      <xdr:row>4</xdr:row>
      <xdr:rowOff>167216</xdr:rowOff>
    </xdr:from>
    <xdr:to>
      <xdr:col>4</xdr:col>
      <xdr:colOff>494390</xdr:colOff>
      <xdr:row>12</xdr:row>
      <xdr:rowOff>176816</xdr:rowOff>
    </xdr:to>
    <xdr:sp macro="" textlink="">
      <xdr:nvSpPr>
        <xdr:cNvPr id="25" name="Rectangle: Rounded Corners 24">
          <a:extLst>
            <a:ext uri="{FF2B5EF4-FFF2-40B4-BE49-F238E27FC236}">
              <a16:creationId xmlns:a16="http://schemas.microsoft.com/office/drawing/2014/main" id="{00000000-0008-0000-0100-000019000000}"/>
            </a:ext>
          </a:extLst>
        </xdr:cNvPr>
        <xdr:cNvSpPr/>
      </xdr:nvSpPr>
      <xdr:spPr>
        <a:xfrm>
          <a:off x="1702856" y="929216"/>
          <a:ext cx="1229934"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5</xdr:col>
      <xdr:colOff>121707</xdr:colOff>
      <xdr:row>4</xdr:row>
      <xdr:rowOff>167216</xdr:rowOff>
    </xdr:from>
    <xdr:to>
      <xdr:col>7</xdr:col>
      <xdr:colOff>132440</xdr:colOff>
      <xdr:row>12</xdr:row>
      <xdr:rowOff>176816</xdr:rowOff>
    </xdr:to>
    <xdr:sp macro="" textlink="">
      <xdr:nvSpPr>
        <xdr:cNvPr id="26" name="Rectangle: Rounded Corners 25">
          <a:extLst>
            <a:ext uri="{FF2B5EF4-FFF2-40B4-BE49-F238E27FC236}">
              <a16:creationId xmlns:a16="http://schemas.microsoft.com/office/drawing/2014/main" id="{00000000-0008-0000-0100-00001A000000}"/>
            </a:ext>
          </a:extLst>
        </xdr:cNvPr>
        <xdr:cNvSpPr/>
      </xdr:nvSpPr>
      <xdr:spPr>
        <a:xfrm>
          <a:off x="3169707"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7</xdr:col>
      <xdr:colOff>369357</xdr:colOff>
      <xdr:row>4</xdr:row>
      <xdr:rowOff>167216</xdr:rowOff>
    </xdr:from>
    <xdr:to>
      <xdr:col>9</xdr:col>
      <xdr:colOff>380090</xdr:colOff>
      <xdr:row>12</xdr:row>
      <xdr:rowOff>176816</xdr:rowOff>
    </xdr:to>
    <xdr:sp macro="" textlink="">
      <xdr:nvSpPr>
        <xdr:cNvPr id="27" name="Rectangle: Rounded Corners 26">
          <a:extLst>
            <a:ext uri="{FF2B5EF4-FFF2-40B4-BE49-F238E27FC236}">
              <a16:creationId xmlns:a16="http://schemas.microsoft.com/office/drawing/2014/main" id="{00000000-0008-0000-0100-00001B000000}"/>
            </a:ext>
          </a:extLst>
        </xdr:cNvPr>
        <xdr:cNvSpPr/>
      </xdr:nvSpPr>
      <xdr:spPr>
        <a:xfrm>
          <a:off x="4636557"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10</xdr:col>
      <xdr:colOff>3174</xdr:colOff>
      <xdr:row>4</xdr:row>
      <xdr:rowOff>167216</xdr:rowOff>
    </xdr:from>
    <xdr:to>
      <xdr:col>12</xdr:col>
      <xdr:colOff>13907</xdr:colOff>
      <xdr:row>12</xdr:row>
      <xdr:rowOff>176816</xdr:rowOff>
    </xdr:to>
    <xdr:sp macro="" textlink="">
      <xdr:nvSpPr>
        <xdr:cNvPr id="28" name="Rectangle: Rounded Corners 27">
          <a:extLst>
            <a:ext uri="{FF2B5EF4-FFF2-40B4-BE49-F238E27FC236}">
              <a16:creationId xmlns:a16="http://schemas.microsoft.com/office/drawing/2014/main" id="{00000000-0008-0000-0100-00001C000000}"/>
            </a:ext>
          </a:extLst>
        </xdr:cNvPr>
        <xdr:cNvSpPr/>
      </xdr:nvSpPr>
      <xdr:spPr>
        <a:xfrm>
          <a:off x="6099174"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12</xdr:col>
      <xdr:colOff>250822</xdr:colOff>
      <xdr:row>4</xdr:row>
      <xdr:rowOff>167216</xdr:rowOff>
    </xdr:from>
    <xdr:to>
      <xdr:col>14</xdr:col>
      <xdr:colOff>261556</xdr:colOff>
      <xdr:row>12</xdr:row>
      <xdr:rowOff>176816</xdr:rowOff>
    </xdr:to>
    <xdr:sp macro="" textlink="">
      <xdr:nvSpPr>
        <xdr:cNvPr id="29" name="Rectangle: Rounded Corners 28">
          <a:extLst>
            <a:ext uri="{FF2B5EF4-FFF2-40B4-BE49-F238E27FC236}">
              <a16:creationId xmlns:a16="http://schemas.microsoft.com/office/drawing/2014/main" id="{00000000-0008-0000-0100-00001D000000}"/>
            </a:ext>
          </a:extLst>
        </xdr:cNvPr>
        <xdr:cNvSpPr/>
      </xdr:nvSpPr>
      <xdr:spPr>
        <a:xfrm>
          <a:off x="7566022" y="929216"/>
          <a:ext cx="1229934" cy="1533600"/>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191631</xdr:colOff>
      <xdr:row>4</xdr:row>
      <xdr:rowOff>42333</xdr:rowOff>
    </xdr:from>
    <xdr:to>
      <xdr:col>4</xdr:col>
      <xdr:colOff>181048</xdr:colOff>
      <xdr:row>7</xdr:row>
      <xdr:rowOff>74083</xdr:rowOff>
    </xdr:to>
    <xdr:sp macro="" textlink="">
      <xdr:nvSpPr>
        <xdr:cNvPr id="5" name="Oval 4">
          <a:extLst>
            <a:ext uri="{FF2B5EF4-FFF2-40B4-BE49-F238E27FC236}">
              <a16:creationId xmlns:a16="http://schemas.microsoft.com/office/drawing/2014/main" id="{00000000-0008-0000-0100-000005000000}"/>
            </a:ext>
          </a:extLst>
        </xdr:cNvPr>
        <xdr:cNvSpPr/>
      </xdr:nvSpPr>
      <xdr:spPr>
        <a:xfrm>
          <a:off x="2020431"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435048</xdr:colOff>
      <xdr:row>4</xdr:row>
      <xdr:rowOff>42333</xdr:rowOff>
    </xdr:from>
    <xdr:to>
      <xdr:col>6</xdr:col>
      <xdr:colOff>424465</xdr:colOff>
      <xdr:row>7</xdr:row>
      <xdr:rowOff>74083</xdr:rowOff>
    </xdr:to>
    <xdr:sp macro="" textlink="">
      <xdr:nvSpPr>
        <xdr:cNvPr id="34" name="Oval 33">
          <a:extLst>
            <a:ext uri="{FF2B5EF4-FFF2-40B4-BE49-F238E27FC236}">
              <a16:creationId xmlns:a16="http://schemas.microsoft.com/office/drawing/2014/main" id="{00000000-0008-0000-0100-000022000000}"/>
            </a:ext>
          </a:extLst>
        </xdr:cNvPr>
        <xdr:cNvSpPr/>
      </xdr:nvSpPr>
      <xdr:spPr>
        <a:xfrm>
          <a:off x="3483048"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73099</xdr:colOff>
      <xdr:row>4</xdr:row>
      <xdr:rowOff>42333</xdr:rowOff>
    </xdr:from>
    <xdr:to>
      <xdr:col>9</xdr:col>
      <xdr:colOff>62515</xdr:colOff>
      <xdr:row>7</xdr:row>
      <xdr:rowOff>74083</xdr:rowOff>
    </xdr:to>
    <xdr:sp macro="" textlink="">
      <xdr:nvSpPr>
        <xdr:cNvPr id="35" name="Oval 34">
          <a:extLst>
            <a:ext uri="{FF2B5EF4-FFF2-40B4-BE49-F238E27FC236}">
              <a16:creationId xmlns:a16="http://schemas.microsoft.com/office/drawing/2014/main" id="{00000000-0008-0000-0100-000023000000}"/>
            </a:ext>
          </a:extLst>
        </xdr:cNvPr>
        <xdr:cNvSpPr/>
      </xdr:nvSpPr>
      <xdr:spPr>
        <a:xfrm>
          <a:off x="4949899" y="804333"/>
          <a:ext cx="599016"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320749</xdr:colOff>
      <xdr:row>4</xdr:row>
      <xdr:rowOff>42333</xdr:rowOff>
    </xdr:from>
    <xdr:to>
      <xdr:col>11</xdr:col>
      <xdr:colOff>310166</xdr:colOff>
      <xdr:row>7</xdr:row>
      <xdr:rowOff>74083</xdr:rowOff>
    </xdr:to>
    <xdr:sp macro="" textlink="">
      <xdr:nvSpPr>
        <xdr:cNvPr id="36" name="Oval 35">
          <a:extLst>
            <a:ext uri="{FF2B5EF4-FFF2-40B4-BE49-F238E27FC236}">
              <a16:creationId xmlns:a16="http://schemas.microsoft.com/office/drawing/2014/main" id="{00000000-0008-0000-0100-000024000000}"/>
            </a:ext>
          </a:extLst>
        </xdr:cNvPr>
        <xdr:cNvSpPr/>
      </xdr:nvSpPr>
      <xdr:spPr>
        <a:xfrm>
          <a:off x="6416749"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475192</xdr:colOff>
      <xdr:row>12</xdr:row>
      <xdr:rowOff>42333</xdr:rowOff>
    </xdr:from>
    <xdr:to>
      <xdr:col>12</xdr:col>
      <xdr:colOff>422275</xdr:colOff>
      <xdr:row>15</xdr:row>
      <xdr:rowOff>21166</xdr:rowOff>
    </xdr:to>
    <xdr:sp macro="" textlink="">
      <xdr:nvSpPr>
        <xdr:cNvPr id="37" name="Oval 36">
          <a:extLst>
            <a:ext uri="{FF2B5EF4-FFF2-40B4-BE49-F238E27FC236}">
              <a16:creationId xmlns:a16="http://schemas.microsoft.com/office/drawing/2014/main" id="{00000000-0008-0000-0100-000025000000}"/>
            </a:ext>
          </a:extLst>
        </xdr:cNvPr>
        <xdr:cNvSpPr/>
      </xdr:nvSpPr>
      <xdr:spPr>
        <a:xfrm>
          <a:off x="7180792" y="2328333"/>
          <a:ext cx="556683" cy="550333"/>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130176</xdr:colOff>
      <xdr:row>12</xdr:row>
      <xdr:rowOff>0</xdr:rowOff>
    </xdr:from>
    <xdr:to>
      <xdr:col>3</xdr:col>
      <xdr:colOff>119591</xdr:colOff>
      <xdr:row>15</xdr:row>
      <xdr:rowOff>0</xdr:rowOff>
    </xdr:to>
    <xdr:sp macro="" textlink="">
      <xdr:nvSpPr>
        <xdr:cNvPr id="38" name="Oval 37">
          <a:extLst>
            <a:ext uri="{FF2B5EF4-FFF2-40B4-BE49-F238E27FC236}">
              <a16:creationId xmlns:a16="http://schemas.microsoft.com/office/drawing/2014/main" id="{00000000-0008-0000-0100-000026000000}"/>
            </a:ext>
          </a:extLst>
        </xdr:cNvPr>
        <xdr:cNvSpPr/>
      </xdr:nvSpPr>
      <xdr:spPr>
        <a:xfrm>
          <a:off x="1349376" y="2286000"/>
          <a:ext cx="599015" cy="57150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3</xdr:col>
      <xdr:colOff>290579</xdr:colOff>
      <xdr:row>4</xdr:row>
      <xdr:rowOff>129112</xdr:rowOff>
    </xdr:from>
    <xdr:to>
      <xdr:col>4</xdr:col>
      <xdr:colOff>101104</xdr:colOff>
      <xdr:row>6</xdr:row>
      <xdr:rowOff>172470</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rot="215940">
          <a:off x="2119379" y="891112"/>
          <a:ext cx="420125" cy="424358"/>
        </a:xfrm>
        <a:prstGeom prst="rect">
          <a:avLst/>
        </a:prstGeom>
      </xdr:spPr>
    </xdr:pic>
    <xdr:clientData/>
  </xdr:twoCellAnchor>
  <xdr:twoCellAnchor editAs="oneCell">
    <xdr:from>
      <xdr:col>5</xdr:col>
      <xdr:colOff>549277</xdr:colOff>
      <xdr:row>4</xdr:row>
      <xdr:rowOff>127000</xdr:rowOff>
    </xdr:from>
    <xdr:to>
      <xdr:col>6</xdr:col>
      <xdr:colOff>331259</xdr:colOff>
      <xdr:row>6</xdr:row>
      <xdr:rowOff>137582</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597277" y="889000"/>
          <a:ext cx="391582" cy="391582"/>
        </a:xfrm>
        <a:prstGeom prst="rect">
          <a:avLst/>
        </a:prstGeom>
      </xdr:spPr>
    </xdr:pic>
    <xdr:clientData/>
  </xdr:twoCellAnchor>
  <xdr:twoCellAnchor editAs="oneCell">
    <xdr:from>
      <xdr:col>8</xdr:col>
      <xdr:colOff>161928</xdr:colOff>
      <xdr:row>4</xdr:row>
      <xdr:rowOff>84667</xdr:rowOff>
    </xdr:from>
    <xdr:to>
      <xdr:col>8</xdr:col>
      <xdr:colOff>570440</xdr:colOff>
      <xdr:row>6</xdr:row>
      <xdr:rowOff>116413</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5038728" y="846667"/>
          <a:ext cx="408512" cy="412746"/>
        </a:xfrm>
        <a:prstGeom prst="rect">
          <a:avLst/>
        </a:prstGeom>
      </xdr:spPr>
    </xdr:pic>
    <xdr:clientData/>
  </xdr:twoCellAnchor>
  <xdr:twoCellAnchor editAs="oneCell">
    <xdr:from>
      <xdr:col>10</xdr:col>
      <xdr:colOff>394757</xdr:colOff>
      <xdr:row>4</xdr:row>
      <xdr:rowOff>103106</xdr:rowOff>
    </xdr:from>
    <xdr:to>
      <xdr:col>11</xdr:col>
      <xdr:colOff>225425</xdr:colOff>
      <xdr:row>6</xdr:row>
      <xdr:rowOff>166607</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490757" y="865106"/>
          <a:ext cx="440268" cy="444501"/>
        </a:xfrm>
        <a:prstGeom prst="rect">
          <a:avLst/>
        </a:prstGeom>
      </xdr:spPr>
    </xdr:pic>
    <xdr:clientData/>
  </xdr:twoCellAnchor>
  <xdr:twoCellAnchor editAs="oneCell">
    <xdr:from>
      <xdr:col>2</xdr:col>
      <xdr:colOff>225426</xdr:colOff>
      <xdr:row>12</xdr:row>
      <xdr:rowOff>95249</xdr:rowOff>
    </xdr:from>
    <xdr:to>
      <xdr:col>2</xdr:col>
      <xdr:colOff>602194</xdr:colOff>
      <xdr:row>14</xdr:row>
      <xdr:rowOff>95251</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44626" y="2381249"/>
          <a:ext cx="376768" cy="381002"/>
        </a:xfrm>
        <a:prstGeom prst="rect">
          <a:avLst/>
        </a:prstGeom>
      </xdr:spPr>
    </xdr:pic>
    <xdr:clientData/>
  </xdr:twoCellAnchor>
  <xdr:twoCellAnchor editAs="oneCell">
    <xdr:from>
      <xdr:col>11</xdr:col>
      <xdr:colOff>570443</xdr:colOff>
      <xdr:row>12</xdr:row>
      <xdr:rowOff>169332</xdr:rowOff>
    </xdr:from>
    <xdr:to>
      <xdr:col>12</xdr:col>
      <xdr:colOff>331259</xdr:colOff>
      <xdr:row>14</xdr:row>
      <xdr:rowOff>158748</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76043" y="2455332"/>
          <a:ext cx="370416" cy="370416"/>
        </a:xfrm>
        <a:prstGeom prst="rect">
          <a:avLst/>
        </a:prstGeom>
      </xdr:spPr>
    </xdr:pic>
    <xdr:clientData/>
  </xdr:twoCellAnchor>
  <xdr:twoCellAnchor>
    <xdr:from>
      <xdr:col>5</xdr:col>
      <xdr:colOff>185913</xdr:colOff>
      <xdr:row>7</xdr:row>
      <xdr:rowOff>141817</xdr:rowOff>
    </xdr:from>
    <xdr:to>
      <xdr:col>7</xdr:col>
      <xdr:colOff>90663</xdr:colOff>
      <xdr:row>9</xdr:row>
      <xdr:rowOff>35984</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3233913" y="1475317"/>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Revenue</a:t>
          </a:r>
          <a:endParaRPr lang="en-KE" sz="1100" b="1"/>
        </a:p>
      </xdr:txBody>
    </xdr:sp>
    <xdr:clientData/>
  </xdr:twoCellAnchor>
  <xdr:twoCellAnchor>
    <xdr:from>
      <xdr:col>7</xdr:col>
      <xdr:colOff>419452</xdr:colOff>
      <xdr:row>7</xdr:row>
      <xdr:rowOff>141817</xdr:rowOff>
    </xdr:from>
    <xdr:to>
      <xdr:col>9</xdr:col>
      <xdr:colOff>328435</xdr:colOff>
      <xdr:row>9</xdr:row>
      <xdr:rowOff>35984</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4686652" y="1475317"/>
          <a:ext cx="1128183"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Profit</a:t>
          </a:r>
          <a:endParaRPr lang="en-KE" sz="1100" b="1"/>
        </a:p>
      </xdr:txBody>
    </xdr:sp>
    <xdr:clientData/>
  </xdr:twoCellAnchor>
  <xdr:twoCellAnchor>
    <xdr:from>
      <xdr:col>2</xdr:col>
      <xdr:colOff>557740</xdr:colOff>
      <xdr:row>7</xdr:row>
      <xdr:rowOff>141817</xdr:rowOff>
    </xdr:from>
    <xdr:to>
      <xdr:col>4</xdr:col>
      <xdr:colOff>462491</xdr:colOff>
      <xdr:row>9</xdr:row>
      <xdr:rowOff>35984</xdr:rowOff>
    </xdr:to>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776940" y="1475317"/>
          <a:ext cx="1123951"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COGS</a:t>
          </a:r>
        </a:p>
        <a:p>
          <a:endParaRPr lang="en-KE" sz="1100" b="1"/>
        </a:p>
      </xdr:txBody>
    </xdr:sp>
    <xdr:clientData/>
  </xdr:twoCellAnchor>
  <xdr:twoCellAnchor>
    <xdr:from>
      <xdr:col>0</xdr:col>
      <xdr:colOff>276224</xdr:colOff>
      <xdr:row>6</xdr:row>
      <xdr:rowOff>95250</xdr:rowOff>
    </xdr:from>
    <xdr:to>
      <xdr:col>2</xdr:col>
      <xdr:colOff>180975</xdr:colOff>
      <xdr:row>7</xdr:row>
      <xdr:rowOff>179917</xdr:rowOff>
    </xdr:to>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276224" y="1238250"/>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p>
        <a:p>
          <a:r>
            <a:rPr lang="en-US" sz="1100" b="1"/>
            <a:t>D</a:t>
          </a:r>
          <a:endParaRPr lang="en-KE" sz="1100" b="1"/>
        </a:p>
      </xdr:txBody>
    </xdr:sp>
    <xdr:clientData/>
  </xdr:twoCellAnchor>
  <xdr:twoCellAnchor>
    <xdr:from>
      <xdr:col>10</xdr:col>
      <xdr:colOff>47625</xdr:colOff>
      <xdr:row>7</xdr:row>
      <xdr:rowOff>141817</xdr:rowOff>
    </xdr:from>
    <xdr:to>
      <xdr:col>11</xdr:col>
      <xdr:colOff>561975</xdr:colOff>
      <xdr:row>9</xdr:row>
      <xdr:rowOff>35984</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6143625" y="1475317"/>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%Profit Margin</a:t>
          </a:r>
        </a:p>
        <a:p>
          <a:endParaRPr lang="en-KE" sz="1100" b="1"/>
        </a:p>
      </xdr:txBody>
    </xdr:sp>
    <xdr:clientData/>
  </xdr:twoCellAnchor>
  <xdr:twoCellAnchor>
    <xdr:from>
      <xdr:col>12</xdr:col>
      <xdr:colOff>284691</xdr:colOff>
      <xdr:row>6</xdr:row>
      <xdr:rowOff>95250</xdr:rowOff>
    </xdr:from>
    <xdr:to>
      <xdr:col>14</xdr:col>
      <xdr:colOff>189442</xdr:colOff>
      <xdr:row>7</xdr:row>
      <xdr:rowOff>179917</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7599891" y="1238250"/>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#Transaction</a:t>
          </a:r>
        </a:p>
        <a:p>
          <a:endParaRPr lang="en-KE" sz="1100" b="1"/>
        </a:p>
      </xdr:txBody>
    </xdr:sp>
    <xdr:clientData/>
  </xdr:twoCellAnchor>
  <xdr:twoCellAnchor>
    <xdr:from>
      <xdr:col>5</xdr:col>
      <xdr:colOff>211313</xdr:colOff>
      <xdr:row>8</xdr:row>
      <xdr:rowOff>170392</xdr:rowOff>
    </xdr:from>
    <xdr:to>
      <xdr:col>7</xdr:col>
      <xdr:colOff>116063</xdr:colOff>
      <xdr:row>10</xdr:row>
      <xdr:rowOff>64559</xdr:rowOff>
    </xdr:to>
    <xdr:sp macro="" textlink="'Analysis 1'!B2">
      <xdr:nvSpPr>
        <xdr:cNvPr id="40" name="TextBox 39">
          <a:extLst>
            <a:ext uri="{FF2B5EF4-FFF2-40B4-BE49-F238E27FC236}">
              <a16:creationId xmlns:a16="http://schemas.microsoft.com/office/drawing/2014/main" id="{00000000-0008-0000-0100-000028000000}"/>
            </a:ext>
          </a:extLst>
        </xdr:cNvPr>
        <xdr:cNvSpPr txBox="1"/>
      </xdr:nvSpPr>
      <xdr:spPr>
        <a:xfrm>
          <a:off x="3259313" y="1694392"/>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63C70B-C835-4DD0-A185-B5253CB395EB}" type="TxLink">
            <a:rPr lang="en-US" sz="1400" b="1" i="0" u="none" strike="noStrike">
              <a:solidFill>
                <a:sysClr val="windowText" lastClr="000000"/>
              </a:solidFill>
              <a:latin typeface="Calibri"/>
              <a:cs typeface="Calibri"/>
            </a:rPr>
            <a:pPr/>
            <a:t>$ 307.1 M</a:t>
          </a:fld>
          <a:endParaRPr lang="en-KE" sz="1400" b="1">
            <a:solidFill>
              <a:sysClr val="windowText" lastClr="000000"/>
            </a:solidFill>
          </a:endParaRPr>
        </a:p>
      </xdr:txBody>
    </xdr:sp>
    <xdr:clientData/>
  </xdr:twoCellAnchor>
  <xdr:twoCellAnchor>
    <xdr:from>
      <xdr:col>7</xdr:col>
      <xdr:colOff>444852</xdr:colOff>
      <xdr:row>8</xdr:row>
      <xdr:rowOff>170392</xdr:rowOff>
    </xdr:from>
    <xdr:to>
      <xdr:col>9</xdr:col>
      <xdr:colOff>353835</xdr:colOff>
      <xdr:row>10</xdr:row>
      <xdr:rowOff>64559</xdr:rowOff>
    </xdr:to>
    <xdr:sp macro="" textlink="'Analysis 1'!C2">
      <xdr:nvSpPr>
        <xdr:cNvPr id="42" name="TextBox 41">
          <a:extLst>
            <a:ext uri="{FF2B5EF4-FFF2-40B4-BE49-F238E27FC236}">
              <a16:creationId xmlns:a16="http://schemas.microsoft.com/office/drawing/2014/main" id="{00000000-0008-0000-0100-00002A000000}"/>
            </a:ext>
          </a:extLst>
        </xdr:cNvPr>
        <xdr:cNvSpPr txBox="1"/>
      </xdr:nvSpPr>
      <xdr:spPr>
        <a:xfrm>
          <a:off x="4712052" y="1694392"/>
          <a:ext cx="1128183"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46690-E133-4F67-88AE-785D215953AE}" type="TxLink">
            <a:rPr lang="en-US" sz="1400" b="1" i="0" u="none" strike="noStrike">
              <a:solidFill>
                <a:sysClr val="windowText" lastClr="000000"/>
              </a:solidFill>
              <a:latin typeface="Calibri"/>
              <a:cs typeface="Calibri"/>
            </a:rPr>
            <a:pPr/>
            <a:t>$ 126.3 M</a:t>
          </a:fld>
          <a:endParaRPr lang="en-KE" sz="1400" b="1">
            <a:solidFill>
              <a:sysClr val="windowText" lastClr="000000"/>
            </a:solidFill>
          </a:endParaRPr>
        </a:p>
      </xdr:txBody>
    </xdr:sp>
    <xdr:clientData/>
  </xdr:twoCellAnchor>
  <xdr:twoCellAnchor>
    <xdr:from>
      <xdr:col>2</xdr:col>
      <xdr:colOff>583140</xdr:colOff>
      <xdr:row>8</xdr:row>
      <xdr:rowOff>170392</xdr:rowOff>
    </xdr:from>
    <xdr:to>
      <xdr:col>4</xdr:col>
      <xdr:colOff>487891</xdr:colOff>
      <xdr:row>10</xdr:row>
      <xdr:rowOff>64559</xdr:rowOff>
    </xdr:to>
    <xdr:sp macro="" textlink="'Analysis 1'!D2">
      <xdr:nvSpPr>
        <xdr:cNvPr id="43" name="TextBox 42">
          <a:extLst>
            <a:ext uri="{FF2B5EF4-FFF2-40B4-BE49-F238E27FC236}">
              <a16:creationId xmlns:a16="http://schemas.microsoft.com/office/drawing/2014/main" id="{00000000-0008-0000-0100-00002B000000}"/>
            </a:ext>
          </a:extLst>
        </xdr:cNvPr>
        <xdr:cNvSpPr txBox="1"/>
      </xdr:nvSpPr>
      <xdr:spPr>
        <a:xfrm>
          <a:off x="1802340" y="1694392"/>
          <a:ext cx="1123951"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04BBE-30EC-43C2-A0F1-B6405723F3B7}" type="TxLink">
            <a:rPr lang="en-US" sz="1400" b="1" i="0" u="none" strike="noStrike">
              <a:solidFill>
                <a:sysClr val="windowText" lastClr="000000"/>
              </a:solidFill>
              <a:latin typeface="Calibri"/>
              <a:cs typeface="Calibri"/>
            </a:rPr>
            <a:pPr/>
            <a:t>$ 180.8 M</a:t>
          </a:fld>
          <a:endParaRPr lang="en-KE" sz="1400" b="1">
            <a:solidFill>
              <a:sysClr val="windowText" lastClr="000000"/>
            </a:solidFill>
          </a:endParaRPr>
        </a:p>
      </xdr:txBody>
    </xdr:sp>
    <xdr:clientData/>
  </xdr:twoCellAnchor>
  <xdr:twoCellAnchor>
    <xdr:from>
      <xdr:col>10</xdr:col>
      <xdr:colOff>73025</xdr:colOff>
      <xdr:row>8</xdr:row>
      <xdr:rowOff>170392</xdr:rowOff>
    </xdr:from>
    <xdr:to>
      <xdr:col>11</xdr:col>
      <xdr:colOff>587375</xdr:colOff>
      <xdr:row>10</xdr:row>
      <xdr:rowOff>64559</xdr:rowOff>
    </xdr:to>
    <xdr:sp macro="" textlink="'Analysis 1'!I2">
      <xdr:nvSpPr>
        <xdr:cNvPr id="44" name="TextBox 43">
          <a:extLst>
            <a:ext uri="{FF2B5EF4-FFF2-40B4-BE49-F238E27FC236}">
              <a16:creationId xmlns:a16="http://schemas.microsoft.com/office/drawing/2014/main" id="{00000000-0008-0000-0100-00002C000000}"/>
            </a:ext>
          </a:extLst>
        </xdr:cNvPr>
        <xdr:cNvSpPr txBox="1"/>
      </xdr:nvSpPr>
      <xdr:spPr>
        <a:xfrm>
          <a:off x="6169025" y="1694392"/>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B6049C-BF75-41E5-B3EE-3EAF82E2258C}" type="TxLink">
            <a:rPr lang="en-US" sz="1400" b="1" i="0" u="none" strike="noStrike">
              <a:solidFill>
                <a:sysClr val="windowText" lastClr="000000"/>
              </a:solidFill>
              <a:latin typeface="Calibri"/>
              <a:cs typeface="Calibri"/>
            </a:rPr>
            <a:pPr/>
            <a:t>41.12%</a:t>
          </a:fld>
          <a:endParaRPr lang="en-KE" sz="1400" b="1">
            <a:solidFill>
              <a:sysClr val="windowText" lastClr="000000"/>
            </a:solidFill>
          </a:endParaRPr>
        </a:p>
      </xdr:txBody>
    </xdr:sp>
    <xdr:clientData/>
  </xdr:twoCellAnchor>
  <xdr:twoCellAnchor>
    <xdr:from>
      <xdr:col>0</xdr:col>
      <xdr:colOff>298449</xdr:colOff>
      <xdr:row>8</xdr:row>
      <xdr:rowOff>33866</xdr:rowOff>
    </xdr:from>
    <xdr:to>
      <xdr:col>2</xdr:col>
      <xdr:colOff>203200</xdr:colOff>
      <xdr:row>9</xdr:row>
      <xdr:rowOff>118533</xdr:rowOff>
    </xdr:to>
    <xdr:sp macro="" textlink="'Analysis 1'!E2">
      <xdr:nvSpPr>
        <xdr:cNvPr id="45" name="TextBox 44">
          <a:extLst>
            <a:ext uri="{FF2B5EF4-FFF2-40B4-BE49-F238E27FC236}">
              <a16:creationId xmlns:a16="http://schemas.microsoft.com/office/drawing/2014/main" id="{00000000-0008-0000-0100-00002D000000}"/>
            </a:ext>
          </a:extLst>
        </xdr:cNvPr>
        <xdr:cNvSpPr txBox="1"/>
      </xdr:nvSpPr>
      <xdr:spPr>
        <a:xfrm>
          <a:off x="298449" y="1557866"/>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46996A-25ED-42B0-93F3-89714CB3BF0F}" type="TxLink">
            <a:rPr lang="en-US" sz="1200" b="1" i="0" u="none" strike="noStrike">
              <a:solidFill>
                <a:schemeClr val="bg1"/>
              </a:solidFill>
              <a:latin typeface="Calibri"/>
              <a:cs typeface="Calibri"/>
            </a:rPr>
            <a:pPr algn="ctr"/>
            <a:t>631.92K</a:t>
          </a:fld>
          <a:endParaRPr lang="en-KE" sz="1200" b="1">
            <a:solidFill>
              <a:schemeClr val="bg1"/>
            </a:solidFill>
          </a:endParaRPr>
        </a:p>
      </xdr:txBody>
    </xdr:sp>
    <xdr:clientData/>
  </xdr:twoCellAnchor>
  <xdr:twoCellAnchor>
    <xdr:from>
      <xdr:col>12</xdr:col>
      <xdr:colOff>278341</xdr:colOff>
      <xdr:row>8</xdr:row>
      <xdr:rowOff>33866</xdr:rowOff>
    </xdr:from>
    <xdr:to>
      <xdr:col>14</xdr:col>
      <xdr:colOff>183092</xdr:colOff>
      <xdr:row>9</xdr:row>
      <xdr:rowOff>118533</xdr:rowOff>
    </xdr:to>
    <xdr:sp macro="" textlink="'Analysis 1'!A2">
      <xdr:nvSpPr>
        <xdr:cNvPr id="46" name="TextBox 45">
          <a:extLst>
            <a:ext uri="{FF2B5EF4-FFF2-40B4-BE49-F238E27FC236}">
              <a16:creationId xmlns:a16="http://schemas.microsoft.com/office/drawing/2014/main" id="{00000000-0008-0000-0100-00002E000000}"/>
            </a:ext>
          </a:extLst>
        </xdr:cNvPr>
        <xdr:cNvSpPr txBox="1"/>
      </xdr:nvSpPr>
      <xdr:spPr>
        <a:xfrm>
          <a:off x="7593541" y="1557866"/>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7774B-6A65-4DD2-99CB-41285E12BED1}" type="TxLink">
            <a:rPr lang="en-US" sz="1400" b="1" i="0" u="none" strike="noStrike">
              <a:solidFill>
                <a:schemeClr val="bg1"/>
              </a:solidFill>
              <a:latin typeface="Calibri"/>
              <a:cs typeface="Calibri"/>
            </a:rPr>
            <a:pPr/>
            <a:t>60.40K</a:t>
          </a:fld>
          <a:endParaRPr lang="en-KE" sz="1400" b="1">
            <a:solidFill>
              <a:schemeClr val="bg1"/>
            </a:solidFill>
          </a:endParaRPr>
        </a:p>
      </xdr:txBody>
    </xdr:sp>
    <xdr:clientData/>
  </xdr:twoCellAnchor>
  <xdr:twoCellAnchor>
    <xdr:from>
      <xdr:col>15</xdr:col>
      <xdr:colOff>57150</xdr:colOff>
      <xdr:row>3</xdr:row>
      <xdr:rowOff>52917</xdr:rowOff>
    </xdr:from>
    <xdr:to>
      <xdr:col>21</xdr:col>
      <xdr:colOff>228600</xdr:colOff>
      <xdr:row>15</xdr:row>
      <xdr:rowOff>0</xdr:rowOff>
    </xdr:to>
    <xdr:sp macro="" textlink="">
      <xdr:nvSpPr>
        <xdr:cNvPr id="47" name="Rectangle: Rounded Corners 46">
          <a:extLst>
            <a:ext uri="{FF2B5EF4-FFF2-40B4-BE49-F238E27FC236}">
              <a16:creationId xmlns:a16="http://schemas.microsoft.com/office/drawing/2014/main" id="{00000000-0008-0000-0100-00002F000000}"/>
            </a:ext>
          </a:extLst>
        </xdr:cNvPr>
        <xdr:cNvSpPr/>
      </xdr:nvSpPr>
      <xdr:spPr>
        <a:xfrm>
          <a:off x="9201150" y="624417"/>
          <a:ext cx="3829050"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mc:AlternateContent xmlns:mc="http://schemas.openxmlformats.org/markup-compatibility/2006">
    <mc:Choice xmlns:a14="http://schemas.microsoft.com/office/drawing/2010/main" Requires="a14">
      <xdr:twoCellAnchor editAs="oneCell">
        <xdr:from>
          <xdr:col>15</xdr:col>
          <xdr:colOff>228600</xdr:colOff>
          <xdr:row>4</xdr:row>
          <xdr:rowOff>28575</xdr:rowOff>
        </xdr:from>
        <xdr:to>
          <xdr:col>16</xdr:col>
          <xdr:colOff>590550</xdr:colOff>
          <xdr:row>5</xdr:row>
          <xdr:rowOff>57150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 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419100</xdr:colOff>
          <xdr:row>4</xdr:row>
          <xdr:rowOff>28575</xdr:rowOff>
        </xdr:from>
        <xdr:to>
          <xdr:col>18</xdr:col>
          <xdr:colOff>171450</xdr:colOff>
          <xdr:row>5</xdr:row>
          <xdr:rowOff>57150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xdr:row>
          <xdr:rowOff>28575</xdr:rowOff>
        </xdr:from>
        <xdr:to>
          <xdr:col>19</xdr:col>
          <xdr:colOff>361950</xdr:colOff>
          <xdr:row>5</xdr:row>
          <xdr:rowOff>57150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Transaction</a:t>
              </a:r>
            </a:p>
          </xdr:txBody>
        </xdr:sp>
        <xdr:clientData/>
      </xdr:twoCellAnchor>
    </mc:Choice>
    <mc:Fallback/>
  </mc:AlternateContent>
  <xdr:twoCellAnchor>
    <xdr:from>
      <xdr:col>15</xdr:col>
      <xdr:colOff>0</xdr:colOff>
      <xdr:row>6</xdr:row>
      <xdr:rowOff>76200</xdr:rowOff>
    </xdr:from>
    <xdr:to>
      <xdr:col>21</xdr:col>
      <xdr:colOff>9525</xdr:colOff>
      <xdr:row>14</xdr:row>
      <xdr:rowOff>66675</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135113</xdr:colOff>
      <xdr:row>4</xdr:row>
      <xdr:rowOff>180975</xdr:rowOff>
    </xdr:from>
    <xdr:to>
      <xdr:col>16</xdr:col>
      <xdr:colOff>295275</xdr:colOff>
      <xdr:row>6</xdr:row>
      <xdr:rowOff>57151</xdr:rowOff>
    </xdr:to>
    <xdr:sp macro="" textlink="'Analysis 1'!B25">
      <xdr:nvSpPr>
        <xdr:cNvPr id="51" name="TextBox 50">
          <a:extLst>
            <a:ext uri="{FF2B5EF4-FFF2-40B4-BE49-F238E27FC236}">
              <a16:creationId xmlns:a16="http://schemas.microsoft.com/office/drawing/2014/main" id="{00000000-0008-0000-0100-000033000000}"/>
            </a:ext>
          </a:extLst>
        </xdr:cNvPr>
        <xdr:cNvSpPr txBox="1"/>
      </xdr:nvSpPr>
      <xdr:spPr>
        <a:xfrm>
          <a:off x="9279113" y="942975"/>
          <a:ext cx="769762" cy="25717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535C83-AC1B-4F01-975D-237227259384}" type="TxLink">
            <a:rPr lang="en-US" sz="1200" b="1" i="0" u="none" strike="noStrike">
              <a:solidFill>
                <a:srgbClr val="00B0F0"/>
              </a:solidFill>
              <a:latin typeface="Calibri"/>
              <a:cs typeface="Calibri"/>
            </a:rPr>
            <a:pPr/>
            <a:t>67.1%</a:t>
          </a:fld>
          <a:endParaRPr lang="en-KE" sz="1600" b="1">
            <a:solidFill>
              <a:srgbClr val="00B0F0"/>
            </a:solidFill>
          </a:endParaRPr>
        </a:p>
      </xdr:txBody>
    </xdr:sp>
    <xdr:clientData/>
  </xdr:twoCellAnchor>
  <xdr:twoCellAnchor>
    <xdr:from>
      <xdr:col>15</xdr:col>
      <xdr:colOff>135112</xdr:colOff>
      <xdr:row>5</xdr:row>
      <xdr:rowOff>189442</xdr:rowOff>
    </xdr:from>
    <xdr:to>
      <xdr:col>19</xdr:col>
      <xdr:colOff>561975</xdr:colOff>
      <xdr:row>7</xdr:row>
      <xdr:rowOff>76199</xdr:rowOff>
    </xdr:to>
    <xdr:sp macro="" textlink="'Analysis 1'!D24">
      <xdr:nvSpPr>
        <xdr:cNvPr id="53" name="TextBox 52">
          <a:extLst>
            <a:ext uri="{FF2B5EF4-FFF2-40B4-BE49-F238E27FC236}">
              <a16:creationId xmlns:a16="http://schemas.microsoft.com/office/drawing/2014/main" id="{00000000-0008-0000-0100-000035000000}"/>
            </a:ext>
          </a:extLst>
        </xdr:cNvPr>
        <xdr:cNvSpPr txBox="1"/>
      </xdr:nvSpPr>
      <xdr:spPr>
        <a:xfrm>
          <a:off x="9279112" y="1141942"/>
          <a:ext cx="2865263" cy="2677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77CBAC5-A245-418C-9F83-FFF9F92E3A23}" type="TxLink">
            <a:rPr lang="en-US" sz="1100" b="0" i="0" u="none" strike="noStrike">
              <a:solidFill>
                <a:schemeClr val="tx1">
                  <a:lumMod val="65000"/>
                  <a:lumOff val="35000"/>
                </a:schemeClr>
              </a:solidFill>
              <a:latin typeface="Calibri"/>
              <a:cs typeface="Calibri"/>
            </a:rPr>
            <a:pPr algn="l"/>
            <a:t>of Profit came from the highlighted years</a:t>
          </a:fld>
          <a:endParaRPr lang="en-KE" sz="1600" b="0">
            <a:solidFill>
              <a:schemeClr val="tx1">
                <a:lumMod val="65000"/>
                <a:lumOff val="35000"/>
              </a:schemeClr>
            </a:solidFill>
          </a:endParaRPr>
        </a:p>
      </xdr:txBody>
    </xdr:sp>
    <xdr:clientData/>
  </xdr:twoCellAnchor>
  <xdr:twoCellAnchor>
    <xdr:from>
      <xdr:col>15</xdr:col>
      <xdr:colOff>163687</xdr:colOff>
      <xdr:row>7</xdr:row>
      <xdr:rowOff>17993</xdr:rowOff>
    </xdr:from>
    <xdr:to>
      <xdr:col>16</xdr:col>
      <xdr:colOff>466724</xdr:colOff>
      <xdr:row>8</xdr:row>
      <xdr:rowOff>66675</xdr:rowOff>
    </xdr:to>
    <xdr:sp macro="" textlink="'Analysis 1'!C17">
      <xdr:nvSpPr>
        <xdr:cNvPr id="54" name="TextBox 53">
          <a:extLst>
            <a:ext uri="{FF2B5EF4-FFF2-40B4-BE49-F238E27FC236}">
              <a16:creationId xmlns:a16="http://schemas.microsoft.com/office/drawing/2014/main" id="{00000000-0008-0000-0100-000036000000}"/>
            </a:ext>
          </a:extLst>
        </xdr:cNvPr>
        <xdr:cNvSpPr txBox="1"/>
      </xdr:nvSpPr>
      <xdr:spPr>
        <a:xfrm>
          <a:off x="9307687" y="1351493"/>
          <a:ext cx="912637" cy="2391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392DE2B-DCB2-4823-A079-DCF897DFD2B8}" type="TxLink">
            <a:rPr lang="en-US" sz="1100" b="0" i="0" u="none" strike="noStrike">
              <a:solidFill>
                <a:schemeClr val="tx1">
                  <a:lumMod val="65000"/>
                  <a:lumOff val="35000"/>
                </a:schemeClr>
              </a:solidFill>
              <a:latin typeface="Calibri"/>
              <a:cs typeface="Calibri"/>
            </a:rPr>
            <a:pPr algn="l"/>
            <a:t>31,572,644</a:t>
          </a:fld>
          <a:endParaRPr lang="en-KE" sz="1600" b="1">
            <a:solidFill>
              <a:schemeClr val="tx1">
                <a:lumMod val="65000"/>
                <a:lumOff val="35000"/>
              </a:schemeClr>
            </a:solidFill>
          </a:endParaRPr>
        </a:p>
      </xdr:txBody>
    </xdr:sp>
    <xdr:clientData/>
  </xdr:twoCellAnchor>
  <xdr:twoCellAnchor>
    <xdr:from>
      <xdr:col>15</xdr:col>
      <xdr:colOff>152400</xdr:colOff>
      <xdr:row>8</xdr:row>
      <xdr:rowOff>17992</xdr:rowOff>
    </xdr:from>
    <xdr:to>
      <xdr:col>17</xdr:col>
      <xdr:colOff>19050</xdr:colOff>
      <xdr:row>9</xdr:row>
      <xdr:rowOff>95249</xdr:rowOff>
    </xdr:to>
    <xdr:sp macro="" textlink="'Analysis 1'!C16">
      <xdr:nvSpPr>
        <xdr:cNvPr id="55" name="TextBox 54">
          <a:extLst>
            <a:ext uri="{FF2B5EF4-FFF2-40B4-BE49-F238E27FC236}">
              <a16:creationId xmlns:a16="http://schemas.microsoft.com/office/drawing/2014/main" id="{00000000-0008-0000-0100-000037000000}"/>
            </a:ext>
          </a:extLst>
        </xdr:cNvPr>
        <xdr:cNvSpPr txBox="1"/>
      </xdr:nvSpPr>
      <xdr:spPr>
        <a:xfrm>
          <a:off x="9296400" y="1541992"/>
          <a:ext cx="1085850" cy="2677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FA459FA-18F9-47E6-8174-F0187DBCCC39}" type="TxLink">
            <a:rPr lang="en-US" sz="1000" b="0" i="0" u="none" strike="noStrike">
              <a:solidFill>
                <a:schemeClr val="tx1">
                  <a:lumMod val="65000"/>
                  <a:lumOff val="35000"/>
                </a:schemeClr>
              </a:solidFill>
              <a:latin typeface="Calibri"/>
              <a:cs typeface="Calibri"/>
            </a:rPr>
            <a:pPr algn="l"/>
            <a:t>Average Profit</a:t>
          </a:fld>
          <a:endParaRPr lang="en-KE" sz="1200" b="0">
            <a:solidFill>
              <a:schemeClr val="tx1">
                <a:lumMod val="65000"/>
                <a:lumOff val="35000"/>
              </a:schemeClr>
            </a:solidFill>
          </a:endParaRPr>
        </a:p>
      </xdr:txBody>
    </xdr:sp>
    <xdr:clientData/>
  </xdr:twoCellAnchor>
  <xdr:twoCellAnchor>
    <xdr:from>
      <xdr:col>15</xdr:col>
      <xdr:colOff>266700</xdr:colOff>
      <xdr:row>9</xdr:row>
      <xdr:rowOff>76200</xdr:rowOff>
    </xdr:from>
    <xdr:to>
      <xdr:col>16</xdr:col>
      <xdr:colOff>9525</xdr:colOff>
      <xdr:row>9</xdr:row>
      <xdr:rowOff>76201</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flipV="1">
          <a:off x="9410700" y="1790700"/>
          <a:ext cx="352425" cy="1"/>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300212</xdr:colOff>
      <xdr:row>10</xdr:row>
      <xdr:rowOff>76200</xdr:rowOff>
    </xdr:from>
    <xdr:to>
      <xdr:col>6</xdr:col>
      <xdr:colOff>533400</xdr:colOff>
      <xdr:row>11</xdr:row>
      <xdr:rowOff>66676</xdr:rowOff>
    </xdr:to>
    <xdr:sp macro="" textlink="'Analysis 1'!AA16">
      <xdr:nvSpPr>
        <xdr:cNvPr id="56" name="Rectangle: Rounded Corners 55">
          <a:extLst>
            <a:ext uri="{FF2B5EF4-FFF2-40B4-BE49-F238E27FC236}">
              <a16:creationId xmlns:a16="http://schemas.microsoft.com/office/drawing/2014/main" id="{00000000-0008-0000-0100-000038000000}"/>
            </a:ext>
          </a:extLst>
        </xdr:cNvPr>
        <xdr:cNvSpPr/>
      </xdr:nvSpPr>
      <xdr:spPr>
        <a:xfrm>
          <a:off x="3348212" y="1981200"/>
          <a:ext cx="842788" cy="180976"/>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C1EC63B-0B8F-4C3C-822A-3EF487B4D76D}" type="TxLink">
            <a:rPr lang="en-US" sz="1100" b="1" i="0" u="none" strike="noStrike">
              <a:solidFill>
                <a:schemeClr val="bg2">
                  <a:lumMod val="50000"/>
                </a:schemeClr>
              </a:solidFill>
              <a:latin typeface="Calibri"/>
              <a:ea typeface="+mn-ea"/>
              <a:cs typeface="Calibri"/>
            </a:rPr>
            <a:pPr marL="0" indent="0" algn="l"/>
            <a:t> -100.00%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3</xdr:col>
      <xdr:colOff>47625</xdr:colOff>
      <xdr:row>10</xdr:row>
      <xdr:rowOff>95249</xdr:rowOff>
    </xdr:from>
    <xdr:to>
      <xdr:col>4</xdr:col>
      <xdr:colOff>219075</xdr:colOff>
      <xdr:row>11</xdr:row>
      <xdr:rowOff>47624</xdr:rowOff>
    </xdr:to>
    <xdr:sp macro="" textlink="'Analysis 1'!AA22">
      <xdr:nvSpPr>
        <xdr:cNvPr id="57" name="Rectangle: Rounded Corners 56">
          <a:extLst>
            <a:ext uri="{FF2B5EF4-FFF2-40B4-BE49-F238E27FC236}">
              <a16:creationId xmlns:a16="http://schemas.microsoft.com/office/drawing/2014/main" id="{00000000-0008-0000-0100-000039000000}"/>
            </a:ext>
          </a:extLst>
        </xdr:cNvPr>
        <xdr:cNvSpPr/>
      </xdr:nvSpPr>
      <xdr:spPr>
        <a:xfrm>
          <a:off x="1876425" y="2000249"/>
          <a:ext cx="781050" cy="142875"/>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3B5A818-4A73-4F4C-9F05-143C425B7CB8}" type="TxLink">
            <a:rPr lang="en-US" sz="1100" b="1" i="0" u="none" strike="noStrike">
              <a:solidFill>
                <a:schemeClr val="bg2">
                  <a:lumMod val="50000"/>
                </a:schemeClr>
              </a:solidFill>
              <a:latin typeface="Calibri"/>
              <a:ea typeface="+mn-ea"/>
              <a:cs typeface="Calibri"/>
            </a:rPr>
            <a:pPr marL="0" indent="0" algn="l"/>
            <a:t> -100.00%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10</xdr:col>
      <xdr:colOff>133350</xdr:colOff>
      <xdr:row>10</xdr:row>
      <xdr:rowOff>57150</xdr:rowOff>
    </xdr:from>
    <xdr:to>
      <xdr:col>11</xdr:col>
      <xdr:colOff>323850</xdr:colOff>
      <xdr:row>11</xdr:row>
      <xdr:rowOff>9527</xdr:rowOff>
    </xdr:to>
    <xdr:sp macro="" textlink="'Analysis 1'!AA40">
      <xdr:nvSpPr>
        <xdr:cNvPr id="59" name="Rectangle: Rounded Corners 58">
          <a:extLst>
            <a:ext uri="{FF2B5EF4-FFF2-40B4-BE49-F238E27FC236}">
              <a16:creationId xmlns:a16="http://schemas.microsoft.com/office/drawing/2014/main" id="{00000000-0008-0000-0100-00003B000000}"/>
            </a:ext>
          </a:extLst>
        </xdr:cNvPr>
        <xdr:cNvSpPr/>
      </xdr:nvSpPr>
      <xdr:spPr>
        <a:xfrm>
          <a:off x="6229350" y="1962150"/>
          <a:ext cx="800100" cy="142877"/>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21149895-322F-49CE-BDB9-0EA68BC93FE8}" type="TxLink">
            <a:rPr lang="en-US" sz="1100" b="1" i="0" u="none" strike="noStrike">
              <a:solidFill>
                <a:schemeClr val="bg2">
                  <a:lumMod val="50000"/>
                </a:schemeClr>
              </a:solidFill>
              <a:latin typeface="Calibri"/>
              <a:ea typeface="+mn-ea"/>
              <a:cs typeface="Calibri"/>
            </a:rPr>
            <a:pPr marL="0" indent="0" algn="l"/>
            <a:t> -100.00%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7</xdr:col>
      <xdr:colOff>523167</xdr:colOff>
      <xdr:row>10</xdr:row>
      <xdr:rowOff>28575</xdr:rowOff>
    </xdr:from>
    <xdr:to>
      <xdr:col>9</xdr:col>
      <xdr:colOff>76200</xdr:colOff>
      <xdr:row>11</xdr:row>
      <xdr:rowOff>19051</xdr:rowOff>
    </xdr:to>
    <xdr:sp macro="" textlink="'Analysis 1'!AA9">
      <xdr:nvSpPr>
        <xdr:cNvPr id="60" name="Rectangle: Rounded Corners 59">
          <a:extLst>
            <a:ext uri="{FF2B5EF4-FFF2-40B4-BE49-F238E27FC236}">
              <a16:creationId xmlns:a16="http://schemas.microsoft.com/office/drawing/2014/main" id="{00000000-0008-0000-0100-00003C000000}"/>
            </a:ext>
          </a:extLst>
        </xdr:cNvPr>
        <xdr:cNvSpPr/>
      </xdr:nvSpPr>
      <xdr:spPr>
        <a:xfrm>
          <a:off x="4790367" y="1933575"/>
          <a:ext cx="772233" cy="180976"/>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BD0A5812-8CE7-49EA-861D-CE3A597F026B}" type="TxLink">
            <a:rPr lang="en-US" sz="1100" b="1" i="0" u="none" strike="noStrike">
              <a:solidFill>
                <a:schemeClr val="bg2">
                  <a:lumMod val="50000"/>
                </a:schemeClr>
              </a:solidFill>
              <a:latin typeface="Calibri"/>
              <a:cs typeface="Calibri"/>
            </a:rPr>
            <a:pPr algn="l"/>
            <a:t> -100.00%</a:t>
          </a:fld>
          <a:endParaRPr lang="en-KE" sz="1100">
            <a:solidFill>
              <a:schemeClr val="bg2">
                <a:lumMod val="50000"/>
              </a:schemeClr>
            </a:solidFill>
          </a:endParaRPr>
        </a:p>
      </xdr:txBody>
    </xdr:sp>
    <xdr:clientData/>
  </xdr:twoCellAnchor>
  <xdr:twoCellAnchor>
    <xdr:from>
      <xdr:col>0</xdr:col>
      <xdr:colOff>447675</xdr:colOff>
      <xdr:row>10</xdr:row>
      <xdr:rowOff>9524</xdr:rowOff>
    </xdr:from>
    <xdr:to>
      <xdr:col>2</xdr:col>
      <xdr:colOff>66675</xdr:colOff>
      <xdr:row>10</xdr:row>
      <xdr:rowOff>142873</xdr:rowOff>
    </xdr:to>
    <xdr:sp macro="" textlink="'Analysis 1'!AA28">
      <xdr:nvSpPr>
        <xdr:cNvPr id="61" name="Rectangle: Rounded Corners 60">
          <a:extLst>
            <a:ext uri="{FF2B5EF4-FFF2-40B4-BE49-F238E27FC236}">
              <a16:creationId xmlns:a16="http://schemas.microsoft.com/office/drawing/2014/main" id="{00000000-0008-0000-0100-00003D000000}"/>
            </a:ext>
          </a:extLst>
        </xdr:cNvPr>
        <xdr:cNvSpPr/>
      </xdr:nvSpPr>
      <xdr:spPr>
        <a:xfrm>
          <a:off x="447675" y="1914524"/>
          <a:ext cx="838200" cy="133349"/>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ECA620B-4715-46A3-9E99-D7A9E2D6938F}" type="TxLink">
            <a:rPr lang="en-US" sz="1100" b="1" i="0" u="none" strike="noStrike">
              <a:solidFill>
                <a:srgbClr val="FFFFFF"/>
              </a:solidFill>
              <a:latin typeface="Calibri"/>
              <a:ea typeface="+mn-ea"/>
              <a:cs typeface="Calibri"/>
            </a:rPr>
            <a:pPr marL="0" indent="0" algn="l"/>
            <a:t> -100.00%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0</xdr:col>
      <xdr:colOff>0</xdr:colOff>
      <xdr:row>9</xdr:row>
      <xdr:rowOff>76200</xdr:rowOff>
    </xdr:from>
    <xdr:to>
      <xdr:col>0</xdr:col>
      <xdr:colOff>0</xdr:colOff>
      <xdr:row>10</xdr:row>
      <xdr:rowOff>66674</xdr:rowOff>
    </xdr:to>
    <xdr:sp macro="" textlink="'Analysis 1'!AF37">
      <xdr:nvSpPr>
        <xdr:cNvPr id="62" name="Rectangle: Rounded Corners 61">
          <a:extLst>
            <a:ext uri="{FF2B5EF4-FFF2-40B4-BE49-F238E27FC236}">
              <a16:creationId xmlns:a16="http://schemas.microsoft.com/office/drawing/2014/main" id="{00000000-0008-0000-0100-00003E000000}"/>
            </a:ext>
          </a:extLst>
        </xdr:cNvPr>
        <xdr:cNvSpPr/>
      </xdr:nvSpPr>
      <xdr:spPr>
        <a:xfrm>
          <a:off x="0" y="1790700"/>
          <a:ext cx="0" cy="180974"/>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3B5A818-4A73-4F4C-9F05-143C425B7CB8}" type="TxLink">
            <a:rPr lang="en-US" sz="1100" b="1" i="0" u="none" strike="noStrike">
              <a:solidFill>
                <a:schemeClr val="bg2">
                  <a:lumMod val="50000"/>
                </a:schemeClr>
              </a:solidFill>
              <a:latin typeface="Calibri"/>
              <a:ea typeface="+mn-ea"/>
              <a:cs typeface="Calibri"/>
            </a:rPr>
            <a:pPr marL="0" indent="0" algn="l"/>
            <a:t> </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12</xdr:col>
      <xdr:colOff>428625</xdr:colOff>
      <xdr:row>10</xdr:row>
      <xdr:rowOff>28574</xdr:rowOff>
    </xdr:from>
    <xdr:to>
      <xdr:col>13</xdr:col>
      <xdr:colOff>590550</xdr:colOff>
      <xdr:row>10</xdr:row>
      <xdr:rowOff>142873</xdr:rowOff>
    </xdr:to>
    <xdr:sp macro="" textlink="'Analysis 1'!AA34">
      <xdr:nvSpPr>
        <xdr:cNvPr id="63" name="Rectangle: Rounded Corners 62">
          <a:extLst>
            <a:ext uri="{FF2B5EF4-FFF2-40B4-BE49-F238E27FC236}">
              <a16:creationId xmlns:a16="http://schemas.microsoft.com/office/drawing/2014/main" id="{00000000-0008-0000-0100-00003F000000}"/>
            </a:ext>
          </a:extLst>
        </xdr:cNvPr>
        <xdr:cNvSpPr/>
      </xdr:nvSpPr>
      <xdr:spPr>
        <a:xfrm>
          <a:off x="7743825" y="1933574"/>
          <a:ext cx="771525" cy="114299"/>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8C6E861-FE97-4FF1-AB2C-7C4C4F24D925}" type="TxLink">
            <a:rPr lang="en-US" sz="1100" b="1" i="0" u="none" strike="noStrike">
              <a:solidFill>
                <a:srgbClr val="FFFFFF"/>
              </a:solidFill>
              <a:latin typeface="Calibri"/>
              <a:ea typeface="+mn-ea"/>
              <a:cs typeface="Calibri"/>
            </a:rPr>
            <a:pPr marL="0" indent="0" algn="l"/>
            <a:t> -100.00%</a:t>
          </a:fld>
          <a:endParaRPr lang="en-KE" sz="1100" b="1" i="0" u="none" strike="noStrike">
            <a:solidFill>
              <a:schemeClr val="bg2">
                <a:lumMod val="50000"/>
              </a:schemeClr>
            </a:solidFill>
            <a:latin typeface="Calibri"/>
            <a:ea typeface="+mn-ea"/>
            <a:cs typeface="Calibri"/>
          </a:endParaRPr>
        </a:p>
      </xdr:txBody>
    </xdr:sp>
    <xdr:clientData/>
  </xdr:twoCellAnchor>
  <xdr:twoCellAnchor editAs="oneCell">
    <xdr:from>
      <xdr:col>15</xdr:col>
      <xdr:colOff>285751</xdr:colOff>
      <xdr:row>12</xdr:row>
      <xdr:rowOff>152400</xdr:rowOff>
    </xdr:from>
    <xdr:to>
      <xdr:col>20</xdr:col>
      <xdr:colOff>342901</xdr:colOff>
      <xdr:row>14</xdr:row>
      <xdr:rowOff>190499</xdr:rowOff>
    </xdr:to>
    <mc:AlternateContent xmlns:mc="http://schemas.openxmlformats.org/markup-compatibility/2006" xmlns:a14="http://schemas.microsoft.com/office/drawing/2010/main">
      <mc:Choice Requires="a14">
        <xdr:graphicFrame macro="">
          <xdr:nvGraphicFramePr>
            <xdr:cNvPr id="65" name="Year">
              <a:extLst>
                <a:ext uri="{FF2B5EF4-FFF2-40B4-BE49-F238E27FC236}">
                  <a16:creationId xmlns:a16="http://schemas.microsoft.com/office/drawing/2014/main" id="{00000000-0008-0000-0100-000041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29751" y="2438400"/>
              <a:ext cx="3105150" cy="4190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17</xdr:row>
      <xdr:rowOff>142875</xdr:rowOff>
    </xdr:from>
    <xdr:to>
      <xdr:col>10</xdr:col>
      <xdr:colOff>38100</xdr:colOff>
      <xdr:row>27</xdr:row>
      <xdr:rowOff>28575</xdr:rowOff>
    </xdr:to>
    <xdr:graphicFrame macro="">
      <xdr:nvGraphicFramePr>
        <xdr:cNvPr id="66" name="Chart 65">
          <a:extLst>
            <a:ext uri="{FF2B5EF4-FFF2-40B4-BE49-F238E27FC236}">
              <a16:creationId xmlns:a16="http://schemas.microsoft.com/office/drawing/2014/main" id="{00000000-0008-0000-01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224011</xdr:colOff>
      <xdr:row>16</xdr:row>
      <xdr:rowOff>66675</xdr:rowOff>
    </xdr:from>
    <xdr:to>
      <xdr:col>1</xdr:col>
      <xdr:colOff>485774</xdr:colOff>
      <xdr:row>17</xdr:row>
      <xdr:rowOff>123825</xdr:rowOff>
    </xdr:to>
    <xdr:sp macro="" textlink="">
      <xdr:nvSpPr>
        <xdr:cNvPr id="69" name="Rectangle: Rounded Corners 68">
          <a:extLst>
            <a:ext uri="{FF2B5EF4-FFF2-40B4-BE49-F238E27FC236}">
              <a16:creationId xmlns:a16="http://schemas.microsoft.com/office/drawing/2014/main" id="{00000000-0008-0000-0100-000045000000}"/>
            </a:ext>
          </a:extLst>
        </xdr:cNvPr>
        <xdr:cNvSpPr/>
      </xdr:nvSpPr>
      <xdr:spPr>
        <a:xfrm>
          <a:off x="224011" y="3114675"/>
          <a:ext cx="871363" cy="247650"/>
        </a:xfrm>
        <a:prstGeom prst="roundRect">
          <a:avLst>
            <a:gd name="adj" fmla="val 13703"/>
          </a:avLst>
        </a:prstGeom>
        <a:solidFill>
          <a:srgbClr val="00B0F0"/>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1" i="0" u="none" strike="noStrike">
            <a:solidFill>
              <a:schemeClr val="bg2">
                <a:lumMod val="50000"/>
              </a:schemeClr>
            </a:solidFill>
            <a:latin typeface="Calibri"/>
            <a:ea typeface="+mn-ea"/>
            <a:cs typeface="Calibri"/>
          </a:endParaRPr>
        </a:p>
      </xdr:txBody>
    </xdr:sp>
    <xdr:clientData/>
  </xdr:twoCellAnchor>
  <xdr:twoCellAnchor>
    <xdr:from>
      <xdr:col>0</xdr:col>
      <xdr:colOff>300212</xdr:colOff>
      <xdr:row>16</xdr:row>
      <xdr:rowOff>85725</xdr:rowOff>
    </xdr:from>
    <xdr:to>
      <xdr:col>1</xdr:col>
      <xdr:colOff>285750</xdr:colOff>
      <xdr:row>17</xdr:row>
      <xdr:rowOff>104775</xdr:rowOff>
    </xdr:to>
    <xdr:sp macro="" textlink="'Analysis 2'!E7">
      <xdr:nvSpPr>
        <xdr:cNvPr id="70" name="Rectangle: Rounded Corners 69">
          <a:extLst>
            <a:ext uri="{FF2B5EF4-FFF2-40B4-BE49-F238E27FC236}">
              <a16:creationId xmlns:a16="http://schemas.microsoft.com/office/drawing/2014/main" id="{00000000-0008-0000-0100-000046000000}"/>
            </a:ext>
          </a:extLst>
        </xdr:cNvPr>
        <xdr:cNvSpPr/>
      </xdr:nvSpPr>
      <xdr:spPr>
        <a:xfrm>
          <a:off x="300212" y="3133725"/>
          <a:ext cx="595138" cy="2095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821E023E-1474-4B2C-94D4-C67AF115B0E3}" type="TxLink">
            <a:rPr lang="en-US" sz="1100" b="0" i="0" u="none" strike="noStrike">
              <a:solidFill>
                <a:srgbClr val="000000"/>
              </a:solidFill>
              <a:latin typeface="Calibri"/>
              <a:ea typeface="+mn-ea"/>
              <a:cs typeface="Calibri"/>
            </a:rPr>
            <a:pPr marL="0" indent="0" algn="l"/>
            <a:t>In2006</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1</xdr:col>
      <xdr:colOff>528812</xdr:colOff>
      <xdr:row>16</xdr:row>
      <xdr:rowOff>76200</xdr:rowOff>
    </xdr:from>
    <xdr:to>
      <xdr:col>2</xdr:col>
      <xdr:colOff>390525</xdr:colOff>
      <xdr:row>17</xdr:row>
      <xdr:rowOff>114300</xdr:rowOff>
    </xdr:to>
    <xdr:sp macro="" textlink="">
      <xdr:nvSpPr>
        <xdr:cNvPr id="71" name="Rectangle: Rounded Corners 70">
          <a:extLst>
            <a:ext uri="{FF2B5EF4-FFF2-40B4-BE49-F238E27FC236}">
              <a16:creationId xmlns:a16="http://schemas.microsoft.com/office/drawing/2014/main" id="{00000000-0008-0000-0100-000047000000}"/>
            </a:ext>
          </a:extLst>
        </xdr:cNvPr>
        <xdr:cNvSpPr/>
      </xdr:nvSpPr>
      <xdr:spPr>
        <a:xfrm>
          <a:off x="1138412" y="3124200"/>
          <a:ext cx="471313" cy="22860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2</xdr:col>
      <xdr:colOff>414512</xdr:colOff>
      <xdr:row>16</xdr:row>
      <xdr:rowOff>57150</xdr:rowOff>
    </xdr:from>
    <xdr:to>
      <xdr:col>3</xdr:col>
      <xdr:colOff>219075</xdr:colOff>
      <xdr:row>17</xdr:row>
      <xdr:rowOff>114300</xdr:rowOff>
    </xdr:to>
    <xdr:sp macro="" textlink="">
      <xdr:nvSpPr>
        <xdr:cNvPr id="72" name="Rectangle: Rounded Corners 71">
          <a:extLst>
            <a:ext uri="{FF2B5EF4-FFF2-40B4-BE49-F238E27FC236}">
              <a16:creationId xmlns:a16="http://schemas.microsoft.com/office/drawing/2014/main" id="{00000000-0008-0000-0100-000048000000}"/>
            </a:ext>
          </a:extLst>
        </xdr:cNvPr>
        <xdr:cNvSpPr/>
      </xdr:nvSpPr>
      <xdr:spPr>
        <a:xfrm>
          <a:off x="1633712" y="3105150"/>
          <a:ext cx="414163" cy="2476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3</xdr:col>
      <xdr:colOff>300212</xdr:colOff>
      <xdr:row>16</xdr:row>
      <xdr:rowOff>57150</xdr:rowOff>
    </xdr:from>
    <xdr:to>
      <xdr:col>4</xdr:col>
      <xdr:colOff>104775</xdr:colOff>
      <xdr:row>17</xdr:row>
      <xdr:rowOff>114300</xdr:rowOff>
    </xdr:to>
    <xdr:sp macro="" textlink="">
      <xdr:nvSpPr>
        <xdr:cNvPr id="73" name="Rectangle: Rounded Corners 72">
          <a:extLst>
            <a:ext uri="{FF2B5EF4-FFF2-40B4-BE49-F238E27FC236}">
              <a16:creationId xmlns:a16="http://schemas.microsoft.com/office/drawing/2014/main" id="{00000000-0008-0000-0100-000049000000}"/>
            </a:ext>
          </a:extLst>
        </xdr:cNvPr>
        <xdr:cNvSpPr/>
      </xdr:nvSpPr>
      <xdr:spPr>
        <a:xfrm>
          <a:off x="2129012" y="3105150"/>
          <a:ext cx="414163" cy="2476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4</xdr:col>
      <xdr:colOff>185912</xdr:colOff>
      <xdr:row>16</xdr:row>
      <xdr:rowOff>57150</xdr:rowOff>
    </xdr:from>
    <xdr:to>
      <xdr:col>4</xdr:col>
      <xdr:colOff>600075</xdr:colOff>
      <xdr:row>17</xdr:row>
      <xdr:rowOff>114300</xdr:rowOff>
    </xdr:to>
    <xdr:sp macro="" textlink="">
      <xdr:nvSpPr>
        <xdr:cNvPr id="74" name="Rectangle: Rounded Corners 73">
          <a:extLst>
            <a:ext uri="{FF2B5EF4-FFF2-40B4-BE49-F238E27FC236}">
              <a16:creationId xmlns:a16="http://schemas.microsoft.com/office/drawing/2014/main" id="{00000000-0008-0000-0100-00004A000000}"/>
            </a:ext>
          </a:extLst>
        </xdr:cNvPr>
        <xdr:cNvSpPr/>
      </xdr:nvSpPr>
      <xdr:spPr>
        <a:xfrm>
          <a:off x="2624312" y="3105150"/>
          <a:ext cx="414163" cy="2476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1</xdr:col>
      <xdr:colOff>504825</xdr:colOff>
      <xdr:row>16</xdr:row>
      <xdr:rowOff>28575</xdr:rowOff>
    </xdr:from>
    <xdr:to>
      <xdr:col>2</xdr:col>
      <xdr:colOff>361950</xdr:colOff>
      <xdr:row>17</xdr:row>
      <xdr:rowOff>104774</xdr:rowOff>
    </xdr:to>
    <xdr:sp macro="" textlink="'Analysis 2'!G1">
      <xdr:nvSpPr>
        <xdr:cNvPr id="76" name="Rectangle: Rounded Corners 75">
          <a:extLst>
            <a:ext uri="{FF2B5EF4-FFF2-40B4-BE49-F238E27FC236}">
              <a16:creationId xmlns:a16="http://schemas.microsoft.com/office/drawing/2014/main" id="{00000000-0008-0000-0100-00004C000000}"/>
            </a:ext>
          </a:extLst>
        </xdr:cNvPr>
        <xdr:cNvSpPr/>
      </xdr:nvSpPr>
      <xdr:spPr>
        <a:xfrm>
          <a:off x="1114425" y="3076575"/>
          <a:ext cx="466725" cy="2666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DE332EB7-22F4-40EC-B791-A715865A379E}" type="TxLink">
            <a:rPr lang="en-US" sz="1100" b="0" i="0" u="none" strike="noStrike">
              <a:solidFill>
                <a:srgbClr val="000000"/>
              </a:solidFill>
              <a:latin typeface="Calibri"/>
              <a:ea typeface="+mn-ea"/>
              <a:cs typeface="Calibri"/>
            </a:rPr>
            <a:pPr marL="0" indent="0" algn="l"/>
            <a:t>May</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2</xdr:col>
      <xdr:colOff>457200</xdr:colOff>
      <xdr:row>16</xdr:row>
      <xdr:rowOff>28575</xdr:rowOff>
    </xdr:from>
    <xdr:to>
      <xdr:col>3</xdr:col>
      <xdr:colOff>314325</xdr:colOff>
      <xdr:row>17</xdr:row>
      <xdr:rowOff>104774</xdr:rowOff>
    </xdr:to>
    <xdr:sp macro="" textlink="'Analysis 2'!G2">
      <xdr:nvSpPr>
        <xdr:cNvPr id="77" name="Rectangle: Rounded Corners 76">
          <a:extLst>
            <a:ext uri="{FF2B5EF4-FFF2-40B4-BE49-F238E27FC236}">
              <a16:creationId xmlns:a16="http://schemas.microsoft.com/office/drawing/2014/main" id="{00000000-0008-0000-0100-00004D000000}"/>
            </a:ext>
          </a:extLst>
        </xdr:cNvPr>
        <xdr:cNvSpPr/>
      </xdr:nvSpPr>
      <xdr:spPr>
        <a:xfrm>
          <a:off x="1676400" y="3076575"/>
          <a:ext cx="466725" cy="2666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9AF2C56-5A30-475A-B761-B553B4A80F0F}" type="TxLink">
            <a:rPr lang="en-US" sz="1100" b="0" i="0" u="none" strike="noStrike">
              <a:solidFill>
                <a:srgbClr val="000000"/>
              </a:solidFill>
              <a:latin typeface="Calibri"/>
              <a:ea typeface="+mn-ea"/>
              <a:cs typeface="Calibri"/>
            </a:rPr>
            <a:pPr marL="0" indent="0" algn="l"/>
            <a:t>Jun</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4</xdr:col>
      <xdr:colOff>161925</xdr:colOff>
      <xdr:row>16</xdr:row>
      <xdr:rowOff>28575</xdr:rowOff>
    </xdr:from>
    <xdr:to>
      <xdr:col>5</xdr:col>
      <xdr:colOff>19050</xdr:colOff>
      <xdr:row>17</xdr:row>
      <xdr:rowOff>104774</xdr:rowOff>
    </xdr:to>
    <xdr:sp macro="" textlink="'Analysis 2'!G3">
      <xdr:nvSpPr>
        <xdr:cNvPr id="78" name="Rectangle: Rounded Corners 77">
          <a:extLst>
            <a:ext uri="{FF2B5EF4-FFF2-40B4-BE49-F238E27FC236}">
              <a16:creationId xmlns:a16="http://schemas.microsoft.com/office/drawing/2014/main" id="{00000000-0008-0000-0100-00004E000000}"/>
            </a:ext>
          </a:extLst>
        </xdr:cNvPr>
        <xdr:cNvSpPr/>
      </xdr:nvSpPr>
      <xdr:spPr>
        <a:xfrm>
          <a:off x="2600325" y="3076575"/>
          <a:ext cx="466725" cy="2666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B986E7DF-8031-441E-A07B-7FDF1C4A3474}" type="TxLink">
            <a:rPr lang="en-US" sz="1100" b="0" i="0" u="none" strike="noStrike">
              <a:solidFill>
                <a:srgbClr val="000000"/>
              </a:solidFill>
              <a:latin typeface="Calibri"/>
              <a:ea typeface="+mn-ea"/>
              <a:cs typeface="Calibri"/>
            </a:rPr>
            <a:pPr marL="0" indent="0" algn="l"/>
            <a:t>Dec</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3</xdr:col>
      <xdr:colOff>361950</xdr:colOff>
      <xdr:row>16</xdr:row>
      <xdr:rowOff>66675</xdr:rowOff>
    </xdr:from>
    <xdr:to>
      <xdr:col>4</xdr:col>
      <xdr:colOff>19050</xdr:colOff>
      <xdr:row>17</xdr:row>
      <xdr:rowOff>104774</xdr:rowOff>
    </xdr:to>
    <xdr:sp macro="" textlink="'Analysis 2'!G3">
      <xdr:nvSpPr>
        <xdr:cNvPr id="79" name="Rectangle: Rounded Corners 78">
          <a:extLst>
            <a:ext uri="{FF2B5EF4-FFF2-40B4-BE49-F238E27FC236}">
              <a16:creationId xmlns:a16="http://schemas.microsoft.com/office/drawing/2014/main" id="{00000000-0008-0000-0100-00004F000000}"/>
            </a:ext>
          </a:extLst>
        </xdr:cNvPr>
        <xdr:cNvSpPr/>
      </xdr:nvSpPr>
      <xdr:spPr>
        <a:xfrm>
          <a:off x="2190750" y="3114675"/>
          <a:ext cx="266700" cy="2285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&amp;</a:t>
          </a:r>
        </a:p>
      </xdr:txBody>
    </xdr:sp>
    <xdr:clientData/>
  </xdr:twoCellAnchor>
  <xdr:twoCellAnchor>
    <xdr:from>
      <xdr:col>4</xdr:col>
      <xdr:colOff>590550</xdr:colOff>
      <xdr:row>16</xdr:row>
      <xdr:rowOff>76200</xdr:rowOff>
    </xdr:from>
    <xdr:to>
      <xdr:col>7</xdr:col>
      <xdr:colOff>514349</xdr:colOff>
      <xdr:row>17</xdr:row>
      <xdr:rowOff>133350</xdr:rowOff>
    </xdr:to>
    <xdr:sp macro="" textlink="'Analysis 2'!G3">
      <xdr:nvSpPr>
        <xdr:cNvPr id="80" name="Rectangle: Rounded Corners 79">
          <a:extLst>
            <a:ext uri="{FF2B5EF4-FFF2-40B4-BE49-F238E27FC236}">
              <a16:creationId xmlns:a16="http://schemas.microsoft.com/office/drawing/2014/main" id="{00000000-0008-0000-0100-000050000000}"/>
            </a:ext>
          </a:extLst>
        </xdr:cNvPr>
        <xdr:cNvSpPr/>
      </xdr:nvSpPr>
      <xdr:spPr>
        <a:xfrm>
          <a:off x="3028950" y="3124200"/>
          <a:ext cx="1752599"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Collectively</a:t>
          </a:r>
          <a:r>
            <a:rPr lang="en-US" sz="1100" b="1" i="0" u="none" strike="noStrike" baseline="0">
              <a:solidFill>
                <a:schemeClr val="bg2">
                  <a:lumMod val="50000"/>
                </a:schemeClr>
              </a:solidFill>
              <a:latin typeface="Calibri"/>
              <a:ea typeface="+mn-ea"/>
              <a:cs typeface="Calibri"/>
            </a:rPr>
            <a:t> accounted for</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7</xdr:col>
      <xdr:colOff>414512</xdr:colOff>
      <xdr:row>16</xdr:row>
      <xdr:rowOff>66675</xdr:rowOff>
    </xdr:from>
    <xdr:to>
      <xdr:col>8</xdr:col>
      <xdr:colOff>438150</xdr:colOff>
      <xdr:row>17</xdr:row>
      <xdr:rowOff>152400</xdr:rowOff>
    </xdr:to>
    <xdr:sp macro="" textlink="'Analysis 2'!F5">
      <xdr:nvSpPr>
        <xdr:cNvPr id="81" name="Rectangle: Rounded Corners 80">
          <a:extLst>
            <a:ext uri="{FF2B5EF4-FFF2-40B4-BE49-F238E27FC236}">
              <a16:creationId xmlns:a16="http://schemas.microsoft.com/office/drawing/2014/main" id="{00000000-0008-0000-0100-000051000000}"/>
            </a:ext>
          </a:extLst>
        </xdr:cNvPr>
        <xdr:cNvSpPr/>
      </xdr:nvSpPr>
      <xdr:spPr>
        <a:xfrm>
          <a:off x="4681712" y="3114675"/>
          <a:ext cx="633238" cy="276225"/>
        </a:xfrm>
        <a:prstGeom prst="roundRect">
          <a:avLst>
            <a:gd name="adj" fmla="val 13703"/>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BED0747-25E8-4F93-B2A3-2A54FC88841C}" type="TxLink">
            <a:rPr lang="en-US" sz="1200" b="1" i="0" u="none" strike="noStrike">
              <a:solidFill>
                <a:srgbClr val="00B0F0"/>
              </a:solidFill>
              <a:latin typeface="Calibri"/>
              <a:ea typeface="+mn-ea"/>
              <a:cs typeface="Calibri"/>
            </a:rPr>
            <a:pPr marL="0" indent="0" algn="l"/>
            <a:t>31.9%</a:t>
          </a:fld>
          <a:endParaRPr lang="en-US" sz="1200" b="1" i="0" u="none" strike="noStrike">
            <a:solidFill>
              <a:srgbClr val="00B0F0"/>
            </a:solidFill>
            <a:latin typeface="Calibri"/>
            <a:ea typeface="+mn-ea"/>
            <a:cs typeface="Calibri"/>
          </a:endParaRPr>
        </a:p>
      </xdr:txBody>
    </xdr:sp>
    <xdr:clientData/>
  </xdr:twoCellAnchor>
  <xdr:twoCellAnchor>
    <xdr:from>
      <xdr:col>8</xdr:col>
      <xdr:colOff>238126</xdr:colOff>
      <xdr:row>16</xdr:row>
      <xdr:rowOff>85725</xdr:rowOff>
    </xdr:from>
    <xdr:to>
      <xdr:col>10</xdr:col>
      <xdr:colOff>47626</xdr:colOff>
      <xdr:row>17</xdr:row>
      <xdr:rowOff>142875</xdr:rowOff>
    </xdr:to>
    <xdr:sp macro="" textlink="'Analysis 2'!G3">
      <xdr:nvSpPr>
        <xdr:cNvPr id="82" name="Rectangle: Rounded Corners 81">
          <a:extLst>
            <a:ext uri="{FF2B5EF4-FFF2-40B4-BE49-F238E27FC236}">
              <a16:creationId xmlns:a16="http://schemas.microsoft.com/office/drawing/2014/main" id="{00000000-0008-0000-0100-000052000000}"/>
            </a:ext>
          </a:extLst>
        </xdr:cNvPr>
        <xdr:cNvSpPr/>
      </xdr:nvSpPr>
      <xdr:spPr>
        <a:xfrm>
          <a:off x="5114926" y="3133725"/>
          <a:ext cx="1028700"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of</a:t>
          </a:r>
          <a:r>
            <a:rPr lang="en-US" sz="1100" b="1" i="0" u="none" strike="noStrike" baseline="0">
              <a:solidFill>
                <a:schemeClr val="bg2">
                  <a:lumMod val="50000"/>
                </a:schemeClr>
              </a:solidFill>
              <a:latin typeface="Calibri"/>
              <a:ea typeface="+mn-ea"/>
              <a:cs typeface="Calibri"/>
            </a:rPr>
            <a:t> Total Profit</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10</xdr:col>
      <xdr:colOff>361950</xdr:colOff>
      <xdr:row>15</xdr:row>
      <xdr:rowOff>91017</xdr:rowOff>
    </xdr:from>
    <xdr:to>
      <xdr:col>13</xdr:col>
      <xdr:colOff>352425</xdr:colOff>
      <xdr:row>27</xdr:row>
      <xdr:rowOff>38100</xdr:rowOff>
    </xdr:to>
    <xdr:sp macro="" textlink="">
      <xdr:nvSpPr>
        <xdr:cNvPr id="83" name="Rectangle: Rounded Corners 82">
          <a:extLst>
            <a:ext uri="{FF2B5EF4-FFF2-40B4-BE49-F238E27FC236}">
              <a16:creationId xmlns:a16="http://schemas.microsoft.com/office/drawing/2014/main" id="{00000000-0008-0000-0100-000053000000}"/>
            </a:ext>
          </a:extLst>
        </xdr:cNvPr>
        <xdr:cNvSpPr/>
      </xdr:nvSpPr>
      <xdr:spPr>
        <a:xfrm>
          <a:off x="6457950" y="2948517"/>
          <a:ext cx="1819275"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10</xdr:col>
      <xdr:colOff>371475</xdr:colOff>
      <xdr:row>18</xdr:row>
      <xdr:rowOff>28575</xdr:rowOff>
    </xdr:from>
    <xdr:to>
      <xdr:col>13</xdr:col>
      <xdr:colOff>304800</xdr:colOff>
      <xdr:row>25</xdr:row>
      <xdr:rowOff>180975</xdr:rowOff>
    </xdr:to>
    <mc:AlternateContent xmlns:mc="http://schemas.openxmlformats.org/markup-compatibility/2006" xmlns:a14="http://schemas.microsoft.com/office/drawing/2010/main">
      <mc:Choice Requires="a14">
        <xdr:graphicFrame macro="">
          <xdr:nvGraphicFramePr>
            <xdr:cNvPr id="64" name="Month Name">
              <a:extLst>
                <a:ext uri="{FF2B5EF4-FFF2-40B4-BE49-F238E27FC236}">
                  <a16:creationId xmlns:a16="http://schemas.microsoft.com/office/drawing/2014/main" id="{00000000-0008-0000-0100-00004000000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467475" y="3457575"/>
              <a:ext cx="1762125" cy="1485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20</xdr:row>
      <xdr:rowOff>180975</xdr:rowOff>
    </xdr:from>
    <xdr:to>
      <xdr:col>21</xdr:col>
      <xdr:colOff>266700</xdr:colOff>
      <xdr:row>27</xdr:row>
      <xdr:rowOff>71437</xdr:rowOff>
    </xdr:to>
    <xdr:graphicFrame macro="">
      <xdr:nvGraphicFramePr>
        <xdr:cNvPr id="84" name="Chart 83">
          <a:extLst>
            <a:ext uri="{FF2B5EF4-FFF2-40B4-BE49-F238E27FC236}">
              <a16:creationId xmlns:a16="http://schemas.microsoft.com/office/drawing/2014/main" id="{00000000-0008-0000-01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547862</xdr:colOff>
      <xdr:row>16</xdr:row>
      <xdr:rowOff>85725</xdr:rowOff>
    </xdr:from>
    <xdr:to>
      <xdr:col>18</xdr:col>
      <xdr:colOff>571500</xdr:colOff>
      <xdr:row>17</xdr:row>
      <xdr:rowOff>171450</xdr:rowOff>
    </xdr:to>
    <xdr:sp macro="" textlink="'Analysis 2'!O11">
      <xdr:nvSpPr>
        <xdr:cNvPr id="86" name="Rectangle: Rounded Corners 85">
          <a:extLst>
            <a:ext uri="{FF2B5EF4-FFF2-40B4-BE49-F238E27FC236}">
              <a16:creationId xmlns:a16="http://schemas.microsoft.com/office/drawing/2014/main" id="{00000000-0008-0000-0100-000056000000}"/>
            </a:ext>
          </a:extLst>
        </xdr:cNvPr>
        <xdr:cNvSpPr/>
      </xdr:nvSpPr>
      <xdr:spPr>
        <a:xfrm>
          <a:off x="10911062" y="3133725"/>
          <a:ext cx="633238" cy="276225"/>
        </a:xfrm>
        <a:prstGeom prst="roundRect">
          <a:avLst>
            <a:gd name="adj" fmla="val 13703"/>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10D13E3-0FD9-4FAF-963B-6E42612184E5}" type="TxLink">
            <a:rPr lang="en-US" sz="1200" b="1" i="0" u="none" strike="noStrike">
              <a:solidFill>
                <a:srgbClr val="00B0F0"/>
              </a:solidFill>
              <a:latin typeface="Calibri"/>
              <a:ea typeface="+mn-ea"/>
              <a:cs typeface="Calibri"/>
            </a:rPr>
            <a:pPr marL="0" indent="0" algn="l"/>
            <a:t>43.8%</a:t>
          </a:fld>
          <a:endParaRPr lang="en-US" sz="1200" b="1" i="0" u="none" strike="noStrike">
            <a:solidFill>
              <a:srgbClr val="00B0F0"/>
            </a:solidFill>
            <a:latin typeface="Calibri"/>
            <a:ea typeface="+mn-ea"/>
            <a:cs typeface="Calibri"/>
          </a:endParaRPr>
        </a:p>
      </xdr:txBody>
    </xdr:sp>
    <xdr:clientData/>
  </xdr:twoCellAnchor>
  <xdr:twoCellAnchor>
    <xdr:from>
      <xdr:col>13</xdr:col>
      <xdr:colOff>600075</xdr:colOff>
      <xdr:row>16</xdr:row>
      <xdr:rowOff>85725</xdr:rowOff>
    </xdr:from>
    <xdr:to>
      <xdr:col>18</xdr:col>
      <xdr:colOff>28575</xdr:colOff>
      <xdr:row>18</xdr:row>
      <xdr:rowOff>0</xdr:rowOff>
    </xdr:to>
    <xdr:sp macro="" textlink="'Analysis 2'!G3">
      <xdr:nvSpPr>
        <xdr:cNvPr id="87" name="Rectangle: Rounded Corners 86">
          <a:extLst>
            <a:ext uri="{FF2B5EF4-FFF2-40B4-BE49-F238E27FC236}">
              <a16:creationId xmlns:a16="http://schemas.microsoft.com/office/drawing/2014/main" id="{00000000-0008-0000-0100-000057000000}"/>
            </a:ext>
          </a:extLst>
        </xdr:cNvPr>
        <xdr:cNvSpPr/>
      </xdr:nvSpPr>
      <xdr:spPr>
        <a:xfrm>
          <a:off x="8524875" y="3133725"/>
          <a:ext cx="2476500" cy="295275"/>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The</a:t>
          </a:r>
          <a:r>
            <a:rPr lang="en-US" sz="1100" b="1" i="0" u="none" strike="noStrike" baseline="0">
              <a:solidFill>
                <a:schemeClr val="bg2">
                  <a:lumMod val="50000"/>
                </a:schemeClr>
              </a:solidFill>
              <a:latin typeface="Calibri"/>
              <a:ea typeface="+mn-ea"/>
              <a:cs typeface="Calibri"/>
            </a:rPr>
            <a:t> Highlighted weekdays contributed</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18</xdr:col>
      <xdr:colOff>419101</xdr:colOff>
      <xdr:row>16</xdr:row>
      <xdr:rowOff>85725</xdr:rowOff>
    </xdr:from>
    <xdr:to>
      <xdr:col>20</xdr:col>
      <xdr:colOff>228601</xdr:colOff>
      <xdr:row>17</xdr:row>
      <xdr:rowOff>142875</xdr:rowOff>
    </xdr:to>
    <xdr:sp macro="" textlink="'Analysis 2'!G3">
      <xdr:nvSpPr>
        <xdr:cNvPr id="88" name="Rectangle: Rounded Corners 87">
          <a:extLst>
            <a:ext uri="{FF2B5EF4-FFF2-40B4-BE49-F238E27FC236}">
              <a16:creationId xmlns:a16="http://schemas.microsoft.com/office/drawing/2014/main" id="{00000000-0008-0000-0100-000058000000}"/>
            </a:ext>
          </a:extLst>
        </xdr:cNvPr>
        <xdr:cNvSpPr/>
      </xdr:nvSpPr>
      <xdr:spPr>
        <a:xfrm>
          <a:off x="11391901" y="3133725"/>
          <a:ext cx="1028700"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of</a:t>
          </a:r>
          <a:r>
            <a:rPr lang="en-US" sz="1100" b="1" i="0" u="none" strike="noStrike" baseline="0">
              <a:solidFill>
                <a:schemeClr val="bg2">
                  <a:lumMod val="50000"/>
                </a:schemeClr>
              </a:solidFill>
              <a:latin typeface="Calibri"/>
              <a:ea typeface="+mn-ea"/>
              <a:cs typeface="Calibri"/>
            </a:rPr>
            <a:t> Total Profit</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0</xdr:col>
      <xdr:colOff>190500</xdr:colOff>
      <xdr:row>28</xdr:row>
      <xdr:rowOff>5292</xdr:rowOff>
    </xdr:from>
    <xdr:to>
      <xdr:col>5</xdr:col>
      <xdr:colOff>95250</xdr:colOff>
      <xdr:row>38</xdr:row>
      <xdr:rowOff>114299</xdr:rowOff>
    </xdr:to>
    <xdr:sp macro="" textlink="">
      <xdr:nvSpPr>
        <xdr:cNvPr id="90" name="Rectangle: Rounded Corners 89">
          <a:extLst>
            <a:ext uri="{FF2B5EF4-FFF2-40B4-BE49-F238E27FC236}">
              <a16:creationId xmlns:a16="http://schemas.microsoft.com/office/drawing/2014/main" id="{00000000-0008-0000-0100-00005A000000}"/>
            </a:ext>
          </a:extLst>
        </xdr:cNvPr>
        <xdr:cNvSpPr/>
      </xdr:nvSpPr>
      <xdr:spPr>
        <a:xfrm>
          <a:off x="190500" y="5339292"/>
          <a:ext cx="2952750" cy="2014007"/>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161925</xdr:colOff>
      <xdr:row>29</xdr:row>
      <xdr:rowOff>19050</xdr:rowOff>
    </xdr:from>
    <xdr:to>
      <xdr:col>3</xdr:col>
      <xdr:colOff>438150</xdr:colOff>
      <xdr:row>38</xdr:row>
      <xdr:rowOff>0</xdr:rowOff>
    </xdr:to>
    <xdr:graphicFrame macro="">
      <xdr:nvGraphicFramePr>
        <xdr:cNvPr id="89" name="Chart 88">
          <a:extLst>
            <a:ext uri="{FF2B5EF4-FFF2-40B4-BE49-F238E27FC236}">
              <a16:creationId xmlns:a16="http://schemas.microsoft.com/office/drawing/2014/main" id="{00000000-0008-0000-01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238125</xdr:colOff>
      <xdr:row>30</xdr:row>
      <xdr:rowOff>161925</xdr:rowOff>
    </xdr:from>
    <xdr:to>
      <xdr:col>2</xdr:col>
      <xdr:colOff>371475</xdr:colOff>
      <xdr:row>34</xdr:row>
      <xdr:rowOff>142875</xdr:rowOff>
    </xdr:to>
    <xdr:sp macro="" textlink="">
      <xdr:nvSpPr>
        <xdr:cNvPr id="3" name="Oval 2">
          <a:extLst>
            <a:ext uri="{FF2B5EF4-FFF2-40B4-BE49-F238E27FC236}">
              <a16:creationId xmlns:a16="http://schemas.microsoft.com/office/drawing/2014/main" id="{00000000-0008-0000-0100-000003000000}"/>
            </a:ext>
          </a:extLst>
        </xdr:cNvPr>
        <xdr:cNvSpPr/>
      </xdr:nvSpPr>
      <xdr:spPr>
        <a:xfrm>
          <a:off x="847725" y="5876925"/>
          <a:ext cx="742950" cy="7429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463902</xdr:colOff>
      <xdr:row>28</xdr:row>
      <xdr:rowOff>133350</xdr:rowOff>
    </xdr:from>
    <xdr:to>
      <xdr:col>4</xdr:col>
      <xdr:colOff>600075</xdr:colOff>
      <xdr:row>30</xdr:row>
      <xdr:rowOff>16934</xdr:rowOff>
    </xdr:to>
    <xdr:sp macro="" textlink="'Analysis 2'!Y7">
      <xdr:nvSpPr>
        <xdr:cNvPr id="91" name="TextBox 90">
          <a:extLst>
            <a:ext uri="{FF2B5EF4-FFF2-40B4-BE49-F238E27FC236}">
              <a16:creationId xmlns:a16="http://schemas.microsoft.com/office/drawing/2014/main" id="{00000000-0008-0000-0100-00005B000000}"/>
            </a:ext>
          </a:extLst>
        </xdr:cNvPr>
        <xdr:cNvSpPr txBox="1"/>
      </xdr:nvSpPr>
      <xdr:spPr>
        <a:xfrm>
          <a:off x="1683102" y="5467350"/>
          <a:ext cx="1355373"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8E49C-C580-4C87-9B32-720F555C4C79}" type="TxLink">
            <a:rPr lang="en-US" sz="1100" b="0" i="0" u="none" strike="noStrike">
              <a:solidFill>
                <a:srgbClr val="000000"/>
              </a:solidFill>
              <a:latin typeface="Calibri"/>
              <a:cs typeface="Calibri"/>
            </a:rPr>
            <a:pPr/>
            <a:t>WEEKDAY Makes up</a:t>
          </a:fld>
          <a:endParaRPr lang="en-KE" sz="1400" b="1">
            <a:solidFill>
              <a:sysClr val="windowText" lastClr="000000"/>
            </a:solidFill>
          </a:endParaRPr>
        </a:p>
      </xdr:txBody>
    </xdr:sp>
    <xdr:clientData/>
  </xdr:twoCellAnchor>
  <xdr:twoCellAnchor>
    <xdr:from>
      <xdr:col>3</xdr:col>
      <xdr:colOff>197202</xdr:colOff>
      <xdr:row>30</xdr:row>
      <xdr:rowOff>19051</xdr:rowOff>
    </xdr:from>
    <xdr:to>
      <xdr:col>4</xdr:col>
      <xdr:colOff>276225</xdr:colOff>
      <xdr:row>31</xdr:row>
      <xdr:rowOff>112185</xdr:rowOff>
    </xdr:to>
    <xdr:sp macro="" textlink="'Analysis 2'!Y6">
      <xdr:nvSpPr>
        <xdr:cNvPr id="92" name="TextBox 91">
          <a:extLst>
            <a:ext uri="{FF2B5EF4-FFF2-40B4-BE49-F238E27FC236}">
              <a16:creationId xmlns:a16="http://schemas.microsoft.com/office/drawing/2014/main" id="{00000000-0008-0000-0100-00005C000000}"/>
            </a:ext>
          </a:extLst>
        </xdr:cNvPr>
        <xdr:cNvSpPr txBox="1"/>
      </xdr:nvSpPr>
      <xdr:spPr>
        <a:xfrm>
          <a:off x="2026002" y="5734051"/>
          <a:ext cx="688623" cy="28363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8F1417A-8277-4FC2-BB15-0F8C9B395A3A}" type="TxLink">
            <a:rPr lang="en-US" sz="1200" b="1" i="0" u="none" strike="noStrike">
              <a:solidFill>
                <a:srgbClr val="00B0F0"/>
              </a:solidFill>
              <a:latin typeface="Calibri"/>
              <a:ea typeface="+mn-ea"/>
              <a:cs typeface="Calibri"/>
            </a:rPr>
            <a:pPr marL="0" indent="0" algn="l"/>
            <a:t>72.0%</a:t>
          </a:fld>
          <a:endParaRPr lang="en-KE" sz="1200" b="1" i="0" u="none" strike="noStrike">
            <a:solidFill>
              <a:srgbClr val="00B0F0"/>
            </a:solidFill>
            <a:latin typeface="Calibri"/>
            <a:ea typeface="+mn-ea"/>
            <a:cs typeface="Calibri"/>
          </a:endParaRPr>
        </a:p>
      </xdr:txBody>
    </xdr:sp>
    <xdr:clientData/>
  </xdr:twoCellAnchor>
  <xdr:twoCellAnchor>
    <xdr:from>
      <xdr:col>3</xdr:col>
      <xdr:colOff>66676</xdr:colOff>
      <xdr:row>31</xdr:row>
      <xdr:rowOff>47625</xdr:rowOff>
    </xdr:from>
    <xdr:to>
      <xdr:col>4</xdr:col>
      <xdr:colOff>485776</xdr:colOff>
      <xdr:row>32</xdr:row>
      <xdr:rowOff>104775</xdr:rowOff>
    </xdr:to>
    <xdr:sp macro="" textlink="'Analysis 2'!G3">
      <xdr:nvSpPr>
        <xdr:cNvPr id="93" name="Rectangle: Rounded Corners 92">
          <a:extLst>
            <a:ext uri="{FF2B5EF4-FFF2-40B4-BE49-F238E27FC236}">
              <a16:creationId xmlns:a16="http://schemas.microsoft.com/office/drawing/2014/main" id="{00000000-0008-0000-0100-00005D000000}"/>
            </a:ext>
          </a:extLst>
        </xdr:cNvPr>
        <xdr:cNvSpPr/>
      </xdr:nvSpPr>
      <xdr:spPr>
        <a:xfrm>
          <a:off x="1895476" y="5953125"/>
          <a:ext cx="1028700"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of</a:t>
          </a:r>
          <a:r>
            <a:rPr lang="en-US" sz="1100" b="1" i="0" u="none" strike="noStrike" baseline="0">
              <a:solidFill>
                <a:schemeClr val="bg2">
                  <a:lumMod val="50000"/>
                </a:schemeClr>
              </a:solidFill>
              <a:latin typeface="Calibri"/>
              <a:ea typeface="+mn-ea"/>
              <a:cs typeface="Calibri"/>
            </a:rPr>
            <a:t> Total Profit</a:t>
          </a:r>
          <a:endParaRPr lang="en-US" sz="1100" b="1" i="0" u="none" strike="noStrike">
            <a:solidFill>
              <a:schemeClr val="bg2">
                <a:lumMod val="50000"/>
              </a:schemeClr>
            </a:solidFill>
            <a:latin typeface="Calibri"/>
            <a:ea typeface="+mn-ea"/>
            <a:cs typeface="Calibri"/>
          </a:endParaRPr>
        </a:p>
      </xdr:txBody>
    </xdr:sp>
    <xdr:clientData/>
  </xdr:twoCellAnchor>
  <xdr:twoCellAnchor editAs="oneCell">
    <xdr:from>
      <xdr:col>1</xdr:col>
      <xdr:colOff>371476</xdr:colOff>
      <xdr:row>31</xdr:row>
      <xdr:rowOff>114300</xdr:rowOff>
    </xdr:from>
    <xdr:to>
      <xdr:col>2</xdr:col>
      <xdr:colOff>257176</xdr:colOff>
      <xdr:row>34</xdr:row>
      <xdr:rowOff>38100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1076" y="6019800"/>
          <a:ext cx="495300" cy="495300"/>
        </a:xfrm>
        <a:prstGeom prst="rect">
          <a:avLst/>
        </a:prstGeom>
      </xdr:spPr>
    </xdr:pic>
    <xdr:clientData/>
  </xdr:twoCellAnchor>
  <xdr:twoCellAnchor>
    <xdr:from>
      <xdr:col>5</xdr:col>
      <xdr:colOff>228599</xdr:colOff>
      <xdr:row>28</xdr:row>
      <xdr:rowOff>24342</xdr:rowOff>
    </xdr:from>
    <xdr:to>
      <xdr:col>15</xdr:col>
      <xdr:colOff>323850</xdr:colOff>
      <xdr:row>38</xdr:row>
      <xdr:rowOff>133349</xdr:rowOff>
    </xdr:to>
    <xdr:sp macro="" textlink="">
      <xdr:nvSpPr>
        <xdr:cNvPr id="94" name="Rectangle: Rounded Corners 93">
          <a:extLst>
            <a:ext uri="{FF2B5EF4-FFF2-40B4-BE49-F238E27FC236}">
              <a16:creationId xmlns:a16="http://schemas.microsoft.com/office/drawing/2014/main" id="{00000000-0008-0000-0100-00005E000000}"/>
            </a:ext>
          </a:extLst>
        </xdr:cNvPr>
        <xdr:cNvSpPr/>
      </xdr:nvSpPr>
      <xdr:spPr>
        <a:xfrm>
          <a:off x="3276599" y="5358342"/>
          <a:ext cx="6191251" cy="2014007"/>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393697</xdr:colOff>
      <xdr:row>31</xdr:row>
      <xdr:rowOff>19049</xdr:rowOff>
    </xdr:from>
    <xdr:to>
      <xdr:col>7</xdr:col>
      <xdr:colOff>404431</xdr:colOff>
      <xdr:row>37</xdr:row>
      <xdr:rowOff>76200</xdr:rowOff>
    </xdr:to>
    <xdr:sp macro="" textlink="">
      <xdr:nvSpPr>
        <xdr:cNvPr id="95" name="Rectangle: Rounded Corners 94">
          <a:extLst>
            <a:ext uri="{FF2B5EF4-FFF2-40B4-BE49-F238E27FC236}">
              <a16:creationId xmlns:a16="http://schemas.microsoft.com/office/drawing/2014/main" id="{00000000-0008-0000-0100-00005F000000}"/>
            </a:ext>
          </a:extLst>
        </xdr:cNvPr>
        <xdr:cNvSpPr/>
      </xdr:nvSpPr>
      <xdr:spPr>
        <a:xfrm>
          <a:off x="3441697" y="5924549"/>
          <a:ext cx="1229934" cy="1200151"/>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228597</xdr:colOff>
      <xdr:row>31</xdr:row>
      <xdr:rowOff>19049</xdr:rowOff>
    </xdr:from>
    <xdr:to>
      <xdr:col>12</xdr:col>
      <xdr:colOff>239331</xdr:colOff>
      <xdr:row>37</xdr:row>
      <xdr:rowOff>76200</xdr:rowOff>
    </xdr:to>
    <xdr:sp macro="" textlink="">
      <xdr:nvSpPr>
        <xdr:cNvPr id="96" name="Rectangle: Rounded Corners 95">
          <a:extLst>
            <a:ext uri="{FF2B5EF4-FFF2-40B4-BE49-F238E27FC236}">
              <a16:creationId xmlns:a16="http://schemas.microsoft.com/office/drawing/2014/main" id="{00000000-0008-0000-0100-000060000000}"/>
            </a:ext>
          </a:extLst>
        </xdr:cNvPr>
        <xdr:cNvSpPr/>
      </xdr:nvSpPr>
      <xdr:spPr>
        <a:xfrm>
          <a:off x="6324597" y="5924549"/>
          <a:ext cx="1229934" cy="1200151"/>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6347</xdr:colOff>
      <xdr:row>31</xdr:row>
      <xdr:rowOff>19049</xdr:rowOff>
    </xdr:from>
    <xdr:to>
      <xdr:col>10</xdr:col>
      <xdr:colOff>17081</xdr:colOff>
      <xdr:row>37</xdr:row>
      <xdr:rowOff>76200</xdr:rowOff>
    </xdr:to>
    <xdr:sp macro="" textlink="">
      <xdr:nvSpPr>
        <xdr:cNvPr id="97" name="Rectangle: Rounded Corners 96">
          <a:extLst>
            <a:ext uri="{FF2B5EF4-FFF2-40B4-BE49-F238E27FC236}">
              <a16:creationId xmlns:a16="http://schemas.microsoft.com/office/drawing/2014/main" id="{00000000-0008-0000-0100-000061000000}"/>
            </a:ext>
          </a:extLst>
        </xdr:cNvPr>
        <xdr:cNvSpPr/>
      </xdr:nvSpPr>
      <xdr:spPr>
        <a:xfrm>
          <a:off x="4883147" y="5924549"/>
          <a:ext cx="1229934" cy="1200151"/>
        </a:xfrm>
        <a:prstGeom prst="roundRect">
          <a:avLst>
            <a:gd name="adj" fmla="val 13703"/>
          </a:avLst>
        </a:prstGeom>
        <a:solidFill>
          <a:srgbClr val="FFCC00"/>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450847</xdr:colOff>
      <xdr:row>31</xdr:row>
      <xdr:rowOff>19049</xdr:rowOff>
    </xdr:from>
    <xdr:to>
      <xdr:col>14</xdr:col>
      <xdr:colOff>461581</xdr:colOff>
      <xdr:row>37</xdr:row>
      <xdr:rowOff>76200</xdr:rowOff>
    </xdr:to>
    <xdr:sp macro="" textlink="">
      <xdr:nvSpPr>
        <xdr:cNvPr id="98" name="Rectangle: Rounded Corners 97">
          <a:extLst>
            <a:ext uri="{FF2B5EF4-FFF2-40B4-BE49-F238E27FC236}">
              <a16:creationId xmlns:a16="http://schemas.microsoft.com/office/drawing/2014/main" id="{00000000-0008-0000-0100-000062000000}"/>
            </a:ext>
          </a:extLst>
        </xdr:cNvPr>
        <xdr:cNvSpPr/>
      </xdr:nvSpPr>
      <xdr:spPr>
        <a:xfrm>
          <a:off x="7766047" y="5924549"/>
          <a:ext cx="1229934" cy="1200151"/>
        </a:xfrm>
        <a:prstGeom prst="roundRect">
          <a:avLst>
            <a:gd name="adj" fmla="val 13703"/>
          </a:avLst>
        </a:prstGeom>
        <a:solidFill>
          <a:srgbClr val="FF6600"/>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323850</xdr:colOff>
      <xdr:row>36</xdr:row>
      <xdr:rowOff>28575</xdr:rowOff>
    </xdr:from>
    <xdr:to>
      <xdr:col>10</xdr:col>
      <xdr:colOff>180975</xdr:colOff>
      <xdr:row>38</xdr:row>
      <xdr:rowOff>114300</xdr:rowOff>
    </xdr:to>
    <xdr:sp macro="" textlink="">
      <xdr:nvSpPr>
        <xdr:cNvPr id="101" name="Oval 100">
          <a:extLst>
            <a:ext uri="{FF2B5EF4-FFF2-40B4-BE49-F238E27FC236}">
              <a16:creationId xmlns:a16="http://schemas.microsoft.com/office/drawing/2014/main" id="{00000000-0008-0000-0100-000065000000}"/>
            </a:ext>
          </a:extLst>
        </xdr:cNvPr>
        <xdr:cNvSpPr/>
      </xdr:nvSpPr>
      <xdr:spPr>
        <a:xfrm>
          <a:off x="5810250" y="6886575"/>
          <a:ext cx="466725" cy="4667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542925</xdr:colOff>
      <xdr:row>36</xdr:row>
      <xdr:rowOff>28575</xdr:rowOff>
    </xdr:from>
    <xdr:to>
      <xdr:col>12</xdr:col>
      <xdr:colOff>400050</xdr:colOff>
      <xdr:row>38</xdr:row>
      <xdr:rowOff>114300</xdr:rowOff>
    </xdr:to>
    <xdr:sp macro="" textlink="">
      <xdr:nvSpPr>
        <xdr:cNvPr id="102" name="Oval 101">
          <a:extLst>
            <a:ext uri="{FF2B5EF4-FFF2-40B4-BE49-F238E27FC236}">
              <a16:creationId xmlns:a16="http://schemas.microsoft.com/office/drawing/2014/main" id="{00000000-0008-0000-0100-000066000000}"/>
            </a:ext>
          </a:extLst>
        </xdr:cNvPr>
        <xdr:cNvSpPr/>
      </xdr:nvSpPr>
      <xdr:spPr>
        <a:xfrm>
          <a:off x="7248525" y="6886575"/>
          <a:ext cx="466725" cy="466725"/>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85725</xdr:colOff>
      <xdr:row>35</xdr:row>
      <xdr:rowOff>180975</xdr:rowOff>
    </xdr:from>
    <xdr:to>
      <xdr:col>8</xdr:col>
      <xdr:colOff>0</xdr:colOff>
      <xdr:row>38</xdr:row>
      <xdr:rowOff>114300</xdr:rowOff>
    </xdr:to>
    <xdr:sp macro="" textlink="">
      <xdr:nvSpPr>
        <xdr:cNvPr id="103" name="Oval 102">
          <a:extLst>
            <a:ext uri="{FF2B5EF4-FFF2-40B4-BE49-F238E27FC236}">
              <a16:creationId xmlns:a16="http://schemas.microsoft.com/office/drawing/2014/main" id="{00000000-0008-0000-0100-000067000000}"/>
            </a:ext>
          </a:extLst>
        </xdr:cNvPr>
        <xdr:cNvSpPr/>
      </xdr:nvSpPr>
      <xdr:spPr>
        <a:xfrm>
          <a:off x="4352925" y="6848475"/>
          <a:ext cx="523875" cy="504825"/>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342900</xdr:colOff>
      <xdr:row>36</xdr:row>
      <xdr:rowOff>28575</xdr:rowOff>
    </xdr:from>
    <xdr:to>
      <xdr:col>15</xdr:col>
      <xdr:colOff>200025</xdr:colOff>
      <xdr:row>38</xdr:row>
      <xdr:rowOff>114300</xdr:rowOff>
    </xdr:to>
    <xdr:sp macro="" textlink="">
      <xdr:nvSpPr>
        <xdr:cNvPr id="104" name="Oval 103">
          <a:extLst>
            <a:ext uri="{FF2B5EF4-FFF2-40B4-BE49-F238E27FC236}">
              <a16:creationId xmlns:a16="http://schemas.microsoft.com/office/drawing/2014/main" id="{00000000-0008-0000-0100-000068000000}"/>
            </a:ext>
          </a:extLst>
        </xdr:cNvPr>
        <xdr:cNvSpPr/>
      </xdr:nvSpPr>
      <xdr:spPr>
        <a:xfrm>
          <a:off x="8877300" y="6886575"/>
          <a:ext cx="466725" cy="4667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495301</xdr:colOff>
      <xdr:row>32</xdr:row>
      <xdr:rowOff>152400</xdr:rowOff>
    </xdr:from>
    <xdr:to>
      <xdr:col>7</xdr:col>
      <xdr:colOff>142875</xdr:colOff>
      <xdr:row>34</xdr:row>
      <xdr:rowOff>19050</xdr:rowOff>
    </xdr:to>
    <xdr:sp macro="" textlink="'Analysis 2'!AE3">
      <xdr:nvSpPr>
        <xdr:cNvPr id="105" name="Rectangle: Rounded Corners 104">
          <a:extLst>
            <a:ext uri="{FF2B5EF4-FFF2-40B4-BE49-F238E27FC236}">
              <a16:creationId xmlns:a16="http://schemas.microsoft.com/office/drawing/2014/main" id="{00000000-0008-0000-0100-000069000000}"/>
            </a:ext>
          </a:extLst>
        </xdr:cNvPr>
        <xdr:cNvSpPr/>
      </xdr:nvSpPr>
      <xdr:spPr>
        <a:xfrm>
          <a:off x="3543301" y="624840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85BA1D1-67E9-45D2-BB15-FD43E692B6C9}" type="TxLink">
            <a:rPr lang="en-US" sz="1100" b="1" i="0" u="none" strike="noStrike">
              <a:solidFill>
                <a:schemeClr val="bg1"/>
              </a:solidFill>
              <a:latin typeface="Calibri"/>
              <a:ea typeface="+mn-ea"/>
              <a:cs typeface="Calibri"/>
            </a:rPr>
            <a:pPr marL="0" indent="0" algn="l"/>
            <a:t>$ 32.3 M</a:t>
          </a:fld>
          <a:endParaRPr lang="en-US" sz="1100" b="1" i="0" u="none" strike="noStrike">
            <a:solidFill>
              <a:schemeClr val="bg1"/>
            </a:solidFill>
            <a:latin typeface="Calibri"/>
            <a:ea typeface="+mn-ea"/>
            <a:cs typeface="Calibri"/>
          </a:endParaRPr>
        </a:p>
      </xdr:txBody>
    </xdr:sp>
    <xdr:clientData/>
  </xdr:twoCellAnchor>
  <xdr:twoCellAnchor>
    <xdr:from>
      <xdr:col>8</xdr:col>
      <xdr:colOff>171451</xdr:colOff>
      <xdr:row>32</xdr:row>
      <xdr:rowOff>142875</xdr:rowOff>
    </xdr:from>
    <xdr:to>
      <xdr:col>9</xdr:col>
      <xdr:colOff>428625</xdr:colOff>
      <xdr:row>34</xdr:row>
      <xdr:rowOff>9525</xdr:rowOff>
    </xdr:to>
    <xdr:sp macro="" textlink="'Analysis 2'!AE4">
      <xdr:nvSpPr>
        <xdr:cNvPr id="106" name="Rectangle: Rounded Corners 105">
          <a:extLst>
            <a:ext uri="{FF2B5EF4-FFF2-40B4-BE49-F238E27FC236}">
              <a16:creationId xmlns:a16="http://schemas.microsoft.com/office/drawing/2014/main" id="{00000000-0008-0000-0100-00006A000000}"/>
            </a:ext>
          </a:extLst>
        </xdr:cNvPr>
        <xdr:cNvSpPr/>
      </xdr:nvSpPr>
      <xdr:spPr>
        <a:xfrm>
          <a:off x="5048251" y="623887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8ABF69F-DD0D-4CBE-9BB9-3311CAB80989}" type="TxLink">
            <a:rPr lang="en-US" sz="1100" b="1" i="0" u="none" strike="noStrike">
              <a:solidFill>
                <a:schemeClr val="tx1"/>
              </a:solidFill>
              <a:latin typeface="Calibri"/>
              <a:ea typeface="+mn-ea"/>
              <a:cs typeface="Calibri"/>
            </a:rPr>
            <a:pPr marL="0" indent="0" algn="l"/>
            <a:t>$ 39.0 M</a:t>
          </a:fld>
          <a:endParaRPr lang="en-US" sz="1100" b="1" i="0" u="none" strike="noStrike">
            <a:solidFill>
              <a:schemeClr val="tx1"/>
            </a:solidFill>
            <a:latin typeface="Calibri"/>
            <a:ea typeface="+mn-ea"/>
            <a:cs typeface="Calibri"/>
          </a:endParaRPr>
        </a:p>
      </xdr:txBody>
    </xdr:sp>
    <xdr:clientData/>
  </xdr:twoCellAnchor>
  <xdr:twoCellAnchor>
    <xdr:from>
      <xdr:col>10</xdr:col>
      <xdr:colOff>276226</xdr:colOff>
      <xdr:row>32</xdr:row>
      <xdr:rowOff>161925</xdr:rowOff>
    </xdr:from>
    <xdr:to>
      <xdr:col>11</xdr:col>
      <xdr:colOff>533400</xdr:colOff>
      <xdr:row>34</xdr:row>
      <xdr:rowOff>28575</xdr:rowOff>
    </xdr:to>
    <xdr:sp macro="" textlink="'Analysis 2'!AE5">
      <xdr:nvSpPr>
        <xdr:cNvPr id="107" name="Rectangle: Rounded Corners 106">
          <a:extLst>
            <a:ext uri="{FF2B5EF4-FFF2-40B4-BE49-F238E27FC236}">
              <a16:creationId xmlns:a16="http://schemas.microsoft.com/office/drawing/2014/main" id="{00000000-0008-0000-0100-00006B000000}"/>
            </a:ext>
          </a:extLst>
        </xdr:cNvPr>
        <xdr:cNvSpPr/>
      </xdr:nvSpPr>
      <xdr:spPr>
        <a:xfrm>
          <a:off x="6372226" y="625792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6975E5D6-4F9B-486E-AD54-936F331BD1C7}" type="TxLink">
            <a:rPr lang="en-US" sz="1100" b="1" i="0" u="none" strike="noStrike">
              <a:solidFill>
                <a:srgbClr val="000000"/>
              </a:solidFill>
              <a:latin typeface="Calibri"/>
              <a:ea typeface="+mn-ea"/>
              <a:cs typeface="Calibri"/>
            </a:rPr>
            <a:pPr marL="0" indent="0" algn="l"/>
            <a:t>$ 24.2 M</a:t>
          </a:fld>
          <a:endParaRPr lang="en-US" sz="1100" b="1" i="0" u="none" strike="noStrike" baseline="0">
            <a:solidFill>
              <a:schemeClr val="tx1"/>
            </a:solidFill>
            <a:latin typeface="Calibri"/>
            <a:ea typeface="+mn-ea"/>
            <a:cs typeface="Calibri"/>
          </a:endParaRPr>
        </a:p>
      </xdr:txBody>
    </xdr:sp>
    <xdr:clientData/>
  </xdr:twoCellAnchor>
  <xdr:twoCellAnchor>
    <xdr:from>
      <xdr:col>12</xdr:col>
      <xdr:colOff>561976</xdr:colOff>
      <xdr:row>32</xdr:row>
      <xdr:rowOff>152400</xdr:rowOff>
    </xdr:from>
    <xdr:to>
      <xdr:col>14</xdr:col>
      <xdr:colOff>209550</xdr:colOff>
      <xdr:row>34</xdr:row>
      <xdr:rowOff>19050</xdr:rowOff>
    </xdr:to>
    <xdr:sp macro="" textlink="'Analysis 2'!AE6">
      <xdr:nvSpPr>
        <xdr:cNvPr id="108" name="Rectangle: Rounded Corners 107">
          <a:extLst>
            <a:ext uri="{FF2B5EF4-FFF2-40B4-BE49-F238E27FC236}">
              <a16:creationId xmlns:a16="http://schemas.microsoft.com/office/drawing/2014/main" id="{00000000-0008-0000-0100-00006C000000}"/>
            </a:ext>
          </a:extLst>
        </xdr:cNvPr>
        <xdr:cNvSpPr/>
      </xdr:nvSpPr>
      <xdr:spPr>
        <a:xfrm>
          <a:off x="7877176" y="624840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3A74203-C81F-4F33-9D78-B1596BB92D67}" type="TxLink">
            <a:rPr lang="en-US" sz="1100" b="1" i="0" u="none" strike="noStrike">
              <a:solidFill>
                <a:schemeClr val="bg1"/>
              </a:solidFill>
              <a:latin typeface="Calibri"/>
              <a:ea typeface="+mn-ea"/>
              <a:cs typeface="Calibri"/>
            </a:rPr>
            <a:pPr marL="0" indent="0" algn="l"/>
            <a:t>$ 30.8 M</a:t>
          </a:fld>
          <a:endParaRPr lang="en-US" sz="1100" b="1" i="0" u="none" strike="noStrike" baseline="0">
            <a:solidFill>
              <a:schemeClr val="bg1"/>
            </a:solidFill>
            <a:latin typeface="Calibri"/>
            <a:ea typeface="+mn-ea"/>
            <a:cs typeface="Calibri"/>
          </a:endParaRPr>
        </a:p>
      </xdr:txBody>
    </xdr:sp>
    <xdr:clientData/>
  </xdr:twoCellAnchor>
  <xdr:twoCellAnchor>
    <xdr:from>
      <xdr:col>5</xdr:col>
      <xdr:colOff>533401</xdr:colOff>
      <xdr:row>34</xdr:row>
      <xdr:rowOff>28575</xdr:rowOff>
    </xdr:from>
    <xdr:to>
      <xdr:col>7</xdr:col>
      <xdr:colOff>180975</xdr:colOff>
      <xdr:row>35</xdr:row>
      <xdr:rowOff>85725</xdr:rowOff>
    </xdr:to>
    <xdr:sp macro="" textlink="'Analysis 2'!G3">
      <xdr:nvSpPr>
        <xdr:cNvPr id="113" name="Rectangle: Rounded Corners 112">
          <a:extLst>
            <a:ext uri="{FF2B5EF4-FFF2-40B4-BE49-F238E27FC236}">
              <a16:creationId xmlns:a16="http://schemas.microsoft.com/office/drawing/2014/main" id="{00000000-0008-0000-0100-000071000000}"/>
            </a:ext>
          </a:extLst>
        </xdr:cNvPr>
        <xdr:cNvSpPr/>
      </xdr:nvSpPr>
      <xdr:spPr>
        <a:xfrm>
          <a:off x="3581401" y="650557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Quarter</a:t>
          </a:r>
          <a:r>
            <a:rPr lang="en-US" sz="1100" b="1" i="0" u="none" strike="noStrike" baseline="0">
              <a:solidFill>
                <a:schemeClr val="bg1"/>
              </a:solidFill>
              <a:latin typeface="Calibri"/>
              <a:ea typeface="+mn-ea"/>
              <a:cs typeface="Calibri"/>
            </a:rPr>
            <a:t> 01</a:t>
          </a:r>
          <a:endParaRPr lang="en-US" sz="1100" b="1" i="0" u="none" strike="noStrike">
            <a:solidFill>
              <a:schemeClr val="bg1"/>
            </a:solidFill>
            <a:latin typeface="Calibri"/>
            <a:ea typeface="+mn-ea"/>
            <a:cs typeface="Calibri"/>
          </a:endParaRPr>
        </a:p>
      </xdr:txBody>
    </xdr:sp>
    <xdr:clientData/>
  </xdr:twoCellAnchor>
  <xdr:twoCellAnchor>
    <xdr:from>
      <xdr:col>8</xdr:col>
      <xdr:colOff>209551</xdr:colOff>
      <xdr:row>34</xdr:row>
      <xdr:rowOff>19050</xdr:rowOff>
    </xdr:from>
    <xdr:to>
      <xdr:col>9</xdr:col>
      <xdr:colOff>466725</xdr:colOff>
      <xdr:row>35</xdr:row>
      <xdr:rowOff>76200</xdr:rowOff>
    </xdr:to>
    <xdr:sp macro="" textlink="">
      <xdr:nvSpPr>
        <xdr:cNvPr id="114" name="Rectangle: Rounded Corners 113">
          <a:extLst>
            <a:ext uri="{FF2B5EF4-FFF2-40B4-BE49-F238E27FC236}">
              <a16:creationId xmlns:a16="http://schemas.microsoft.com/office/drawing/2014/main" id="{00000000-0008-0000-0100-000072000000}"/>
            </a:ext>
          </a:extLst>
        </xdr:cNvPr>
        <xdr:cNvSpPr/>
      </xdr:nvSpPr>
      <xdr:spPr>
        <a:xfrm>
          <a:off x="5086351" y="649605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tx1"/>
              </a:solidFill>
              <a:latin typeface="Calibri"/>
              <a:ea typeface="+mn-ea"/>
              <a:cs typeface="Calibri"/>
            </a:rPr>
            <a:t>Quarter</a:t>
          </a:r>
          <a:r>
            <a:rPr lang="en-US" sz="1100" b="1" i="0" u="none" strike="noStrike" baseline="0">
              <a:solidFill>
                <a:schemeClr val="tx1"/>
              </a:solidFill>
              <a:latin typeface="Calibri"/>
              <a:ea typeface="+mn-ea"/>
              <a:cs typeface="Calibri"/>
            </a:rPr>
            <a:t> 02</a:t>
          </a:r>
        </a:p>
      </xdr:txBody>
    </xdr:sp>
    <xdr:clientData/>
  </xdr:twoCellAnchor>
  <xdr:twoCellAnchor>
    <xdr:from>
      <xdr:col>10</xdr:col>
      <xdr:colOff>314326</xdr:colOff>
      <xdr:row>34</xdr:row>
      <xdr:rowOff>38100</xdr:rowOff>
    </xdr:from>
    <xdr:to>
      <xdr:col>11</xdr:col>
      <xdr:colOff>571500</xdr:colOff>
      <xdr:row>35</xdr:row>
      <xdr:rowOff>95250</xdr:rowOff>
    </xdr:to>
    <xdr:sp macro="" textlink="">
      <xdr:nvSpPr>
        <xdr:cNvPr id="115" name="Rectangle: Rounded Corners 114">
          <a:extLst>
            <a:ext uri="{FF2B5EF4-FFF2-40B4-BE49-F238E27FC236}">
              <a16:creationId xmlns:a16="http://schemas.microsoft.com/office/drawing/2014/main" id="{00000000-0008-0000-0100-000073000000}"/>
            </a:ext>
          </a:extLst>
        </xdr:cNvPr>
        <xdr:cNvSpPr/>
      </xdr:nvSpPr>
      <xdr:spPr>
        <a:xfrm>
          <a:off x="6410326" y="651510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tx1"/>
              </a:solidFill>
              <a:latin typeface="Calibri"/>
              <a:ea typeface="+mn-ea"/>
              <a:cs typeface="Calibri"/>
            </a:rPr>
            <a:t>Quarter</a:t>
          </a:r>
          <a:r>
            <a:rPr lang="en-US" sz="1100" b="1" i="0" u="none" strike="noStrike" baseline="0">
              <a:solidFill>
                <a:schemeClr val="tx1"/>
              </a:solidFill>
              <a:latin typeface="Calibri"/>
              <a:ea typeface="+mn-ea"/>
              <a:cs typeface="Calibri"/>
            </a:rPr>
            <a:t> 03</a:t>
          </a:r>
        </a:p>
      </xdr:txBody>
    </xdr:sp>
    <xdr:clientData/>
  </xdr:twoCellAnchor>
  <xdr:twoCellAnchor>
    <xdr:from>
      <xdr:col>12</xdr:col>
      <xdr:colOff>600076</xdr:colOff>
      <xdr:row>34</xdr:row>
      <xdr:rowOff>28575</xdr:rowOff>
    </xdr:from>
    <xdr:to>
      <xdr:col>14</xdr:col>
      <xdr:colOff>247650</xdr:colOff>
      <xdr:row>35</xdr:row>
      <xdr:rowOff>85725</xdr:rowOff>
    </xdr:to>
    <xdr:sp macro="" textlink="">
      <xdr:nvSpPr>
        <xdr:cNvPr id="116" name="Rectangle: Rounded Corners 115">
          <a:extLst>
            <a:ext uri="{FF2B5EF4-FFF2-40B4-BE49-F238E27FC236}">
              <a16:creationId xmlns:a16="http://schemas.microsoft.com/office/drawing/2014/main" id="{00000000-0008-0000-0100-000074000000}"/>
            </a:ext>
          </a:extLst>
        </xdr:cNvPr>
        <xdr:cNvSpPr/>
      </xdr:nvSpPr>
      <xdr:spPr>
        <a:xfrm>
          <a:off x="7915276" y="650557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Quarter</a:t>
          </a:r>
          <a:r>
            <a:rPr lang="en-US" sz="1100" b="1" i="0" u="none" strike="noStrike" baseline="0">
              <a:solidFill>
                <a:schemeClr val="bg1"/>
              </a:solidFill>
              <a:latin typeface="Calibri"/>
              <a:ea typeface="+mn-ea"/>
              <a:cs typeface="Calibri"/>
            </a:rPr>
            <a:t> 04</a:t>
          </a:r>
        </a:p>
      </xdr:txBody>
    </xdr:sp>
    <xdr:clientData/>
  </xdr:twoCellAnchor>
  <xdr:twoCellAnchor>
    <xdr:from>
      <xdr:col>7</xdr:col>
      <xdr:colOff>123825</xdr:colOff>
      <xdr:row>36</xdr:row>
      <xdr:rowOff>66675</xdr:rowOff>
    </xdr:from>
    <xdr:to>
      <xdr:col>7</xdr:col>
      <xdr:colOff>581024</xdr:colOff>
      <xdr:row>38</xdr:row>
      <xdr:rowOff>47624</xdr:rowOff>
    </xdr:to>
    <xdr:sp macro="" textlink="'Analysis 2'!AF3">
      <xdr:nvSpPr>
        <xdr:cNvPr id="117" name="Rectangle: Rounded Corners 116">
          <a:extLst>
            <a:ext uri="{FF2B5EF4-FFF2-40B4-BE49-F238E27FC236}">
              <a16:creationId xmlns:a16="http://schemas.microsoft.com/office/drawing/2014/main" id="{00000000-0008-0000-0100-000075000000}"/>
            </a:ext>
          </a:extLst>
        </xdr:cNvPr>
        <xdr:cNvSpPr/>
      </xdr:nvSpPr>
      <xdr:spPr>
        <a:xfrm>
          <a:off x="4391025" y="692467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1B76884-EAAF-4829-A3DB-E3B485F469C8}" type="TxLink">
            <a:rPr lang="en-US" sz="1100" b="1" i="0" u="none" strike="noStrike">
              <a:solidFill>
                <a:srgbClr val="000000"/>
              </a:solidFill>
              <a:latin typeface="Calibri"/>
              <a:ea typeface="+mn-ea"/>
              <a:cs typeface="Calibri"/>
            </a:rPr>
            <a:pPr marL="0" indent="0" algn="l"/>
            <a:t>26%</a:t>
          </a:fld>
          <a:endParaRPr lang="en-US" sz="1100" b="1" i="0" u="none" strike="noStrike">
            <a:solidFill>
              <a:schemeClr val="bg1"/>
            </a:solidFill>
            <a:latin typeface="Calibri"/>
            <a:ea typeface="+mn-ea"/>
            <a:cs typeface="Calibri"/>
          </a:endParaRPr>
        </a:p>
      </xdr:txBody>
    </xdr:sp>
    <xdr:clientData/>
  </xdr:twoCellAnchor>
  <xdr:twoCellAnchor>
    <xdr:from>
      <xdr:col>9</xdr:col>
      <xdr:colOff>342900</xdr:colOff>
      <xdr:row>36</xdr:row>
      <xdr:rowOff>85725</xdr:rowOff>
    </xdr:from>
    <xdr:to>
      <xdr:col>10</xdr:col>
      <xdr:colOff>190499</xdr:colOff>
      <xdr:row>38</xdr:row>
      <xdr:rowOff>66674</xdr:rowOff>
    </xdr:to>
    <xdr:sp macro="" textlink="'Analysis 2'!AF4">
      <xdr:nvSpPr>
        <xdr:cNvPr id="118" name="Rectangle: Rounded Corners 117">
          <a:extLst>
            <a:ext uri="{FF2B5EF4-FFF2-40B4-BE49-F238E27FC236}">
              <a16:creationId xmlns:a16="http://schemas.microsoft.com/office/drawing/2014/main" id="{00000000-0008-0000-0100-000076000000}"/>
            </a:ext>
          </a:extLst>
        </xdr:cNvPr>
        <xdr:cNvSpPr/>
      </xdr:nvSpPr>
      <xdr:spPr>
        <a:xfrm>
          <a:off x="5829300" y="694372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DB01B17-F19C-44E0-BB71-A19A3C87EAA0}" type="TxLink">
            <a:rPr lang="en-US" sz="1100" b="1" i="0" u="none" strike="noStrike">
              <a:solidFill>
                <a:srgbClr val="000000"/>
              </a:solidFill>
              <a:latin typeface="Calibri"/>
              <a:ea typeface="+mn-ea"/>
              <a:cs typeface="Calibri"/>
            </a:rPr>
            <a:pPr marL="0" indent="0" algn="l"/>
            <a:t>31%</a:t>
          </a:fld>
          <a:endParaRPr lang="en-US" sz="1100" b="1" i="0" u="none" strike="noStrike">
            <a:solidFill>
              <a:schemeClr val="bg1"/>
            </a:solidFill>
            <a:latin typeface="Calibri"/>
            <a:ea typeface="+mn-ea"/>
            <a:cs typeface="Calibri"/>
          </a:endParaRPr>
        </a:p>
      </xdr:txBody>
    </xdr:sp>
    <xdr:clientData/>
  </xdr:twoCellAnchor>
  <xdr:twoCellAnchor>
    <xdr:from>
      <xdr:col>11</xdr:col>
      <xdr:colOff>561975</xdr:colOff>
      <xdr:row>36</xdr:row>
      <xdr:rowOff>104775</xdr:rowOff>
    </xdr:from>
    <xdr:to>
      <xdr:col>12</xdr:col>
      <xdr:colOff>409574</xdr:colOff>
      <xdr:row>38</xdr:row>
      <xdr:rowOff>85724</xdr:rowOff>
    </xdr:to>
    <xdr:sp macro="" textlink="'Analysis 2'!AF5">
      <xdr:nvSpPr>
        <xdr:cNvPr id="119" name="Rectangle: Rounded Corners 118">
          <a:extLst>
            <a:ext uri="{FF2B5EF4-FFF2-40B4-BE49-F238E27FC236}">
              <a16:creationId xmlns:a16="http://schemas.microsoft.com/office/drawing/2014/main" id="{00000000-0008-0000-0100-000077000000}"/>
            </a:ext>
          </a:extLst>
        </xdr:cNvPr>
        <xdr:cNvSpPr/>
      </xdr:nvSpPr>
      <xdr:spPr>
        <a:xfrm>
          <a:off x="7267575" y="696277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67F12C7-4555-4E0E-AC8A-0C8F2A9A48EF}" type="TxLink">
            <a:rPr lang="en-US" sz="1100" b="1" i="0" u="none" strike="noStrike">
              <a:solidFill>
                <a:srgbClr val="000000"/>
              </a:solidFill>
              <a:latin typeface="Calibri"/>
              <a:ea typeface="+mn-ea"/>
              <a:cs typeface="Calibri"/>
            </a:rPr>
            <a:pPr marL="0" indent="0" algn="l"/>
            <a:t>19%</a:t>
          </a:fld>
          <a:endParaRPr lang="en-US" sz="1100" b="1" i="0" u="none" strike="noStrike">
            <a:solidFill>
              <a:schemeClr val="bg1"/>
            </a:solidFill>
            <a:latin typeface="Calibri"/>
            <a:ea typeface="+mn-ea"/>
            <a:cs typeface="Calibri"/>
          </a:endParaRPr>
        </a:p>
      </xdr:txBody>
    </xdr:sp>
    <xdr:clientData/>
  </xdr:twoCellAnchor>
  <xdr:twoCellAnchor>
    <xdr:from>
      <xdr:col>14</xdr:col>
      <xdr:colOff>352425</xdr:colOff>
      <xdr:row>36</xdr:row>
      <xdr:rowOff>85725</xdr:rowOff>
    </xdr:from>
    <xdr:to>
      <xdr:col>15</xdr:col>
      <xdr:colOff>200024</xdr:colOff>
      <xdr:row>38</xdr:row>
      <xdr:rowOff>66674</xdr:rowOff>
    </xdr:to>
    <xdr:sp macro="" textlink="'Analysis 2'!AF6">
      <xdr:nvSpPr>
        <xdr:cNvPr id="120" name="Rectangle: Rounded Corners 119">
          <a:extLst>
            <a:ext uri="{FF2B5EF4-FFF2-40B4-BE49-F238E27FC236}">
              <a16:creationId xmlns:a16="http://schemas.microsoft.com/office/drawing/2014/main" id="{00000000-0008-0000-0100-000078000000}"/>
            </a:ext>
          </a:extLst>
        </xdr:cNvPr>
        <xdr:cNvSpPr/>
      </xdr:nvSpPr>
      <xdr:spPr>
        <a:xfrm>
          <a:off x="8886825" y="694372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459424D-8AF3-4392-B979-0A4CF0235946}" type="TxLink">
            <a:rPr lang="en-US" sz="1100" b="1" i="0" u="none" strike="noStrike">
              <a:solidFill>
                <a:srgbClr val="000000"/>
              </a:solidFill>
              <a:latin typeface="Calibri"/>
              <a:ea typeface="+mn-ea"/>
              <a:cs typeface="Calibri"/>
            </a:rPr>
            <a:pPr marL="0" indent="0" algn="l"/>
            <a:t>24%</a:t>
          </a:fld>
          <a:endParaRPr lang="en-US" sz="1100" b="1" i="0" u="none" strike="noStrike">
            <a:solidFill>
              <a:schemeClr val="bg1"/>
            </a:solidFill>
            <a:latin typeface="Calibri"/>
            <a:ea typeface="+mn-ea"/>
            <a:cs typeface="Calibri"/>
          </a:endParaRPr>
        </a:p>
      </xdr:txBody>
    </xdr:sp>
    <xdr:clientData/>
  </xdr:twoCellAnchor>
  <xdr:twoCellAnchor>
    <xdr:from>
      <xdr:col>5</xdr:col>
      <xdr:colOff>400051</xdr:colOff>
      <xdr:row>29</xdr:row>
      <xdr:rowOff>0</xdr:rowOff>
    </xdr:from>
    <xdr:to>
      <xdr:col>8</xdr:col>
      <xdr:colOff>314325</xdr:colOff>
      <xdr:row>30</xdr:row>
      <xdr:rowOff>57150</xdr:rowOff>
    </xdr:to>
    <xdr:sp macro="" textlink="'Analysis 2'!G3">
      <xdr:nvSpPr>
        <xdr:cNvPr id="121" name="Rectangle: Rounded Corners 120">
          <a:extLst>
            <a:ext uri="{FF2B5EF4-FFF2-40B4-BE49-F238E27FC236}">
              <a16:creationId xmlns:a16="http://schemas.microsoft.com/office/drawing/2014/main" id="{00000000-0008-0000-0100-000079000000}"/>
            </a:ext>
          </a:extLst>
        </xdr:cNvPr>
        <xdr:cNvSpPr/>
      </xdr:nvSpPr>
      <xdr:spPr>
        <a:xfrm>
          <a:off x="3448051" y="5524500"/>
          <a:ext cx="17430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baseline="0">
              <a:solidFill>
                <a:schemeClr val="bg2">
                  <a:lumMod val="50000"/>
                </a:schemeClr>
              </a:solidFill>
              <a:latin typeface="Calibri"/>
              <a:ea typeface="+mn-ea"/>
              <a:cs typeface="Calibri"/>
            </a:rPr>
            <a:t>Quarterly view by Profit</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15</xdr:col>
      <xdr:colOff>419100</xdr:colOff>
      <xdr:row>28</xdr:row>
      <xdr:rowOff>5292</xdr:rowOff>
    </xdr:from>
    <xdr:to>
      <xdr:col>21</xdr:col>
      <xdr:colOff>466726</xdr:colOff>
      <xdr:row>38</xdr:row>
      <xdr:rowOff>114299</xdr:rowOff>
    </xdr:to>
    <xdr:sp macro="" textlink="">
      <xdr:nvSpPr>
        <xdr:cNvPr id="122" name="Rectangle: Rounded Corners 121">
          <a:extLst>
            <a:ext uri="{FF2B5EF4-FFF2-40B4-BE49-F238E27FC236}">
              <a16:creationId xmlns:a16="http://schemas.microsoft.com/office/drawing/2014/main" id="{00000000-0008-0000-0100-00007A000000}"/>
            </a:ext>
          </a:extLst>
        </xdr:cNvPr>
        <xdr:cNvSpPr/>
      </xdr:nvSpPr>
      <xdr:spPr>
        <a:xfrm>
          <a:off x="9563100" y="5339292"/>
          <a:ext cx="3705226" cy="2014007"/>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16</xdr:col>
      <xdr:colOff>57149</xdr:colOff>
      <xdr:row>28</xdr:row>
      <xdr:rowOff>47625</xdr:rowOff>
    </xdr:from>
    <xdr:to>
      <xdr:col>21</xdr:col>
      <xdr:colOff>161174</xdr:colOff>
      <xdr:row>38</xdr:row>
      <xdr:rowOff>133350</xdr:rowOff>
    </xdr:to>
    <mc:AlternateContent xmlns:mc="http://schemas.openxmlformats.org/markup-compatibility/2006" xmlns:a14="http://schemas.microsoft.com/office/drawing/2010/main">
      <mc:Choice Requires="a14">
        <xdr:graphicFrame macro="">
          <xdr:nvGraphicFramePr>
            <xdr:cNvPr id="124" name="Country">
              <a:extLst>
                <a:ext uri="{FF2B5EF4-FFF2-40B4-BE49-F238E27FC236}">
                  <a16:creationId xmlns:a16="http://schemas.microsoft.com/office/drawing/2014/main" id="{00000000-0008-0000-0100-00007C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10749" y="5381625"/>
              <a:ext cx="3152025" cy="19907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457200</xdr:colOff>
      <xdr:row>1</xdr:row>
      <xdr:rowOff>152400</xdr:rowOff>
    </xdr:from>
    <xdr:to>
      <xdr:col>3</xdr:col>
      <xdr:colOff>142875</xdr:colOff>
      <xdr:row>4</xdr:row>
      <xdr:rowOff>57150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066800" y="342900"/>
          <a:ext cx="904875" cy="47625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165100</xdr:colOff>
      <xdr:row>1</xdr:row>
      <xdr:rowOff>152400</xdr:rowOff>
    </xdr:from>
    <xdr:to>
      <xdr:col>5</xdr:col>
      <xdr:colOff>460375</xdr:colOff>
      <xdr:row>4</xdr:row>
      <xdr:rowOff>57150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2603500" y="342900"/>
          <a:ext cx="904875" cy="476250"/>
        </a:xfrm>
        <a:prstGeom prst="roundRect">
          <a:avLst/>
        </a:prstGeom>
        <a:solidFill>
          <a:srgbClr val="FF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482600</xdr:colOff>
      <xdr:row>1</xdr:row>
      <xdr:rowOff>152400</xdr:rowOff>
    </xdr:from>
    <xdr:to>
      <xdr:col>8</xdr:col>
      <xdr:colOff>168275</xdr:colOff>
      <xdr:row>4</xdr:row>
      <xdr:rowOff>57150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4140200" y="342900"/>
          <a:ext cx="904875" cy="47625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190500</xdr:colOff>
      <xdr:row>1</xdr:row>
      <xdr:rowOff>152400</xdr:rowOff>
    </xdr:from>
    <xdr:to>
      <xdr:col>10</xdr:col>
      <xdr:colOff>485775</xdr:colOff>
      <xdr:row>4</xdr:row>
      <xdr:rowOff>57150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5676900" y="342900"/>
          <a:ext cx="904875" cy="476250"/>
        </a:xfrm>
        <a:prstGeom prst="roundRect">
          <a:avLst/>
        </a:prstGeom>
        <a:solidFill>
          <a:srgbClr val="FF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45509</xdr:colOff>
      <xdr:row>2</xdr:row>
      <xdr:rowOff>24342</xdr:rowOff>
    </xdr:from>
    <xdr:to>
      <xdr:col>6</xdr:col>
      <xdr:colOff>180975</xdr:colOff>
      <xdr:row>14</xdr:row>
      <xdr:rowOff>104775</xdr:rowOff>
    </xdr:to>
    <xdr:sp macro="" textlink="">
      <xdr:nvSpPr>
        <xdr:cNvPr id="6" name="Rectangle: Rounded Corners 5">
          <a:extLst>
            <a:ext uri="{FF2B5EF4-FFF2-40B4-BE49-F238E27FC236}">
              <a16:creationId xmlns:a16="http://schemas.microsoft.com/office/drawing/2014/main" id="{35FB621C-DC41-426E-BB96-B836CEF58EA2}"/>
            </a:ext>
          </a:extLst>
        </xdr:cNvPr>
        <xdr:cNvSpPr/>
      </xdr:nvSpPr>
      <xdr:spPr>
        <a:xfrm>
          <a:off x="45509" y="405342"/>
          <a:ext cx="3793066" cy="236643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85725</xdr:colOff>
      <xdr:row>3</xdr:row>
      <xdr:rowOff>123825</xdr:rowOff>
    </xdr:from>
    <xdr:to>
      <xdr:col>6</xdr:col>
      <xdr:colOff>85725</xdr:colOff>
      <xdr:row>14</xdr:row>
      <xdr:rowOff>176213</xdr:rowOff>
    </xdr:to>
    <xdr:graphicFrame macro="">
      <xdr:nvGraphicFramePr>
        <xdr:cNvPr id="107" name="Chart 106">
          <a:extLst>
            <a:ext uri="{FF2B5EF4-FFF2-40B4-BE49-F238E27FC236}">
              <a16:creationId xmlns:a16="http://schemas.microsoft.com/office/drawing/2014/main" id="{C6A5D814-FFA4-4F2D-BF9E-0BF5D3313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180975</xdr:colOff>
      <xdr:row>2</xdr:row>
      <xdr:rowOff>123826</xdr:rowOff>
    </xdr:from>
    <xdr:to>
      <xdr:col>3</xdr:col>
      <xdr:colOff>47625</xdr:colOff>
      <xdr:row>4</xdr:row>
      <xdr:rowOff>28576</xdr:rowOff>
    </xdr:to>
    <xdr:sp macro="" textlink="">
      <xdr:nvSpPr>
        <xdr:cNvPr id="38" name="TextBox 37">
          <a:extLst>
            <a:ext uri="{FF2B5EF4-FFF2-40B4-BE49-F238E27FC236}">
              <a16:creationId xmlns:a16="http://schemas.microsoft.com/office/drawing/2014/main" id="{E6DA59B8-7EF6-4758-B0CA-195B2EF4AEBB}"/>
            </a:ext>
          </a:extLst>
        </xdr:cNvPr>
        <xdr:cNvSpPr txBox="1"/>
      </xdr:nvSpPr>
      <xdr:spPr>
        <a:xfrm>
          <a:off x="180975" y="504826"/>
          <a:ext cx="1695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Top-5 Profitable </a:t>
          </a:r>
          <a:r>
            <a:rPr lang="en-US" sz="1100" b="1"/>
            <a:t>Products</a:t>
          </a:r>
          <a:endParaRPr lang="en-KE" sz="1100" b="1"/>
        </a:p>
      </xdr:txBody>
    </xdr:sp>
    <xdr:clientData/>
  </xdr:twoCellAnchor>
  <xdr:twoCellAnchor>
    <xdr:from>
      <xdr:col>2</xdr:col>
      <xdr:colOff>0</xdr:colOff>
      <xdr:row>7</xdr:row>
      <xdr:rowOff>0</xdr:rowOff>
    </xdr:from>
    <xdr:to>
      <xdr:col>5</xdr:col>
      <xdr:colOff>533400</xdr:colOff>
      <xdr:row>14</xdr:row>
      <xdr:rowOff>95249</xdr:rowOff>
    </xdr:to>
    <xdr:graphicFrame macro="">
      <xdr:nvGraphicFramePr>
        <xdr:cNvPr id="109" name="Chart 108">
          <a:extLst>
            <a:ext uri="{FF2B5EF4-FFF2-40B4-BE49-F238E27FC236}">
              <a16:creationId xmlns:a16="http://schemas.microsoft.com/office/drawing/2014/main" id="{5486A0AE-302F-4450-92C9-7DC5B2F29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95249</xdr:colOff>
      <xdr:row>8</xdr:row>
      <xdr:rowOff>95250</xdr:rowOff>
    </xdr:from>
    <xdr:to>
      <xdr:col>4</xdr:col>
      <xdr:colOff>390524</xdr:colOff>
      <xdr:row>13</xdr:row>
      <xdr:rowOff>47625</xdr:rowOff>
    </xdr:to>
    <xdr:sp macro="" textlink="">
      <xdr:nvSpPr>
        <xdr:cNvPr id="39" name="Oval 38">
          <a:extLst>
            <a:ext uri="{FF2B5EF4-FFF2-40B4-BE49-F238E27FC236}">
              <a16:creationId xmlns:a16="http://schemas.microsoft.com/office/drawing/2014/main" id="{A0EFDA5F-75EF-419E-A9EE-050F63B0CD88}"/>
            </a:ext>
          </a:extLst>
        </xdr:cNvPr>
        <xdr:cNvSpPr/>
      </xdr:nvSpPr>
      <xdr:spPr>
        <a:xfrm>
          <a:off x="1924049" y="1619250"/>
          <a:ext cx="904875" cy="9048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95250</xdr:colOff>
      <xdr:row>9</xdr:row>
      <xdr:rowOff>38101</xdr:rowOff>
    </xdr:from>
    <xdr:to>
      <xdr:col>6</xdr:col>
      <xdr:colOff>171450</xdr:colOff>
      <xdr:row>10</xdr:row>
      <xdr:rowOff>133351</xdr:rowOff>
    </xdr:to>
    <xdr:sp macro="" textlink="'P&amp;C Analysis'!J2">
      <xdr:nvSpPr>
        <xdr:cNvPr id="111" name="TextBox 110">
          <a:extLst>
            <a:ext uri="{FF2B5EF4-FFF2-40B4-BE49-F238E27FC236}">
              <a16:creationId xmlns:a16="http://schemas.microsoft.com/office/drawing/2014/main" id="{3923476F-DC0E-4BB9-9E64-49EC08DDE16F}"/>
            </a:ext>
          </a:extLst>
        </xdr:cNvPr>
        <xdr:cNvSpPr txBox="1"/>
      </xdr:nvSpPr>
      <xdr:spPr>
        <a:xfrm>
          <a:off x="3143250" y="1752601"/>
          <a:ext cx="685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66D6A84-015D-46C0-8ED2-2D159BADC6AC}" type="TxLink">
            <a:rPr lang="en-US" sz="1400" b="1" i="0" u="none" strike="noStrike">
              <a:solidFill>
                <a:srgbClr val="00B0F0"/>
              </a:solidFill>
              <a:latin typeface="Calibri"/>
              <a:ea typeface="+mn-ea"/>
              <a:cs typeface="Calibri"/>
            </a:rPr>
            <a:pPr marL="0" indent="0" algn="l"/>
            <a:t>24.8%</a:t>
          </a:fld>
          <a:endParaRPr lang="en-KE" sz="1400" b="1" i="0" u="none" strike="noStrike">
            <a:solidFill>
              <a:srgbClr val="00B0F0"/>
            </a:solidFill>
            <a:latin typeface="Calibri"/>
            <a:ea typeface="+mn-ea"/>
            <a:cs typeface="Calibri"/>
          </a:endParaRPr>
        </a:p>
      </xdr:txBody>
    </xdr:sp>
    <xdr:clientData/>
  </xdr:twoCellAnchor>
  <xdr:twoCellAnchor>
    <xdr:from>
      <xdr:col>5</xdr:col>
      <xdr:colOff>85725</xdr:colOff>
      <xdr:row>7</xdr:row>
      <xdr:rowOff>152401</xdr:rowOff>
    </xdr:from>
    <xdr:to>
      <xdr:col>6</xdr:col>
      <xdr:colOff>32179</xdr:colOff>
      <xdr:row>9</xdr:row>
      <xdr:rowOff>57151</xdr:rowOff>
    </xdr:to>
    <xdr:sp macro="" textlink="">
      <xdr:nvSpPr>
        <xdr:cNvPr id="112" name="TextBox 111">
          <a:extLst>
            <a:ext uri="{FF2B5EF4-FFF2-40B4-BE49-F238E27FC236}">
              <a16:creationId xmlns:a16="http://schemas.microsoft.com/office/drawing/2014/main" id="{D4453FB1-8F05-4479-8548-17844ED6324E}"/>
            </a:ext>
          </a:extLst>
        </xdr:cNvPr>
        <xdr:cNvSpPr txBox="1"/>
      </xdr:nvSpPr>
      <xdr:spPr>
        <a:xfrm>
          <a:off x="3133725" y="1485901"/>
          <a:ext cx="55605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Top-5 </a:t>
          </a:r>
          <a:endParaRPr lang="en-KE" sz="1100" b="1"/>
        </a:p>
      </xdr:txBody>
    </xdr:sp>
    <xdr:clientData/>
  </xdr:twoCellAnchor>
  <xdr:twoCellAnchor>
    <xdr:from>
      <xdr:col>5</xdr:col>
      <xdr:colOff>66675</xdr:colOff>
      <xdr:row>12</xdr:row>
      <xdr:rowOff>38101</xdr:rowOff>
    </xdr:from>
    <xdr:to>
      <xdr:col>6</xdr:col>
      <xdr:colOff>28575</xdr:colOff>
      <xdr:row>13</xdr:row>
      <xdr:rowOff>95250</xdr:rowOff>
    </xdr:to>
    <xdr:sp macro="" textlink="'P&amp;C Analysis'!J3">
      <xdr:nvSpPr>
        <xdr:cNvPr id="114" name="TextBox 113">
          <a:extLst>
            <a:ext uri="{FF2B5EF4-FFF2-40B4-BE49-F238E27FC236}">
              <a16:creationId xmlns:a16="http://schemas.microsoft.com/office/drawing/2014/main" id="{B296D665-7203-4E1F-A79A-5EDFB8DAEA82}"/>
            </a:ext>
          </a:extLst>
        </xdr:cNvPr>
        <xdr:cNvSpPr txBox="1"/>
      </xdr:nvSpPr>
      <xdr:spPr>
        <a:xfrm>
          <a:off x="3114675" y="2324101"/>
          <a:ext cx="5715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6E586FA-372C-4822-B981-16C490788A52}" type="TxLink">
            <a:rPr lang="en-US" sz="1200" b="1" i="0" u="none" strike="noStrike">
              <a:solidFill>
                <a:schemeClr val="bg1">
                  <a:lumMod val="65000"/>
                </a:schemeClr>
              </a:solidFill>
              <a:latin typeface="Calibri"/>
              <a:ea typeface="+mn-ea"/>
              <a:cs typeface="Calibri"/>
            </a:rPr>
            <a:pPr marL="0" indent="0" algn="l"/>
            <a:t>75.2%</a:t>
          </a:fld>
          <a:endParaRPr lang="en-KE" sz="1200" b="1" i="0" u="none" strike="noStrike">
            <a:solidFill>
              <a:schemeClr val="bg1">
                <a:lumMod val="65000"/>
              </a:schemeClr>
            </a:solidFill>
            <a:latin typeface="Calibri"/>
            <a:ea typeface="+mn-ea"/>
            <a:cs typeface="Calibri"/>
          </a:endParaRPr>
        </a:p>
      </xdr:txBody>
    </xdr:sp>
    <xdr:clientData/>
  </xdr:twoCellAnchor>
  <xdr:twoCellAnchor>
    <xdr:from>
      <xdr:col>5</xdr:col>
      <xdr:colOff>57150</xdr:colOff>
      <xdr:row>10</xdr:row>
      <xdr:rowOff>142876</xdr:rowOff>
    </xdr:from>
    <xdr:to>
      <xdr:col>6</xdr:col>
      <xdr:colOff>19050</xdr:colOff>
      <xdr:row>12</xdr:row>
      <xdr:rowOff>47626</xdr:rowOff>
    </xdr:to>
    <xdr:sp macro="" textlink="">
      <xdr:nvSpPr>
        <xdr:cNvPr id="115" name="TextBox 114">
          <a:extLst>
            <a:ext uri="{FF2B5EF4-FFF2-40B4-BE49-F238E27FC236}">
              <a16:creationId xmlns:a16="http://schemas.microsoft.com/office/drawing/2014/main" id="{FEB06235-72A8-4CBA-8C98-9195B8751109}"/>
            </a:ext>
          </a:extLst>
        </xdr:cNvPr>
        <xdr:cNvSpPr txBox="1"/>
      </xdr:nvSpPr>
      <xdr:spPr>
        <a:xfrm>
          <a:off x="3105150" y="2047876"/>
          <a:ext cx="571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Others </a:t>
          </a:r>
          <a:endParaRPr lang="en-KE" sz="1100" b="1"/>
        </a:p>
      </xdr:txBody>
    </xdr:sp>
    <xdr:clientData/>
  </xdr:twoCellAnchor>
  <xdr:twoCellAnchor>
    <xdr:from>
      <xdr:col>5</xdr:col>
      <xdr:colOff>142875</xdr:colOff>
      <xdr:row>7</xdr:row>
      <xdr:rowOff>152400</xdr:rowOff>
    </xdr:from>
    <xdr:to>
      <xdr:col>5</xdr:col>
      <xdr:colOff>142875</xdr:colOff>
      <xdr:row>10</xdr:row>
      <xdr:rowOff>9527</xdr:rowOff>
    </xdr:to>
    <xdr:cxnSp macro="">
      <xdr:nvCxnSpPr>
        <xdr:cNvPr id="108" name="Straight Connector 107">
          <a:extLst>
            <a:ext uri="{FF2B5EF4-FFF2-40B4-BE49-F238E27FC236}">
              <a16:creationId xmlns:a16="http://schemas.microsoft.com/office/drawing/2014/main" id="{37C27196-7681-4D33-A022-B85D61023C76}"/>
            </a:ext>
          </a:extLst>
        </xdr:cNvPr>
        <xdr:cNvCxnSpPr/>
      </xdr:nvCxnSpPr>
      <xdr:spPr>
        <a:xfrm flipV="1">
          <a:off x="3190875" y="1485900"/>
          <a:ext cx="0" cy="428627"/>
        </a:xfrm>
        <a:prstGeom prst="line">
          <a:avLst/>
        </a:prstGeom>
        <a:ln w="15875">
          <a:solidFill>
            <a:srgbClr val="00B0F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114300</xdr:colOff>
      <xdr:row>11</xdr:row>
      <xdr:rowOff>38100</xdr:rowOff>
    </xdr:from>
    <xdr:to>
      <xdr:col>5</xdr:col>
      <xdr:colOff>114300</xdr:colOff>
      <xdr:row>13</xdr:row>
      <xdr:rowOff>85727</xdr:rowOff>
    </xdr:to>
    <xdr:cxnSp macro="">
      <xdr:nvCxnSpPr>
        <xdr:cNvPr id="121" name="Straight Connector 120">
          <a:extLst>
            <a:ext uri="{FF2B5EF4-FFF2-40B4-BE49-F238E27FC236}">
              <a16:creationId xmlns:a16="http://schemas.microsoft.com/office/drawing/2014/main" id="{32ADBF0C-4BC5-4DE6-AA49-2111E0E1836D}"/>
            </a:ext>
          </a:extLst>
        </xdr:cNvPr>
        <xdr:cNvCxnSpPr/>
      </xdr:nvCxnSpPr>
      <xdr:spPr>
        <a:xfrm flipV="1">
          <a:off x="3162300" y="2133600"/>
          <a:ext cx="0" cy="428627"/>
        </a:xfrm>
        <a:prstGeom prst="line">
          <a:avLst/>
        </a:prstGeom>
        <a:ln w="1587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381000</xdr:colOff>
      <xdr:row>5</xdr:row>
      <xdr:rowOff>19051</xdr:rowOff>
    </xdr:from>
    <xdr:to>
      <xdr:col>6</xdr:col>
      <xdr:colOff>247650</xdr:colOff>
      <xdr:row>7</xdr:row>
      <xdr:rowOff>104775</xdr:rowOff>
    </xdr:to>
    <xdr:sp macro="" textlink="">
      <xdr:nvSpPr>
        <xdr:cNvPr id="122" name="TextBox 121">
          <a:extLst>
            <a:ext uri="{FF2B5EF4-FFF2-40B4-BE49-F238E27FC236}">
              <a16:creationId xmlns:a16="http://schemas.microsoft.com/office/drawing/2014/main" id="{541E87D6-4175-45F1-A0EF-78FCA9F846F7}"/>
            </a:ext>
          </a:extLst>
        </xdr:cNvPr>
        <xdr:cNvSpPr txBox="1"/>
      </xdr:nvSpPr>
      <xdr:spPr>
        <a:xfrm>
          <a:off x="2209800" y="971551"/>
          <a:ext cx="1695450"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Profit Share of the </a:t>
          </a:r>
          <a:r>
            <a:rPr lang="en-US" sz="1100" b="1">
              <a:solidFill>
                <a:srgbClr val="00B0F0"/>
              </a:solidFill>
            </a:rPr>
            <a:t>Top-5</a:t>
          </a:r>
          <a:r>
            <a:rPr lang="en-US" sz="1100"/>
            <a:t> Products</a:t>
          </a:r>
          <a:r>
            <a:rPr lang="en-US" sz="1100" baseline="0"/>
            <a:t> vs </a:t>
          </a:r>
          <a:r>
            <a:rPr lang="en-US" sz="1100" b="1" baseline="0">
              <a:solidFill>
                <a:schemeClr val="bg1">
                  <a:lumMod val="65000"/>
                </a:schemeClr>
              </a:solidFill>
            </a:rPr>
            <a:t>Others</a:t>
          </a:r>
        </a:p>
        <a:p>
          <a:endParaRPr lang="en-US" sz="1100" baseline="0"/>
        </a:p>
      </xdr:txBody>
    </xdr:sp>
    <xdr:clientData/>
  </xdr:twoCellAnchor>
  <xdr:twoCellAnchor>
    <xdr:from>
      <xdr:col>6</xdr:col>
      <xdr:colOff>321734</xdr:colOff>
      <xdr:row>2</xdr:row>
      <xdr:rowOff>43392</xdr:rowOff>
    </xdr:from>
    <xdr:to>
      <xdr:col>8</xdr:col>
      <xdr:colOff>323850</xdr:colOff>
      <xdr:row>14</xdr:row>
      <xdr:rowOff>123825</xdr:rowOff>
    </xdr:to>
    <xdr:sp macro="" textlink="">
      <xdr:nvSpPr>
        <xdr:cNvPr id="123" name="Rectangle: Rounded Corners 122">
          <a:extLst>
            <a:ext uri="{FF2B5EF4-FFF2-40B4-BE49-F238E27FC236}">
              <a16:creationId xmlns:a16="http://schemas.microsoft.com/office/drawing/2014/main" id="{1B6BE235-363D-4198-B94D-D5B12405B467}"/>
            </a:ext>
          </a:extLst>
        </xdr:cNvPr>
        <xdr:cNvSpPr/>
      </xdr:nvSpPr>
      <xdr:spPr>
        <a:xfrm>
          <a:off x="3979334" y="424392"/>
          <a:ext cx="1221316" cy="236643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228600</xdr:colOff>
      <xdr:row>2</xdr:row>
      <xdr:rowOff>66675</xdr:rowOff>
    </xdr:from>
    <xdr:to>
      <xdr:col>8</xdr:col>
      <xdr:colOff>333375</xdr:colOff>
      <xdr:row>5</xdr:row>
      <xdr:rowOff>9524</xdr:rowOff>
    </xdr:to>
    <xdr:sp macro="" textlink="">
      <xdr:nvSpPr>
        <xdr:cNvPr id="124" name="TextBox 123">
          <a:extLst>
            <a:ext uri="{FF2B5EF4-FFF2-40B4-BE49-F238E27FC236}">
              <a16:creationId xmlns:a16="http://schemas.microsoft.com/office/drawing/2014/main" id="{2D6A6C03-7B69-4C66-ABF3-E6BE5BB8BDCD}"/>
            </a:ext>
          </a:extLst>
        </xdr:cNvPr>
        <xdr:cNvSpPr txBox="1"/>
      </xdr:nvSpPr>
      <xdr:spPr>
        <a:xfrm>
          <a:off x="4495800" y="447675"/>
          <a:ext cx="714375" cy="51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Available </a:t>
          </a:r>
          <a:r>
            <a:rPr lang="en-US" sz="1100" b="1"/>
            <a:t>Products</a:t>
          </a:r>
          <a:endParaRPr lang="en-US" sz="1100" b="1" baseline="0"/>
        </a:p>
        <a:p>
          <a:endParaRPr lang="en-US" sz="1100" baseline="0"/>
        </a:p>
      </xdr:txBody>
    </xdr:sp>
    <xdr:clientData/>
  </xdr:twoCellAnchor>
  <xdr:twoCellAnchor>
    <xdr:from>
      <xdr:col>7</xdr:col>
      <xdr:colOff>190500</xdr:colOff>
      <xdr:row>6</xdr:row>
      <xdr:rowOff>85725</xdr:rowOff>
    </xdr:from>
    <xdr:to>
      <xdr:col>8</xdr:col>
      <xdr:colOff>333375</xdr:colOff>
      <xdr:row>9</xdr:row>
      <xdr:rowOff>47625</xdr:rowOff>
    </xdr:to>
    <xdr:sp macro="" textlink="">
      <xdr:nvSpPr>
        <xdr:cNvPr id="125" name="TextBox 124">
          <a:extLst>
            <a:ext uri="{FF2B5EF4-FFF2-40B4-BE49-F238E27FC236}">
              <a16:creationId xmlns:a16="http://schemas.microsoft.com/office/drawing/2014/main" id="{0881E890-BC2D-4866-ABE4-7C8EFE960A2A}"/>
            </a:ext>
          </a:extLst>
        </xdr:cNvPr>
        <xdr:cNvSpPr txBox="1"/>
      </xdr:nvSpPr>
      <xdr:spPr>
        <a:xfrm>
          <a:off x="4457700" y="1228725"/>
          <a:ext cx="7524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Sold </a:t>
          </a:r>
          <a:r>
            <a:rPr lang="en-US" sz="1100" b="1"/>
            <a:t>Products</a:t>
          </a:r>
          <a:endParaRPr lang="en-US" sz="1100" b="1" baseline="0"/>
        </a:p>
        <a:p>
          <a:endParaRPr lang="en-US" sz="1100" baseline="0"/>
        </a:p>
      </xdr:txBody>
    </xdr:sp>
    <xdr:clientData/>
  </xdr:twoCellAnchor>
  <xdr:twoCellAnchor>
    <xdr:from>
      <xdr:col>7</xdr:col>
      <xdr:colOff>190500</xdr:colOff>
      <xdr:row>10</xdr:row>
      <xdr:rowOff>123825</xdr:rowOff>
    </xdr:from>
    <xdr:to>
      <xdr:col>8</xdr:col>
      <xdr:colOff>333375</xdr:colOff>
      <xdr:row>13</xdr:row>
      <xdr:rowOff>114300</xdr:rowOff>
    </xdr:to>
    <xdr:sp macro="" textlink="">
      <xdr:nvSpPr>
        <xdr:cNvPr id="126" name="TextBox 125">
          <a:extLst>
            <a:ext uri="{FF2B5EF4-FFF2-40B4-BE49-F238E27FC236}">
              <a16:creationId xmlns:a16="http://schemas.microsoft.com/office/drawing/2014/main" id="{1DA39150-07C9-4736-BA4D-837D98DD12CD}"/>
            </a:ext>
          </a:extLst>
        </xdr:cNvPr>
        <xdr:cNvSpPr txBox="1"/>
      </xdr:nvSpPr>
      <xdr:spPr>
        <a:xfrm>
          <a:off x="4457700" y="2028825"/>
          <a:ext cx="7524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UnSold </a:t>
          </a:r>
          <a:r>
            <a:rPr lang="en-US" sz="1100" b="1"/>
            <a:t>Products</a:t>
          </a:r>
          <a:endParaRPr lang="en-US" sz="1100" b="1" baseline="0"/>
        </a:p>
        <a:p>
          <a:endParaRPr lang="en-US" sz="1100" baseline="0"/>
        </a:p>
      </xdr:txBody>
    </xdr:sp>
    <xdr:clientData/>
  </xdr:twoCellAnchor>
  <xdr:twoCellAnchor>
    <xdr:from>
      <xdr:col>7</xdr:col>
      <xdr:colOff>285750</xdr:colOff>
      <xdr:row>4</xdr:row>
      <xdr:rowOff>104776</xdr:rowOff>
    </xdr:from>
    <xdr:to>
      <xdr:col>8</xdr:col>
      <xdr:colOff>247650</xdr:colOff>
      <xdr:row>5</xdr:row>
      <xdr:rowOff>161925</xdr:rowOff>
    </xdr:to>
    <xdr:sp macro="" textlink="'P&amp;C Analysis'!M3">
      <xdr:nvSpPr>
        <xdr:cNvPr id="127" name="TextBox 126">
          <a:extLst>
            <a:ext uri="{FF2B5EF4-FFF2-40B4-BE49-F238E27FC236}">
              <a16:creationId xmlns:a16="http://schemas.microsoft.com/office/drawing/2014/main" id="{E1C17ED5-B8EB-4683-B401-FBC22A61396E}"/>
            </a:ext>
          </a:extLst>
        </xdr:cNvPr>
        <xdr:cNvSpPr txBox="1"/>
      </xdr:nvSpPr>
      <xdr:spPr>
        <a:xfrm>
          <a:off x="4552950" y="866776"/>
          <a:ext cx="5715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A5941FD-C55F-472F-8AF4-C4AF4041F9A8}" type="TxLink">
            <a:rPr lang="en-US" sz="1400" b="0" i="0" u="none" strike="noStrike">
              <a:solidFill>
                <a:schemeClr val="bg1">
                  <a:lumMod val="65000"/>
                </a:schemeClr>
              </a:solidFill>
              <a:latin typeface="Calibri"/>
              <a:ea typeface="+mn-ea"/>
              <a:cs typeface="Calibri"/>
            </a:rPr>
            <a:t>606</a:t>
          </a:fld>
          <a:endParaRPr lang="en-KE" sz="1600" b="0" i="0" u="none" strike="noStrike">
            <a:solidFill>
              <a:schemeClr val="bg1">
                <a:lumMod val="65000"/>
              </a:schemeClr>
            </a:solidFill>
            <a:latin typeface="Calibri"/>
            <a:ea typeface="+mn-ea"/>
            <a:cs typeface="Calibri"/>
          </a:endParaRPr>
        </a:p>
      </xdr:txBody>
    </xdr:sp>
    <xdr:clientData/>
  </xdr:twoCellAnchor>
  <xdr:twoCellAnchor>
    <xdr:from>
      <xdr:col>7</xdr:col>
      <xdr:colOff>314325</xdr:colOff>
      <xdr:row>8</xdr:row>
      <xdr:rowOff>109537</xdr:rowOff>
    </xdr:from>
    <xdr:to>
      <xdr:col>8</xdr:col>
      <xdr:colOff>276225</xdr:colOff>
      <xdr:row>10</xdr:row>
      <xdr:rowOff>23812</xdr:rowOff>
    </xdr:to>
    <xdr:sp macro="" textlink="'P&amp;C Analysis'!N3">
      <xdr:nvSpPr>
        <xdr:cNvPr id="128" name="TextBox 127">
          <a:extLst>
            <a:ext uri="{FF2B5EF4-FFF2-40B4-BE49-F238E27FC236}">
              <a16:creationId xmlns:a16="http://schemas.microsoft.com/office/drawing/2014/main" id="{14B1A049-635D-4F4A-9578-C6ABCAA1AA3F}"/>
            </a:ext>
          </a:extLst>
        </xdr:cNvPr>
        <xdr:cNvSpPr txBox="1"/>
      </xdr:nvSpPr>
      <xdr:spPr>
        <a:xfrm>
          <a:off x="4581525" y="1633537"/>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0732D7A-EBFE-42C6-BA99-364FEA611166}" type="TxLink">
            <a:rPr lang="en-US" sz="1600" b="1" i="0" u="none" strike="noStrike">
              <a:solidFill>
                <a:srgbClr val="00B0F0"/>
              </a:solidFill>
              <a:latin typeface="Calibri"/>
              <a:ea typeface="+mn-ea"/>
              <a:cs typeface="Calibri"/>
            </a:rPr>
            <a:t>158</a:t>
          </a:fld>
          <a:endParaRPr lang="en-KE" sz="1800" b="1" i="0" u="none" strike="noStrike">
            <a:solidFill>
              <a:srgbClr val="00B0F0"/>
            </a:solidFill>
            <a:latin typeface="Calibri"/>
            <a:ea typeface="+mn-ea"/>
            <a:cs typeface="Calibri"/>
          </a:endParaRPr>
        </a:p>
      </xdr:txBody>
    </xdr:sp>
    <xdr:clientData/>
  </xdr:twoCellAnchor>
  <xdr:twoCellAnchor>
    <xdr:from>
      <xdr:col>7</xdr:col>
      <xdr:colOff>257175</xdr:colOff>
      <xdr:row>12</xdr:row>
      <xdr:rowOff>161925</xdr:rowOff>
    </xdr:from>
    <xdr:to>
      <xdr:col>8</xdr:col>
      <xdr:colOff>219075</xdr:colOff>
      <xdr:row>14</xdr:row>
      <xdr:rowOff>76200</xdr:rowOff>
    </xdr:to>
    <xdr:sp macro="" textlink="'P&amp;C Analysis'!O3">
      <xdr:nvSpPr>
        <xdr:cNvPr id="129" name="TextBox 128">
          <a:extLst>
            <a:ext uri="{FF2B5EF4-FFF2-40B4-BE49-F238E27FC236}">
              <a16:creationId xmlns:a16="http://schemas.microsoft.com/office/drawing/2014/main" id="{03EEAD78-B501-43E0-9B8C-0DE9AFF78A3F}"/>
            </a:ext>
          </a:extLst>
        </xdr:cNvPr>
        <xdr:cNvSpPr txBox="1"/>
      </xdr:nvSpPr>
      <xdr:spPr>
        <a:xfrm>
          <a:off x="4524375" y="24479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A0643E4-3E87-478C-B9CD-9FCB69E2D720}" type="TxLink">
            <a:rPr lang="en-US" sz="1200" b="0" i="0" u="none" strike="noStrike">
              <a:solidFill>
                <a:schemeClr val="bg1">
                  <a:lumMod val="65000"/>
                </a:schemeClr>
              </a:solidFill>
              <a:latin typeface="Calibri"/>
              <a:ea typeface="+mn-ea"/>
              <a:cs typeface="Calibri"/>
            </a:rPr>
            <a:t>448</a:t>
          </a:fld>
          <a:endParaRPr lang="en-KE" sz="1600" b="0" i="0" u="none" strike="noStrike">
            <a:solidFill>
              <a:schemeClr val="bg1">
                <a:lumMod val="65000"/>
              </a:schemeClr>
            </a:solidFill>
            <a:latin typeface="Calibri"/>
            <a:ea typeface="+mn-ea"/>
            <a:cs typeface="Calibri"/>
          </a:endParaRPr>
        </a:p>
      </xdr:txBody>
    </xdr:sp>
    <xdr:clientData/>
  </xdr:twoCellAnchor>
  <xdr:twoCellAnchor>
    <xdr:from>
      <xdr:col>6</xdr:col>
      <xdr:colOff>381000</xdr:colOff>
      <xdr:row>2</xdr:row>
      <xdr:rowOff>142875</xdr:rowOff>
    </xdr:from>
    <xdr:to>
      <xdr:col>7</xdr:col>
      <xdr:colOff>228600</xdr:colOff>
      <xdr:row>5</xdr:row>
      <xdr:rowOff>9525</xdr:rowOff>
    </xdr:to>
    <xdr:sp macro="" textlink="">
      <xdr:nvSpPr>
        <xdr:cNvPr id="118" name="Rectangle: Rounded Corners 117">
          <a:extLst>
            <a:ext uri="{FF2B5EF4-FFF2-40B4-BE49-F238E27FC236}">
              <a16:creationId xmlns:a16="http://schemas.microsoft.com/office/drawing/2014/main" id="{BEB7B64B-2902-44D4-9EB9-BF9519140D99}"/>
            </a:ext>
          </a:extLst>
        </xdr:cNvPr>
        <xdr:cNvSpPr/>
      </xdr:nvSpPr>
      <xdr:spPr>
        <a:xfrm>
          <a:off x="4038600" y="523875"/>
          <a:ext cx="457200" cy="43815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381000</xdr:colOff>
      <xdr:row>6</xdr:row>
      <xdr:rowOff>133350</xdr:rowOff>
    </xdr:from>
    <xdr:to>
      <xdr:col>7</xdr:col>
      <xdr:colOff>228600</xdr:colOff>
      <xdr:row>9</xdr:row>
      <xdr:rowOff>0</xdr:rowOff>
    </xdr:to>
    <xdr:sp macro="" textlink="">
      <xdr:nvSpPr>
        <xdr:cNvPr id="133" name="Rectangle: Rounded Corners 132">
          <a:extLst>
            <a:ext uri="{FF2B5EF4-FFF2-40B4-BE49-F238E27FC236}">
              <a16:creationId xmlns:a16="http://schemas.microsoft.com/office/drawing/2014/main" id="{21B40843-6790-4065-8B06-A748F83FEFAA}"/>
            </a:ext>
          </a:extLst>
        </xdr:cNvPr>
        <xdr:cNvSpPr/>
      </xdr:nvSpPr>
      <xdr:spPr>
        <a:xfrm>
          <a:off x="4038600" y="1276350"/>
          <a:ext cx="457200" cy="43815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381000</xdr:colOff>
      <xdr:row>11</xdr:row>
      <xdr:rowOff>19050</xdr:rowOff>
    </xdr:from>
    <xdr:to>
      <xdr:col>7</xdr:col>
      <xdr:colOff>228600</xdr:colOff>
      <xdr:row>13</xdr:row>
      <xdr:rowOff>76200</xdr:rowOff>
    </xdr:to>
    <xdr:sp macro="" textlink="">
      <xdr:nvSpPr>
        <xdr:cNvPr id="134" name="Rectangle: Rounded Corners 133">
          <a:extLst>
            <a:ext uri="{FF2B5EF4-FFF2-40B4-BE49-F238E27FC236}">
              <a16:creationId xmlns:a16="http://schemas.microsoft.com/office/drawing/2014/main" id="{BE4C7D77-7647-4635-AC50-38A999BA38D5}"/>
            </a:ext>
          </a:extLst>
        </xdr:cNvPr>
        <xdr:cNvSpPr/>
      </xdr:nvSpPr>
      <xdr:spPr>
        <a:xfrm>
          <a:off x="4038600" y="2114550"/>
          <a:ext cx="457200" cy="43815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6</xdr:col>
      <xdr:colOff>447676</xdr:colOff>
      <xdr:row>3</xdr:row>
      <xdr:rowOff>1</xdr:rowOff>
    </xdr:from>
    <xdr:to>
      <xdr:col>7</xdr:col>
      <xdr:colOff>152400</xdr:colOff>
      <xdr:row>4</xdr:row>
      <xdr:rowOff>123825</xdr:rowOff>
    </xdr:to>
    <xdr:pic>
      <xdr:nvPicPr>
        <xdr:cNvPr id="120" name="Picture 119">
          <a:extLst>
            <a:ext uri="{FF2B5EF4-FFF2-40B4-BE49-F238E27FC236}">
              <a16:creationId xmlns:a16="http://schemas.microsoft.com/office/drawing/2014/main" id="{458C9DC9-55EF-48AA-A2BD-635187C628E1}"/>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4105276" y="571501"/>
          <a:ext cx="314324" cy="314324"/>
        </a:xfrm>
        <a:prstGeom prst="rect">
          <a:avLst/>
        </a:prstGeom>
      </xdr:spPr>
    </xdr:pic>
    <xdr:clientData/>
  </xdr:twoCellAnchor>
  <xdr:twoCellAnchor editAs="oneCell">
    <xdr:from>
      <xdr:col>6</xdr:col>
      <xdr:colOff>400051</xdr:colOff>
      <xdr:row>6</xdr:row>
      <xdr:rowOff>161926</xdr:rowOff>
    </xdr:from>
    <xdr:to>
      <xdr:col>7</xdr:col>
      <xdr:colOff>161925</xdr:colOff>
      <xdr:row>8</xdr:row>
      <xdr:rowOff>152400</xdr:rowOff>
    </xdr:to>
    <xdr:pic>
      <xdr:nvPicPr>
        <xdr:cNvPr id="135" name="Picture 134">
          <a:extLst>
            <a:ext uri="{FF2B5EF4-FFF2-40B4-BE49-F238E27FC236}">
              <a16:creationId xmlns:a16="http://schemas.microsoft.com/office/drawing/2014/main" id="{CCB8A904-B17C-441B-9853-27B68EB275A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57651" y="1304926"/>
          <a:ext cx="371474" cy="371474"/>
        </a:xfrm>
        <a:prstGeom prst="rect">
          <a:avLst/>
        </a:prstGeom>
      </xdr:spPr>
    </xdr:pic>
    <xdr:clientData/>
  </xdr:twoCellAnchor>
  <xdr:twoCellAnchor editAs="oneCell">
    <xdr:from>
      <xdr:col>6</xdr:col>
      <xdr:colOff>428626</xdr:colOff>
      <xdr:row>11</xdr:row>
      <xdr:rowOff>47625</xdr:rowOff>
    </xdr:from>
    <xdr:to>
      <xdr:col>7</xdr:col>
      <xdr:colOff>180975</xdr:colOff>
      <xdr:row>13</xdr:row>
      <xdr:rowOff>28574</xdr:rowOff>
    </xdr:to>
    <xdr:pic>
      <xdr:nvPicPr>
        <xdr:cNvPr id="137" name="Picture 136">
          <a:extLst>
            <a:ext uri="{FF2B5EF4-FFF2-40B4-BE49-F238E27FC236}">
              <a16:creationId xmlns:a16="http://schemas.microsoft.com/office/drawing/2014/main" id="{182D6AAC-B9C8-4936-BEA6-32AF7C529F5E}"/>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086226" y="2143125"/>
          <a:ext cx="361949" cy="361949"/>
        </a:xfrm>
        <a:prstGeom prst="rect">
          <a:avLst/>
        </a:prstGeom>
      </xdr:spPr>
    </xdr:pic>
    <xdr:clientData/>
  </xdr:twoCellAnchor>
  <xdr:twoCellAnchor>
    <xdr:from>
      <xdr:col>8</xdr:col>
      <xdr:colOff>502709</xdr:colOff>
      <xdr:row>2</xdr:row>
      <xdr:rowOff>71967</xdr:rowOff>
    </xdr:from>
    <xdr:to>
      <xdr:col>12</xdr:col>
      <xdr:colOff>561975</xdr:colOff>
      <xdr:row>14</xdr:row>
      <xdr:rowOff>152400</xdr:rowOff>
    </xdr:to>
    <xdr:sp macro="" textlink="">
      <xdr:nvSpPr>
        <xdr:cNvPr id="141" name="Rectangle: Rounded Corners 140">
          <a:extLst>
            <a:ext uri="{FF2B5EF4-FFF2-40B4-BE49-F238E27FC236}">
              <a16:creationId xmlns:a16="http://schemas.microsoft.com/office/drawing/2014/main" id="{031F50A5-F434-4B69-AB9D-11742525E9AB}"/>
            </a:ext>
          </a:extLst>
        </xdr:cNvPr>
        <xdr:cNvSpPr/>
      </xdr:nvSpPr>
      <xdr:spPr>
        <a:xfrm>
          <a:off x="5379509" y="452967"/>
          <a:ext cx="2497666" cy="236643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19050</xdr:colOff>
      <xdr:row>3</xdr:row>
      <xdr:rowOff>161925</xdr:rowOff>
    </xdr:from>
    <xdr:to>
      <xdr:col>13</xdr:col>
      <xdr:colOff>552450</xdr:colOff>
      <xdr:row>14</xdr:row>
      <xdr:rowOff>142875</xdr:rowOff>
    </xdr:to>
    <xdr:graphicFrame macro="">
      <xdr:nvGraphicFramePr>
        <xdr:cNvPr id="142" name="Chart 141">
          <a:extLst>
            <a:ext uri="{FF2B5EF4-FFF2-40B4-BE49-F238E27FC236}">
              <a16:creationId xmlns:a16="http://schemas.microsoft.com/office/drawing/2014/main" id="{EDAD8E1C-CCAB-4F07-B848-BD5A60E14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2</xdr:row>
      <xdr:rowOff>123826</xdr:rowOff>
    </xdr:from>
    <xdr:to>
      <xdr:col>11</xdr:col>
      <xdr:colOff>476250</xdr:colOff>
      <xdr:row>4</xdr:row>
      <xdr:rowOff>28576</xdr:rowOff>
    </xdr:to>
    <xdr:sp macro="" textlink="">
      <xdr:nvSpPr>
        <xdr:cNvPr id="143" name="TextBox 142">
          <a:extLst>
            <a:ext uri="{FF2B5EF4-FFF2-40B4-BE49-F238E27FC236}">
              <a16:creationId xmlns:a16="http://schemas.microsoft.com/office/drawing/2014/main" id="{A192CBA5-8B0C-4C32-80CF-74935B4108A7}"/>
            </a:ext>
          </a:extLst>
        </xdr:cNvPr>
        <xdr:cNvSpPr txBox="1"/>
      </xdr:nvSpPr>
      <xdr:spPr>
        <a:xfrm>
          <a:off x="5486400" y="504826"/>
          <a:ext cx="1695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Prof</a:t>
          </a:r>
          <a:r>
            <a:rPr lang="en-US" sz="1100" baseline="0"/>
            <a:t>it by Product</a:t>
          </a:r>
          <a:r>
            <a:rPr lang="en-US" sz="1100"/>
            <a:t> </a:t>
          </a:r>
          <a:r>
            <a:rPr lang="en-US" sz="1100" b="1"/>
            <a:t>Colours</a:t>
          </a:r>
          <a:endParaRPr lang="en-KE" sz="1100" b="1"/>
        </a:p>
      </xdr:txBody>
    </xdr:sp>
    <xdr:clientData/>
  </xdr:twoCellAnchor>
  <xdr:twoCellAnchor>
    <xdr:from>
      <xdr:col>13</xdr:col>
      <xdr:colOff>188384</xdr:colOff>
      <xdr:row>2</xdr:row>
      <xdr:rowOff>100542</xdr:rowOff>
    </xdr:from>
    <xdr:to>
      <xdr:col>19</xdr:col>
      <xdr:colOff>323850</xdr:colOff>
      <xdr:row>14</xdr:row>
      <xdr:rowOff>180975</xdr:rowOff>
    </xdr:to>
    <xdr:sp macro="" textlink="">
      <xdr:nvSpPr>
        <xdr:cNvPr id="144" name="Rectangle: Rounded Corners 143">
          <a:extLst>
            <a:ext uri="{FF2B5EF4-FFF2-40B4-BE49-F238E27FC236}">
              <a16:creationId xmlns:a16="http://schemas.microsoft.com/office/drawing/2014/main" id="{092BFF67-D05D-4020-B0D6-8A23DCC47235}"/>
            </a:ext>
          </a:extLst>
        </xdr:cNvPr>
        <xdr:cNvSpPr/>
      </xdr:nvSpPr>
      <xdr:spPr>
        <a:xfrm>
          <a:off x="8113184" y="481542"/>
          <a:ext cx="3793066" cy="236643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25</xdr:col>
      <xdr:colOff>333375</xdr:colOff>
      <xdr:row>9</xdr:row>
      <xdr:rowOff>38100</xdr:rowOff>
    </xdr:from>
    <xdr:to>
      <xdr:col>30</xdr:col>
      <xdr:colOff>123825</xdr:colOff>
      <xdr:row>19</xdr:row>
      <xdr:rowOff>138112</xdr:rowOff>
    </xdr:to>
    <xdr:graphicFrame macro="">
      <xdr:nvGraphicFramePr>
        <xdr:cNvPr id="8" name="Chart 7">
          <a:extLst>
            <a:ext uri="{FF2B5EF4-FFF2-40B4-BE49-F238E27FC236}">
              <a16:creationId xmlns:a16="http://schemas.microsoft.com/office/drawing/2014/main" id="{9B843E76-564B-4957-9EC7-4AA932206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72916668" backgroundQuery="1" createdVersion="6" refreshedVersion="6" minRefreshableVersion="3" recordCount="0" supportSubquery="1" supportAdvancedDrill="1" xr:uid="{628CDF5E-4B54-42AD-9EAF-9ABD1FE05D2D}">
  <cacheSource type="external" connectionId="8"/>
  <cacheFields count="5">
    <cacheField name="[Measures].[Total Profit]" caption="Total Profit" numFmtId="0" hierarchy="46" level="32767"/>
    <cacheField name="[DimDate].[Day Name].[Day Name]" caption="Day Name" numFmtId="0" hierarchy="11" level="1">
      <sharedItems count="7">
        <s v="Sun"/>
        <s v="Mon"/>
        <s v="Tue"/>
        <s v="Wed"/>
        <s v="Thu"/>
        <s v="Fri"/>
        <s v="Sat"/>
      </sharedItems>
    </cacheField>
    <cacheField name="[DimDate].[Day Type].[Day Type]" caption="Day Type" numFmtId="0" hierarchy="12" level="1">
      <sharedItems count="2">
        <s v="Weekday"/>
        <s v="Weekend"/>
      </sharedItems>
    </cacheField>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Day Type]" caption="Day Type" attribute="1" defaultMemberUniqueName="[DimDate].[Day Type].[All]" allUniqueName="[DimDate].[Day Type].[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75810185" backgroundQuery="1" createdVersion="6" refreshedVersion="6" minRefreshableVersion="3" recordCount="0" supportSubquery="1" supportAdvancedDrill="1" xr:uid="{FB932B4A-026B-4B22-BB92-B26BEA586A34}">
  <cacheSource type="external" connectionId="8"/>
  <cacheFields count="4">
    <cacheField name="[Measures].[Total Profit]" caption="Total Profit" numFmtId="0" hierarchy="46" level="32767"/>
    <cacheField name="[DimDate].[Day Name].[Day Name]" caption="Day Name" numFmtId="0" hierarchy="11" level="1">
      <sharedItems count="7">
        <s v="Sun"/>
        <s v="Mon"/>
        <s v="Tue"/>
        <s v="Wed"/>
        <s v="Thu"/>
        <s v="Fri"/>
        <s v="Sat"/>
      </sharedItems>
    </cacheField>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78125002" backgroundQuery="1" createdVersion="6" refreshedVersion="6" minRefreshableVersion="3" recordCount="0" supportSubquery="1" supportAdvancedDrill="1" xr:uid="{7E274630-7F37-47EE-A024-D8789066AAB4}">
  <cacheSource type="external" connectionId="8"/>
  <cacheFields count="4">
    <cacheField name="[Measures].[Total Profit]" caption="Total Profit" numFmtId="0" hierarchy="46" level="32767"/>
    <cacheField name="[DimDate].[Month Name].[Month Name]" caption="Month Name" numFmtId="0" hierarchy="10" level="1">
      <sharedItems count="12">
        <s v="Jan"/>
        <s v="Feb"/>
        <s v="Mar"/>
        <s v="Apr"/>
        <s v="May"/>
        <s v="Jun"/>
        <s v="Jul"/>
        <s v="Aug"/>
        <s v="Sep"/>
        <s v="Oct"/>
        <s v="Nov"/>
        <s v="Dec"/>
      </sharedItems>
    </cacheField>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81365743" backgroundQuery="1" createdVersion="6" refreshedVersion="6" minRefreshableVersion="3" recordCount="0" supportSubquery="1" supportAdvancedDrill="1" xr:uid="{870243B3-F619-4194-A97F-1BDBA9515B26}">
  <cacheSource type="external" connectionId="8"/>
  <cacheFields count="11">
    <cacheField name="[Measures].[#Transaction]" caption="#Transaction" numFmtId="0" hierarchy="44" level="32767"/>
    <cacheField name="[Measures].[Total Revenu]" caption="Total Revenu" numFmtId="0" hierarchy="45" level="32767"/>
    <cacheField name="[Measures].[Total Profit]" caption="Total Profit" numFmtId="0" hierarchy="46" level="32767"/>
    <cacheField name="[Measures].[Total COGS]" caption="Total COGS" numFmtId="0" hierarchy="51" level="32767"/>
    <cacheField name="[Measures].[Total Qty]" caption="Total Qty" numFmtId="0" hierarchy="52" level="32767"/>
    <cacheField name="[Measures].[Total Products]" caption="Total Products" numFmtId="0" hierarchy="48" level="32767"/>
    <cacheField name="[Measures].[Sold Products]" caption="Sold Products" numFmtId="0" hierarchy="49" level="32767"/>
    <cacheField name="[Measures].[Unsold Products]" caption="Unsold Products" numFmtId="0" hierarchy="50" level="32767"/>
    <cacheField name="[Measures].[% Profit Margin]" caption="% Profit Margin" numFmtId="0" hierarchy="47" level="32767"/>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9"/>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oneField="1">
      <fieldsUsage count="1">
        <fieldUsage x="8"/>
      </fieldsUsage>
    </cacheHierarchy>
    <cacheHierarchy uniqueName="[Measures].[Total Products]" caption="Total Products" measure="1" displayFolder="" measureGroup="All_Measures" count="0" oneField="1">
      <fieldsUsage count="1">
        <fieldUsage x="5"/>
      </fieldsUsage>
    </cacheHierarchy>
    <cacheHierarchy uniqueName="[Measures].[Sold Products]" caption="Sold Products" measure="1" displayFolder="" measureGroup="All_Measures" count="0" oneField="1">
      <fieldsUsage count="1">
        <fieldUsage x="6"/>
      </fieldsUsage>
    </cacheHierarchy>
    <cacheHierarchy uniqueName="[Measures].[Unsold Products]" caption="Unsold Products" measure="1" displayFolder="" measureGroup="All_Measures" count="0" oneField="1">
      <fieldsUsage count="1">
        <fieldUsage x="7"/>
      </fieldsUsage>
    </cacheHierarchy>
    <cacheHierarchy uniqueName="[Measures].[Total COGS]" caption="Total COGS" measure="1" displayFolder="" measureGroup="All_Measures" count="0" oneField="1">
      <fieldsUsage count="1">
        <fieldUsage x="3"/>
      </fieldsUsage>
    </cacheHierarchy>
    <cacheHierarchy uniqueName="[Measures].[Total Qty]" caption="Total Qty" measure="1" displayFolder="" measureGroup="All_Measures" count="0" oneField="1">
      <fieldsUsage count="1">
        <fieldUsage x="4"/>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84027775" backgroundQuery="1" createdVersion="6" refreshedVersion="6" minRefreshableVersion="3" recordCount="0" supportSubquery="1" supportAdvancedDrill="1" xr:uid="{17BA0191-9618-4979-BB6A-9CDE2D8534B3}">
  <cacheSource type="external" connectionId="8"/>
  <cacheFields count="5">
    <cacheField name="[Measures].[#Transaction]" caption="#Transaction" numFmtId="0" hierarchy="44" level="32767"/>
    <cacheField name="[Measures].[Total Revenu]" caption="Total Revenu" numFmtId="0" hierarchy="45" level="32767"/>
    <cacheField name="[Measures].[Total Profit]" caption="Total Profit" numFmtId="0" hierarchy="46"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7"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88194447" backgroundQuery="1" createdVersion="6" refreshedVersion="6" minRefreshableVersion="3" recordCount="0" supportSubquery="1" supportAdvancedDrill="1" xr:uid="{49960CD0-5969-4D0D-9421-0B35D27204FF}">
  <cacheSource type="external" connectionId="8"/>
  <cacheFields count="9">
    <cacheField name="[Measures].[#Transaction]" caption="#Transaction" numFmtId="0" hierarchy="44" level="32767"/>
    <cacheField name="[Measures].[Total Revenu]" caption="Total Revenu" numFmtId="0" hierarchy="45" level="32767"/>
    <cacheField name="[Measures].[Total Profit]" caption="Total Profit" numFmtId="0" hierarchy="46" level="32767"/>
    <cacheField name="[Measures].[Total COGS]" caption="Total COGS" numFmtId="0" hierarchy="51" level="32767"/>
    <cacheField name="[Measures].[Total Qty]" caption="Total Qty" numFmtId="0" hierarchy="52" level="32767"/>
    <cacheField name="[Measures].[% Profit Margin]" caption="% Profit Margin" numFmtId="0" hierarchy="47"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Date].[Month Name].[Month Name]" caption="Month Name" numFmtId="0" hierarchy="10"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7"/>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8"/>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oneField="1">
      <fieldsUsage count="1">
        <fieldUsage x="5"/>
      </fieldsUsage>
    </cacheHierarchy>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oneField="1">
      <fieldsUsage count="1">
        <fieldUsage x="3"/>
      </fieldsUsage>
    </cacheHierarchy>
    <cacheHierarchy uniqueName="[Measures].[Total Qty]" caption="Total Qty" measure="1" displayFolder="" measureGroup="All_Measures" count="0" oneField="1">
      <fieldsUsage count="1">
        <fieldUsage x="4"/>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92013888" backgroundQuery="1" createdVersion="6" refreshedVersion="6" minRefreshableVersion="3" recordCount="0" supportSubquery="1" supportAdvancedDrill="1" xr:uid="{141A81ED-5B15-4CFA-9472-EEBC711356E7}">
  <cacheSource type="external" connectionId="8"/>
  <cacheFields count="7">
    <cacheField name="[Measures].[Total Profit]" caption="Total Profit" numFmtId="0" hierarchy="46" level="32767"/>
    <cacheField name="[DimDate].[Day Name].[Day Name]" caption="Day Name" numFmtId="0" hierarchy="11" level="1">
      <sharedItems count="7">
        <s v="Sun"/>
        <s v="Mon"/>
        <s v="Tue"/>
        <s v="Wed"/>
        <s v="Thu"/>
        <s v="Fri"/>
        <s v="Sat"/>
      </sharedItems>
    </cacheField>
    <cacheField name="[DimDate].[Quarter].[Quarter]" caption="Quarter" numFmtId="0" hierarchy="13" level="1">
      <sharedItems count="4">
        <s v="Q-1"/>
        <s v="Q-2"/>
        <s v="Q-3"/>
        <s v="Q-4"/>
      </sharedItems>
    </cacheField>
    <cacheField name="[DimGeography].[Country].[Country]" caption="Country" numFmtId="0" hierarchy="17" level="1">
      <sharedItems containsSemiMixedTypes="0" containsNonDate="0" containsString="0"/>
    </cacheField>
    <cacheField name="[DimDate].[Month Name].[Month Name]" caption="Month Name" numFmtId="0" hierarchy="10" level="1">
      <sharedItems containsSemiMixedTypes="0" containsNonDate="0" containsString="0"/>
    </cacheField>
    <cacheField name="[DimDate].[Year].[Year]" caption="Year" numFmtId="0" hierarchy="8" level="1">
      <sharedItems containsSemiMixedTypes="0" containsNonDate="0" containsString="0"/>
    </cacheField>
    <cacheField name="Dummy0" numFmtId="0" hierarchy="65" level="32767">
      <extLst>
        <ext xmlns:x14="http://schemas.microsoft.com/office/spreadsheetml/2009/9/main" uri="{63CAB8AC-B538-458d-9737-405883B0398D}">
          <x14:cacheField ignore="1"/>
        </ext>
      </extLst>
    </cacheField>
  </cacheFields>
  <cacheHierarchies count="66">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5"/>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4"/>
      </fieldsUsage>
    </cacheHierarchy>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2"/>
      </fieldsUsage>
    </cacheHierarchy>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y uniqueName="Dummy0" caption="All_Measures" measure="1" count="0">
      <extLst>
        <ext xmlns:x14="http://schemas.microsoft.com/office/spreadsheetml/2009/9/main" uri="{8CF416AD-EC4C-4aba-99F5-12A058AE0983}">
          <x14:cacheHierarchy ignore="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95601852" backgroundQuery="1" createdVersion="6" refreshedVersion="6" minRefreshableVersion="3" recordCount="0" supportSubquery="1" supportAdvancedDrill="1" xr:uid="{8530BE67-924C-483B-9640-EFADB64144AB}">
  <cacheSource type="external" connectionId="8"/>
  <cacheFields count="4">
    <cacheField name="[Measures].[Total Profit]" caption="Total Profit" numFmtId="0" hierarchy="46" level="32767"/>
    <cacheField name="[DimProduct].[ProductName].[ProductName]" caption="ProductName" numFmtId="0" hierarchy="20"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700000001" backgroundQuery="1" createdVersion="6" refreshedVersion="6" minRefreshableVersion="3" recordCount="0" supportSubquery="1" supportAdvancedDrill="1" xr:uid="{FF96CE18-09DD-4CB3-9801-B113E67315A3}">
  <cacheSource type="external" connectionId="8"/>
  <cacheFields count="5">
    <cacheField name="[Measures].[Total Products]" caption="Total Products" numFmtId="0" hierarchy="48" level="32767"/>
    <cacheField name="[Measures].[Sold Products]" caption="Sold Products" numFmtId="0" hierarchy="49" level="32767"/>
    <cacheField name="[Measures].[Unsold Products]" caption="Unsold Products" numFmtId="0" hierarchy="50" level="32767"/>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oneField="1">
      <fieldsUsage count="1">
        <fieldUsage x="0"/>
      </fieldsUsage>
    </cacheHierarchy>
    <cacheHierarchy uniqueName="[Measures].[Sold Products]" caption="Sold Products" measure="1" displayFolder="" measureGroup="All_Measures" count="0" oneField="1">
      <fieldsUsage count="1">
        <fieldUsage x="1"/>
      </fieldsUsage>
    </cacheHierarchy>
    <cacheHierarchy uniqueName="[Measures].[Unsold Products]" caption="Unsold Products" measure="1" displayFolder="" measureGroup="All_Measures" count="0" oneField="1">
      <fieldsUsage count="1">
        <fieldUsage x="2"/>
      </fieldsUsage>
    </cacheHierarchy>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704282404" backgroundQuery="1" createdVersion="6" refreshedVersion="6" minRefreshableVersion="3" recordCount="0" supportSubquery="1" supportAdvancedDrill="1" xr:uid="{E6ED4DEB-6725-4E9D-B617-603F39A3BC37}">
  <cacheSource type="external" connectionId="8"/>
  <cacheFields count="4">
    <cacheField name="[Measures].[Sum of Profit]" caption="Sum of Profit" numFmtId="0" hierarchy="64" level="32767"/>
    <cacheField name="[DimProduct].[Color].[Color]" caption="Color" numFmtId="0" hierarchy="21" level="1">
      <sharedItems count="8">
        <s v="Black"/>
        <s v="Blue"/>
        <s v="Multi"/>
        <s v="Red"/>
        <s v="Silver"/>
        <s v="Unknown"/>
        <s v="White"/>
        <s v="Yellow"/>
      </sharedItems>
    </cacheField>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710532408" backgroundQuery="1" createdVersion="6" refreshedVersion="6" minRefreshableVersion="3" recordCount="0" supportSubquery="1" supportAdvancedDrill="1" xr:uid="{85659A51-EA5B-4192-B4AB-BF184747E3D8}">
  <cacheSource type="external" connectionId="8"/>
  <cacheFields count="2">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7" level="1">
      <sharedItems containsSemiMixedTypes="0" containsNonDate="0" containsString="0"/>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96840278" backgroundQuery="1" createdVersion="6" refreshedVersion="6" minRefreshableVersion="3" recordCount="0" supportSubquery="1" supportAdvancedDrill="1" xr:uid="{B1945113-4F00-4FF8-B012-72FA575575A8}">
  <cacheSource type="external" connectionId="8"/>
  <cacheFields count="3">
    <cacheField name="[Measures].[Sum of Profit]" caption="Sum of Profit" numFmtId="0" hierarchy="64" level="32767"/>
    <cacheField name="[DimProduct].[Color].[Color]" caption="Color" numFmtId="0" hierarchy="21" level="1">
      <sharedItems count="8">
        <s v="Black"/>
        <s v="Blue"/>
        <s v="Multi"/>
        <s v="Red"/>
        <s v="Silver"/>
        <s v="Unknown"/>
        <s v="White"/>
        <s v="Yellow"/>
      </sharedItems>
    </cacheField>
    <cacheField name="[FactInternetSales].[Product Price Type].[Product Price Type]" caption="Product Price Type" numFmtId="0" hierarchy="42" level="1">
      <sharedItems count="2">
        <s v="Expensive"/>
        <s v="Less Expensive"/>
      </sharedItems>
    </cacheField>
  </cacheFields>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2" memberValueDatatype="130" unbalanced="0">
      <fieldsUsage count="2">
        <fieldUsage x="-1"/>
        <fieldUsage x="2"/>
      </fieldsUsage>
    </cacheHierarchy>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86670023151" backgroundQuery="1" createdVersion="3" refreshedVersion="6" minRefreshableVersion="3" recordCount="0" supportSubquery="1" supportAdvancedDrill="1" xr:uid="{80DE8055-4646-4CE9-A77A-063AD661338B}">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actInternetSales"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14885291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3937AC-0590-4EF8-8204-B1A0A87EEA26}" name="PivotTable7" cacheId="258" applyNumberFormats="0" applyBorderFormats="0" applyFontFormats="0" applyPatternFormats="0" applyAlignmentFormats="0" applyWidthHeightFormats="1" dataCaption="Values" tag="b199668b-e7f2-4227-91c3-eecf7e3034c6" updatedVersion="6" minRefreshableVersion="3" useAutoFormatting="1" subtotalHiddenItems="1" rowGrandTotals="0" colGrandTotals="0" itemPrintTitles="1" createdVersion="6" indent="0" compact="0" compactData="0" multipleFieldFilters="0" rowHeaderCaption="">
  <location ref="U1:U5" firstHeaderRow="1" firstDataRow="1" firstDataCol="1"/>
  <pivotFields count="2">
    <pivotField axis="axisRow" compact="0" allDrilled="1" outline="0" subtotalTop="0" showAll="0" defaultSubtotal="0" defaultAttributeDrillState="1">
      <items count="4">
        <item x="1"/>
        <item x="0"/>
        <item x="2"/>
        <item x="3"/>
      </items>
    </pivotField>
    <pivotField compact="0" allDrilled="1" outline="0" subtotalTop="0" showAll="0" dataSourceSort="1" defaultSubtotal="0" defaultAttributeDrillState="1"/>
  </pivotFields>
  <rowFields count="1">
    <field x="0"/>
  </rowFields>
  <rowItems count="4">
    <i>
      <x/>
    </i>
    <i>
      <x v="1"/>
    </i>
    <i>
      <x v="2"/>
    </i>
    <i>
      <x v="3"/>
    </i>
  </rowItems>
  <formats count="4">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outline="0" fieldPosition="0">
        <references count="1">
          <reference field="0" count="0"/>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C78A5-E00D-4BB8-80CC-D022044DD3F9}" name="PivotTable6" cacheId="240" applyNumberFormats="0" applyBorderFormats="0" applyFontFormats="0" applyPatternFormats="0" applyAlignmentFormats="0" applyWidthHeightFormats="1" dataCaption="Values" tag="6ab06065-7edc-4114-963c-f53e6f39023a" updatedVersion="6" minRefreshableVersion="3" useAutoFormatting="1" subtotalHiddenItems="1" rowGrandTotals="0" colGrandTotals="0" itemPrintTitles="1" createdVersion="6" indent="0" compact="0" compactData="0" multipleFieldFilters="0">
  <location ref="M1:S5" firstHeaderRow="0"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4">
        <item x="1"/>
        <item x="2"/>
        <item x="3"/>
        <item x="0"/>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6"/>
  </rowFields>
  <rowItems count="4">
    <i>
      <x/>
    </i>
    <i>
      <x v="1"/>
    </i>
    <i>
      <x v="2"/>
    </i>
    <i>
      <x v="3"/>
    </i>
  </rowItems>
  <colFields count="1">
    <field x="-2"/>
  </colFields>
  <colItems count="6">
    <i>
      <x/>
    </i>
    <i i="1">
      <x v="1"/>
    </i>
    <i i="2">
      <x v="2"/>
    </i>
    <i i="3">
      <x v="3"/>
    </i>
    <i i="4">
      <x v="4"/>
    </i>
    <i i="5">
      <x v="5"/>
    </i>
  </colItems>
  <dataFields count="6">
    <dataField fld="0" subtotal="count" baseField="0" baseItem="0" numFmtId="165"/>
    <dataField name=" Revenue" fld="1" subtotal="count" baseField="0" baseItem="0" numFmtId="164"/>
    <dataField name=" Profit" fld="2" subtotal="count" baseField="0" baseItem="0" numFmtId="164"/>
    <dataField name=" COGS" fld="3" subtotal="count" baseField="0" baseItem="0" numFmtId="164"/>
    <dataField name=" Qty" fld="4" subtotal="count" baseField="0" baseItem="0" numFmtId="165"/>
    <dataField fld="5" subtotal="count" baseField="0" baseItem="0"/>
  </dataFields>
  <formats count="5">
    <format dxfId="58">
      <pivotArea outline="0" collapsedLevelsAreSubtotals="1" fieldPosition="0">
        <references count="1">
          <reference field="4294967294" count="1" selected="0">
            <x v="3"/>
          </reference>
        </references>
      </pivotArea>
    </format>
    <format dxfId="57">
      <pivotArea outline="0" collapsedLevelsAreSubtotals="1" fieldPosition="0">
        <references count="1">
          <reference field="4294967294" count="1" selected="0">
            <x v="4"/>
          </reference>
        </references>
      </pivotArea>
    </format>
    <format dxfId="56">
      <pivotArea outline="0" collapsedLevelsAreSubtotals="1" fieldPosition="0">
        <references count="1">
          <reference field="4294967294" count="1" selected="0">
            <x v="1"/>
          </reference>
        </references>
      </pivotArea>
    </format>
    <format dxfId="55">
      <pivotArea outline="0" collapsedLevelsAreSubtotals="1" fieldPosition="0">
        <references count="1">
          <reference field="4294967294" count="1" selected="0">
            <x v="2"/>
          </reference>
        </references>
      </pivotArea>
    </format>
    <format dxfId="54">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B8F6EF-909A-457A-9545-C09443D520F4}" name="PivotTable2" cacheId="237" applyNumberFormats="0" applyBorderFormats="0" applyFontFormats="0" applyPatternFormats="0" applyAlignmentFormats="0" applyWidthHeightFormats="1" dataCaption="Values" tag="b089fa9e-48fd-483b-845f-426f406746e9" updatedVersion="6" minRefreshableVersion="3" useAutoFormatting="1" subtotalHiddenItems="1" rowGrandTotals="0" colGrandTotals="0" itemPrintTitles="1" createdVersion="6" indent="0" compact="0" compactData="0" multipleFieldFilters="0" rowHeaderCaption="">
  <location ref="A8:D12"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 Revenue" fld="1" subtotal="count" baseField="0" baseItem="0" numFmtId="164"/>
    <dataField name=" Profit" fld="2" subtotal="count" baseField="0" baseItem="0" numFmtId="164"/>
    <dataField fld="0" subtotal="count" baseField="0" baseItem="0" numFmtId="165"/>
  </dataFields>
  <formats count="8">
    <format dxfId="66">
      <pivotArea outline="0" collapsedLevelsAreSubtotals="1" fieldPosition="0">
        <references count="1">
          <reference field="4294967294" count="1" selected="0">
            <x v="0"/>
          </reference>
        </references>
      </pivotArea>
    </format>
    <format dxfId="65">
      <pivotArea outline="0" collapsedLevelsAreSubtotals="1" fieldPosition="0">
        <references count="1">
          <reference field="4294967294" count="1" selected="0">
            <x v="1"/>
          </reference>
        </references>
      </pivotArea>
    </format>
    <format dxfId="64">
      <pivotArea outline="0" collapsedLevelsAreSubtotals="1" fieldPosition="0">
        <references count="1">
          <reference field="4294967294" count="1" selected="0">
            <x v="2"/>
          </reference>
        </references>
      </pivotArea>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outline="0" fieldPosition="0">
        <references count="1">
          <reference field="3" count="0"/>
        </references>
      </pivotArea>
    </format>
    <format dxfId="59">
      <pivotArea dataOnly="0" labelOnly="1" outline="0" fieldPosition="0">
        <references count="1">
          <reference field="4294967294" count="3">
            <x v="0"/>
            <x v="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FBAEB-7343-46B9-AD81-DD0B94C62458}" name="PivotTable1" cacheId="234" applyNumberFormats="0" applyBorderFormats="0" applyFontFormats="0" applyPatternFormats="0" applyAlignmentFormats="0" applyWidthHeightFormats="1" dataCaption="Values" tag="a32dd2c1-4d03-4e8a-b156-5e8afb93106a" updatedVersion="6" minRefreshableVersion="3" useAutoFormatting="1" subtotalHiddenItems="1" itemPrintTitles="1" createdVersion="6" indent="0" outline="1" outlineData="1" multipleFieldFilters="0">
  <location ref="A1:I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name=" Revenue" fld="1" subtotal="count" baseField="0" baseItem="0" numFmtId="164"/>
    <dataField name=" Profit" fld="2" subtotal="count" baseField="0" baseItem="0" numFmtId="164"/>
    <dataField name=" COGS" fld="3" subtotal="count" baseField="0" baseItem="0" numFmtId="164"/>
    <dataField name=" Qty" fld="4" subtotal="count" baseField="0" baseItem="0" numFmtId="165"/>
    <dataField name=" Products" fld="5" subtotal="count" baseField="0" baseItem="0"/>
    <dataField fld="6" subtotal="count" baseField="0" baseItem="0"/>
    <dataField fld="7" subtotal="count" baseField="0" baseItem="0"/>
    <dataField fld="8" subtotal="count" baseField="0" baseItem="0"/>
  </dataFields>
  <formats count="5">
    <format dxfId="71">
      <pivotArea outline="0" collapsedLevelsAreSubtotals="1" fieldPosition="0">
        <references count="1">
          <reference field="4294967294" count="1" selected="0">
            <x v="3"/>
          </reference>
        </references>
      </pivotArea>
    </format>
    <format dxfId="70">
      <pivotArea outline="0" collapsedLevelsAreSubtotals="1" fieldPosition="0">
        <references count="1">
          <reference field="4294967294" count="1" selected="0">
            <x v="4"/>
          </reference>
        </references>
      </pivotArea>
    </format>
    <format dxfId="69">
      <pivotArea outline="0" collapsedLevelsAreSubtotals="1" fieldPosition="0">
        <references count="1">
          <reference field="4294967294" count="1" selected="0">
            <x v="1"/>
          </reference>
        </references>
      </pivotArea>
    </format>
    <format dxfId="68">
      <pivotArea outline="0" collapsedLevelsAreSubtotals="1" fieldPosition="0">
        <references count="1">
          <reference field="4294967294" count="1" selected="0">
            <x v="2"/>
          </reference>
        </references>
      </pivotArea>
    </format>
    <format dxfId="67">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A71653-A0E4-4233-B33D-D734AE424CA3}" name="PivotTable10" cacheId="225" applyNumberFormats="0" applyBorderFormats="0" applyFontFormats="0" applyPatternFormats="0" applyAlignmentFormats="0" applyWidthHeightFormats="1" dataCaption="Values" tag="be65b37e-eb65-4680-a5ee-2a89af4af2d1" updatedVersion="6" minRefreshableVersion="3" useAutoFormatting="1" subtotalHiddenItems="1" rowGrandTotals="0" colGrandTotals="0" itemPrintTitles="1" createdVersion="6" indent="0" compact="0" compactData="0" multipleFieldFilters="0" chartFormat="9">
  <location ref="X2:Y4" firstHeaderRow="1" firstDataRow="1" firstDataCol="1"/>
  <pivotFields count="5">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2">
    <i>
      <x/>
    </i>
    <i>
      <x v="1"/>
    </i>
  </rowItems>
  <colItems count="1">
    <i/>
  </colItems>
  <dataFields count="1">
    <dataField name=" Profit" fld="0" subtotal="count" baseField="0" baseItem="0" numFmtId="164"/>
  </dataFields>
  <formats count="1">
    <format dxfId="44">
      <pivotArea outline="0" collapsedLevelsAreSubtotals="1" fieldPosition="0">
        <references count="1">
          <reference field="4294967294" count="1" selected="0">
            <x v="0"/>
          </reference>
        </references>
      </pivotArea>
    </format>
  </formats>
  <chartFormats count="4">
    <chartFormat chart="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AC505B-C081-4807-8384-1F37D2DD639D}" name="PivotTable9" cacheId="228" applyNumberFormats="0" applyBorderFormats="0" applyFontFormats="0" applyPatternFormats="0" applyAlignmentFormats="0" applyWidthHeightFormats="1" dataCaption="Values" tag="caf79448-0fd7-452e-b5d9-2a6784bbc6c0" updatedVersion="6" minRefreshableVersion="3" useAutoFormatting="1" subtotalHiddenItems="1" rowGrandTotals="0" colGrandTotals="0" itemPrintTitles="1" createdVersion="6" indent="0" compact="0" compactData="0" multipleFieldFilters="0" chartFormat="3">
  <location ref="J2:K9" firstHeaderRow="1" firstDataRow="1" firstDataCol="1"/>
  <pivotFields count="4">
    <pivotField dataField="1" compact="0" outline="0" subtotalTop="0" showAll="0" defaultSubtotal="0"/>
    <pivotField axis="axisRow" compact="0" allDrilled="1" outline="0" subtotalTop="0" showAll="0" sortType="ascending" defaultSubtotal="0" defaultAttributeDrillState="1">
      <items count="7">
        <item x="0"/>
        <item x="1"/>
        <item x="2"/>
        <item x="3"/>
        <item x="4"/>
        <item x="5"/>
        <item x="6"/>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name=" Profit" fld="0" subtotal="count" baseField="0" baseItem="0" numFmtId="164"/>
  </dataFields>
  <formats count="1">
    <format dxfId="45">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7882C-B9BB-4F81-8212-8AB07EF970B0}" name="PivotTable1" cacheId="231" applyNumberFormats="0" applyBorderFormats="0" applyFontFormats="0" applyPatternFormats="0" applyAlignmentFormats="0" applyWidthHeightFormats="1" dataCaption="Values" tag="74ce36d1-defe-458e-86e6-590255282440" updatedVersion="6" minRefreshableVersion="3" useAutoFormatting="1" subtotalHiddenItems="1" rowGrandTotals="0" colGrandTotals="0" itemPrintTitles="1" createdVersion="6" indent="0" compact="0" compactData="0" multipleFieldFilters="0" chartFormat="5">
  <location ref="A1:B13"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 Profit" fld="0" subtotal="count" baseField="0" baseItem="0" numFmtId="164"/>
  </dataFields>
  <formats count="1">
    <format dxfId="46">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27E64A-6B8A-499C-A4E1-4868BD152ACC}" name="PivotTable11" cacheId="243" applyNumberFormats="0" applyBorderFormats="0" applyFontFormats="0" applyPatternFormats="0" applyAlignmentFormats="0" applyWidthHeightFormats="1" dataCaption="Values" tag="228f7c08-04ec-4896-8318-dbe22246e201" updatedVersion="6" minRefreshableVersion="3" useAutoFormatting="1" subtotalHiddenItems="1" rowGrandTotals="0" colGrandTotals="0" itemPrintTitles="1" createdVersion="6" indent="0" compact="0" compactData="0" multipleFieldFilters="0" chartFormat="7">
  <location ref="AD2:AF6" firstHeaderRow="0" firstDataRow="1" firstDataCol="1"/>
  <pivotFields count="7">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name=" Profit" fld="0" subtotal="count" baseField="0" baseItem="0" numFmtId="164"/>
    <dataField name=" Profit2" fld="6" subtotal="count" showDataAs="percentOfTotal" baseField="0" baseItem="0" numFmtId="9">
      <extLst>
        <ext xmlns:x14="http://schemas.microsoft.com/office/spreadsheetml/2009/9/main" uri="{E15A36E0-9728-4e99-A89B-3F7291B0FE68}">
          <x14:dataField sourceField="0" uniqueName="[__Xl2].[Measures].[Total Profit]"/>
        </ext>
      </extLst>
    </dataField>
  </dataFields>
  <formats count="3">
    <format dxfId="49">
      <pivotArea outline="0" collapsedLevelsAreSubtotals="1" fieldPosition="0">
        <references count="1">
          <reference field="4294967294" count="1" selected="0">
            <x v="0"/>
          </reference>
        </references>
      </pivotArea>
    </format>
    <format dxfId="48">
      <pivotArea outline="0" fieldPosition="0">
        <references count="1">
          <reference field="4294967294" count="1">
            <x v="1"/>
          </reference>
        </references>
      </pivotArea>
    </format>
    <format dxfId="47">
      <pivotArea outline="0" fieldPosition="0">
        <references count="1">
          <reference field="4294967294" count="1" selected="0">
            <x v="1"/>
          </reference>
        </references>
      </pivotArea>
    </format>
  </formats>
  <chartFormats count="2">
    <chartFormat chart="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647649-4DE5-4769-9765-ECCFF58CC67C}" name="PivotTable9" cacheId="261" applyNumberFormats="0" applyBorderFormats="0" applyFontFormats="0" applyPatternFormats="0" applyAlignmentFormats="0" applyWidthHeightFormats="1" dataCaption="Values" missingCaption="0" tag="89877d5a-3ad1-4fc6-8010-1d7be73df017" updatedVersion="6" minRefreshableVersion="3" useAutoFormatting="1" subtotalHiddenItems="1" rowGrandTotals="0" colGrandTotals="0" itemPrintTitles="1" createdVersion="6" indent="0" showEmptyRow="1" showEmptyCol="1" compact="0" compactData="0" multipleFieldFilters="0" chartFormat="5">
  <location ref="Z2:AA4" firstHeaderRow="1" firstDataRow="1" firstDataCol="1"/>
  <pivotFields count="3">
    <pivotField dataField="1" compact="0" outline="0" subtotalTop="0" showAll="0" defaultSubtotal="0"/>
    <pivotField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s>
  <rowFields count="1">
    <field x="2"/>
  </rowFields>
  <rowItems count="2">
    <i>
      <x/>
    </i>
    <i>
      <x v="1"/>
    </i>
  </rowItems>
  <colItems count="1">
    <i/>
  </colItems>
  <dataFields count="1">
    <dataField name=" Profit" fld="0" baseField="0" baseItem="0"/>
  </dataFields>
  <formats count="1">
    <format dxfId="37">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 Profit"/>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DimGeography]"/>
        <x15:activeTabTopLevelEntity name="[DimProduct]"/>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5968D6-CEE0-4DDA-AE29-2759317AE125}" name="PivotTable6" cacheId="252" applyNumberFormats="0" applyBorderFormats="0" applyFontFormats="0" applyPatternFormats="0" applyAlignmentFormats="0" applyWidthHeightFormats="1" dataCaption="Values" missingCaption="0" tag="25148ee6-2d65-4b6a-8c5f-7911bffd8375" updatedVersion="6" minRefreshableVersion="3" useAutoFormatting="1" subtotalHiddenItems="1" rowGrandTotals="0" colGrandTotals="0" itemPrintTitles="1" createdVersion="6" indent="0" showEmptyRow="1" showEmptyCol="1" compact="0" compactData="0" multipleFieldFilters="0" chartFormat="5">
  <location ref="R2:S10" firstHeaderRow="1" firstDataRow="1" firstDataCol="1"/>
  <pivotFields count="4">
    <pivotField dataField="1" compact="0" outline="0" subtotalTop="0" showAll="0" defaultSubtotal="0"/>
    <pivotField axis="axisRow"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8">
    <i>
      <x/>
    </i>
    <i>
      <x v="3"/>
    </i>
    <i>
      <x v="4"/>
    </i>
    <i>
      <x v="7"/>
    </i>
    <i>
      <x v="1"/>
    </i>
    <i>
      <x v="5"/>
    </i>
    <i>
      <x v="2"/>
    </i>
    <i>
      <x v="6"/>
    </i>
  </rowItems>
  <colItems count="1">
    <i/>
  </colItems>
  <dataFields count="1">
    <dataField name=" Profit" fld="0" baseField="0" baseItem="0"/>
  </dataFields>
  <formats count="1">
    <format dxfId="38">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 Profit"/>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DimGeography]"/>
        <x15:activeTabTopLevelEntity name="[DimProduct]"/>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6BE57F-A15C-4E9C-BF46-618409EECF7C}" name="PivotTable5" cacheId="249" applyNumberFormats="0" applyBorderFormats="0" applyFontFormats="0" applyPatternFormats="0" applyAlignmentFormats="0" applyWidthHeightFormats="1" dataCaption="Values" missingCaption="0" tag="4a0bf6e1-6a6b-4637-8d2d-46c9a6e042b9" updatedVersion="6" minRefreshableVersion="3" useAutoFormatting="1" subtotalHiddenItems="1" rowGrandTotals="0" colGrandTotals="0" itemPrintTitles="1" createdVersion="6" indent="0" showEmptyRow="1" showEmptyCol="1" compact="0" compactData="0" multipleFieldFilters="0" chartFormat="5">
  <location ref="M2:O3" firstHeaderRow="0" firstDataRow="1" firstDataCol="0"/>
  <pivotFields count="5">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
    <format dxfId="39">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F1309B-157C-49CD-A3A6-5E28ADA9A096}" name="PivotTable1" cacheId="246" applyNumberFormats="0" applyBorderFormats="0" applyFontFormats="0" applyPatternFormats="0" applyAlignmentFormats="0" applyWidthHeightFormats="1" dataCaption="Values" missingCaption="0" tag="b1c5caa2-edb8-4e2a-afe1-ccfdba927b15" updatedVersion="6" minRefreshableVersion="3" useAutoFormatting="1" subtotalHiddenItems="1" rowGrandTotals="0" colGrandTotals="0" itemPrintTitles="1" createdVersion="6" indent="0" showEmptyRow="1" showEmptyCol="1" compact="0" compactData="0" multipleFieldFilters="0" chartFormat="5">
  <location ref="A2:B506" firstHeaderRow="1" firstDataRow="1" firstDataCol="1"/>
  <pivotFields count="4">
    <pivotField dataField="1" compact="0" outline="0" subtotalTop="0" showAll="0" defaultSubtotal="0"/>
    <pivotField axis="axisRow"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04">
    <i>
      <x v="337"/>
    </i>
    <i>
      <x v="336"/>
    </i>
    <i>
      <x v="340"/>
    </i>
    <i>
      <x v="335"/>
    </i>
    <i>
      <x v="339"/>
    </i>
    <i>
      <x v="338"/>
    </i>
    <i>
      <x v="379"/>
    </i>
    <i>
      <x v="376"/>
    </i>
    <i>
      <x v="377"/>
    </i>
    <i>
      <x v="378"/>
    </i>
    <i>
      <x v="375"/>
    </i>
    <i>
      <x v="382"/>
    </i>
    <i>
      <x v="387"/>
    </i>
    <i>
      <x v="381"/>
    </i>
    <i>
      <x v="383"/>
    </i>
    <i>
      <x v="380"/>
    </i>
    <i>
      <x v="474"/>
    </i>
    <i>
      <x v="388"/>
    </i>
    <i>
      <x v="478"/>
    </i>
    <i>
      <x v="389"/>
    </i>
    <i>
      <x v="391"/>
    </i>
    <i>
      <x v="476"/>
    </i>
    <i>
      <x v="480"/>
    </i>
    <i>
      <x v="385"/>
    </i>
    <i>
      <x v="479"/>
    </i>
    <i>
      <x v="390"/>
    </i>
    <i>
      <x v="475"/>
    </i>
    <i>
      <x v="477"/>
    </i>
    <i>
      <x v="481"/>
    </i>
    <i>
      <x v="384"/>
    </i>
    <i>
      <x v="386"/>
    </i>
    <i>
      <x v="399"/>
    </i>
    <i>
      <x v="400"/>
    </i>
    <i>
      <x v="401"/>
    </i>
    <i>
      <x v="397"/>
    </i>
    <i>
      <x v="398"/>
    </i>
    <i>
      <x v="329"/>
    </i>
    <i>
      <x v="330"/>
    </i>
    <i>
      <x v="331"/>
    </i>
    <i>
      <x v="327"/>
    </i>
    <i>
      <x v="416"/>
    </i>
    <i>
      <x v="333"/>
    </i>
    <i>
      <x v="414"/>
    </i>
    <i>
      <x v="415"/>
    </i>
    <i>
      <x v="417"/>
    </i>
    <i>
      <x v="332"/>
    </i>
    <i>
      <x v="328"/>
    </i>
    <i>
      <x v="345"/>
    </i>
    <i>
      <x v="334"/>
    </i>
    <i>
      <x v="429"/>
    </i>
    <i>
      <x v="347"/>
    </i>
    <i>
      <x v="483"/>
    </i>
    <i>
      <x v="348"/>
    </i>
    <i>
      <x v="428"/>
    </i>
    <i>
      <x v="482"/>
    </i>
    <i>
      <x v="427"/>
    </i>
    <i>
      <x v="346"/>
    </i>
    <i>
      <x v="484"/>
    </i>
    <i>
      <x v="485"/>
    </i>
    <i>
      <x v="108"/>
    </i>
    <i>
      <x v="31"/>
    </i>
    <i>
      <x v="404"/>
    </i>
    <i>
      <x v="411"/>
    </i>
    <i>
      <x v="142"/>
    </i>
    <i>
      <x v="1"/>
    </i>
    <i>
      <x v="409"/>
    </i>
    <i>
      <x v="83"/>
    </i>
    <i>
      <x v="405"/>
    </i>
    <i>
      <x v="406"/>
    </i>
    <i>
      <x v="413"/>
    </i>
    <i>
      <x v="300"/>
    </i>
    <i>
      <x v="403"/>
    </i>
    <i>
      <x v="408"/>
    </i>
    <i>
      <x v="402"/>
    </i>
    <i>
      <x v="410"/>
    </i>
    <i>
      <x v="128"/>
    </i>
    <i>
      <x v="490"/>
    </i>
    <i>
      <x v="407"/>
    </i>
    <i>
      <x v="492"/>
    </i>
    <i>
      <x v="472"/>
    </i>
    <i>
      <x v="498"/>
    </i>
    <i>
      <x v="499"/>
    </i>
    <i>
      <x v="488"/>
    </i>
    <i>
      <x v="491"/>
    </i>
    <i>
      <x v="412"/>
    </i>
    <i>
      <x v="495"/>
    </i>
    <i>
      <x v="494"/>
    </i>
    <i>
      <x v="318"/>
    </i>
    <i>
      <x v="489"/>
    </i>
    <i>
      <x v="199"/>
    </i>
    <i>
      <x v="357"/>
    </i>
    <i>
      <x v="352"/>
    </i>
    <i>
      <x v="358"/>
    </i>
    <i>
      <x v="178"/>
    </i>
    <i>
      <x v="493"/>
    </i>
    <i>
      <x v="486"/>
    </i>
    <i>
      <x v="487"/>
    </i>
    <i>
      <x v="497"/>
    </i>
    <i>
      <x v="500"/>
    </i>
    <i>
      <x v="351"/>
    </i>
    <i>
      <x v="323"/>
    </i>
    <i>
      <x v="350"/>
    </i>
    <i>
      <x v="349"/>
    </i>
    <i>
      <x v="354"/>
    </i>
    <i>
      <x v="353"/>
    </i>
    <i>
      <x v="326"/>
    </i>
    <i>
      <x v="356"/>
    </i>
    <i>
      <x v="355"/>
    </i>
    <i>
      <x v="372"/>
    </i>
    <i>
      <x v="14"/>
    </i>
    <i>
      <x v="13"/>
    </i>
    <i>
      <x v="53"/>
    </i>
    <i>
      <x v="54"/>
    </i>
    <i>
      <x v="15"/>
    </i>
    <i>
      <x v="52"/>
    </i>
    <i>
      <x v="374"/>
    </i>
    <i>
      <x v="253"/>
    </i>
    <i>
      <x v="252"/>
    </i>
    <i>
      <x v="425"/>
    </i>
    <i>
      <x v="254"/>
    </i>
    <i>
      <x v="423"/>
    </i>
    <i>
      <x v="424"/>
    </i>
    <i>
      <x v="255"/>
    </i>
    <i>
      <x v="473"/>
    </i>
    <i>
      <x v="422"/>
    </i>
    <i>
      <x v="2"/>
    </i>
    <i>
      <x v="364"/>
    </i>
    <i>
      <x v="5"/>
    </i>
    <i>
      <x v="367"/>
    </i>
    <i>
      <x v="366"/>
    </i>
    <i>
      <x v="48"/>
    </i>
    <i>
      <x v="321"/>
    </i>
    <i>
      <x v="455"/>
    </i>
    <i>
      <x v="131"/>
    </i>
    <i>
      <x v="112"/>
    </i>
    <i>
      <x v="132"/>
    </i>
    <i>
      <x v="121"/>
    </i>
    <i>
      <x v="133"/>
    </i>
    <i>
      <x v="305"/>
    </i>
    <i>
      <x v="134"/>
    </i>
    <i>
      <x v="22"/>
    </i>
    <i>
      <x v="135"/>
    </i>
    <i>
      <x v="117"/>
    </i>
    <i>
      <x v="136"/>
    </i>
    <i>
      <x v="59"/>
    </i>
    <i>
      <x v="137"/>
    </i>
    <i>
      <x v="439"/>
    </i>
    <i>
      <x v="138"/>
    </i>
    <i>
      <x v="471"/>
    </i>
    <i>
      <x v="139"/>
    </i>
    <i>
      <x v="313"/>
    </i>
    <i>
      <x v="140"/>
    </i>
    <i>
      <x v="107"/>
    </i>
    <i>
      <x v="141"/>
    </i>
    <i>
      <x v="26"/>
    </i>
    <i>
      <x v="6"/>
    </i>
    <i>
      <x v="361"/>
    </i>
    <i>
      <x v="143"/>
    </i>
    <i>
      <x v="40"/>
    </i>
    <i>
      <x v="144"/>
    </i>
    <i>
      <x v="51"/>
    </i>
    <i>
      <x v="145"/>
    </i>
    <i>
      <x v="67"/>
    </i>
    <i>
      <x v="146"/>
    </i>
    <i>
      <x v="431"/>
    </i>
    <i>
      <x v="147"/>
    </i>
    <i>
      <x v="447"/>
    </i>
    <i>
      <x v="148"/>
    </i>
    <i>
      <x v="463"/>
    </i>
    <i>
      <x v="149"/>
    </i>
    <i>
      <x v="301"/>
    </i>
    <i>
      <x v="150"/>
    </i>
    <i>
      <x v="309"/>
    </i>
    <i>
      <x v="151"/>
    </i>
    <i>
      <x v="317"/>
    </i>
    <i>
      <x v="152"/>
    </i>
    <i>
      <x v="325"/>
    </i>
    <i>
      <x v="153"/>
    </i>
    <i>
      <x v="18"/>
    </i>
    <i>
      <x v="154"/>
    </i>
    <i>
      <x v="341"/>
    </i>
    <i>
      <x v="155"/>
    </i>
    <i>
      <x v="109"/>
    </i>
    <i>
      <x v="156"/>
    </i>
    <i>
      <x v="127"/>
    </i>
    <i>
      <x v="157"/>
    </i>
    <i>
      <x v="129"/>
    </i>
    <i>
      <x v="158"/>
    </i>
    <i>
      <x v="36"/>
    </i>
    <i>
      <x v="159"/>
    </i>
    <i>
      <x v="44"/>
    </i>
    <i>
      <x v="160"/>
    </i>
    <i>
      <x v="394"/>
    </i>
    <i>
      <x v="161"/>
    </i>
    <i>
      <x v="55"/>
    </i>
    <i>
      <x v="162"/>
    </i>
    <i>
      <x v="63"/>
    </i>
    <i>
      <x v="163"/>
    </i>
    <i>
      <x v="418"/>
    </i>
    <i>
      <x v="164"/>
    </i>
    <i>
      <x v="71"/>
    </i>
    <i>
      <x v="165"/>
    </i>
    <i>
      <x v="435"/>
    </i>
    <i>
      <x v="166"/>
    </i>
    <i>
      <x v="443"/>
    </i>
    <i>
      <x v="167"/>
    </i>
    <i>
      <x v="451"/>
    </i>
    <i>
      <x v="168"/>
    </i>
    <i>
      <x v="459"/>
    </i>
    <i>
      <x v="169"/>
    </i>
    <i>
      <x v="467"/>
    </i>
    <i>
      <x v="170"/>
    </i>
    <i>
      <x v="299"/>
    </i>
    <i>
      <x v="171"/>
    </i>
    <i>
      <x v="303"/>
    </i>
    <i>
      <x v="172"/>
    </i>
    <i>
      <x v="307"/>
    </i>
    <i>
      <x v="173"/>
    </i>
    <i>
      <x v="311"/>
    </i>
    <i>
      <x v="174"/>
    </i>
    <i>
      <x v="315"/>
    </i>
    <i>
      <x v="175"/>
    </i>
    <i>
      <x v="319"/>
    </i>
    <i>
      <x v="176"/>
    </i>
    <i>
      <x v="104"/>
    </i>
    <i>
      <x v="177"/>
    </i>
    <i>
      <x v="12"/>
    </i>
    <i>
      <x v="7"/>
    </i>
    <i>
      <x v="16"/>
    </i>
    <i>
      <x v="179"/>
    </i>
    <i>
      <x v="20"/>
    </i>
    <i>
      <x v="180"/>
    </i>
    <i>
      <x v="24"/>
    </i>
    <i>
      <x v="181"/>
    </i>
    <i>
      <x v="343"/>
    </i>
    <i>
      <x v="182"/>
    </i>
    <i>
      <x v="28"/>
    </i>
    <i>
      <x v="183"/>
    </i>
    <i>
      <x v="111"/>
    </i>
    <i>
      <x v="184"/>
    </i>
    <i>
      <x v="114"/>
    </i>
    <i>
      <x v="185"/>
    </i>
    <i>
      <x v="359"/>
    </i>
    <i>
      <x v="186"/>
    </i>
    <i>
      <x v="130"/>
    </i>
    <i>
      <x v="187"/>
    </i>
    <i>
      <x v="116"/>
    </i>
    <i>
      <x v="188"/>
    </i>
    <i>
      <x v="34"/>
    </i>
    <i>
      <x v="189"/>
    </i>
    <i>
      <x v="38"/>
    </i>
    <i>
      <x v="190"/>
    </i>
    <i>
      <x v="42"/>
    </i>
    <i>
      <x v="191"/>
    </i>
    <i>
      <x v="46"/>
    </i>
    <i>
      <x v="192"/>
    </i>
    <i>
      <x v="392"/>
    </i>
    <i>
      <x v="193"/>
    </i>
    <i>
      <x v="396"/>
    </i>
    <i>
      <x v="194"/>
    </i>
    <i>
      <x v="119"/>
    </i>
    <i>
      <x v="195"/>
    </i>
    <i>
      <x v="57"/>
    </i>
    <i>
      <x v="196"/>
    </i>
    <i>
      <x v="61"/>
    </i>
    <i>
      <x v="197"/>
    </i>
    <i>
      <x v="65"/>
    </i>
    <i>
      <x v="198"/>
    </i>
    <i>
      <x v="69"/>
    </i>
    <i>
      <x v="8"/>
    </i>
    <i>
      <x v="420"/>
    </i>
    <i>
      <x v="200"/>
    </i>
    <i>
      <x v="123"/>
    </i>
    <i>
      <x v="201"/>
    </i>
    <i>
      <x v="73"/>
    </i>
    <i>
      <x v="202"/>
    </i>
    <i>
      <x v="433"/>
    </i>
    <i>
      <x v="203"/>
    </i>
    <i>
      <x v="437"/>
    </i>
    <i>
      <x v="204"/>
    </i>
    <i>
      <x v="441"/>
    </i>
    <i>
      <x v="205"/>
    </i>
    <i>
      <x v="445"/>
    </i>
    <i>
      <x v="206"/>
    </i>
    <i>
      <x v="449"/>
    </i>
    <i>
      <x v="207"/>
    </i>
    <i>
      <x v="453"/>
    </i>
    <i>
      <x v="208"/>
    </i>
    <i>
      <x v="457"/>
    </i>
    <i>
      <x v="209"/>
    </i>
    <i>
      <x v="461"/>
    </i>
    <i>
      <x v="210"/>
    </i>
    <i>
      <x v="465"/>
    </i>
    <i>
      <x v="211"/>
    </i>
    <i>
      <x v="469"/>
    </i>
    <i>
      <x v="212"/>
    </i>
    <i>
      <x v="98"/>
    </i>
    <i>
      <x v="213"/>
    </i>
    <i>
      <x v="10"/>
    </i>
    <i>
      <x v="214"/>
    </i>
    <i>
      <x v="302"/>
    </i>
    <i>
      <x v="215"/>
    </i>
    <i>
      <x v="304"/>
    </i>
    <i>
      <x v="216"/>
    </i>
    <i>
      <x v="306"/>
    </i>
    <i>
      <x v="217"/>
    </i>
    <i>
      <x v="308"/>
    </i>
    <i>
      <x v="218"/>
    </i>
    <i>
      <x v="310"/>
    </i>
    <i>
      <x v="219"/>
    </i>
    <i>
      <x v="312"/>
    </i>
    <i>
      <x v="220"/>
    </i>
    <i>
      <x v="314"/>
    </i>
    <i>
      <x v="221"/>
    </i>
    <i>
      <x v="316"/>
    </i>
    <i>
      <x v="222"/>
    </i>
    <i>
      <x v="11"/>
    </i>
    <i>
      <x v="223"/>
    </i>
    <i>
      <x v="320"/>
    </i>
    <i>
      <x v="224"/>
    </i>
    <i>
      <x v="322"/>
    </i>
    <i>
      <x v="225"/>
    </i>
    <i>
      <x v="324"/>
    </i>
    <i>
      <x v="226"/>
    </i>
    <i>
      <x v="105"/>
    </i>
    <i>
      <x v="227"/>
    </i>
    <i>
      <x v="106"/>
    </i>
    <i>
      <x v="228"/>
    </i>
    <i>
      <x v="4"/>
    </i>
    <i>
      <x v="229"/>
    </i>
    <i>
      <x v="17"/>
    </i>
    <i>
      <x v="230"/>
    </i>
    <i>
      <x v="19"/>
    </i>
    <i>
      <x v="231"/>
    </i>
    <i>
      <x v="21"/>
    </i>
    <i>
      <x v="232"/>
    </i>
    <i>
      <x v="23"/>
    </i>
    <i>
      <x v="233"/>
    </i>
    <i>
      <x v="25"/>
    </i>
    <i>
      <x v="234"/>
    </i>
    <i>
      <x v="342"/>
    </i>
    <i>
      <x v="235"/>
    </i>
    <i>
      <x v="344"/>
    </i>
    <i>
      <x v="236"/>
    </i>
    <i>
      <x v="27"/>
    </i>
    <i>
      <x v="237"/>
    </i>
    <i>
      <x v="29"/>
    </i>
    <i>
      <x v="238"/>
    </i>
    <i>
      <x v="110"/>
    </i>
    <i>
      <x v="239"/>
    </i>
    <i>
      <x v="30"/>
    </i>
    <i>
      <x v="240"/>
    </i>
    <i>
      <x v="113"/>
    </i>
    <i>
      <x v="241"/>
    </i>
    <i>
      <x v="115"/>
    </i>
    <i>
      <x v="242"/>
    </i>
    <i>
      <x v="32"/>
    </i>
    <i>
      <x v="243"/>
    </i>
    <i>
      <x v="360"/>
    </i>
    <i>
      <x v="244"/>
    </i>
    <i>
      <x v="362"/>
    </i>
    <i>
      <x v="363"/>
    </i>
    <i>
      <x v="126"/>
    </i>
    <i>
      <x v="365"/>
    </i>
    <i>
      <x v="368"/>
    </i>
    <i>
      <x v="370"/>
    </i>
    <i>
      <x v="245"/>
    </i>
    <i>
      <x v="369"/>
    </i>
    <i>
      <x v="246"/>
    </i>
    <i>
      <x v="371"/>
    </i>
    <i>
      <x v="247"/>
    </i>
    <i>
      <x v="373"/>
    </i>
    <i>
      <x v="248"/>
    </i>
    <i>
      <x v="33"/>
    </i>
    <i>
      <x v="9"/>
    </i>
    <i>
      <x v="35"/>
    </i>
    <i>
      <x v="501"/>
    </i>
    <i>
      <x v="37"/>
    </i>
    <i>
      <x v="503"/>
    </i>
    <i>
      <x v="39"/>
    </i>
    <i>
      <x v="100"/>
    </i>
    <i>
      <x v="41"/>
    </i>
    <i>
      <x v="101"/>
    </i>
    <i>
      <x v="43"/>
    </i>
    <i>
      <x v="102"/>
    </i>
    <i>
      <x v="45"/>
    </i>
    <i>
      <x v="103"/>
    </i>
    <i>
      <x v="47"/>
    </i>
    <i>
      <x v="256"/>
    </i>
    <i>
      <x v="49"/>
    </i>
    <i>
      <x v="257"/>
    </i>
    <i>
      <x v="393"/>
    </i>
    <i>
      <x v="258"/>
    </i>
    <i>
      <x v="395"/>
    </i>
    <i>
      <x v="259"/>
    </i>
    <i>
      <x v="50"/>
    </i>
    <i>
      <x v="260"/>
    </i>
    <i>
      <x v="118"/>
    </i>
    <i>
      <x v="261"/>
    </i>
    <i>
      <x v="120"/>
    </i>
    <i>
      <x v="262"/>
    </i>
    <i>
      <x v="56"/>
    </i>
    <i>
      <x v="263"/>
    </i>
    <i>
      <x v="58"/>
    </i>
    <i>
      <x v="264"/>
    </i>
    <i>
      <x v="60"/>
    </i>
    <i>
      <x v="265"/>
    </i>
    <i>
      <x v="62"/>
    </i>
    <i>
      <x v="266"/>
    </i>
    <i>
      <x v="64"/>
    </i>
    <i>
      <x v="267"/>
    </i>
    <i>
      <x v="66"/>
    </i>
    <i>
      <x v="268"/>
    </i>
    <i>
      <x v="68"/>
    </i>
    <i>
      <x v="269"/>
    </i>
    <i>
      <x v="70"/>
    </i>
    <i>
      <x v="270"/>
    </i>
    <i>
      <x v="419"/>
    </i>
    <i>
      <x v="271"/>
    </i>
    <i>
      <x v="125"/>
    </i>
    <i>
      <x v="421"/>
    </i>
    <i>
      <x v="272"/>
    </i>
    <i>
      <x v="122"/>
    </i>
    <i>
      <x v="273"/>
    </i>
    <i>
      <x v="426"/>
    </i>
    <i>
      <x v="274"/>
    </i>
    <i>
      <x v="72"/>
    </i>
    <i>
      <x v="275"/>
    </i>
    <i>
      <x v="430"/>
    </i>
    <i>
      <x v="276"/>
    </i>
    <i>
      <x v="432"/>
    </i>
    <i>
      <x v="277"/>
    </i>
    <i>
      <x v="434"/>
    </i>
    <i>
      <x v="278"/>
    </i>
    <i>
      <x v="436"/>
    </i>
    <i>
      <x v="279"/>
    </i>
    <i>
      <x v="438"/>
    </i>
    <i>
      <x v="280"/>
    </i>
    <i>
      <x v="440"/>
    </i>
    <i>
      <x v="281"/>
    </i>
    <i>
      <x v="442"/>
    </i>
    <i>
      <x v="282"/>
    </i>
    <i>
      <x v="444"/>
    </i>
    <i>
      <x v="283"/>
    </i>
    <i>
      <x v="446"/>
    </i>
    <i>
      <x v="284"/>
    </i>
    <i>
      <x v="448"/>
    </i>
    <i>
      <x v="74"/>
    </i>
    <i>
      <x v="450"/>
    </i>
    <i>
      <x v="75"/>
    </i>
    <i>
      <x v="452"/>
    </i>
    <i>
      <x v="77"/>
    </i>
    <i>
      <x v="454"/>
    </i>
    <i>
      <x v="79"/>
    </i>
    <i>
      <x v="456"/>
    </i>
    <i>
      <x v="81"/>
    </i>
    <i>
      <x v="458"/>
    </i>
    <i>
      <x v="3"/>
    </i>
    <i>
      <x v="460"/>
    </i>
    <i>
      <x v="85"/>
    </i>
    <i>
      <x v="462"/>
    </i>
    <i>
      <x v="87"/>
    </i>
    <i>
      <x v="464"/>
    </i>
    <i>
      <x v="89"/>
    </i>
    <i>
      <x v="466"/>
    </i>
    <i>
      <x v="91"/>
    </i>
    <i>
      <x v="468"/>
    </i>
    <i>
      <x v="93"/>
    </i>
    <i>
      <x v="470"/>
    </i>
    <i>
      <x v="95"/>
    </i>
    <i>
      <x v="124"/>
    </i>
    <i>
      <x v="496"/>
    </i>
    <i>
      <x v="285"/>
    </i>
    <i>
      <x v="76"/>
    </i>
    <i>
      <x v="286"/>
    </i>
    <i>
      <x v="78"/>
    </i>
    <i>
      <x v="287"/>
    </i>
    <i>
      <x v="80"/>
    </i>
    <i>
      <x v="288"/>
    </i>
    <i>
      <x v="82"/>
    </i>
    <i>
      <x v="289"/>
    </i>
    <i>
      <x v="84"/>
    </i>
    <i>
      <x v="290"/>
    </i>
    <i>
      <x v="86"/>
    </i>
    <i>
      <x v="291"/>
    </i>
    <i>
      <x v="88"/>
    </i>
    <i>
      <x v="292"/>
    </i>
    <i>
      <x v="90"/>
    </i>
    <i>
      <x v="293"/>
    </i>
    <i>
      <x v="92"/>
    </i>
    <i>
      <x v="294"/>
    </i>
    <i>
      <x v="94"/>
    </i>
    <i>
      <x v="295"/>
    </i>
    <i>
      <x v="96"/>
    </i>
    <i>
      <x v="296"/>
    </i>
    <i>
      <x v="97"/>
    </i>
    <i>
      <x v="297"/>
    </i>
    <i>
      <x v="99"/>
    </i>
    <i>
      <x v="298"/>
    </i>
    <i>
      <x v="249"/>
    </i>
    <i>
      <x v="502"/>
    </i>
    <i>
      <x v="250"/>
    </i>
    <i>
      <x/>
    </i>
    <i>
      <x v="251"/>
    </i>
  </rowItems>
  <colItems count="1">
    <i/>
  </colItems>
  <dataFields count="1">
    <dataField name=" Profit" fld="0" subtotal="count" baseField="0" baseItem="0" numFmtId="169"/>
  </dataFields>
  <formats count="4">
    <format dxfId="43">
      <pivotArea outline="0" collapsedLevelsAreSubtotals="1" fieldPosition="0">
        <references count="1">
          <reference field="4294967294" count="1" selected="0">
            <x v="0"/>
          </reference>
        </references>
      </pivotArea>
    </format>
    <format dxfId="42">
      <pivotArea outline="0" fieldPosition="0">
        <references count="1">
          <reference field="1" count="34" selected="0">
            <x v="327"/>
            <x v="328"/>
            <x v="329"/>
            <x v="330"/>
            <x v="331"/>
            <x v="332"/>
            <x v="333"/>
            <x v="334"/>
            <x v="335"/>
            <x v="336"/>
            <x v="337"/>
            <x v="338"/>
            <x v="339"/>
            <x v="340"/>
            <x v="375"/>
            <x v="376"/>
            <x v="377"/>
            <x v="378"/>
            <x v="379"/>
            <x v="380"/>
            <x v="381"/>
            <x v="382"/>
            <x v="383"/>
            <x v="384"/>
            <x v="385"/>
            <x v="386"/>
            <x v="387"/>
            <x v="398"/>
            <x v="400"/>
            <x v="401"/>
            <x v="404"/>
            <x v="409"/>
            <x v="411"/>
            <x v="413"/>
          </reference>
        </references>
      </pivotArea>
    </format>
    <format dxfId="41">
      <pivotArea outline="0" fieldPosition="0">
        <references count="1">
          <reference field="1" count="10" selected="0">
            <x v="397"/>
            <x v="399"/>
            <x v="402"/>
            <x v="403"/>
            <x v="405"/>
            <x v="406"/>
            <x v="407"/>
            <x v="408"/>
            <x v="410"/>
            <x v="412"/>
          </reference>
        </references>
      </pivotArea>
    </format>
    <format dxfId="4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E900B2A-D730-4763-80B1-4E7655449644}" sourceName="[DimDate].[Month Name]">
  <pivotTables>
    <pivotTable tabId="7" name="PivotTable6"/>
  </pivotTables>
  <data>
    <olap pivotCacheId="1488529110">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2926BC-CA85-4AFA-B19B-FEB3EB038A51}" sourceName="[DimDate].[Year]">
  <pivotTables>
    <pivotTable tabId="7" name="PivotTable7"/>
    <pivotTable tabId="12" name="PivotTable10"/>
    <pivotTable tabId="12" name="PivotTable9"/>
    <pivotTable tabId="12" name="PivotTable1"/>
    <pivotTable tabId="7" name="PivotTable1"/>
    <pivotTable tabId="7" name="PivotTable2"/>
    <pivotTable tabId="7" name="PivotTable6"/>
    <pivotTable tabId="12" name="PivotTable11"/>
    <pivotTable tabId="14" name="PivotTable1"/>
    <pivotTable tabId="14" name="PivotTable5"/>
    <pivotTable tabId="14" name="PivotTable6"/>
    <pivotTable tabId="14" name="PivotTable9"/>
  </pivotTables>
  <data>
    <olap pivotCacheId="1488529110">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BB41CE4-996A-46C5-9D4E-661F9BB15ED5}" sourceName="[DimGeography].[Country]">
  <pivotTables>
    <pivotTable tabId="12" name="PivotTable11"/>
    <pivotTable tabId="12" name="PivotTable9"/>
    <pivotTable tabId="12" name="PivotTable1"/>
    <pivotTable tabId="7" name="PivotTable2"/>
    <pivotTable tabId="12" name="PivotTable10"/>
    <pivotTable tabId="7" name="PivotTable1"/>
    <pivotTable tabId="7" name="PivotTable6"/>
    <pivotTable tabId="7" name="PivotTable7"/>
    <pivotTable tabId="14" name="PivotTable1"/>
    <pivotTable tabId="14" name="PivotTable5"/>
    <pivotTable tabId="14" name="PivotTable6"/>
    <pivotTable tabId="14" name="PivotTable9"/>
  </pivotTables>
  <data>
    <olap pivotCacheId="1488529110">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B26D544-D7C9-45ED-ACB0-57506DE87252}" cache="Slicer_Month_Name" caption="Month Name" columnCount="3" level="1" style="SlicerStyleLight1 2" rowHeight="241300"/>
  <slicer name="Year" xr10:uid="{C1CB813A-E925-43FD-A0D5-E6377B9FF927}" cache="Slicer_Year" caption="Year" columnCount="4" level="1" style="SlicerStyleLight1 2" rowHeight="241300"/>
  <slicer name="Country" xr10:uid="{2865CE51-F0B3-4B28-A78A-81E7EF9E9D6E}" cache="Slicer_Country" caption="Country" columnCount="2" level="1" style="SlicerStyleLight1 2"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rinterSettings" Target="../printerSettings/printerSettings3.bin"/><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4.xml"/><Relationship Id="rId5" Type="http://schemas.openxmlformats.org/officeDocument/2006/relationships/printerSettings" Target="../printerSettings/printerSettings5.bin"/><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8D8A-2612-44EB-8BAE-86A9CD30781B}">
  <dimension ref="A1:AA40"/>
  <sheetViews>
    <sheetView workbookViewId="0">
      <selection activeCell="A8" sqref="A8:D12"/>
    </sheetView>
  </sheetViews>
  <sheetFormatPr defaultRowHeight="15" x14ac:dyDescent="0.25"/>
  <cols>
    <col min="1" max="1" width="7.28515625" bestFit="1" customWidth="1"/>
    <col min="2" max="2" width="9.28515625" bestFit="1" customWidth="1"/>
    <col min="3" max="3" width="8.140625" bestFit="1" customWidth="1"/>
    <col min="4" max="4" width="12.140625" bestFit="1" customWidth="1"/>
    <col min="5" max="5" width="7.7109375" bestFit="1" customWidth="1"/>
    <col min="6" max="6" width="9.140625" bestFit="1" customWidth="1"/>
    <col min="7" max="7" width="13.140625" bestFit="1" customWidth="1"/>
    <col min="8" max="8" width="15.5703125" bestFit="1" customWidth="1"/>
    <col min="9" max="9" width="14.85546875" bestFit="1" customWidth="1"/>
    <col min="11" max="11" width="4.7109375" style="15" customWidth="1"/>
    <col min="13" max="13" width="7.28515625" bestFit="1" customWidth="1"/>
    <col min="14" max="14" width="12.140625" bestFit="1" customWidth="1"/>
    <col min="15" max="15" width="9.28515625" bestFit="1" customWidth="1"/>
    <col min="16" max="17" width="8.140625" bestFit="1" customWidth="1"/>
    <col min="18" max="18" width="7.7109375" bestFit="1" customWidth="1"/>
    <col min="19" max="20" width="14.85546875" bestFit="1" customWidth="1"/>
    <col min="21" max="21" width="7.28515625" bestFit="1" customWidth="1"/>
    <col min="24" max="24" width="18.85546875" bestFit="1" customWidth="1"/>
    <col min="26" max="26" width="12" bestFit="1" customWidth="1"/>
    <col min="27" max="27" width="11" bestFit="1" customWidth="1"/>
  </cols>
  <sheetData>
    <row r="1" spans="1:27" x14ac:dyDescent="0.25">
      <c r="A1" t="s">
        <v>0</v>
      </c>
      <c r="B1" t="s">
        <v>14</v>
      </c>
      <c r="C1" t="s">
        <v>15</v>
      </c>
      <c r="D1" t="s">
        <v>16</v>
      </c>
      <c r="E1" t="s">
        <v>17</v>
      </c>
      <c r="F1" t="s">
        <v>18</v>
      </c>
      <c r="G1" t="s">
        <v>1</v>
      </c>
      <c r="H1" t="s">
        <v>2</v>
      </c>
      <c r="I1" t="s">
        <v>6</v>
      </c>
      <c r="M1" s="4" t="s">
        <v>7</v>
      </c>
      <c r="N1" t="s">
        <v>0</v>
      </c>
      <c r="O1" t="s">
        <v>14</v>
      </c>
      <c r="P1" t="s">
        <v>15</v>
      </c>
      <c r="Q1" t="s">
        <v>16</v>
      </c>
      <c r="R1" t="s">
        <v>17</v>
      </c>
      <c r="S1" t="s">
        <v>6</v>
      </c>
      <c r="U1" s="8" t="s">
        <v>7</v>
      </c>
      <c r="X1" t="s">
        <v>19</v>
      </c>
    </row>
    <row r="2" spans="1:27" x14ac:dyDescent="0.25">
      <c r="A2" s="3">
        <v>60398</v>
      </c>
      <c r="B2" s="2">
        <v>307092945.19809812</v>
      </c>
      <c r="C2" s="2">
        <v>126290577.64600056</v>
      </c>
      <c r="D2" s="2">
        <v>180802367.55209872</v>
      </c>
      <c r="E2" s="3">
        <v>631920</v>
      </c>
      <c r="F2" s="1">
        <v>606</v>
      </c>
      <c r="G2" s="1">
        <v>158</v>
      </c>
      <c r="H2" s="1">
        <v>448</v>
      </c>
      <c r="I2" s="5">
        <v>0.41124545392774692</v>
      </c>
      <c r="M2">
        <v>2006</v>
      </c>
      <c r="N2" s="3">
        <v>2677</v>
      </c>
      <c r="O2" s="2">
        <v>69484523.200600043</v>
      </c>
      <c r="P2" s="2">
        <v>28177776.426300038</v>
      </c>
      <c r="Q2" s="2">
        <v>41306746.774299935</v>
      </c>
      <c r="R2" s="3">
        <v>28413</v>
      </c>
      <c r="S2" s="5">
        <v>0.40552593769624806</v>
      </c>
      <c r="U2" s="9">
        <v>2006</v>
      </c>
      <c r="X2">
        <f>COUNTA(U2:U5)</f>
        <v>4</v>
      </c>
    </row>
    <row r="3" spans="1:27" x14ac:dyDescent="0.25">
      <c r="M3">
        <v>2007</v>
      </c>
      <c r="N3" s="3">
        <v>24443</v>
      </c>
      <c r="O3" s="2">
        <v>102379613.11629649</v>
      </c>
      <c r="P3" s="2">
        <v>42547110.66420038</v>
      </c>
      <c r="Q3" s="2">
        <v>59832502.452098161</v>
      </c>
      <c r="R3" s="3">
        <v>255715</v>
      </c>
      <c r="S3" s="5">
        <v>0.41558186604856251</v>
      </c>
      <c r="U3" s="9">
        <v>2005</v>
      </c>
    </row>
    <row r="4" spans="1:27" x14ac:dyDescent="0.25">
      <c r="M4">
        <v>2008</v>
      </c>
      <c r="N4" s="3">
        <v>32265</v>
      </c>
      <c r="O4" s="2">
        <v>101858616.70999604</v>
      </c>
      <c r="P4" s="2">
        <v>42162063.995700337</v>
      </c>
      <c r="Q4" s="2">
        <v>59696552.714297213</v>
      </c>
      <c r="R4" s="3">
        <v>337392</v>
      </c>
      <c r="S4" s="5">
        <v>0.41392731766366803</v>
      </c>
      <c r="U4" s="9">
        <v>2007</v>
      </c>
    </row>
    <row r="5" spans="1:27" x14ac:dyDescent="0.25">
      <c r="B5" s="6" t="s">
        <v>8</v>
      </c>
      <c r="C5" s="7">
        <v>2</v>
      </c>
      <c r="M5">
        <v>2005</v>
      </c>
      <c r="N5" s="3">
        <v>1013</v>
      </c>
      <c r="O5" s="2">
        <v>33370192.17119991</v>
      </c>
      <c r="P5" s="2">
        <v>13403626.559800046</v>
      </c>
      <c r="Q5" s="2">
        <v>19966565.611399993</v>
      </c>
      <c r="R5" s="3">
        <v>10400</v>
      </c>
      <c r="S5" s="5">
        <v>0.40166465002763824</v>
      </c>
      <c r="U5" s="9">
        <v>2008</v>
      </c>
      <c r="X5" s="16" t="s">
        <v>20</v>
      </c>
      <c r="Y5" s="16" t="s">
        <v>7</v>
      </c>
      <c r="Z5" s="16" t="s">
        <v>23</v>
      </c>
      <c r="AA5" s="16" t="s">
        <v>11</v>
      </c>
    </row>
    <row r="6" spans="1:27" x14ac:dyDescent="0.25">
      <c r="X6" s="9" t="s">
        <v>21</v>
      </c>
      <c r="Y6" s="9">
        <f>IF(X2=1,U2,0)</f>
        <v>0</v>
      </c>
      <c r="Z6" s="10">
        <f>IFERROR(VLOOKUP(Y6,looktable,4,0),0)</f>
        <v>0</v>
      </c>
      <c r="AA6" s="17">
        <f>IFERROR(Z6/SUM($Z$6:$Z$7),0)</f>
        <v>0</v>
      </c>
    </row>
    <row r="7" spans="1:27" x14ac:dyDescent="0.25">
      <c r="X7" s="9" t="s">
        <v>22</v>
      </c>
      <c r="Y7" s="9">
        <f>U2-1</f>
        <v>2005</v>
      </c>
      <c r="Z7" s="10">
        <f>IFERROR(VLOOKUP(Y7,looktable,4,0),0)</f>
        <v>13403626.559800046</v>
      </c>
      <c r="AA7" s="17">
        <f>IFERROR(Z7/SUM($Z$6:$Z$7),0)</f>
        <v>1</v>
      </c>
    </row>
    <row r="8" spans="1:27" x14ac:dyDescent="0.25">
      <c r="A8" s="8" t="s">
        <v>7</v>
      </c>
      <c r="B8" s="9" t="s">
        <v>14</v>
      </c>
      <c r="C8" s="9" t="s">
        <v>15</v>
      </c>
      <c r="D8" s="9" t="s">
        <v>0</v>
      </c>
    </row>
    <row r="9" spans="1:27" x14ac:dyDescent="0.25">
      <c r="A9" s="9">
        <v>2005</v>
      </c>
      <c r="B9" s="10">
        <v>33370192.17119991</v>
      </c>
      <c r="C9" s="10">
        <v>13403626.559800046</v>
      </c>
      <c r="D9" s="11">
        <v>1013</v>
      </c>
      <c r="X9" s="18" t="s">
        <v>24</v>
      </c>
      <c r="Y9" s="18"/>
      <c r="Z9" s="18"/>
      <c r="AA9" s="19">
        <f>AA6-AA7</f>
        <v>-1</v>
      </c>
    </row>
    <row r="10" spans="1:27" x14ac:dyDescent="0.25">
      <c r="A10" s="9">
        <v>2006</v>
      </c>
      <c r="B10" s="10">
        <v>69484523.200600043</v>
      </c>
      <c r="C10" s="10">
        <v>28177776.426300038</v>
      </c>
      <c r="D10" s="11">
        <v>2677</v>
      </c>
    </row>
    <row r="11" spans="1:27" x14ac:dyDescent="0.25">
      <c r="A11" s="9">
        <v>2007</v>
      </c>
      <c r="B11" s="10">
        <v>102379613.11629649</v>
      </c>
      <c r="C11" s="10">
        <v>42547110.66420038</v>
      </c>
      <c r="D11" s="11">
        <v>24443</v>
      </c>
    </row>
    <row r="12" spans="1:27" x14ac:dyDescent="0.25">
      <c r="A12" s="9">
        <v>2008</v>
      </c>
      <c r="B12" s="10">
        <v>101858616.70999604</v>
      </c>
      <c r="C12" s="10">
        <v>42162063.995700337</v>
      </c>
      <c r="D12" s="11">
        <v>32265</v>
      </c>
      <c r="X12" s="16" t="s">
        <v>5</v>
      </c>
      <c r="Y12" s="16" t="s">
        <v>7</v>
      </c>
      <c r="Z12" s="16" t="s">
        <v>25</v>
      </c>
      <c r="AA12" s="16" t="s">
        <v>11</v>
      </c>
    </row>
    <row r="13" spans="1:27" x14ac:dyDescent="0.25">
      <c r="X13" s="9" t="s">
        <v>21</v>
      </c>
      <c r="Y13" s="9">
        <f>IF(X2=1,U2,0)</f>
        <v>0</v>
      </c>
      <c r="Z13" s="10">
        <f>IFERROR(VLOOKUP(Y13,looktable,3,0),0)</f>
        <v>0</v>
      </c>
      <c r="AA13" s="17">
        <f>Z13/SUM($Z$13:$Z$14)</f>
        <v>0</v>
      </c>
    </row>
    <row r="14" spans="1:27" x14ac:dyDescent="0.25">
      <c r="X14" s="9" t="s">
        <v>22</v>
      </c>
      <c r="Y14" s="9">
        <f>U2-1</f>
        <v>2005</v>
      </c>
      <c r="Z14" s="10">
        <f>IFERROR(VLOOKUP(Y14,looktable,3,0),0)</f>
        <v>33370192.17119991</v>
      </c>
      <c r="AA14" s="17">
        <f>Z14/SUM($Z$13:$Z$14)</f>
        <v>1</v>
      </c>
    </row>
    <row r="16" spans="1:27" x14ac:dyDescent="0.25">
      <c r="A16" s="9" t="str">
        <f>A8</f>
        <v>Year</v>
      </c>
      <c r="B16" s="9" t="str">
        <f>_xlfn.IFS($C$5=1,B8,$C$5=2,C8,$C$5=3,D8)</f>
        <v xml:space="preserve"> Profit</v>
      </c>
      <c r="C16" s="9" t="str">
        <f>"Average"  &amp;  B16</f>
        <v>Average Profit</v>
      </c>
      <c r="D16" s="9" t="s">
        <v>9</v>
      </c>
      <c r="X16" s="18" t="s">
        <v>24</v>
      </c>
      <c r="Y16" s="18"/>
      <c r="Z16" s="18"/>
      <c r="AA16" s="19">
        <f>AA13-AA14</f>
        <v>-1</v>
      </c>
    </row>
    <row r="17" spans="1:27" x14ac:dyDescent="0.25">
      <c r="A17" s="9">
        <f>A9</f>
        <v>2005</v>
      </c>
      <c r="B17" s="10">
        <f>_xlfn.IFS($C$5=1,B9,$C$5=2,C9,$C$5=3,D9)</f>
        <v>13403626.559800046</v>
      </c>
      <c r="C17" s="12">
        <f>AVERAGE($B$17:$B$20)</f>
        <v>31572644.411500201</v>
      </c>
      <c r="D17" s="9" t="str">
        <f>IF(B17&gt;C17,B17," ")</f>
        <v xml:space="preserve"> </v>
      </c>
    </row>
    <row r="18" spans="1:27" x14ac:dyDescent="0.25">
      <c r="A18" s="9">
        <f>A10</f>
        <v>2006</v>
      </c>
      <c r="B18" s="10">
        <f>_xlfn.IFS($C$5=1,B10,$C$5=2,C10,$C$5=3,D10)</f>
        <v>28177776.426300038</v>
      </c>
      <c r="C18" s="12">
        <f>AVERAGE($B$17:$B$20)</f>
        <v>31572644.411500201</v>
      </c>
      <c r="D18" s="9" t="str">
        <f>IF(B18&gt;C18,B18," ")</f>
        <v xml:space="preserve"> </v>
      </c>
      <c r="X18" s="16" t="s">
        <v>3</v>
      </c>
      <c r="Y18" s="16" t="s">
        <v>7</v>
      </c>
      <c r="Z18" s="16" t="s">
        <v>26</v>
      </c>
      <c r="AA18" s="16" t="s">
        <v>11</v>
      </c>
    </row>
    <row r="19" spans="1:27" x14ac:dyDescent="0.25">
      <c r="A19" s="9">
        <f>A11</f>
        <v>2007</v>
      </c>
      <c r="B19" s="10">
        <f>_xlfn.IFS($C$5=1,B11,$C$5=2,C11,$C$5=3,D11)</f>
        <v>42547110.66420038</v>
      </c>
      <c r="C19" s="12">
        <f>AVERAGE($B$17:$B$20)</f>
        <v>31572644.411500201</v>
      </c>
      <c r="D19" s="9">
        <f>IF(B19&gt;C19,B19," ")</f>
        <v>42547110.66420038</v>
      </c>
      <c r="X19" s="9" t="s">
        <v>21</v>
      </c>
      <c r="Y19" s="9">
        <f>IF(X2=1,U2,0)</f>
        <v>0</v>
      </c>
      <c r="Z19" s="10">
        <f>IFERROR(VLOOKUP(Y19,looktable,5,0),0)</f>
        <v>0</v>
      </c>
      <c r="AA19" s="17">
        <f>Z19/SUM($Z$19:$Z$20)</f>
        <v>0</v>
      </c>
    </row>
    <row r="20" spans="1:27" x14ac:dyDescent="0.25">
      <c r="A20" s="9">
        <f>A12</f>
        <v>2008</v>
      </c>
      <c r="B20" s="10">
        <f>_xlfn.IFS($C$5=1,B12,$C$5=2,C12,$C$5=3,D12)</f>
        <v>42162063.995700337</v>
      </c>
      <c r="C20" s="12">
        <f>AVERAGE($B$17:$B$20)</f>
        <v>31572644.411500201</v>
      </c>
      <c r="D20" s="9">
        <f>IF(B20&gt;C20,B20," ")</f>
        <v>42162063.995700337</v>
      </c>
      <c r="X20" s="9" t="s">
        <v>22</v>
      </c>
      <c r="Y20" s="9">
        <f>U2-1</f>
        <v>2005</v>
      </c>
      <c r="Z20" s="10">
        <f>IFERROR(VLOOKUP(Y20,looktable,5,0),0)</f>
        <v>19966565.611399993</v>
      </c>
      <c r="AA20" s="17">
        <f>Z20/SUM($Z$19:$Z$20)</f>
        <v>1</v>
      </c>
    </row>
    <row r="22" spans="1:27" x14ac:dyDescent="0.25">
      <c r="X22" s="18" t="s">
        <v>24</v>
      </c>
      <c r="Y22" s="18"/>
      <c r="Z22" s="18"/>
      <c r="AA22" s="19">
        <f>AA19-AA20</f>
        <v>-1</v>
      </c>
    </row>
    <row r="23" spans="1:27" x14ac:dyDescent="0.25">
      <c r="B23" t="s">
        <v>10</v>
      </c>
      <c r="D23" t="s">
        <v>12</v>
      </c>
    </row>
    <row r="24" spans="1:27" x14ac:dyDescent="0.25">
      <c r="B24">
        <f>SUM(D17:D20)</f>
        <v>84709174.659900725</v>
      </c>
      <c r="D24" t="str">
        <f>"of" &amp; B16 &amp; " came from the highlighted years"</f>
        <v>of Profit came from the highlighted years</v>
      </c>
      <c r="X24" s="16" t="s">
        <v>4</v>
      </c>
      <c r="Y24" s="16" t="s">
        <v>7</v>
      </c>
      <c r="Z24" s="16" t="s">
        <v>27</v>
      </c>
      <c r="AA24" s="16" t="s">
        <v>11</v>
      </c>
    </row>
    <row r="25" spans="1:27" x14ac:dyDescent="0.25">
      <c r="A25" t="s">
        <v>11</v>
      </c>
      <c r="B25" s="13">
        <f>B24/SUM(B17:B20)</f>
        <v>0.67074817645814433</v>
      </c>
      <c r="D25" t="s">
        <v>13</v>
      </c>
      <c r="X25" s="9" t="s">
        <v>21</v>
      </c>
      <c r="Y25" s="9">
        <f>IF(X2=1,U2,0)</f>
        <v>0</v>
      </c>
      <c r="Z25" s="11">
        <f>IFERROR(VLOOKUP(Y25,looktable,6,0),0)</f>
        <v>0</v>
      </c>
      <c r="AA25" s="17">
        <f>Z25/SUM($Z$25:$Z$26)</f>
        <v>0</v>
      </c>
    </row>
    <row r="26" spans="1:27" x14ac:dyDescent="0.25">
      <c r="X26" s="9" t="s">
        <v>22</v>
      </c>
      <c r="Y26" s="9">
        <f>U2-1</f>
        <v>2005</v>
      </c>
      <c r="Z26" s="11">
        <f>IFERROR(VLOOKUP(Y26,looktable,6,0),0)</f>
        <v>10400</v>
      </c>
      <c r="AA26" s="17">
        <f>Z26/SUM($Z$25:$Z$26)</f>
        <v>1</v>
      </c>
    </row>
    <row r="28" spans="1:27" x14ac:dyDescent="0.25">
      <c r="B28" s="3"/>
      <c r="C28" s="3"/>
      <c r="X28" s="18" t="s">
        <v>24</v>
      </c>
      <c r="Y28" s="18"/>
      <c r="Z28" s="18"/>
      <c r="AA28" s="19">
        <f>AA25-AA26</f>
        <v>-1</v>
      </c>
    </row>
    <row r="29" spans="1:27" x14ac:dyDescent="0.25">
      <c r="B29" s="3"/>
      <c r="D29" s="3"/>
    </row>
    <row r="30" spans="1:27" x14ac:dyDescent="0.25">
      <c r="B30" s="3"/>
      <c r="D30" s="3"/>
      <c r="X30" s="16" t="s">
        <v>28</v>
      </c>
      <c r="Y30" s="16" t="s">
        <v>7</v>
      </c>
      <c r="Z30" s="16" t="s">
        <v>29</v>
      </c>
      <c r="AA30" s="16" t="s">
        <v>11</v>
      </c>
    </row>
    <row r="31" spans="1:27" x14ac:dyDescent="0.25">
      <c r="B31" s="3"/>
      <c r="D31" s="3"/>
      <c r="X31" s="9" t="s">
        <v>21</v>
      </c>
      <c r="Y31" s="9">
        <f>IF(X2=1,U2,0)</f>
        <v>0</v>
      </c>
      <c r="Z31" s="11">
        <f>IFERROR(VLOOKUP(Y31,looktable,2,0),0)</f>
        <v>0</v>
      </c>
      <c r="AA31" s="17">
        <f>Z31/SUM($Z$31:$Z$32)</f>
        <v>0</v>
      </c>
    </row>
    <row r="32" spans="1:27" x14ac:dyDescent="0.25">
      <c r="X32" s="9" t="s">
        <v>22</v>
      </c>
      <c r="Y32" s="9">
        <f>U2-1</f>
        <v>2005</v>
      </c>
      <c r="Z32" s="11">
        <f>IFERROR(VLOOKUP(Y32,looktable,2,0),0)</f>
        <v>1013</v>
      </c>
      <c r="AA32" s="17">
        <f>Z32/SUM($Z$31:$Z$32)</f>
        <v>1</v>
      </c>
    </row>
    <row r="34" spans="24:27" x14ac:dyDescent="0.25">
      <c r="X34" s="18" t="s">
        <v>24</v>
      </c>
      <c r="Y34" s="18"/>
      <c r="Z34" s="18"/>
      <c r="AA34" s="19">
        <f>AA31-AA32</f>
        <v>-1</v>
      </c>
    </row>
    <row r="36" spans="24:27" x14ac:dyDescent="0.25">
      <c r="X36" s="16" t="s">
        <v>6</v>
      </c>
      <c r="Y36" s="16" t="s">
        <v>7</v>
      </c>
      <c r="Z36" s="16" t="s">
        <v>30</v>
      </c>
      <c r="AA36" s="16" t="s">
        <v>11</v>
      </c>
    </row>
    <row r="37" spans="24:27" x14ac:dyDescent="0.25">
      <c r="X37" s="9" t="s">
        <v>21</v>
      </c>
      <c r="Y37" s="9">
        <f>IF(X2=1,U2,0)</f>
        <v>0</v>
      </c>
      <c r="Z37" s="20">
        <f>IFERROR(VLOOKUP(Y37,looktable,7,0),0)</f>
        <v>0</v>
      </c>
      <c r="AA37" s="17">
        <f>Z37/SUM($Z$37:$Z$38)</f>
        <v>0</v>
      </c>
    </row>
    <row r="38" spans="24:27" x14ac:dyDescent="0.25">
      <c r="X38" s="9" t="s">
        <v>22</v>
      </c>
      <c r="Y38" s="9">
        <f>U2-1</f>
        <v>2005</v>
      </c>
      <c r="Z38" s="20">
        <f>IFERROR(VLOOKUP(Y38,looktable,7,0),0)</f>
        <v>0.40166465002763824</v>
      </c>
      <c r="AA38" s="17">
        <f>Z38/SUM($Z$37:$Z$38)</f>
        <v>1</v>
      </c>
    </row>
    <row r="40" spans="24:27" x14ac:dyDescent="0.25">
      <c r="X40" s="18" t="s">
        <v>24</v>
      </c>
      <c r="Y40" s="18"/>
      <c r="Z40" s="18"/>
      <c r="AA40" s="19">
        <f>AA37-AA38</f>
        <v>-1</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36BA-DF5E-41AE-ABDD-F71B5FBEFC7A}">
  <dimension ref="L19:O20"/>
  <sheetViews>
    <sheetView showGridLines="0" showRowColHeaders="0" topLeftCell="A9" zoomScaleNormal="100" workbookViewId="0">
      <selection activeCell="M2" sqref="M2"/>
    </sheetView>
  </sheetViews>
  <sheetFormatPr defaultRowHeight="15" x14ac:dyDescent="0.25"/>
  <sheetData>
    <row r="19" spans="12:15" x14ac:dyDescent="0.25">
      <c r="L19" s="21"/>
    </row>
    <row r="20" spans="12:15" x14ac:dyDescent="0.25">
      <c r="O20" s="14"/>
    </row>
  </sheetData>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15</xdr:col>
                    <xdr:colOff>228600</xdr:colOff>
                    <xdr:row>4</xdr:row>
                    <xdr:rowOff>28575</xdr:rowOff>
                  </from>
                  <to>
                    <xdr:col>16</xdr:col>
                    <xdr:colOff>590550</xdr:colOff>
                    <xdr:row>5</xdr:row>
                    <xdr:rowOff>57150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16</xdr:col>
                    <xdr:colOff>419100</xdr:colOff>
                    <xdr:row>4</xdr:row>
                    <xdr:rowOff>28575</xdr:rowOff>
                  </from>
                  <to>
                    <xdr:col>18</xdr:col>
                    <xdr:colOff>171450</xdr:colOff>
                    <xdr:row>5</xdr:row>
                    <xdr:rowOff>57150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18</xdr:col>
                    <xdr:colOff>0</xdr:colOff>
                    <xdr:row>4</xdr:row>
                    <xdr:rowOff>28575</xdr:rowOff>
                  </from>
                  <to>
                    <xdr:col>19</xdr:col>
                    <xdr:colOff>361950</xdr:colOff>
                    <xdr:row>5</xdr:row>
                    <xdr:rowOff>57150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9655-AFF7-46C8-9AC3-F52553FAD41B}">
  <dimension ref="A1"/>
  <sheetViews>
    <sheetView workbookViewId="0">
      <selection activeCell="I12" sqref="I1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4D44-E0E1-496E-8961-2E16ACE94C14}">
  <dimension ref="A1"/>
  <sheetViews>
    <sheetView workbookViewId="0">
      <selection sqref="A1:G1462"/>
    </sheetView>
  </sheetViews>
  <sheetFormatPr defaultRowHeight="15" x14ac:dyDescent="0.25"/>
  <cols>
    <col min="1" max="1" width="10.7109375" bestFit="1" customWidth="1"/>
    <col min="2" max="2" width="7.28515625" bestFit="1" customWidth="1"/>
    <col min="3" max="3" width="9.28515625" bestFit="1" customWidth="1"/>
    <col min="4" max="4" width="15" bestFit="1" customWidth="1"/>
    <col min="5" max="5" width="12.28515625" bestFit="1" customWidth="1"/>
    <col min="6" max="6" width="11" bestFit="1" customWidth="1"/>
    <col min="7" max="7" width="10.1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2461-F309-47E5-93C9-A6B3899CB9AA}">
  <dimension ref="A1"/>
  <sheetViews>
    <sheetView workbookViewId="0">
      <selection sqref="A1:D656"/>
    </sheetView>
  </sheetViews>
  <sheetFormatPr defaultRowHeight="15" x14ac:dyDescent="0.25"/>
  <cols>
    <col min="1" max="1" width="16.42578125" bestFit="1" customWidth="1"/>
    <col min="2" max="2" width="20.85546875" bestFit="1" customWidth="1"/>
    <col min="3" max="3" width="15.42578125" bestFit="1" customWidth="1"/>
    <col min="4" max="4" width="19"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4285-63F5-4197-BE33-1A7683F8B9E9}">
  <dimension ref="A1"/>
  <sheetViews>
    <sheetView workbookViewId="0">
      <selection activeCell="B20" sqref="B20"/>
    </sheetView>
  </sheetViews>
  <sheetFormatPr defaultRowHeight="15" x14ac:dyDescent="0.25"/>
  <cols>
    <col min="1" max="1" width="13.42578125" bestFit="1" customWidth="1"/>
    <col min="2" max="2" width="31.42578125" bestFit="1" customWidth="1"/>
    <col min="3" max="3" width="11.425781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AE58-9D02-405C-950C-80D01D779EFE}">
  <dimension ref="A1"/>
  <sheetViews>
    <sheetView workbookViewId="0">
      <selection sqref="A1:E11"/>
    </sheetView>
  </sheetViews>
  <sheetFormatPr defaultRowHeight="15" x14ac:dyDescent="0.25"/>
  <cols>
    <col min="1" max="1" width="19" bestFit="1" customWidth="1"/>
    <col min="2" max="2" width="27.85546875" bestFit="1" customWidth="1"/>
    <col min="3" max="3" width="22" bestFit="1" customWidth="1"/>
    <col min="4" max="4" width="22.85546875" bestFit="1" customWidth="1"/>
    <col min="5" max="5" width="21.425781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32E1-B5BD-4387-A339-CE25A009FE8D}">
  <dimension ref="A1:AF13"/>
  <sheetViews>
    <sheetView topLeftCell="L1" workbookViewId="0">
      <selection activeCell="AD4" sqref="AD4"/>
    </sheetView>
  </sheetViews>
  <sheetFormatPr defaultRowHeight="15" x14ac:dyDescent="0.25"/>
  <cols>
    <col min="1" max="1" width="15" bestFit="1" customWidth="1"/>
    <col min="2" max="2" width="8.140625" bestFit="1" customWidth="1"/>
    <col min="3" max="7" width="14.85546875" bestFit="1" customWidth="1"/>
    <col min="8" max="8" width="5.5703125" style="15" customWidth="1"/>
    <col min="9" max="9" width="14.85546875" bestFit="1" customWidth="1"/>
    <col min="10" max="10" width="12.28515625" bestFit="1" customWidth="1"/>
    <col min="11" max="11" width="8.140625" bestFit="1" customWidth="1"/>
    <col min="14" max="14" width="10" bestFit="1" customWidth="1"/>
    <col min="22" max="22" width="5.28515625" style="15" customWidth="1"/>
    <col min="24" max="24" width="11.28515625" bestFit="1" customWidth="1"/>
    <col min="25" max="25" width="8.140625" bestFit="1" customWidth="1"/>
    <col min="28" max="28" width="6.42578125" style="15" customWidth="1"/>
    <col min="30" max="30" width="10.140625" bestFit="1" customWidth="1"/>
    <col min="31" max="31" width="8.140625" bestFit="1" customWidth="1"/>
    <col min="32" max="32" width="7.42578125" bestFit="1" customWidth="1"/>
  </cols>
  <sheetData>
    <row r="1" spans="1:32" x14ac:dyDescent="0.25">
      <c r="A1" s="4" t="s">
        <v>43</v>
      </c>
      <c r="B1" t="s">
        <v>15</v>
      </c>
      <c r="E1">
        <v>1</v>
      </c>
      <c r="F1" s="2">
        <f>LARGE($B$2:$B$13,E1)</f>
        <v>13733395.004400026</v>
      </c>
      <c r="G1" t="str">
        <f>INDEX($A$2:$A$13,MATCH(F1,$B$2:$B$13,0))</f>
        <v>May</v>
      </c>
    </row>
    <row r="2" spans="1:32" x14ac:dyDescent="0.25">
      <c r="A2" t="s">
        <v>35</v>
      </c>
      <c r="B2" s="2">
        <v>10223845.849199999</v>
      </c>
      <c r="E2">
        <v>2</v>
      </c>
      <c r="F2" s="2">
        <f t="shared" ref="F2:F3" si="0">LARGE($B$2:$B$13,E2)</f>
        <v>13445658.304500017</v>
      </c>
      <c r="G2" t="str">
        <f t="shared" ref="G2:G3" si="1">INDEX($A$2:$A$13,MATCH(F2,$B$2:$B$13,0))</f>
        <v>Jun</v>
      </c>
      <c r="J2" s="4" t="s">
        <v>44</v>
      </c>
      <c r="K2" t="s">
        <v>15</v>
      </c>
      <c r="N2" t="str">
        <f>J2</f>
        <v>Day Name</v>
      </c>
      <c r="O2" t="str">
        <f>K2</f>
        <v xml:space="preserve"> Profit</v>
      </c>
      <c r="P2" t="s">
        <v>52</v>
      </c>
      <c r="X2" s="4" t="s">
        <v>53</v>
      </c>
      <c r="Y2" t="s">
        <v>15</v>
      </c>
      <c r="Z2" t="s">
        <v>56</v>
      </c>
      <c r="AD2" s="4" t="s">
        <v>58</v>
      </c>
      <c r="AE2" t="s">
        <v>15</v>
      </c>
      <c r="AF2" t="s">
        <v>63</v>
      </c>
    </row>
    <row r="3" spans="1:32" x14ac:dyDescent="0.25">
      <c r="A3" t="s">
        <v>34</v>
      </c>
      <c r="B3" s="2">
        <v>10792830.00300001</v>
      </c>
      <c r="E3">
        <v>3</v>
      </c>
      <c r="F3" s="2">
        <f t="shared" si="0"/>
        <v>13143417.374300033</v>
      </c>
      <c r="G3" t="str">
        <f t="shared" si="1"/>
        <v>Dec</v>
      </c>
      <c r="J3" t="s">
        <v>48</v>
      </c>
      <c r="K3" s="2">
        <v>17623309.849899948</v>
      </c>
      <c r="N3" t="str">
        <f t="shared" ref="N3:N9" si="2">J3</f>
        <v>Sun</v>
      </c>
      <c r="O3" s="2">
        <f t="shared" ref="O3:O9" si="3">K3</f>
        <v>17623309.849899948</v>
      </c>
      <c r="P3" t="str">
        <f>IFERROR(_xlfn.IFS(O3=$T$3,O3,O3=$T$4,O3,O3=$T$5,O3),"")</f>
        <v/>
      </c>
      <c r="S3">
        <v>1</v>
      </c>
      <c r="T3">
        <f>LARGE($O$3:$O$9,S3)</f>
        <v>18810561.906700056</v>
      </c>
      <c r="X3" t="s">
        <v>54</v>
      </c>
      <c r="Y3" s="2">
        <v>90937627.354499564</v>
      </c>
      <c r="Z3" s="13">
        <f>Y3/SUM($Y$3:$Y$4)</f>
        <v>0.72006660393464172</v>
      </c>
      <c r="AD3" t="s">
        <v>59</v>
      </c>
      <c r="AE3" s="2">
        <v>32300639.021000266</v>
      </c>
      <c r="AF3" s="22">
        <v>0.25576444120432112</v>
      </c>
    </row>
    <row r="4" spans="1:32" x14ac:dyDescent="0.25">
      <c r="A4" t="s">
        <v>38</v>
      </c>
      <c r="B4" s="2">
        <v>11283963.168800028</v>
      </c>
      <c r="J4" t="s">
        <v>46</v>
      </c>
      <c r="K4" s="2">
        <v>17943295.256499968</v>
      </c>
      <c r="N4" t="str">
        <f t="shared" si="2"/>
        <v>Mon</v>
      </c>
      <c r="O4" s="2">
        <f t="shared" si="3"/>
        <v>17943295.256499968</v>
      </c>
      <c r="P4" t="str">
        <f t="shared" ref="P4:P9" si="4">IFERROR(_xlfn.IFS(O4=$T$3,O4,O4=$T$4,O4,O4=$T$5,O4),"")</f>
        <v/>
      </c>
      <c r="S4">
        <v>2</v>
      </c>
      <c r="T4">
        <f t="shared" ref="T4:T5" si="5">LARGE($O$3:$O$9,S4)</f>
        <v>18279687.762300044</v>
      </c>
      <c r="X4" t="s">
        <v>55</v>
      </c>
      <c r="Y4" s="2">
        <v>35352950.291500658</v>
      </c>
      <c r="Z4" s="13">
        <f>Y4/SUM($Y$3:$Y$4)</f>
        <v>0.27993339606535822</v>
      </c>
      <c r="AD4" t="s">
        <v>60</v>
      </c>
      <c r="AE4" s="2">
        <v>39018891.404200457</v>
      </c>
      <c r="AF4" s="22">
        <v>0.30896122364387751</v>
      </c>
    </row>
    <row r="5" spans="1:32" x14ac:dyDescent="0.25">
      <c r="A5" t="s">
        <v>31</v>
      </c>
      <c r="B5" s="2">
        <v>11839838.095300019</v>
      </c>
      <c r="E5" t="s">
        <v>11</v>
      </c>
      <c r="F5" s="13">
        <f>SUM(F1:F3)/SUM(B2:B13)</f>
        <v>0.31928328648734444</v>
      </c>
      <c r="J5" t="s">
        <v>50</v>
      </c>
      <c r="K5" s="2">
        <v>17685312.633800022</v>
      </c>
      <c r="N5" t="str">
        <f t="shared" si="2"/>
        <v>Tue</v>
      </c>
      <c r="O5" s="2">
        <f t="shared" si="3"/>
        <v>17685312.633800022</v>
      </c>
      <c r="P5" t="str">
        <f t="shared" si="4"/>
        <v/>
      </c>
      <c r="S5">
        <v>3</v>
      </c>
      <c r="T5">
        <f t="shared" si="5"/>
        <v>18218769.795200072</v>
      </c>
      <c r="AD5" t="s">
        <v>61</v>
      </c>
      <c r="AE5" s="2">
        <v>24189760.556800112</v>
      </c>
      <c r="AF5" s="22">
        <v>0.19154050133973843</v>
      </c>
    </row>
    <row r="6" spans="1:32" x14ac:dyDescent="0.25">
      <c r="A6" t="s">
        <v>39</v>
      </c>
      <c r="B6" s="2">
        <v>13733395.004400026</v>
      </c>
      <c r="J6" t="s">
        <v>51</v>
      </c>
      <c r="K6" s="2">
        <v>18218769.795200072</v>
      </c>
      <c r="N6" t="str">
        <f t="shared" si="2"/>
        <v>Wed</v>
      </c>
      <c r="O6" s="2">
        <f t="shared" si="3"/>
        <v>18218769.795200072</v>
      </c>
      <c r="P6">
        <f t="shared" si="4"/>
        <v>18218769.795200072</v>
      </c>
      <c r="X6" t="s">
        <v>57</v>
      </c>
      <c r="Y6" s="13">
        <f>MAX(Z3:Z4)</f>
        <v>0.72006660393464172</v>
      </c>
      <c r="AD6" t="s">
        <v>62</v>
      </c>
      <c r="AE6" s="2">
        <v>30781286.664000157</v>
      </c>
      <c r="AF6" s="22">
        <v>0.24373383381206631</v>
      </c>
    </row>
    <row r="7" spans="1:32" x14ac:dyDescent="0.25">
      <c r="A7" t="s">
        <v>37</v>
      </c>
      <c r="B7" s="2">
        <v>13445658.304500017</v>
      </c>
      <c r="E7" t="str">
        <f>"In"&amp;'Analysis 1'!U2</f>
        <v>In2006</v>
      </c>
      <c r="J7" t="s">
        <v>49</v>
      </c>
      <c r="K7" s="2">
        <v>18810561.906700056</v>
      </c>
      <c r="N7" t="str">
        <f t="shared" si="2"/>
        <v>Thu</v>
      </c>
      <c r="O7" s="2">
        <f t="shared" si="3"/>
        <v>18810561.906700056</v>
      </c>
      <c r="P7">
        <f t="shared" si="4"/>
        <v>18810561.906700056</v>
      </c>
      <c r="Y7" t="str">
        <f>UPPER(INDEX(X3:X4,MATCH(Y6,Z3:Z4,0)))&amp;" Makes up"</f>
        <v>WEEKDAY Makes up</v>
      </c>
    </row>
    <row r="8" spans="1:32" x14ac:dyDescent="0.25">
      <c r="A8" t="s">
        <v>36</v>
      </c>
      <c r="B8" s="2">
        <v>8108100.7478999756</v>
      </c>
      <c r="J8" t="s">
        <v>45</v>
      </c>
      <c r="K8" s="2">
        <v>18279687.762300044</v>
      </c>
      <c r="N8" t="str">
        <f t="shared" si="2"/>
        <v>Fri</v>
      </c>
      <c r="O8" s="2">
        <f t="shared" si="3"/>
        <v>18279687.762300044</v>
      </c>
      <c r="P8">
        <f t="shared" si="4"/>
        <v>18279687.762300044</v>
      </c>
    </row>
    <row r="9" spans="1:32" x14ac:dyDescent="0.25">
      <c r="A9" t="s">
        <v>32</v>
      </c>
      <c r="B9" s="2">
        <v>8035078.6151000168</v>
      </c>
      <c r="J9" t="s">
        <v>47</v>
      </c>
      <c r="K9" s="2">
        <v>17729640.441599965</v>
      </c>
      <c r="N9" t="str">
        <f t="shared" si="2"/>
        <v>Sat</v>
      </c>
      <c r="O9" s="2">
        <f t="shared" si="3"/>
        <v>17729640.441599965</v>
      </c>
      <c r="P9" t="str">
        <f t="shared" si="4"/>
        <v/>
      </c>
    </row>
    <row r="10" spans="1:32" x14ac:dyDescent="0.25">
      <c r="A10" t="s">
        <v>42</v>
      </c>
      <c r="B10" s="2">
        <v>8046581.1938000126</v>
      </c>
    </row>
    <row r="11" spans="1:32" x14ac:dyDescent="0.25">
      <c r="A11" t="s">
        <v>41</v>
      </c>
      <c r="B11" s="2">
        <v>8675444.4087999649</v>
      </c>
      <c r="N11" t="s">
        <v>11</v>
      </c>
      <c r="O11" s="13">
        <f>SUM(P3:P9)/SUM(O3:O9)</f>
        <v>0.43795048288744554</v>
      </c>
    </row>
    <row r="12" spans="1:32" x14ac:dyDescent="0.25">
      <c r="A12" t="s">
        <v>40</v>
      </c>
      <c r="B12" s="2">
        <v>8962424.8809000179</v>
      </c>
    </row>
    <row r="13" spans="1:32" x14ac:dyDescent="0.25">
      <c r="A13" t="s">
        <v>33</v>
      </c>
      <c r="B13" s="2">
        <v>13143417.374300033</v>
      </c>
    </row>
  </sheetData>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B113-839D-49CF-9299-F76889559AE1}">
  <dimension ref="L19:O20"/>
  <sheetViews>
    <sheetView showGridLines="0" showRowColHeaders="0" zoomScaleNormal="100" workbookViewId="0">
      <selection activeCell="O2" sqref="O2"/>
    </sheetView>
  </sheetViews>
  <sheetFormatPr defaultRowHeight="15" x14ac:dyDescent="0.25"/>
  <sheetData>
    <row r="19" spans="12:15" x14ac:dyDescent="0.25">
      <c r="L19" s="21"/>
    </row>
    <row r="20" spans="12:15" x14ac:dyDescent="0.25">
      <c r="O20" s="14"/>
    </row>
  </sheetData>
  <pageMargins left="0.7" right="0.7" top="0.75" bottom="0.75" header="0.3" footer="0.3"/>
  <pageSetup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05AA-CB63-4EDA-835E-BA5C2371787C}">
  <dimension ref="A1:AD506"/>
  <sheetViews>
    <sheetView tabSelected="1" topLeftCell="R1" workbookViewId="0">
      <selection activeCell="AB14" sqref="AB14"/>
    </sheetView>
  </sheetViews>
  <sheetFormatPr defaultRowHeight="15" x14ac:dyDescent="0.25"/>
  <cols>
    <col min="1" max="1" width="31.42578125" bestFit="1" customWidth="1"/>
    <col min="2" max="2" width="6.42578125" bestFit="1" customWidth="1"/>
    <col min="3" max="3" width="14.85546875" bestFit="1" customWidth="1"/>
    <col min="4" max="4" width="22.140625" bestFit="1" customWidth="1"/>
    <col min="5" max="5" width="14.85546875" bestFit="1" customWidth="1"/>
    <col min="6" max="6" width="14.85546875" customWidth="1"/>
    <col min="7" max="8" width="14.85546875" bestFit="1" customWidth="1"/>
    <col min="9" max="9" width="17.28515625" style="21" customWidth="1"/>
    <col min="10" max="10" width="14.85546875" bestFit="1" customWidth="1"/>
    <col min="11" max="11" width="12.28515625" bestFit="1" customWidth="1"/>
    <col min="12" max="12" width="7.140625" bestFit="1" customWidth="1"/>
    <col min="13" max="13" width="9.140625" bestFit="1" customWidth="1"/>
    <col min="14" max="14" width="13.140625" bestFit="1" customWidth="1"/>
    <col min="15" max="15" width="15.5703125" bestFit="1" customWidth="1"/>
    <col min="18" max="18" width="9.42578125" bestFit="1" customWidth="1"/>
    <col min="19" max="19" width="10.140625" bestFit="1" customWidth="1"/>
    <col min="21" max="21" width="10.140625" bestFit="1" customWidth="1"/>
    <col min="23" max="23" width="21.140625" style="21" customWidth="1"/>
    <col min="24" max="24" width="6.28515625" style="15" customWidth="1"/>
    <col min="25" max="25" width="11.28515625" bestFit="1" customWidth="1"/>
    <col min="26" max="26" width="20" bestFit="1" customWidth="1"/>
    <col min="27" max="27" width="11.140625" bestFit="1" customWidth="1"/>
    <col min="28" max="28" width="11" bestFit="1" customWidth="1"/>
    <col min="29" max="29" width="10.28515625" style="21" bestFit="1" customWidth="1"/>
    <col min="30" max="30" width="13.85546875" bestFit="1" customWidth="1"/>
    <col min="31" max="31" width="10.140625" bestFit="1" customWidth="1"/>
    <col min="32" max="32" width="7.140625" bestFit="1" customWidth="1"/>
    <col min="33" max="33" width="7.42578125" bestFit="1" customWidth="1"/>
  </cols>
  <sheetData>
    <row r="1" spans="1:30" x14ac:dyDescent="0.25">
      <c r="H1" t="s">
        <v>572</v>
      </c>
      <c r="I1" s="21" t="s">
        <v>23</v>
      </c>
      <c r="J1" t="s">
        <v>11</v>
      </c>
      <c r="R1" t="s">
        <v>584</v>
      </c>
      <c r="U1" t="s">
        <v>583</v>
      </c>
    </row>
    <row r="2" spans="1:30" x14ac:dyDescent="0.25">
      <c r="A2" s="4" t="s">
        <v>64</v>
      </c>
      <c r="B2" t="s">
        <v>15</v>
      </c>
      <c r="D2" t="str">
        <f>A2</f>
        <v>ProductName</v>
      </c>
      <c r="E2" t="str">
        <f>B2</f>
        <v xml:space="preserve"> Profit</v>
      </c>
      <c r="F2" t="s">
        <v>573</v>
      </c>
      <c r="G2" s="2"/>
      <c r="H2" t="s">
        <v>196</v>
      </c>
      <c r="I2" s="24">
        <f>SUM(E3:E7)</f>
        <v>31270387.546300028</v>
      </c>
      <c r="J2" s="13">
        <f>I2/SUM($I$2:$I$3)</f>
        <v>0.24760665545416044</v>
      </c>
      <c r="M2" t="s">
        <v>18</v>
      </c>
      <c r="N2" t="s">
        <v>1</v>
      </c>
      <c r="O2" t="s">
        <v>2</v>
      </c>
      <c r="P2" s="4"/>
      <c r="Q2" s="4"/>
      <c r="R2" s="4" t="s">
        <v>574</v>
      </c>
      <c r="S2" t="s">
        <v>15</v>
      </c>
      <c r="U2" s="4" t="str">
        <f>R2</f>
        <v>Color</v>
      </c>
      <c r="V2" t="str">
        <f>S2</f>
        <v xml:space="preserve"> Profit</v>
      </c>
      <c r="W2" s="21" t="s">
        <v>52</v>
      </c>
      <c r="Y2" s="4"/>
      <c r="Z2" s="4" t="s">
        <v>585</v>
      </c>
      <c r="AA2" t="s">
        <v>15</v>
      </c>
    </row>
    <row r="3" spans="1:30" x14ac:dyDescent="0.25">
      <c r="A3" t="s">
        <v>75</v>
      </c>
      <c r="B3" s="23">
        <v>6607699.9263000106</v>
      </c>
      <c r="D3" t="str">
        <f t="shared" ref="D3:D7" si="0">A3</f>
        <v>Mountain-200 Black, 46</v>
      </c>
      <c r="E3" s="23">
        <f t="shared" ref="E3:E7" si="1">B3</f>
        <v>6607699.9263000106</v>
      </c>
      <c r="F3" s="23">
        <f t="shared" ref="F3:F7" si="2">E3</f>
        <v>6607699.9263000106</v>
      </c>
      <c r="G3" s="2"/>
      <c r="H3" t="s">
        <v>197</v>
      </c>
      <c r="I3" s="24">
        <f>SUM(E10:E134)</f>
        <v>95020190.099700019</v>
      </c>
      <c r="J3" s="13">
        <f>I3/SUM($I$2:$I$3)</f>
        <v>0.75239334454583962</v>
      </c>
      <c r="M3" s="25">
        <v>606</v>
      </c>
      <c r="N3" s="25">
        <v>158</v>
      </c>
      <c r="O3" s="25">
        <v>448</v>
      </c>
      <c r="R3" t="s">
        <v>575</v>
      </c>
      <c r="S3" s="25">
        <v>39160816.923399791</v>
      </c>
      <c r="U3" t="str">
        <f t="shared" ref="U3:U10" si="3">R3</f>
        <v>Black</v>
      </c>
      <c r="V3" s="23">
        <f t="shared" ref="V3:V10" si="4">S3</f>
        <v>39160816.923399791</v>
      </c>
      <c r="W3" s="24">
        <f>V3</f>
        <v>39160816.923399791</v>
      </c>
      <c r="Z3" t="s">
        <v>586</v>
      </c>
      <c r="AA3" s="25">
        <v>120521313.13080034</v>
      </c>
    </row>
    <row r="4" spans="1:30" x14ac:dyDescent="0.25">
      <c r="A4" t="s">
        <v>74</v>
      </c>
      <c r="B4" s="23">
        <v>6413590.111200002</v>
      </c>
      <c r="D4" t="str">
        <f t="shared" si="0"/>
        <v>Mountain-200 Black, 42</v>
      </c>
      <c r="E4" s="23">
        <f t="shared" si="1"/>
        <v>6413590.111200002</v>
      </c>
      <c r="F4" s="23">
        <f t="shared" si="2"/>
        <v>6413590.111200002</v>
      </c>
      <c r="G4" s="2"/>
      <c r="P4" s="2"/>
      <c r="R4" t="s">
        <v>578</v>
      </c>
      <c r="S4" s="25">
        <v>31594381.553200137</v>
      </c>
      <c r="U4" t="str">
        <f t="shared" si="3"/>
        <v>Red</v>
      </c>
      <c r="V4" s="23">
        <f t="shared" si="4"/>
        <v>31594381.553200137</v>
      </c>
      <c r="W4" s="24">
        <f t="shared" ref="W4:W5" si="5">V4</f>
        <v>31594381.553200137</v>
      </c>
      <c r="Z4" t="s">
        <v>587</v>
      </c>
      <c r="AA4" s="25">
        <v>5769264.515200126</v>
      </c>
    </row>
    <row r="5" spans="1:30" x14ac:dyDescent="0.25">
      <c r="A5" t="s">
        <v>78</v>
      </c>
      <c r="B5" s="23">
        <v>6142629.2118000062</v>
      </c>
      <c r="D5" t="str">
        <f t="shared" si="0"/>
        <v>Mountain-200 Silver, 46</v>
      </c>
      <c r="E5" s="23">
        <f t="shared" si="1"/>
        <v>6142629.2118000062</v>
      </c>
      <c r="F5" s="23">
        <f t="shared" si="2"/>
        <v>6142629.2118000062</v>
      </c>
      <c r="P5" s="2"/>
      <c r="R5" t="s">
        <v>579</v>
      </c>
      <c r="S5" s="25">
        <v>23916414.181299996</v>
      </c>
      <c r="U5" t="str">
        <f t="shared" si="3"/>
        <v>Silver</v>
      </c>
      <c r="V5" s="23">
        <f t="shared" si="4"/>
        <v>23916414.181299996</v>
      </c>
      <c r="W5" s="24">
        <f t="shared" si="5"/>
        <v>23916414.181299996</v>
      </c>
    </row>
    <row r="6" spans="1:30" x14ac:dyDescent="0.25">
      <c r="A6" t="s">
        <v>73</v>
      </c>
      <c r="B6" s="23">
        <v>6071041.446800001</v>
      </c>
      <c r="D6" t="str">
        <f t="shared" si="0"/>
        <v>Mountain-200 Black, 38</v>
      </c>
      <c r="E6" s="23">
        <f t="shared" si="1"/>
        <v>6071041.446800001</v>
      </c>
      <c r="F6" s="23">
        <f t="shared" si="2"/>
        <v>6071041.446800001</v>
      </c>
      <c r="G6" s="13"/>
      <c r="P6" s="2"/>
      <c r="R6" t="s">
        <v>582</v>
      </c>
      <c r="S6" s="25">
        <v>19035074.116200175</v>
      </c>
      <c r="U6" t="str">
        <f t="shared" si="3"/>
        <v>Yellow</v>
      </c>
      <c r="V6" s="23">
        <f t="shared" si="4"/>
        <v>19035074.116200175</v>
      </c>
      <c r="W6" s="24"/>
      <c r="Z6" t="str">
        <f>Z2</f>
        <v>Product Price Type</v>
      </c>
      <c r="AA6" t="str">
        <f>AA2</f>
        <v xml:space="preserve"> Profit</v>
      </c>
      <c r="AB6" t="s">
        <v>11</v>
      </c>
      <c r="AC6" s="21" t="s">
        <v>588</v>
      </c>
      <c r="AD6" t="s">
        <v>589</v>
      </c>
    </row>
    <row r="7" spans="1:30" x14ac:dyDescent="0.25">
      <c r="A7" t="s">
        <v>77</v>
      </c>
      <c r="B7" s="23">
        <v>6035426.8502000086</v>
      </c>
      <c r="D7" t="str">
        <f t="shared" si="0"/>
        <v>Mountain-200 Silver, 42</v>
      </c>
      <c r="E7" s="23">
        <f t="shared" si="1"/>
        <v>6035426.8502000086</v>
      </c>
      <c r="F7" s="23">
        <f t="shared" si="2"/>
        <v>6035426.8502000086</v>
      </c>
      <c r="P7" s="2"/>
      <c r="R7" t="s">
        <v>576</v>
      </c>
      <c r="S7" s="25">
        <v>9425341.0249999985</v>
      </c>
      <c r="U7" t="str">
        <f t="shared" si="3"/>
        <v>Blue</v>
      </c>
      <c r="V7" s="23">
        <f t="shared" si="4"/>
        <v>9425341.0249999985</v>
      </c>
      <c r="W7" s="24"/>
      <c r="Z7" t="str">
        <f t="shared" ref="Z7:AA7" si="6">Z3</f>
        <v>Expensive</v>
      </c>
      <c r="AA7" s="23">
        <f t="shared" si="6"/>
        <v>120521313.13080034</v>
      </c>
      <c r="AB7" s="13">
        <f>AA7/SUM($AA$7:$AA$8)</f>
        <v>0.95431753799264663</v>
      </c>
      <c r="AC7" s="21">
        <v>1</v>
      </c>
      <c r="AD7">
        <v>0.7</v>
      </c>
    </row>
    <row r="8" spans="1:30" x14ac:dyDescent="0.25">
      <c r="A8" t="s">
        <v>76</v>
      </c>
      <c r="B8" s="23">
        <v>6033397.2189000119</v>
      </c>
      <c r="P8" s="2"/>
      <c r="R8" t="s">
        <v>580</v>
      </c>
      <c r="S8" s="25">
        <v>2864789.5867000055</v>
      </c>
      <c r="U8" t="str">
        <f t="shared" si="3"/>
        <v>Unknown</v>
      </c>
      <c r="V8" s="23">
        <f t="shared" si="4"/>
        <v>2864789.5867000055</v>
      </c>
      <c r="W8" s="24"/>
      <c r="Z8" t="str">
        <f t="shared" ref="Z8:AA8" si="7">Z4</f>
        <v>Less Expensive</v>
      </c>
      <c r="AA8" s="23">
        <f t="shared" si="7"/>
        <v>5769264.515200126</v>
      </c>
      <c r="AB8" s="13">
        <f>AA8/SUM($AA$7:$AA$8)</f>
        <v>4.5682462007353361E-2</v>
      </c>
      <c r="AC8" s="21">
        <v>1</v>
      </c>
      <c r="AD8">
        <v>0.7</v>
      </c>
    </row>
    <row r="9" spans="1:30" x14ac:dyDescent="0.25">
      <c r="A9" t="s">
        <v>83</v>
      </c>
      <c r="B9" s="23">
        <v>5022903.6059999978</v>
      </c>
      <c r="D9" t="s">
        <v>195</v>
      </c>
      <c r="P9" s="2"/>
      <c r="R9" t="s">
        <v>577</v>
      </c>
      <c r="S9" s="25">
        <v>260179.77430000145</v>
      </c>
      <c r="U9" t="str">
        <f t="shared" si="3"/>
        <v>Multi</v>
      </c>
      <c r="V9" s="23">
        <f t="shared" si="4"/>
        <v>260179.77430000145</v>
      </c>
      <c r="W9" s="24"/>
    </row>
    <row r="10" spans="1:30" x14ac:dyDescent="0.25">
      <c r="A10" t="s">
        <v>80</v>
      </c>
      <c r="B10" s="23">
        <v>4638799.2125999965</v>
      </c>
      <c r="D10" t="str">
        <f>A8</f>
        <v>Mountain-200 Silver, 38</v>
      </c>
      <c r="E10">
        <f>B8</f>
        <v>6033397.2189000119</v>
      </c>
      <c r="P10" s="2"/>
      <c r="R10" t="s">
        <v>581</v>
      </c>
      <c r="S10" s="25">
        <v>33580.48589999984</v>
      </c>
      <c r="U10" t="str">
        <f t="shared" si="3"/>
        <v>White</v>
      </c>
      <c r="V10" s="23">
        <f t="shared" si="4"/>
        <v>33580.48589999984</v>
      </c>
      <c r="W10" s="24"/>
    </row>
    <row r="11" spans="1:30" x14ac:dyDescent="0.25">
      <c r="A11" t="s">
        <v>81</v>
      </c>
      <c r="B11" s="23">
        <v>4558601.5919999974</v>
      </c>
      <c r="D11" t="str">
        <f t="shared" ref="D11:E11" si="8">A9</f>
        <v>Road-150 Red, 62</v>
      </c>
      <c r="E11">
        <f t="shared" si="8"/>
        <v>5022903.6059999978</v>
      </c>
    </row>
    <row r="12" spans="1:30" x14ac:dyDescent="0.25">
      <c r="A12" t="s">
        <v>82</v>
      </c>
      <c r="B12" s="23">
        <v>4399613.3265999956</v>
      </c>
      <c r="D12" t="str">
        <f t="shared" ref="D12:E12" si="9">A10</f>
        <v>Road-150 Red, 48</v>
      </c>
      <c r="E12">
        <f t="shared" si="9"/>
        <v>4638799.2125999965</v>
      </c>
      <c r="P12" s="13"/>
    </row>
    <row r="13" spans="1:30" x14ac:dyDescent="0.25">
      <c r="A13" t="s">
        <v>79</v>
      </c>
      <c r="B13" s="23">
        <v>4154799.5373999975</v>
      </c>
      <c r="D13" t="str">
        <f t="shared" ref="D13:E13" si="10">A11</f>
        <v>Road-150 Red, 52</v>
      </c>
      <c r="E13">
        <f t="shared" si="10"/>
        <v>4558601.5919999974</v>
      </c>
    </row>
    <row r="14" spans="1:30" x14ac:dyDescent="0.25">
      <c r="A14" t="s">
        <v>86</v>
      </c>
      <c r="B14" s="23">
        <v>2931267.1126999944</v>
      </c>
      <c r="D14" t="str">
        <f t="shared" ref="D14:E14" si="11">A12</f>
        <v>Road-150 Red, 56</v>
      </c>
      <c r="E14">
        <f t="shared" si="11"/>
        <v>4399613.3265999956</v>
      </c>
    </row>
    <row r="15" spans="1:30" x14ac:dyDescent="0.25">
      <c r="A15" t="s">
        <v>91</v>
      </c>
      <c r="B15" s="23">
        <v>2837717.3114999956</v>
      </c>
      <c r="D15" t="str">
        <f t="shared" ref="D15:E15" si="12">A13</f>
        <v>Road-150 Red, 44</v>
      </c>
      <c r="E15">
        <f t="shared" si="12"/>
        <v>4154799.5373999975</v>
      </c>
    </row>
    <row r="16" spans="1:30" x14ac:dyDescent="0.25">
      <c r="A16" t="s">
        <v>85</v>
      </c>
      <c r="B16" s="23">
        <v>2622907.3976999978</v>
      </c>
      <c r="D16" t="str">
        <f t="shared" ref="D16:E16" si="13">A14</f>
        <v>Road-250 Black, 52</v>
      </c>
      <c r="E16">
        <f t="shared" si="13"/>
        <v>2931267.1126999944</v>
      </c>
    </row>
    <row r="17" spans="1:5" x14ac:dyDescent="0.25">
      <c r="A17" t="s">
        <v>87</v>
      </c>
      <c r="B17" s="23">
        <v>2535296.6136999978</v>
      </c>
      <c r="D17" t="str">
        <f t="shared" ref="D17:E17" si="14">A15</f>
        <v>Road-250 Red, 58</v>
      </c>
      <c r="E17">
        <f t="shared" si="14"/>
        <v>2837717.3114999956</v>
      </c>
    </row>
    <row r="18" spans="1:5" x14ac:dyDescent="0.25">
      <c r="A18" t="s">
        <v>84</v>
      </c>
      <c r="B18" s="23">
        <v>2442271.2307999986</v>
      </c>
      <c r="D18" t="str">
        <f t="shared" ref="D18:E18" si="15">A16</f>
        <v>Road-250 Black, 48</v>
      </c>
      <c r="E18">
        <f t="shared" si="15"/>
        <v>2622907.3976999978</v>
      </c>
    </row>
    <row r="19" spans="1:5" x14ac:dyDescent="0.25">
      <c r="A19" t="s">
        <v>109</v>
      </c>
      <c r="B19" s="23">
        <v>1752842.670299999</v>
      </c>
      <c r="D19" t="str">
        <f t="shared" ref="D19:E19" si="16">A17</f>
        <v>Road-250 Black, 58</v>
      </c>
      <c r="E19">
        <f t="shared" si="16"/>
        <v>2535296.6136999978</v>
      </c>
    </row>
    <row r="20" spans="1:5" x14ac:dyDescent="0.25">
      <c r="A20" t="s">
        <v>110</v>
      </c>
      <c r="B20" s="23">
        <v>1621654.5599999989</v>
      </c>
      <c r="D20" t="str">
        <f t="shared" ref="D20:E20" si="17">A18</f>
        <v>Road-250 Black, 44</v>
      </c>
      <c r="E20">
        <f t="shared" si="17"/>
        <v>2442271.2307999986</v>
      </c>
    </row>
    <row r="21" spans="1:5" x14ac:dyDescent="0.25">
      <c r="A21" t="s">
        <v>111</v>
      </c>
      <c r="B21" s="23">
        <v>1589556.7601999999</v>
      </c>
      <c r="D21" t="str">
        <f t="shared" ref="D21:E21" si="18">A19</f>
        <v>Touring-1000 Blue, 46</v>
      </c>
      <c r="E21">
        <f t="shared" si="18"/>
        <v>1752842.670299999</v>
      </c>
    </row>
    <row r="22" spans="1:5" x14ac:dyDescent="0.25">
      <c r="A22" t="s">
        <v>112</v>
      </c>
      <c r="B22" s="23">
        <v>1569083.7599999981</v>
      </c>
      <c r="D22" t="str">
        <f t="shared" ref="D22:E22" si="19">A20</f>
        <v>Road-350-W Yellow, 40</v>
      </c>
      <c r="E22">
        <f t="shared" si="19"/>
        <v>1621654.5599999989</v>
      </c>
    </row>
    <row r="23" spans="1:5" x14ac:dyDescent="0.25">
      <c r="A23" t="s">
        <v>113</v>
      </c>
      <c r="B23" s="23">
        <v>1564754.399999999</v>
      </c>
      <c r="D23" t="str">
        <f t="shared" ref="D23:E23" si="20">A21</f>
        <v>Touring-1000 Yellow, 46</v>
      </c>
      <c r="E23">
        <f t="shared" si="20"/>
        <v>1589556.7601999999</v>
      </c>
    </row>
    <row r="24" spans="1:5" x14ac:dyDescent="0.25">
      <c r="A24" t="s">
        <v>114</v>
      </c>
      <c r="B24" s="23">
        <v>1554373.6082999993</v>
      </c>
      <c r="D24" t="str">
        <f t="shared" ref="D24:E24" si="21">A22</f>
        <v>Road-350-W Yellow, 42</v>
      </c>
      <c r="E24">
        <f t="shared" si="21"/>
        <v>1569083.7599999981</v>
      </c>
    </row>
    <row r="25" spans="1:5" x14ac:dyDescent="0.25">
      <c r="A25" t="s">
        <v>115</v>
      </c>
      <c r="B25" s="23">
        <v>1551667.2119999991</v>
      </c>
      <c r="D25" t="str">
        <f t="shared" ref="D25:E25" si="22">A23</f>
        <v>Road-350-W Yellow, 48</v>
      </c>
      <c r="E25">
        <f t="shared" si="22"/>
        <v>1564754.399999999</v>
      </c>
    </row>
    <row r="26" spans="1:5" x14ac:dyDescent="0.25">
      <c r="A26" t="s">
        <v>89</v>
      </c>
      <c r="B26" s="23">
        <v>1528303.6307999969</v>
      </c>
      <c r="D26" t="str">
        <f t="shared" ref="D26:E26" si="23">A24</f>
        <v>Touring-1000 Blue, 54</v>
      </c>
      <c r="E26">
        <f t="shared" si="23"/>
        <v>1554373.6082999993</v>
      </c>
    </row>
    <row r="27" spans="1:5" x14ac:dyDescent="0.25">
      <c r="A27" t="s">
        <v>116</v>
      </c>
      <c r="B27" s="23">
        <v>1489420.0970999985</v>
      </c>
      <c r="D27" t="str">
        <f t="shared" ref="D27:E27" si="24">A25</f>
        <v>Touring-1000 Yellow, 54</v>
      </c>
      <c r="E27">
        <f t="shared" si="24"/>
        <v>1551667.2119999991</v>
      </c>
    </row>
    <row r="28" spans="1:5" x14ac:dyDescent="0.25">
      <c r="A28" t="s">
        <v>117</v>
      </c>
      <c r="B28" s="23">
        <v>1424977.9199999995</v>
      </c>
      <c r="D28" t="str">
        <f t="shared" ref="D28:E28" si="25">A26</f>
        <v>Road-250 Red, 48</v>
      </c>
      <c r="E28">
        <f t="shared" si="25"/>
        <v>1528303.6307999969</v>
      </c>
    </row>
    <row r="29" spans="1:5" x14ac:dyDescent="0.25">
      <c r="A29" t="s">
        <v>118</v>
      </c>
      <c r="B29" s="23">
        <v>1419955.9253999991</v>
      </c>
      <c r="D29" t="str">
        <f t="shared" ref="D29:E29" si="26">A27</f>
        <v>Touring-1000 Yellow, 50</v>
      </c>
      <c r="E29">
        <f t="shared" si="26"/>
        <v>1489420.0970999985</v>
      </c>
    </row>
    <row r="30" spans="1:5" x14ac:dyDescent="0.25">
      <c r="A30" t="s">
        <v>119</v>
      </c>
      <c r="B30" s="23">
        <v>1389283.4339999994</v>
      </c>
      <c r="D30" t="str">
        <f t="shared" ref="D30:E30" si="27">A28</f>
        <v>Road-350-W Yellow, 44</v>
      </c>
      <c r="E30">
        <f t="shared" si="27"/>
        <v>1424977.9199999995</v>
      </c>
    </row>
    <row r="31" spans="1:5" x14ac:dyDescent="0.25">
      <c r="A31" t="s">
        <v>120</v>
      </c>
      <c r="B31" s="23">
        <v>1381164.2451000002</v>
      </c>
      <c r="D31" t="str">
        <f t="shared" ref="D31:E31" si="28">A29</f>
        <v>Touring-1000 Blue, 50</v>
      </c>
      <c r="E31">
        <f t="shared" si="28"/>
        <v>1419955.9253999991</v>
      </c>
    </row>
    <row r="32" spans="1:5" x14ac:dyDescent="0.25">
      <c r="A32" t="s">
        <v>88</v>
      </c>
      <c r="B32" s="23">
        <v>1357259.3647999985</v>
      </c>
      <c r="D32" t="str">
        <f t="shared" ref="D32:E32" si="29">A30</f>
        <v>Touring-1000 Blue, 60</v>
      </c>
      <c r="E32">
        <f t="shared" si="29"/>
        <v>1389283.4339999994</v>
      </c>
    </row>
    <row r="33" spans="1:5" x14ac:dyDescent="0.25">
      <c r="A33" t="s">
        <v>90</v>
      </c>
      <c r="B33" s="23">
        <v>1270350.3863999993</v>
      </c>
      <c r="D33" t="str">
        <f t="shared" ref="D33:E33" si="30">A31</f>
        <v>Touring-1000 Yellow, 60</v>
      </c>
      <c r="E33">
        <f t="shared" si="30"/>
        <v>1381164.2451000002</v>
      </c>
    </row>
    <row r="34" spans="1:5" x14ac:dyDescent="0.25">
      <c r="A34" t="s">
        <v>94</v>
      </c>
      <c r="B34" s="23">
        <v>1223209.5647999998</v>
      </c>
      <c r="D34" t="str">
        <f t="shared" ref="D34:E34" si="31">A32</f>
        <v>Road-250 Red, 44</v>
      </c>
      <c r="E34">
        <f t="shared" si="31"/>
        <v>1357259.3647999985</v>
      </c>
    </row>
    <row r="35" spans="1:5" x14ac:dyDescent="0.25">
      <c r="A35" t="s">
        <v>95</v>
      </c>
      <c r="B35" s="23">
        <v>1214653.2725999998</v>
      </c>
      <c r="D35" t="str">
        <f t="shared" ref="D35:E35" si="32">A33</f>
        <v>Road-250 Red, 52</v>
      </c>
      <c r="E35">
        <f t="shared" si="32"/>
        <v>1270350.3863999993</v>
      </c>
    </row>
    <row r="36" spans="1:5" x14ac:dyDescent="0.25">
      <c r="A36" t="s">
        <v>96</v>
      </c>
      <c r="B36" s="23">
        <v>1186046.2052999989</v>
      </c>
      <c r="D36" t="str">
        <f t="shared" ref="D36:E36" si="33">A34</f>
        <v>Road-550-W Yellow, 42</v>
      </c>
      <c r="E36">
        <f t="shared" si="33"/>
        <v>1223209.5647999998</v>
      </c>
    </row>
    <row r="37" spans="1:5" x14ac:dyDescent="0.25">
      <c r="A37" t="s">
        <v>92</v>
      </c>
      <c r="B37" s="23">
        <v>1122748.2551999995</v>
      </c>
      <c r="D37" t="str">
        <f t="shared" ref="D37:E37" si="34">A35</f>
        <v>Road-550-W Yellow, 44</v>
      </c>
      <c r="E37">
        <f t="shared" si="34"/>
        <v>1214653.2725999998</v>
      </c>
    </row>
    <row r="38" spans="1:5" x14ac:dyDescent="0.25">
      <c r="A38" t="s">
        <v>93</v>
      </c>
      <c r="B38" s="23">
        <v>1089403.7283000005</v>
      </c>
      <c r="D38" t="str">
        <f t="shared" ref="D38:E38" si="35">A36</f>
        <v>Road-550-W Yellow, 48</v>
      </c>
      <c r="E38">
        <f t="shared" si="35"/>
        <v>1186046.2052999989</v>
      </c>
    </row>
    <row r="39" spans="1:5" x14ac:dyDescent="0.25">
      <c r="A39" t="s">
        <v>67</v>
      </c>
      <c r="B39" s="23">
        <v>977704.88720000058</v>
      </c>
      <c r="D39" t="str">
        <f t="shared" ref="D39:E39" si="36">A37</f>
        <v>Road-550-W Yellow, 38</v>
      </c>
      <c r="E39">
        <f t="shared" si="36"/>
        <v>1122748.2551999995</v>
      </c>
    </row>
    <row r="40" spans="1:5" x14ac:dyDescent="0.25">
      <c r="A40" t="s">
        <v>68</v>
      </c>
      <c r="B40" s="23">
        <v>976227.99160000018</v>
      </c>
      <c r="D40" t="str">
        <f t="shared" ref="D40:E40" si="37">A38</f>
        <v>Road-550-W Yellow, 40</v>
      </c>
      <c r="E40">
        <f t="shared" si="37"/>
        <v>1089403.7283000005</v>
      </c>
    </row>
    <row r="41" spans="1:5" x14ac:dyDescent="0.25">
      <c r="A41" t="s">
        <v>69</v>
      </c>
      <c r="B41" s="23">
        <v>901628.37359999993</v>
      </c>
      <c r="D41" t="str">
        <f t="shared" ref="D41:E41" si="38">A39</f>
        <v>Mountain-100 Black, 44</v>
      </c>
      <c r="E41">
        <f t="shared" si="38"/>
        <v>977704.88720000058</v>
      </c>
    </row>
    <row r="42" spans="1:5" x14ac:dyDescent="0.25">
      <c r="A42" t="s">
        <v>65</v>
      </c>
      <c r="B42" s="23">
        <v>837399.80520000006</v>
      </c>
      <c r="D42" t="str">
        <f t="shared" ref="D42:E42" si="39">A40</f>
        <v>Mountain-100 Black, 48</v>
      </c>
      <c r="E42">
        <f t="shared" si="39"/>
        <v>976227.99160000018</v>
      </c>
    </row>
    <row r="43" spans="1:5" x14ac:dyDescent="0.25">
      <c r="A43" t="s">
        <v>121</v>
      </c>
      <c r="B43" s="23">
        <v>783201.85559999966</v>
      </c>
      <c r="D43" t="str">
        <f t="shared" ref="D43:E43" si="40">A41</f>
        <v>Mountain-100 Silver, 38</v>
      </c>
      <c r="E43">
        <f t="shared" si="40"/>
        <v>901628.37359999993</v>
      </c>
    </row>
    <row r="44" spans="1:5" x14ac:dyDescent="0.25">
      <c r="A44" t="s">
        <v>71</v>
      </c>
      <c r="B44" s="23">
        <v>778138.01879999996</v>
      </c>
      <c r="D44" t="str">
        <f t="shared" ref="D44:E44" si="41">A42</f>
        <v>Mountain-100 Black, 38</v>
      </c>
      <c r="E44">
        <f t="shared" si="41"/>
        <v>837399.80520000006</v>
      </c>
    </row>
    <row r="45" spans="1:5" x14ac:dyDescent="0.25">
      <c r="A45" t="s">
        <v>122</v>
      </c>
      <c r="B45" s="23">
        <v>772010.45279999962</v>
      </c>
      <c r="D45" t="str">
        <f t="shared" ref="D45:E45" si="42">A43</f>
        <v>Road-750 Black, 52</v>
      </c>
      <c r="E45">
        <f t="shared" si="42"/>
        <v>783201.85559999966</v>
      </c>
    </row>
    <row r="46" spans="1:5" x14ac:dyDescent="0.25">
      <c r="A46" t="s">
        <v>123</v>
      </c>
      <c r="B46" s="23">
        <v>726263.13959999999</v>
      </c>
      <c r="D46" t="str">
        <f t="shared" ref="D46:E46" si="43">A44</f>
        <v>Mountain-100 Silver, 44</v>
      </c>
      <c r="E46">
        <f t="shared" si="43"/>
        <v>778138.01879999996</v>
      </c>
    </row>
    <row r="47" spans="1:5" x14ac:dyDescent="0.25">
      <c r="A47" t="s">
        <v>124</v>
      </c>
      <c r="B47" s="23">
        <v>677767.0607999994</v>
      </c>
      <c r="D47" t="str">
        <f t="shared" ref="D47:E47" si="44">A45</f>
        <v>Road-750 Black, 44</v>
      </c>
      <c r="E47">
        <f t="shared" si="44"/>
        <v>772010.45279999962</v>
      </c>
    </row>
    <row r="48" spans="1:5" x14ac:dyDescent="0.25">
      <c r="A48" t="s">
        <v>70</v>
      </c>
      <c r="B48" s="23">
        <v>624890.95200000016</v>
      </c>
      <c r="D48" t="str">
        <f t="shared" ref="D48:E48" si="45">A46</f>
        <v>Road-750 Black, 48</v>
      </c>
      <c r="E48">
        <f t="shared" si="45"/>
        <v>726263.13959999999</v>
      </c>
    </row>
    <row r="49" spans="1:5" x14ac:dyDescent="0.25">
      <c r="A49" t="s">
        <v>66</v>
      </c>
      <c r="B49" s="23">
        <v>617342.36080000014</v>
      </c>
      <c r="D49" t="str">
        <f t="shared" ref="D49:E49" si="46">A47</f>
        <v>Road-750 Black, 58</v>
      </c>
      <c r="E49">
        <f t="shared" si="46"/>
        <v>677767.0607999994</v>
      </c>
    </row>
    <row r="50" spans="1:5" x14ac:dyDescent="0.25">
      <c r="A50" t="s">
        <v>125</v>
      </c>
      <c r="B50" s="23">
        <v>564434.52240000002</v>
      </c>
      <c r="D50" t="str">
        <f t="shared" ref="D50:E50" si="47">A48</f>
        <v>Mountain-100 Silver, 42</v>
      </c>
      <c r="E50">
        <f t="shared" si="47"/>
        <v>624890.95200000016</v>
      </c>
    </row>
    <row r="51" spans="1:5" x14ac:dyDescent="0.25">
      <c r="A51" t="s">
        <v>72</v>
      </c>
      <c r="B51" s="23">
        <v>523718.13119999995</v>
      </c>
      <c r="D51" t="str">
        <f t="shared" ref="D51:E51" si="48">A49</f>
        <v>Mountain-100 Black, 42</v>
      </c>
      <c r="E51">
        <f t="shared" si="48"/>
        <v>617342.36080000014</v>
      </c>
    </row>
    <row r="52" spans="1:5" x14ac:dyDescent="0.25">
      <c r="A52" t="s">
        <v>126</v>
      </c>
      <c r="B52" s="23">
        <v>500346.21910000022</v>
      </c>
      <c r="D52" t="str">
        <f t="shared" ref="D52:E52" si="49">A50</f>
        <v>Mountain-400-W Silver, 38</v>
      </c>
      <c r="E52">
        <f t="shared" si="49"/>
        <v>564434.52240000002</v>
      </c>
    </row>
    <row r="53" spans="1:5" x14ac:dyDescent="0.25">
      <c r="A53" t="s">
        <v>127</v>
      </c>
      <c r="B53" s="23">
        <v>493792.77919999993</v>
      </c>
      <c r="D53" t="str">
        <f t="shared" ref="D53:E53" si="50">A51</f>
        <v>Mountain-100 Silver, 48</v>
      </c>
      <c r="E53">
        <f t="shared" si="50"/>
        <v>523718.13119999995</v>
      </c>
    </row>
    <row r="54" spans="1:5" x14ac:dyDescent="0.25">
      <c r="A54" t="s">
        <v>128</v>
      </c>
      <c r="B54" s="23">
        <v>484522.95679999981</v>
      </c>
      <c r="D54" t="str">
        <f t="shared" ref="D54:E54" si="51">A52</f>
        <v>Sport-100 Helmet, Red</v>
      </c>
      <c r="E54">
        <f t="shared" si="51"/>
        <v>500346.21910000022</v>
      </c>
    </row>
    <row r="55" spans="1:5" x14ac:dyDescent="0.25">
      <c r="A55" t="s">
        <v>129</v>
      </c>
      <c r="B55" s="23">
        <v>484350.5659999997</v>
      </c>
      <c r="D55" t="str">
        <f t="shared" ref="D55:E55" si="52">A53</f>
        <v>Mountain-400-W Silver, 42</v>
      </c>
      <c r="E55">
        <f t="shared" si="52"/>
        <v>493792.77919999993</v>
      </c>
    </row>
    <row r="56" spans="1:5" x14ac:dyDescent="0.25">
      <c r="A56" t="s">
        <v>130</v>
      </c>
      <c r="B56" s="23">
        <v>483414.65900000022</v>
      </c>
      <c r="D56" t="str">
        <f t="shared" ref="D56:E56" si="53">A54</f>
        <v>Touring-2000 Blue, 50</v>
      </c>
      <c r="E56">
        <f t="shared" si="53"/>
        <v>484522.95679999981</v>
      </c>
    </row>
    <row r="57" spans="1:5" x14ac:dyDescent="0.25">
      <c r="A57" t="s">
        <v>131</v>
      </c>
      <c r="B57" s="23">
        <v>475788.67199999996</v>
      </c>
      <c r="D57" t="str">
        <f t="shared" ref="D57:E57" si="54">A55</f>
        <v>Mountain-400-W Silver, 46</v>
      </c>
      <c r="E57">
        <f t="shared" si="54"/>
        <v>484350.5659999997</v>
      </c>
    </row>
    <row r="58" spans="1:5" x14ac:dyDescent="0.25">
      <c r="A58" t="s">
        <v>132</v>
      </c>
      <c r="B58" s="23">
        <v>475638.8455</v>
      </c>
      <c r="D58" t="str">
        <f t="shared" ref="D58:E58" si="55">A56</f>
        <v>Sport-100 Helmet, Blue</v>
      </c>
      <c r="E58">
        <f t="shared" si="55"/>
        <v>483414.65900000022</v>
      </c>
    </row>
    <row r="59" spans="1:5" x14ac:dyDescent="0.25">
      <c r="A59" t="s">
        <v>133</v>
      </c>
      <c r="B59" s="23">
        <v>471760.94839999994</v>
      </c>
      <c r="D59" t="str">
        <f t="shared" ref="D59:E59" si="56">A57</f>
        <v>Touring-2000 Blue, 46</v>
      </c>
      <c r="E59">
        <f t="shared" si="56"/>
        <v>475788.67199999996</v>
      </c>
    </row>
    <row r="60" spans="1:5" x14ac:dyDescent="0.25">
      <c r="A60" t="s">
        <v>134</v>
      </c>
      <c r="B60" s="23">
        <v>431657.54879999999</v>
      </c>
      <c r="D60" t="str">
        <f t="shared" ref="D60:E60" si="57">A58</f>
        <v>Sport-100 Helmet, Black</v>
      </c>
      <c r="E60">
        <f t="shared" si="57"/>
        <v>475638.8455</v>
      </c>
    </row>
    <row r="61" spans="1:5" x14ac:dyDescent="0.25">
      <c r="A61" t="s">
        <v>135</v>
      </c>
      <c r="B61" s="23">
        <v>413729.28000000003</v>
      </c>
      <c r="D61" t="str">
        <f t="shared" ref="D61:E61" si="58">A59</f>
        <v>Mountain-400-W Silver, 40</v>
      </c>
      <c r="E61">
        <f t="shared" si="58"/>
        <v>471760.94839999994</v>
      </c>
    </row>
    <row r="62" spans="1:5" x14ac:dyDescent="0.25">
      <c r="A62" t="s">
        <v>136</v>
      </c>
      <c r="B62" s="23">
        <v>323654.52000000019</v>
      </c>
      <c r="D62" t="str">
        <f t="shared" ref="D62:E62" si="59">A60</f>
        <v>Touring-2000 Blue, 54</v>
      </c>
      <c r="E62">
        <f t="shared" si="59"/>
        <v>431657.54879999999</v>
      </c>
    </row>
    <row r="63" spans="1:5" x14ac:dyDescent="0.25">
      <c r="A63" t="s">
        <v>137</v>
      </c>
      <c r="B63" s="23">
        <v>303383.21550000104</v>
      </c>
      <c r="D63" t="str">
        <f t="shared" ref="D63:E63" si="60">A61</f>
        <v>Touring-2000 Blue, 60</v>
      </c>
      <c r="E63">
        <f t="shared" si="60"/>
        <v>413729.28000000003</v>
      </c>
    </row>
    <row r="64" spans="1:5" x14ac:dyDescent="0.25">
      <c r="A64" t="s">
        <v>99</v>
      </c>
      <c r="B64" s="23">
        <v>293256.61169999983</v>
      </c>
      <c r="D64" t="str">
        <f t="shared" ref="D64:E64" si="61">A62</f>
        <v>HL Mountain Tire</v>
      </c>
      <c r="E64">
        <f t="shared" si="61"/>
        <v>323654.52000000019</v>
      </c>
    </row>
    <row r="65" spans="1:5" x14ac:dyDescent="0.25">
      <c r="A65" t="s">
        <v>106</v>
      </c>
      <c r="B65" s="23">
        <v>277311.95449999988</v>
      </c>
      <c r="D65" t="str">
        <f t="shared" ref="D65:E65" si="62">A63</f>
        <v>Fender Set - Mountain</v>
      </c>
      <c r="E65">
        <f t="shared" si="62"/>
        <v>303383.21550000104</v>
      </c>
    </row>
    <row r="66" spans="1:5" x14ac:dyDescent="0.25">
      <c r="A66" t="s">
        <v>138</v>
      </c>
      <c r="B66" s="23">
        <v>268332.74149999977</v>
      </c>
      <c r="D66" t="str">
        <f t="shared" ref="D66:E66" si="63">A64</f>
        <v>Road-650 Black, 52</v>
      </c>
      <c r="E66">
        <f t="shared" si="63"/>
        <v>293256.61169999983</v>
      </c>
    </row>
    <row r="67" spans="1:5" x14ac:dyDescent="0.25">
      <c r="A67" t="s">
        <v>139</v>
      </c>
      <c r="B67" s="23">
        <v>266651.58600000036</v>
      </c>
      <c r="D67" t="str">
        <f t="shared" ref="D67:E67" si="64">A65</f>
        <v>Road-650 Red, 58</v>
      </c>
      <c r="E67">
        <f t="shared" si="64"/>
        <v>277311.95449999988</v>
      </c>
    </row>
    <row r="68" spans="1:5" x14ac:dyDescent="0.25">
      <c r="A68" t="s">
        <v>104</v>
      </c>
      <c r="B68" s="23">
        <v>261925.88069999975</v>
      </c>
      <c r="D68" t="str">
        <f t="shared" ref="D68:E68" si="65">A66</f>
        <v>Hydration Pack - 70 oz.</v>
      </c>
      <c r="E68">
        <f t="shared" si="65"/>
        <v>268332.74149999977</v>
      </c>
    </row>
    <row r="69" spans="1:5" x14ac:dyDescent="0.25">
      <c r="A69" t="s">
        <v>140</v>
      </c>
      <c r="B69" s="23">
        <v>260516.15999999977</v>
      </c>
      <c r="D69" t="str">
        <f t="shared" ref="D69:E69" si="66">A67</f>
        <v>All-Purpose Bike Stand</v>
      </c>
      <c r="E69">
        <f t="shared" si="66"/>
        <v>266651.58600000036</v>
      </c>
    </row>
    <row r="70" spans="1:5" x14ac:dyDescent="0.25">
      <c r="A70" t="s">
        <v>100</v>
      </c>
      <c r="B70" s="23">
        <v>241554.64659999989</v>
      </c>
      <c r="D70" t="str">
        <f t="shared" ref="D70:E70" si="67">A68</f>
        <v>Road-650 Red, 48</v>
      </c>
      <c r="E70">
        <f t="shared" si="67"/>
        <v>261925.88069999975</v>
      </c>
    </row>
    <row r="71" spans="1:5" x14ac:dyDescent="0.25">
      <c r="A71" t="s">
        <v>101</v>
      </c>
      <c r="B71" s="23">
        <v>230757.4647999999</v>
      </c>
      <c r="D71" t="str">
        <f t="shared" ref="D71:E71" si="68">A69</f>
        <v>Hitch Rack - 4-Bike</v>
      </c>
      <c r="E71">
        <f t="shared" si="68"/>
        <v>260516.15999999977</v>
      </c>
    </row>
    <row r="72" spans="1:5" x14ac:dyDescent="0.25">
      <c r="A72" t="s">
        <v>108</v>
      </c>
      <c r="B72" s="23">
        <v>227842.61699999994</v>
      </c>
      <c r="D72" t="str">
        <f t="shared" ref="D72:E72" si="69">A70</f>
        <v>Road-650 Black, 58</v>
      </c>
      <c r="E72">
        <f t="shared" si="69"/>
        <v>241554.64659999989</v>
      </c>
    </row>
    <row r="73" spans="1:5" x14ac:dyDescent="0.25">
      <c r="A73" t="s">
        <v>141</v>
      </c>
      <c r="B73" s="23">
        <v>226805.06969999996</v>
      </c>
      <c r="D73" t="str">
        <f t="shared" ref="D73:E73" si="70">A71</f>
        <v>Road-650 Black, 60</v>
      </c>
      <c r="E73">
        <f t="shared" si="70"/>
        <v>230757.4647999999</v>
      </c>
    </row>
    <row r="74" spans="1:5" x14ac:dyDescent="0.25">
      <c r="A74" t="s">
        <v>98</v>
      </c>
      <c r="B74" s="23">
        <v>212239.58169999989</v>
      </c>
      <c r="D74" t="str">
        <f t="shared" ref="D74:E74" si="71">A72</f>
        <v>Road-650 Red, 62</v>
      </c>
      <c r="E74">
        <f t="shared" si="71"/>
        <v>227842.61699999994</v>
      </c>
    </row>
    <row r="75" spans="1:5" x14ac:dyDescent="0.25">
      <c r="A75" t="s">
        <v>103</v>
      </c>
      <c r="B75" s="23">
        <v>204756.84609999994</v>
      </c>
      <c r="D75" t="str">
        <f t="shared" ref="D75:E75" si="72">A73</f>
        <v>ML Mountain Tire</v>
      </c>
      <c r="E75">
        <f t="shared" si="72"/>
        <v>226805.06969999996</v>
      </c>
    </row>
    <row r="76" spans="1:5" x14ac:dyDescent="0.25">
      <c r="A76" t="s">
        <v>97</v>
      </c>
      <c r="B76" s="23">
        <v>196061.31249999997</v>
      </c>
      <c r="D76" t="str">
        <f t="shared" ref="D76:E76" si="73">A74</f>
        <v>Road-650 Black, 48</v>
      </c>
      <c r="E76">
        <f t="shared" si="73"/>
        <v>212239.58169999989</v>
      </c>
    </row>
    <row r="77" spans="1:5" x14ac:dyDescent="0.25">
      <c r="A77" t="s">
        <v>105</v>
      </c>
      <c r="B77" s="23">
        <v>195172.46229999993</v>
      </c>
      <c r="D77" t="str">
        <f t="shared" ref="D77:E77" si="74">A75</f>
        <v>Road-650 Red, 44</v>
      </c>
      <c r="E77">
        <f t="shared" si="74"/>
        <v>204756.84609999994</v>
      </c>
    </row>
    <row r="78" spans="1:5" x14ac:dyDescent="0.25">
      <c r="A78" t="s">
        <v>142</v>
      </c>
      <c r="B78" s="23">
        <v>186933.61600000004</v>
      </c>
      <c r="D78" t="str">
        <f t="shared" ref="D78:E78" si="75">A76</f>
        <v>Road-650 Black, 44</v>
      </c>
      <c r="E78">
        <f t="shared" si="75"/>
        <v>196061.31249999997</v>
      </c>
    </row>
    <row r="79" spans="1:5" x14ac:dyDescent="0.25">
      <c r="A79" t="s">
        <v>143</v>
      </c>
      <c r="B79" s="23">
        <v>186801.95799999998</v>
      </c>
      <c r="D79" t="str">
        <f t="shared" ref="D79:E79" si="76">A77</f>
        <v>Road-650 Red, 52</v>
      </c>
      <c r="E79">
        <f t="shared" si="76"/>
        <v>195172.46229999993</v>
      </c>
    </row>
    <row r="80" spans="1:5" x14ac:dyDescent="0.25">
      <c r="A80" t="s">
        <v>102</v>
      </c>
      <c r="B80" s="23">
        <v>186552.57929999998</v>
      </c>
      <c r="D80" t="str">
        <f t="shared" ref="D80:E80" si="77">A78</f>
        <v>HL Road Tire</v>
      </c>
      <c r="E80">
        <f t="shared" si="77"/>
        <v>186933.61600000004</v>
      </c>
    </row>
    <row r="81" spans="1:5" x14ac:dyDescent="0.25">
      <c r="A81" t="s">
        <v>144</v>
      </c>
      <c r="B81" s="23">
        <v>182588.37999999995</v>
      </c>
      <c r="D81" t="str">
        <f t="shared" ref="D81:E81" si="78">A79</f>
        <v>Touring-3000 Blue, 62</v>
      </c>
      <c r="E81">
        <f t="shared" si="78"/>
        <v>186801.95799999998</v>
      </c>
    </row>
    <row r="82" spans="1:5" x14ac:dyDescent="0.25">
      <c r="A82" t="s">
        <v>145</v>
      </c>
      <c r="B82" s="23">
        <v>178047.08470000006</v>
      </c>
      <c r="D82" t="str">
        <f t="shared" ref="D82:E82" si="79">A80</f>
        <v>Road-650 Black, 62</v>
      </c>
      <c r="E82">
        <f t="shared" si="79"/>
        <v>186552.57929999998</v>
      </c>
    </row>
    <row r="83" spans="1:5" x14ac:dyDescent="0.25">
      <c r="A83" t="s">
        <v>146</v>
      </c>
      <c r="B83" s="23">
        <v>168200.79430000007</v>
      </c>
      <c r="D83" t="str">
        <f t="shared" ref="D83:E83" si="80">A81</f>
        <v>Touring-3000 Yellow, 50</v>
      </c>
      <c r="E83">
        <f t="shared" si="80"/>
        <v>182588.37999999995</v>
      </c>
    </row>
    <row r="84" spans="1:5" x14ac:dyDescent="0.25">
      <c r="A84" t="s">
        <v>147</v>
      </c>
      <c r="B84" s="23">
        <v>168069.35320000001</v>
      </c>
      <c r="D84" t="str">
        <f t="shared" ref="D84:E84" si="81">A82</f>
        <v>Touring Tire</v>
      </c>
      <c r="E84">
        <f t="shared" si="81"/>
        <v>178047.08470000006</v>
      </c>
    </row>
    <row r="85" spans="1:5" x14ac:dyDescent="0.25">
      <c r="A85" t="s">
        <v>148</v>
      </c>
      <c r="B85" s="23">
        <v>164610.44719999997</v>
      </c>
      <c r="D85" t="str">
        <f t="shared" ref="D85:E85" si="82">A83</f>
        <v>Women's Mountain Shorts, L</v>
      </c>
      <c r="E85">
        <f t="shared" si="82"/>
        <v>168200.79430000007</v>
      </c>
    </row>
    <row r="86" spans="1:5" x14ac:dyDescent="0.25">
      <c r="A86" t="s">
        <v>149</v>
      </c>
      <c r="B86" s="23">
        <v>164048.63680000007</v>
      </c>
      <c r="D86" t="str">
        <f t="shared" ref="D86:E86" si="83">A84</f>
        <v>Women's Mountain Shorts, M</v>
      </c>
      <c r="E86">
        <f t="shared" si="83"/>
        <v>168069.35320000001</v>
      </c>
    </row>
    <row r="87" spans="1:5" x14ac:dyDescent="0.25">
      <c r="A87" t="s">
        <v>107</v>
      </c>
      <c r="B87" s="23">
        <v>158677.60539999997</v>
      </c>
      <c r="D87" t="str">
        <f t="shared" ref="D87:E87" si="84">A85</f>
        <v>Touring-3000 Blue, 54</v>
      </c>
      <c r="E87">
        <f t="shared" si="84"/>
        <v>164610.44719999997</v>
      </c>
    </row>
    <row r="88" spans="1:5" x14ac:dyDescent="0.25">
      <c r="A88" t="s">
        <v>150</v>
      </c>
      <c r="B88" s="23">
        <v>156464.19639999999</v>
      </c>
      <c r="D88" t="str">
        <f t="shared" ref="D88:E88" si="85">A86</f>
        <v>Touring-3000 Yellow, 44</v>
      </c>
      <c r="E88">
        <f t="shared" si="85"/>
        <v>164048.63680000007</v>
      </c>
    </row>
    <row r="89" spans="1:5" x14ac:dyDescent="0.25">
      <c r="A89" t="s">
        <v>151</v>
      </c>
      <c r="B89" s="23">
        <v>153374.23920000001</v>
      </c>
      <c r="D89" t="str">
        <f t="shared" ref="D89:E89" si="86">A87</f>
        <v>Road-650 Red, 60</v>
      </c>
      <c r="E89">
        <f t="shared" si="86"/>
        <v>158677.60539999997</v>
      </c>
    </row>
    <row r="90" spans="1:5" x14ac:dyDescent="0.25">
      <c r="A90" t="s">
        <v>152</v>
      </c>
      <c r="B90" s="23">
        <v>152134.98250000007</v>
      </c>
      <c r="D90" t="str">
        <f t="shared" ref="D90:E90" si="87">A88</f>
        <v>Touring-3000 Yellow, 62</v>
      </c>
      <c r="E90">
        <f t="shared" si="87"/>
        <v>156464.19639999999</v>
      </c>
    </row>
    <row r="91" spans="1:5" x14ac:dyDescent="0.25">
      <c r="A91" t="s">
        <v>153</v>
      </c>
      <c r="B91" s="23">
        <v>146632.51439999999</v>
      </c>
      <c r="D91" t="str">
        <f t="shared" ref="D91:E91" si="88">A89</f>
        <v>Touring-3000 Yellow, 58</v>
      </c>
      <c r="E91">
        <f t="shared" si="88"/>
        <v>153374.23920000001</v>
      </c>
    </row>
    <row r="92" spans="1:5" x14ac:dyDescent="0.25">
      <c r="A92" t="s">
        <v>154</v>
      </c>
      <c r="B92" s="23">
        <v>146271.2071</v>
      </c>
      <c r="D92" t="str">
        <f t="shared" ref="D92:E92" si="89">A90</f>
        <v>ML Road Tire</v>
      </c>
      <c r="E92">
        <f t="shared" si="89"/>
        <v>152134.98250000007</v>
      </c>
    </row>
    <row r="93" spans="1:5" x14ac:dyDescent="0.25">
      <c r="A93" t="s">
        <v>155</v>
      </c>
      <c r="B93" s="23">
        <v>145333.0086</v>
      </c>
      <c r="D93" t="str">
        <f t="shared" ref="D93:E93" si="90">A91</f>
        <v>Touring-3000 Blue, 58</v>
      </c>
      <c r="E93">
        <f t="shared" si="90"/>
        <v>146632.51439999999</v>
      </c>
    </row>
    <row r="94" spans="1:5" x14ac:dyDescent="0.25">
      <c r="A94" t="s">
        <v>156</v>
      </c>
      <c r="B94" s="23">
        <v>145037.48730000001</v>
      </c>
      <c r="D94" t="str">
        <f t="shared" ref="D94:E94" si="91">A92</f>
        <v>LL Road Tire</v>
      </c>
      <c r="E94">
        <f t="shared" si="91"/>
        <v>146271.2071</v>
      </c>
    </row>
    <row r="95" spans="1:5" x14ac:dyDescent="0.25">
      <c r="A95" t="s">
        <v>157</v>
      </c>
      <c r="B95" s="23">
        <v>143792.37599999996</v>
      </c>
      <c r="D95" t="str">
        <f t="shared" ref="D95:E95" si="92">A93</f>
        <v>Mountain-500 Silver, 48</v>
      </c>
      <c r="E95">
        <f t="shared" si="92"/>
        <v>145333.0086</v>
      </c>
    </row>
    <row r="96" spans="1:5" x14ac:dyDescent="0.25">
      <c r="A96" t="s">
        <v>158</v>
      </c>
      <c r="B96" s="23">
        <v>142858.26839999977</v>
      </c>
      <c r="D96" t="str">
        <f t="shared" ref="D96:E96" si="93">A94</f>
        <v>Mountain-500 Black, 48</v>
      </c>
      <c r="E96">
        <f t="shared" si="93"/>
        <v>145037.48730000001</v>
      </c>
    </row>
    <row r="97" spans="1:5" x14ac:dyDescent="0.25">
      <c r="A97" t="s">
        <v>159</v>
      </c>
      <c r="B97" s="23">
        <v>142138.0312</v>
      </c>
      <c r="D97" t="str">
        <f t="shared" ref="D97:E97" si="94">A95</f>
        <v>Mountain-500 Silver, 52</v>
      </c>
      <c r="E97">
        <f t="shared" si="94"/>
        <v>143792.37599999996</v>
      </c>
    </row>
    <row r="98" spans="1:5" x14ac:dyDescent="0.25">
      <c r="A98" t="s">
        <v>160</v>
      </c>
      <c r="B98" s="23">
        <v>141014.41040000005</v>
      </c>
      <c r="D98" t="str">
        <f t="shared" ref="D98:E98" si="95">A96</f>
        <v>LL Mountain Tire</v>
      </c>
      <c r="E98">
        <f t="shared" si="95"/>
        <v>142858.26839999977</v>
      </c>
    </row>
    <row r="99" spans="1:5" x14ac:dyDescent="0.25">
      <c r="A99" t="s">
        <v>161</v>
      </c>
      <c r="B99" s="23">
        <v>141014.41039999999</v>
      </c>
      <c r="D99" t="str">
        <f t="shared" ref="D99:E99" si="96">A97</f>
        <v>Touring-3000 Yellow, 54</v>
      </c>
      <c r="E99">
        <f t="shared" si="96"/>
        <v>142138.0312</v>
      </c>
    </row>
    <row r="100" spans="1:5" x14ac:dyDescent="0.25">
      <c r="A100" t="s">
        <v>162</v>
      </c>
      <c r="B100" s="23">
        <v>139701.23510000019</v>
      </c>
      <c r="D100" t="str">
        <f t="shared" ref="D100:E100" si="97">A98</f>
        <v>Touring-3000 Blue, 44</v>
      </c>
      <c r="E100">
        <f t="shared" si="97"/>
        <v>141014.41040000005</v>
      </c>
    </row>
    <row r="101" spans="1:5" x14ac:dyDescent="0.25">
      <c r="A101" t="s">
        <v>163</v>
      </c>
      <c r="B101" s="23">
        <v>136611.11659999995</v>
      </c>
      <c r="D101" t="str">
        <f t="shared" ref="D101:E101" si="98">A99</f>
        <v>Touring-3000 Blue, 50</v>
      </c>
      <c r="E101">
        <f t="shared" si="98"/>
        <v>141014.41039999999</v>
      </c>
    </row>
    <row r="102" spans="1:5" x14ac:dyDescent="0.25">
      <c r="A102" t="s">
        <v>164</v>
      </c>
      <c r="B102" s="23">
        <v>134975.66500000001</v>
      </c>
      <c r="D102" t="str">
        <f t="shared" ref="D102:E102" si="99">A100</f>
        <v>Water Bottle - 30 oz.</v>
      </c>
      <c r="E102">
        <f t="shared" si="99"/>
        <v>139701.23510000019</v>
      </c>
    </row>
    <row r="103" spans="1:5" x14ac:dyDescent="0.25">
      <c r="A103" t="s">
        <v>165</v>
      </c>
      <c r="B103" s="23">
        <v>133266.34699999995</v>
      </c>
      <c r="D103" t="str">
        <f t="shared" ref="D103:E103" si="100">A101</f>
        <v>Women's Mountain Shorts, S</v>
      </c>
      <c r="E103">
        <f t="shared" si="100"/>
        <v>136611.11659999995</v>
      </c>
    </row>
    <row r="104" spans="1:5" x14ac:dyDescent="0.25">
      <c r="A104" t="s">
        <v>166</v>
      </c>
      <c r="B104" s="23">
        <v>126386.30450000004</v>
      </c>
      <c r="D104" t="str">
        <f t="shared" ref="D104:E104" si="101">A102</f>
        <v>Mountain-500 Black, 44</v>
      </c>
      <c r="E104">
        <f t="shared" si="101"/>
        <v>134975.66500000001</v>
      </c>
    </row>
    <row r="105" spans="1:5" x14ac:dyDescent="0.25">
      <c r="A105" t="s">
        <v>167</v>
      </c>
      <c r="B105" s="23">
        <v>123441.38089999999</v>
      </c>
      <c r="D105" t="str">
        <f t="shared" ref="D105:E105" si="102">A103</f>
        <v>Mountain Bottle Cage</v>
      </c>
      <c r="E105">
        <f t="shared" si="102"/>
        <v>133266.34699999995</v>
      </c>
    </row>
    <row r="106" spans="1:5" x14ac:dyDescent="0.25">
      <c r="A106" t="s">
        <v>168</v>
      </c>
      <c r="B106" s="23">
        <v>106046.87729999998</v>
      </c>
      <c r="D106" t="str">
        <f t="shared" ref="D106:E106" si="103">A104</f>
        <v>Mountain-500 Black, 42</v>
      </c>
      <c r="E106">
        <f t="shared" si="103"/>
        <v>126386.30450000004</v>
      </c>
    </row>
    <row r="107" spans="1:5" x14ac:dyDescent="0.25">
      <c r="A107" t="s">
        <v>169</v>
      </c>
      <c r="B107" s="23">
        <v>101109.0436</v>
      </c>
      <c r="D107" t="str">
        <f t="shared" ref="D107:E107" si="104">A105</f>
        <v>Mountain-500 Black, 40</v>
      </c>
      <c r="E107">
        <f t="shared" si="104"/>
        <v>123441.38089999999</v>
      </c>
    </row>
    <row r="108" spans="1:5" x14ac:dyDescent="0.25">
      <c r="A108" t="s">
        <v>170</v>
      </c>
      <c r="B108" s="23">
        <v>100979.84990000032</v>
      </c>
      <c r="D108" t="str">
        <f t="shared" ref="D108:E108" si="105">A106</f>
        <v>Mountain-500 Silver, 40</v>
      </c>
      <c r="E108">
        <f t="shared" si="105"/>
        <v>106046.87729999998</v>
      </c>
    </row>
    <row r="109" spans="1:5" x14ac:dyDescent="0.25">
      <c r="A109" t="s">
        <v>171</v>
      </c>
      <c r="B109" s="23">
        <v>100141.11900000001</v>
      </c>
      <c r="D109" t="str">
        <f t="shared" ref="D109:E109" si="106">A107</f>
        <v>Mountain-500 Black, 52</v>
      </c>
      <c r="E109">
        <f t="shared" si="106"/>
        <v>101109.0436</v>
      </c>
    </row>
    <row r="110" spans="1:5" x14ac:dyDescent="0.25">
      <c r="A110" t="s">
        <v>172</v>
      </c>
      <c r="B110" s="23">
        <v>98600.486400000009</v>
      </c>
      <c r="D110" t="str">
        <f t="shared" ref="D110:E110" si="107">A108</f>
        <v>Mountain Tire Tube</v>
      </c>
      <c r="E110">
        <f t="shared" si="107"/>
        <v>100979.84990000032</v>
      </c>
    </row>
    <row r="111" spans="1:5" x14ac:dyDescent="0.25">
      <c r="A111" t="s">
        <v>173</v>
      </c>
      <c r="B111" s="23">
        <v>98422.84529999971</v>
      </c>
      <c r="D111" t="str">
        <f t="shared" ref="D111:E111" si="108">A109</f>
        <v>Mountain-500 Silver, 44</v>
      </c>
      <c r="E111">
        <f t="shared" si="108"/>
        <v>100141.11900000001</v>
      </c>
    </row>
    <row r="112" spans="1:5" x14ac:dyDescent="0.25">
      <c r="A112" t="s">
        <v>174</v>
      </c>
      <c r="B112" s="23">
        <v>84908.136000000028</v>
      </c>
      <c r="D112" t="str">
        <f t="shared" ref="D112:E112" si="109">A110</f>
        <v>Mountain-500 Silver, 42</v>
      </c>
      <c r="E112">
        <f t="shared" si="109"/>
        <v>98600.486400000009</v>
      </c>
    </row>
    <row r="113" spans="1:5" x14ac:dyDescent="0.25">
      <c r="A113" t="s">
        <v>175</v>
      </c>
      <c r="B113" s="23">
        <v>84788.883000000031</v>
      </c>
      <c r="D113" t="str">
        <f t="shared" ref="D113:E113" si="110">A111</f>
        <v>Road Bottle Cage</v>
      </c>
      <c r="E113">
        <f t="shared" si="110"/>
        <v>98422.84529999971</v>
      </c>
    </row>
    <row r="114" spans="1:5" x14ac:dyDescent="0.25">
      <c r="A114" t="s">
        <v>176</v>
      </c>
      <c r="B114" s="23">
        <v>81452.009100000054</v>
      </c>
      <c r="D114" t="str">
        <f t="shared" ref="D114:E114" si="111">A112</f>
        <v>Classic Vest, M</v>
      </c>
      <c r="E114">
        <f t="shared" si="111"/>
        <v>84908.136000000028</v>
      </c>
    </row>
    <row r="115" spans="1:5" x14ac:dyDescent="0.25">
      <c r="A115" t="s">
        <v>177</v>
      </c>
      <c r="B115" s="23">
        <v>78232.562100000112</v>
      </c>
      <c r="D115" t="str">
        <f t="shared" ref="D115:E115" si="112">A113</f>
        <v>Classic Vest, L</v>
      </c>
      <c r="E115">
        <f t="shared" si="112"/>
        <v>84788.883000000031</v>
      </c>
    </row>
    <row r="116" spans="1:5" x14ac:dyDescent="0.25">
      <c r="A116" t="s">
        <v>178</v>
      </c>
      <c r="B116" s="23">
        <v>70001.510999999969</v>
      </c>
      <c r="D116" t="str">
        <f t="shared" ref="D116:E116" si="113">A114</f>
        <v>Half-Finger Gloves, M</v>
      </c>
      <c r="E116">
        <f t="shared" si="113"/>
        <v>81452.009100000054</v>
      </c>
    </row>
    <row r="117" spans="1:5" x14ac:dyDescent="0.25">
      <c r="A117" t="s">
        <v>179</v>
      </c>
      <c r="B117" s="23">
        <v>69248.771900000007</v>
      </c>
      <c r="D117" t="str">
        <f t="shared" ref="D117:E117" si="114">A115</f>
        <v>Half-Finger Gloves, S</v>
      </c>
      <c r="E117">
        <f t="shared" si="114"/>
        <v>78232.562100000112</v>
      </c>
    </row>
    <row r="118" spans="1:5" x14ac:dyDescent="0.25">
      <c r="A118" t="s">
        <v>180</v>
      </c>
      <c r="B118" s="23">
        <v>61733.153199999964</v>
      </c>
      <c r="D118" t="str">
        <f t="shared" ref="D118:E118" si="115">A116</f>
        <v>Classic Vest, S</v>
      </c>
      <c r="E118">
        <f t="shared" si="115"/>
        <v>70001.510999999969</v>
      </c>
    </row>
    <row r="119" spans="1:5" x14ac:dyDescent="0.25">
      <c r="A119" t="s">
        <v>181</v>
      </c>
      <c r="B119" s="23">
        <v>54579.581899999837</v>
      </c>
      <c r="D119" t="str">
        <f t="shared" ref="D119:E119" si="116">A117</f>
        <v>Half-Finger Gloves, L</v>
      </c>
      <c r="E119">
        <f t="shared" si="116"/>
        <v>69248.771900000007</v>
      </c>
    </row>
    <row r="120" spans="1:5" x14ac:dyDescent="0.25">
      <c r="A120" t="s">
        <v>182</v>
      </c>
      <c r="B120" s="23">
        <v>54177.162399999783</v>
      </c>
      <c r="D120" t="str">
        <f t="shared" ref="D120:E120" si="117">A118</f>
        <v>Road Tire Tube</v>
      </c>
      <c r="E120">
        <f t="shared" si="117"/>
        <v>61733.153199999964</v>
      </c>
    </row>
    <row r="121" spans="1:5" x14ac:dyDescent="0.25">
      <c r="A121" t="s">
        <v>183</v>
      </c>
      <c r="B121" s="23">
        <v>53855.564900000143</v>
      </c>
      <c r="D121" t="str">
        <f t="shared" ref="D121:E121" si="118">A119</f>
        <v>Long-Sleeve Logo Jersey, M</v>
      </c>
      <c r="E121">
        <f t="shared" si="118"/>
        <v>54579.581899999837</v>
      </c>
    </row>
    <row r="122" spans="1:5" x14ac:dyDescent="0.25">
      <c r="A122" t="s">
        <v>184</v>
      </c>
      <c r="B122" s="23">
        <v>53199.857899999843</v>
      </c>
      <c r="D122" t="str">
        <f t="shared" ref="D122:E122" si="119">A120</f>
        <v>Long-Sleeve Logo Jersey, L</v>
      </c>
      <c r="E122">
        <f t="shared" si="119"/>
        <v>54177.162399999783</v>
      </c>
    </row>
    <row r="123" spans="1:5" x14ac:dyDescent="0.25">
      <c r="A123" t="s">
        <v>185</v>
      </c>
      <c r="B123" s="23">
        <v>52700.718800000155</v>
      </c>
      <c r="D123" t="str">
        <f t="shared" ref="D123:E123" si="120">A121</f>
        <v>Short-Sleeve Classic Jersey, XL</v>
      </c>
      <c r="E123">
        <f t="shared" si="120"/>
        <v>53855.564900000143</v>
      </c>
    </row>
    <row r="124" spans="1:5" x14ac:dyDescent="0.25">
      <c r="A124" t="s">
        <v>186</v>
      </c>
      <c r="B124" s="23">
        <v>52601.377200000024</v>
      </c>
      <c r="D124" t="str">
        <f t="shared" ref="D124:E124" si="121">A122</f>
        <v>Long-Sleeve Logo Jersey, S</v>
      </c>
      <c r="E124">
        <f t="shared" si="121"/>
        <v>53199.857899999843</v>
      </c>
    </row>
    <row r="125" spans="1:5" x14ac:dyDescent="0.25">
      <c r="A125" t="s">
        <v>187</v>
      </c>
      <c r="B125" s="23">
        <v>50750.847799999872</v>
      </c>
      <c r="D125" t="str">
        <f t="shared" ref="D125:E125" si="122">A123</f>
        <v>Short-Sleeve Classic Jersey, M</v>
      </c>
      <c r="E125">
        <f t="shared" si="122"/>
        <v>52700.718800000155</v>
      </c>
    </row>
    <row r="126" spans="1:5" x14ac:dyDescent="0.25">
      <c r="A126" t="s">
        <v>188</v>
      </c>
      <c r="B126" s="23">
        <v>49354.460000000021</v>
      </c>
      <c r="D126" t="str">
        <f t="shared" ref="D126:E126" si="123">A124</f>
        <v>Short-Sleeve Classic Jersey, S</v>
      </c>
      <c r="E126">
        <f t="shared" si="123"/>
        <v>52601.377200000024</v>
      </c>
    </row>
    <row r="127" spans="1:5" x14ac:dyDescent="0.25">
      <c r="A127" t="s">
        <v>189</v>
      </c>
      <c r="B127" s="23">
        <v>48962.991100000138</v>
      </c>
      <c r="D127" t="str">
        <f t="shared" ref="D127:E127" si="124">A125</f>
        <v>Long-Sleeve Logo Jersey, XL</v>
      </c>
      <c r="E127">
        <f t="shared" si="124"/>
        <v>50750.847799999872</v>
      </c>
    </row>
    <row r="128" spans="1:5" x14ac:dyDescent="0.25">
      <c r="A128" t="s">
        <v>190</v>
      </c>
      <c r="B128" s="23">
        <v>47472.324299999971</v>
      </c>
      <c r="D128" t="str">
        <f t="shared" ref="D128:E128" si="125">A126</f>
        <v>Touring Tire Tube</v>
      </c>
      <c r="E128">
        <f t="shared" si="125"/>
        <v>49354.460000000021</v>
      </c>
    </row>
    <row r="129" spans="1:5" x14ac:dyDescent="0.25">
      <c r="A129" t="s">
        <v>191</v>
      </c>
      <c r="B129" s="23">
        <v>47150.681999999993</v>
      </c>
      <c r="D129" t="str">
        <f t="shared" ref="D129:E129" si="126">A127</f>
        <v>Short-Sleeve Classic Jersey, L</v>
      </c>
      <c r="E129">
        <f t="shared" si="126"/>
        <v>48962.991100000138</v>
      </c>
    </row>
    <row r="130" spans="1:5" x14ac:dyDescent="0.25">
      <c r="A130" t="s">
        <v>192</v>
      </c>
      <c r="B130" s="23">
        <v>46925.304299999982</v>
      </c>
      <c r="D130" t="str">
        <f t="shared" ref="D130:E130" si="127">A128</f>
        <v>AWC Logo Cap</v>
      </c>
      <c r="E130">
        <f t="shared" si="127"/>
        <v>47472.324299999971</v>
      </c>
    </row>
    <row r="131" spans="1:5" x14ac:dyDescent="0.25">
      <c r="A131" t="s">
        <v>193</v>
      </c>
      <c r="B131" s="23">
        <v>17625.956399999937</v>
      </c>
      <c r="D131" t="str">
        <f t="shared" ref="D131:E131" si="128">A129</f>
        <v>Patch Kit/8 Patches</v>
      </c>
      <c r="E131">
        <f t="shared" si="128"/>
        <v>47150.681999999993</v>
      </c>
    </row>
    <row r="132" spans="1:5" x14ac:dyDescent="0.25">
      <c r="A132" t="s">
        <v>194</v>
      </c>
      <c r="B132" s="23">
        <v>15954.529499999951</v>
      </c>
      <c r="D132" t="str">
        <f t="shared" ref="D132:E132" si="129">A130</f>
        <v>Bike Wash - Dissolver</v>
      </c>
      <c r="E132">
        <f t="shared" si="129"/>
        <v>46925.304299999982</v>
      </c>
    </row>
    <row r="133" spans="1:5" x14ac:dyDescent="0.25">
      <c r="A133" t="s">
        <v>198</v>
      </c>
      <c r="B133" s="23">
        <v>0</v>
      </c>
      <c r="D133" t="str">
        <f t="shared" ref="D133:E133" si="130">A131</f>
        <v>Racing Socks, M</v>
      </c>
      <c r="E133">
        <f t="shared" si="130"/>
        <v>17625.956399999937</v>
      </c>
    </row>
    <row r="134" spans="1:5" x14ac:dyDescent="0.25">
      <c r="A134" t="s">
        <v>199</v>
      </c>
      <c r="B134" s="23">
        <v>0</v>
      </c>
      <c r="D134" t="str">
        <f t="shared" ref="D134:E134" si="131">A132</f>
        <v>Racing Socks, L</v>
      </c>
      <c r="E134">
        <f t="shared" si="131"/>
        <v>15954.529499999951</v>
      </c>
    </row>
    <row r="135" spans="1:5" x14ac:dyDescent="0.25">
      <c r="A135" t="s">
        <v>200</v>
      </c>
      <c r="B135" s="23">
        <v>0</v>
      </c>
    </row>
    <row r="136" spans="1:5" x14ac:dyDescent="0.25">
      <c r="A136" t="s">
        <v>201</v>
      </c>
      <c r="B136" s="23">
        <v>0</v>
      </c>
    </row>
    <row r="137" spans="1:5" x14ac:dyDescent="0.25">
      <c r="A137" t="s">
        <v>202</v>
      </c>
      <c r="B137" s="23">
        <v>0</v>
      </c>
    </row>
    <row r="138" spans="1:5" x14ac:dyDescent="0.25">
      <c r="A138" t="s">
        <v>203</v>
      </c>
      <c r="B138" s="23">
        <v>0</v>
      </c>
    </row>
    <row r="139" spans="1:5" x14ac:dyDescent="0.25">
      <c r="A139" t="s">
        <v>204</v>
      </c>
      <c r="B139" s="23">
        <v>0</v>
      </c>
    </row>
    <row r="140" spans="1:5" x14ac:dyDescent="0.25">
      <c r="A140" t="s">
        <v>205</v>
      </c>
      <c r="B140" s="23">
        <v>0</v>
      </c>
    </row>
    <row r="141" spans="1:5" x14ac:dyDescent="0.25">
      <c r="A141" t="s">
        <v>206</v>
      </c>
      <c r="B141" s="23">
        <v>0</v>
      </c>
    </row>
    <row r="142" spans="1:5" x14ac:dyDescent="0.25">
      <c r="A142" t="s">
        <v>207</v>
      </c>
      <c r="B142" s="23">
        <v>0</v>
      </c>
    </row>
    <row r="143" spans="1:5" x14ac:dyDescent="0.25">
      <c r="A143" t="s">
        <v>208</v>
      </c>
      <c r="B143" s="23">
        <v>0</v>
      </c>
    </row>
    <row r="144" spans="1:5" x14ac:dyDescent="0.25">
      <c r="A144" t="s">
        <v>209</v>
      </c>
      <c r="B144" s="23">
        <v>0</v>
      </c>
    </row>
    <row r="145" spans="1:2" x14ac:dyDescent="0.25">
      <c r="A145" t="s">
        <v>210</v>
      </c>
      <c r="B145" s="23">
        <v>0</v>
      </c>
    </row>
    <row r="146" spans="1:2" x14ac:dyDescent="0.25">
      <c r="A146" t="s">
        <v>211</v>
      </c>
      <c r="B146" s="23">
        <v>0</v>
      </c>
    </row>
    <row r="147" spans="1:2" x14ac:dyDescent="0.25">
      <c r="A147" t="s">
        <v>212</v>
      </c>
      <c r="B147" s="23">
        <v>0</v>
      </c>
    </row>
    <row r="148" spans="1:2" x14ac:dyDescent="0.25">
      <c r="A148" t="s">
        <v>213</v>
      </c>
      <c r="B148" s="23">
        <v>0</v>
      </c>
    </row>
    <row r="149" spans="1:2" x14ac:dyDescent="0.25">
      <c r="A149" t="s">
        <v>214</v>
      </c>
      <c r="B149" s="23">
        <v>0</v>
      </c>
    </row>
    <row r="150" spans="1:2" x14ac:dyDescent="0.25">
      <c r="A150" t="s">
        <v>215</v>
      </c>
      <c r="B150" s="23">
        <v>0</v>
      </c>
    </row>
    <row r="151" spans="1:2" x14ac:dyDescent="0.25">
      <c r="A151" t="s">
        <v>216</v>
      </c>
      <c r="B151" s="23">
        <v>0</v>
      </c>
    </row>
    <row r="152" spans="1:2" x14ac:dyDescent="0.25">
      <c r="A152" t="s">
        <v>217</v>
      </c>
      <c r="B152" s="23">
        <v>0</v>
      </c>
    </row>
    <row r="153" spans="1:2" x14ac:dyDescent="0.25">
      <c r="A153" t="s">
        <v>218</v>
      </c>
      <c r="B153" s="23">
        <v>0</v>
      </c>
    </row>
    <row r="154" spans="1:2" x14ac:dyDescent="0.25">
      <c r="A154" t="s">
        <v>219</v>
      </c>
      <c r="B154" s="23">
        <v>0</v>
      </c>
    </row>
    <row r="155" spans="1:2" x14ac:dyDescent="0.25">
      <c r="A155" t="s">
        <v>220</v>
      </c>
      <c r="B155" s="23">
        <v>0</v>
      </c>
    </row>
    <row r="156" spans="1:2" x14ac:dyDescent="0.25">
      <c r="A156" t="s">
        <v>221</v>
      </c>
      <c r="B156" s="23">
        <v>0</v>
      </c>
    </row>
    <row r="157" spans="1:2" x14ac:dyDescent="0.25">
      <c r="A157" t="s">
        <v>222</v>
      </c>
      <c r="B157" s="23">
        <v>0</v>
      </c>
    </row>
    <row r="158" spans="1:2" x14ac:dyDescent="0.25">
      <c r="A158" t="s">
        <v>223</v>
      </c>
      <c r="B158" s="23">
        <v>0</v>
      </c>
    </row>
    <row r="159" spans="1:2" x14ac:dyDescent="0.25">
      <c r="A159" t="s">
        <v>224</v>
      </c>
      <c r="B159" s="23">
        <v>0</v>
      </c>
    </row>
    <row r="160" spans="1:2" x14ac:dyDescent="0.25">
      <c r="A160" t="s">
        <v>225</v>
      </c>
      <c r="B160" s="23">
        <v>0</v>
      </c>
    </row>
    <row r="161" spans="1:2" x14ac:dyDescent="0.25">
      <c r="A161" t="s">
        <v>226</v>
      </c>
      <c r="B161" s="23">
        <v>0</v>
      </c>
    </row>
    <row r="162" spans="1:2" x14ac:dyDescent="0.25">
      <c r="A162" t="s">
        <v>227</v>
      </c>
      <c r="B162" s="23">
        <v>0</v>
      </c>
    </row>
    <row r="163" spans="1:2" x14ac:dyDescent="0.25">
      <c r="A163" t="s">
        <v>228</v>
      </c>
      <c r="B163" s="23">
        <v>0</v>
      </c>
    </row>
    <row r="164" spans="1:2" x14ac:dyDescent="0.25">
      <c r="A164" t="s">
        <v>229</v>
      </c>
      <c r="B164" s="23">
        <v>0</v>
      </c>
    </row>
    <row r="165" spans="1:2" x14ac:dyDescent="0.25">
      <c r="A165" t="s">
        <v>230</v>
      </c>
      <c r="B165" s="23">
        <v>0</v>
      </c>
    </row>
    <row r="166" spans="1:2" x14ac:dyDescent="0.25">
      <c r="A166" t="s">
        <v>231</v>
      </c>
      <c r="B166" s="23">
        <v>0</v>
      </c>
    </row>
    <row r="167" spans="1:2" x14ac:dyDescent="0.25">
      <c r="A167" t="s">
        <v>232</v>
      </c>
      <c r="B167" s="23">
        <v>0</v>
      </c>
    </row>
    <row r="168" spans="1:2" x14ac:dyDescent="0.25">
      <c r="A168" t="s">
        <v>233</v>
      </c>
      <c r="B168" s="23">
        <v>0</v>
      </c>
    </row>
    <row r="169" spans="1:2" x14ac:dyDescent="0.25">
      <c r="A169" t="s">
        <v>234</v>
      </c>
      <c r="B169" s="23">
        <v>0</v>
      </c>
    </row>
    <row r="170" spans="1:2" x14ac:dyDescent="0.25">
      <c r="A170" t="s">
        <v>235</v>
      </c>
      <c r="B170" s="23">
        <v>0</v>
      </c>
    </row>
    <row r="171" spans="1:2" x14ac:dyDescent="0.25">
      <c r="A171" t="s">
        <v>236</v>
      </c>
      <c r="B171" s="23">
        <v>0</v>
      </c>
    </row>
    <row r="172" spans="1:2" x14ac:dyDescent="0.25">
      <c r="A172" t="s">
        <v>237</v>
      </c>
      <c r="B172" s="23">
        <v>0</v>
      </c>
    </row>
    <row r="173" spans="1:2" x14ac:dyDescent="0.25">
      <c r="A173" t="s">
        <v>238</v>
      </c>
      <c r="B173" s="23">
        <v>0</v>
      </c>
    </row>
    <row r="174" spans="1:2" x14ac:dyDescent="0.25">
      <c r="A174" t="s">
        <v>239</v>
      </c>
      <c r="B174" s="23">
        <v>0</v>
      </c>
    </row>
    <row r="175" spans="1:2" x14ac:dyDescent="0.25">
      <c r="A175" t="s">
        <v>240</v>
      </c>
      <c r="B175" s="23">
        <v>0</v>
      </c>
    </row>
    <row r="176" spans="1:2" x14ac:dyDescent="0.25">
      <c r="A176" t="s">
        <v>241</v>
      </c>
      <c r="B176" s="23">
        <v>0</v>
      </c>
    </row>
    <row r="177" spans="1:2" x14ac:dyDescent="0.25">
      <c r="A177" t="s">
        <v>242</v>
      </c>
      <c r="B177" s="23">
        <v>0</v>
      </c>
    </row>
    <row r="178" spans="1:2" x14ac:dyDescent="0.25">
      <c r="A178" t="s">
        <v>243</v>
      </c>
      <c r="B178" s="23">
        <v>0</v>
      </c>
    </row>
    <row r="179" spans="1:2" x14ac:dyDescent="0.25">
      <c r="A179" t="s">
        <v>244</v>
      </c>
      <c r="B179" s="23">
        <v>0</v>
      </c>
    </row>
    <row r="180" spans="1:2" x14ac:dyDescent="0.25">
      <c r="A180" t="s">
        <v>245</v>
      </c>
      <c r="B180" s="23">
        <v>0</v>
      </c>
    </row>
    <row r="181" spans="1:2" x14ac:dyDescent="0.25">
      <c r="A181" t="s">
        <v>246</v>
      </c>
      <c r="B181" s="23">
        <v>0</v>
      </c>
    </row>
    <row r="182" spans="1:2" x14ac:dyDescent="0.25">
      <c r="A182" t="s">
        <v>247</v>
      </c>
      <c r="B182" s="23">
        <v>0</v>
      </c>
    </row>
    <row r="183" spans="1:2" x14ac:dyDescent="0.25">
      <c r="A183" t="s">
        <v>248</v>
      </c>
      <c r="B183" s="23">
        <v>0</v>
      </c>
    </row>
    <row r="184" spans="1:2" x14ac:dyDescent="0.25">
      <c r="A184" t="s">
        <v>249</v>
      </c>
      <c r="B184" s="23">
        <v>0</v>
      </c>
    </row>
    <row r="185" spans="1:2" x14ac:dyDescent="0.25">
      <c r="A185" t="s">
        <v>250</v>
      </c>
      <c r="B185" s="23">
        <v>0</v>
      </c>
    </row>
    <row r="186" spans="1:2" x14ac:dyDescent="0.25">
      <c r="A186" t="s">
        <v>251</v>
      </c>
      <c r="B186" s="23">
        <v>0</v>
      </c>
    </row>
    <row r="187" spans="1:2" x14ac:dyDescent="0.25">
      <c r="A187" t="s">
        <v>252</v>
      </c>
      <c r="B187" s="23">
        <v>0</v>
      </c>
    </row>
    <row r="188" spans="1:2" x14ac:dyDescent="0.25">
      <c r="A188" t="s">
        <v>253</v>
      </c>
      <c r="B188" s="23">
        <v>0</v>
      </c>
    </row>
    <row r="189" spans="1:2" x14ac:dyDescent="0.25">
      <c r="A189" t="s">
        <v>254</v>
      </c>
      <c r="B189" s="23">
        <v>0</v>
      </c>
    </row>
    <row r="190" spans="1:2" x14ac:dyDescent="0.25">
      <c r="A190" t="s">
        <v>255</v>
      </c>
      <c r="B190" s="23">
        <v>0</v>
      </c>
    </row>
    <row r="191" spans="1:2" x14ac:dyDescent="0.25">
      <c r="A191" t="s">
        <v>256</v>
      </c>
      <c r="B191" s="23">
        <v>0</v>
      </c>
    </row>
    <row r="192" spans="1:2" x14ac:dyDescent="0.25">
      <c r="A192" t="s">
        <v>257</v>
      </c>
      <c r="B192" s="23">
        <v>0</v>
      </c>
    </row>
    <row r="193" spans="1:2" x14ac:dyDescent="0.25">
      <c r="A193" t="s">
        <v>258</v>
      </c>
      <c r="B193" s="23">
        <v>0</v>
      </c>
    </row>
    <row r="194" spans="1:2" x14ac:dyDescent="0.25">
      <c r="A194" t="s">
        <v>259</v>
      </c>
      <c r="B194" s="23">
        <v>0</v>
      </c>
    </row>
    <row r="195" spans="1:2" x14ac:dyDescent="0.25">
      <c r="A195" t="s">
        <v>260</v>
      </c>
      <c r="B195" s="23">
        <v>0</v>
      </c>
    </row>
    <row r="196" spans="1:2" x14ac:dyDescent="0.25">
      <c r="A196" t="s">
        <v>261</v>
      </c>
      <c r="B196" s="23">
        <v>0</v>
      </c>
    </row>
    <row r="197" spans="1:2" x14ac:dyDescent="0.25">
      <c r="A197" t="s">
        <v>262</v>
      </c>
      <c r="B197" s="23">
        <v>0</v>
      </c>
    </row>
    <row r="198" spans="1:2" x14ac:dyDescent="0.25">
      <c r="A198" t="s">
        <v>263</v>
      </c>
      <c r="B198" s="23">
        <v>0</v>
      </c>
    </row>
    <row r="199" spans="1:2" x14ac:dyDescent="0.25">
      <c r="A199" t="s">
        <v>264</v>
      </c>
      <c r="B199" s="23">
        <v>0</v>
      </c>
    </row>
    <row r="200" spans="1:2" x14ac:dyDescent="0.25">
      <c r="A200" t="s">
        <v>265</v>
      </c>
      <c r="B200" s="23">
        <v>0</v>
      </c>
    </row>
    <row r="201" spans="1:2" x14ac:dyDescent="0.25">
      <c r="A201" t="s">
        <v>266</v>
      </c>
      <c r="B201" s="23">
        <v>0</v>
      </c>
    </row>
    <row r="202" spans="1:2" x14ac:dyDescent="0.25">
      <c r="A202" t="s">
        <v>267</v>
      </c>
      <c r="B202" s="23">
        <v>0</v>
      </c>
    </row>
    <row r="203" spans="1:2" x14ac:dyDescent="0.25">
      <c r="A203" t="s">
        <v>268</v>
      </c>
      <c r="B203" s="23">
        <v>0</v>
      </c>
    </row>
    <row r="204" spans="1:2" x14ac:dyDescent="0.25">
      <c r="A204" t="s">
        <v>269</v>
      </c>
      <c r="B204" s="23">
        <v>0</v>
      </c>
    </row>
    <row r="205" spans="1:2" x14ac:dyDescent="0.25">
      <c r="A205" t="s">
        <v>270</v>
      </c>
      <c r="B205" s="23">
        <v>0</v>
      </c>
    </row>
    <row r="206" spans="1:2" x14ac:dyDescent="0.25">
      <c r="A206" t="s">
        <v>271</v>
      </c>
      <c r="B206" s="23">
        <v>0</v>
      </c>
    </row>
    <row r="207" spans="1:2" x14ac:dyDescent="0.25">
      <c r="A207" t="s">
        <v>272</v>
      </c>
      <c r="B207" s="23">
        <v>0</v>
      </c>
    </row>
    <row r="208" spans="1:2" x14ac:dyDescent="0.25">
      <c r="A208" t="s">
        <v>273</v>
      </c>
      <c r="B208" s="23">
        <v>0</v>
      </c>
    </row>
    <row r="209" spans="1:2" x14ac:dyDescent="0.25">
      <c r="A209" t="s">
        <v>274</v>
      </c>
      <c r="B209" s="23">
        <v>0</v>
      </c>
    </row>
    <row r="210" spans="1:2" x14ac:dyDescent="0.25">
      <c r="A210" t="s">
        <v>275</v>
      </c>
      <c r="B210" s="23">
        <v>0</v>
      </c>
    </row>
    <row r="211" spans="1:2" x14ac:dyDescent="0.25">
      <c r="A211" t="s">
        <v>276</v>
      </c>
      <c r="B211" s="23">
        <v>0</v>
      </c>
    </row>
    <row r="212" spans="1:2" x14ac:dyDescent="0.25">
      <c r="A212" t="s">
        <v>277</v>
      </c>
      <c r="B212" s="23">
        <v>0</v>
      </c>
    </row>
    <row r="213" spans="1:2" x14ac:dyDescent="0.25">
      <c r="A213" t="s">
        <v>278</v>
      </c>
      <c r="B213" s="23">
        <v>0</v>
      </c>
    </row>
    <row r="214" spans="1:2" x14ac:dyDescent="0.25">
      <c r="A214" t="s">
        <v>279</v>
      </c>
      <c r="B214" s="23">
        <v>0</v>
      </c>
    </row>
    <row r="215" spans="1:2" x14ac:dyDescent="0.25">
      <c r="A215" t="s">
        <v>280</v>
      </c>
      <c r="B215" s="23">
        <v>0</v>
      </c>
    </row>
    <row r="216" spans="1:2" x14ac:dyDescent="0.25">
      <c r="A216" t="s">
        <v>281</v>
      </c>
      <c r="B216" s="23">
        <v>0</v>
      </c>
    </row>
    <row r="217" spans="1:2" x14ac:dyDescent="0.25">
      <c r="A217" t="s">
        <v>282</v>
      </c>
      <c r="B217" s="23">
        <v>0</v>
      </c>
    </row>
    <row r="218" spans="1:2" x14ac:dyDescent="0.25">
      <c r="A218" t="s">
        <v>283</v>
      </c>
      <c r="B218" s="23">
        <v>0</v>
      </c>
    </row>
    <row r="219" spans="1:2" x14ac:dyDescent="0.25">
      <c r="A219" t="s">
        <v>284</v>
      </c>
      <c r="B219" s="23">
        <v>0</v>
      </c>
    </row>
    <row r="220" spans="1:2" x14ac:dyDescent="0.25">
      <c r="A220" t="s">
        <v>285</v>
      </c>
      <c r="B220" s="23">
        <v>0</v>
      </c>
    </row>
    <row r="221" spans="1:2" x14ac:dyDescent="0.25">
      <c r="A221" t="s">
        <v>286</v>
      </c>
      <c r="B221" s="23">
        <v>0</v>
      </c>
    </row>
    <row r="222" spans="1:2" x14ac:dyDescent="0.25">
      <c r="A222" t="s">
        <v>287</v>
      </c>
      <c r="B222" s="23">
        <v>0</v>
      </c>
    </row>
    <row r="223" spans="1:2" x14ac:dyDescent="0.25">
      <c r="A223" t="s">
        <v>288</v>
      </c>
      <c r="B223" s="23">
        <v>0</v>
      </c>
    </row>
    <row r="224" spans="1:2" x14ac:dyDescent="0.25">
      <c r="A224" t="s">
        <v>289</v>
      </c>
      <c r="B224" s="23">
        <v>0</v>
      </c>
    </row>
    <row r="225" spans="1:2" x14ac:dyDescent="0.25">
      <c r="A225" t="s">
        <v>290</v>
      </c>
      <c r="B225" s="23">
        <v>0</v>
      </c>
    </row>
    <row r="226" spans="1:2" x14ac:dyDescent="0.25">
      <c r="A226" t="s">
        <v>291</v>
      </c>
      <c r="B226" s="23">
        <v>0</v>
      </c>
    </row>
    <row r="227" spans="1:2" x14ac:dyDescent="0.25">
      <c r="A227" t="s">
        <v>292</v>
      </c>
      <c r="B227" s="23">
        <v>0</v>
      </c>
    </row>
    <row r="228" spans="1:2" x14ac:dyDescent="0.25">
      <c r="A228" t="s">
        <v>293</v>
      </c>
      <c r="B228" s="23">
        <v>0</v>
      </c>
    </row>
    <row r="229" spans="1:2" x14ac:dyDescent="0.25">
      <c r="A229" t="s">
        <v>294</v>
      </c>
      <c r="B229" s="23">
        <v>0</v>
      </c>
    </row>
    <row r="230" spans="1:2" x14ac:dyDescent="0.25">
      <c r="A230" t="s">
        <v>295</v>
      </c>
      <c r="B230" s="23">
        <v>0</v>
      </c>
    </row>
    <row r="231" spans="1:2" x14ac:dyDescent="0.25">
      <c r="A231" t="s">
        <v>296</v>
      </c>
      <c r="B231" s="23">
        <v>0</v>
      </c>
    </row>
    <row r="232" spans="1:2" x14ac:dyDescent="0.25">
      <c r="A232" t="s">
        <v>297</v>
      </c>
      <c r="B232" s="23">
        <v>0</v>
      </c>
    </row>
    <row r="233" spans="1:2" x14ac:dyDescent="0.25">
      <c r="A233" t="s">
        <v>298</v>
      </c>
      <c r="B233" s="23">
        <v>0</v>
      </c>
    </row>
    <row r="234" spans="1:2" x14ac:dyDescent="0.25">
      <c r="A234" t="s">
        <v>299</v>
      </c>
      <c r="B234" s="23">
        <v>0</v>
      </c>
    </row>
    <row r="235" spans="1:2" x14ac:dyDescent="0.25">
      <c r="A235" t="s">
        <v>300</v>
      </c>
      <c r="B235" s="23">
        <v>0</v>
      </c>
    </row>
    <row r="236" spans="1:2" x14ac:dyDescent="0.25">
      <c r="A236" t="s">
        <v>301</v>
      </c>
      <c r="B236" s="23">
        <v>0</v>
      </c>
    </row>
    <row r="237" spans="1:2" x14ac:dyDescent="0.25">
      <c r="A237" t="s">
        <v>302</v>
      </c>
      <c r="B237" s="23">
        <v>0</v>
      </c>
    </row>
    <row r="238" spans="1:2" x14ac:dyDescent="0.25">
      <c r="A238" t="s">
        <v>303</v>
      </c>
      <c r="B238" s="23">
        <v>0</v>
      </c>
    </row>
    <row r="239" spans="1:2" x14ac:dyDescent="0.25">
      <c r="A239" t="s">
        <v>304</v>
      </c>
      <c r="B239" s="23">
        <v>0</v>
      </c>
    </row>
    <row r="240" spans="1:2" x14ac:dyDescent="0.25">
      <c r="A240" t="s">
        <v>305</v>
      </c>
      <c r="B240" s="23">
        <v>0</v>
      </c>
    </row>
    <row r="241" spans="1:2" x14ac:dyDescent="0.25">
      <c r="A241" t="s">
        <v>306</v>
      </c>
      <c r="B241" s="23">
        <v>0</v>
      </c>
    </row>
    <row r="242" spans="1:2" x14ac:dyDescent="0.25">
      <c r="A242" t="s">
        <v>307</v>
      </c>
      <c r="B242" s="23">
        <v>0</v>
      </c>
    </row>
    <row r="243" spans="1:2" x14ac:dyDescent="0.25">
      <c r="A243" t="s">
        <v>308</v>
      </c>
      <c r="B243" s="23">
        <v>0</v>
      </c>
    </row>
    <row r="244" spans="1:2" x14ac:dyDescent="0.25">
      <c r="A244" t="s">
        <v>309</v>
      </c>
      <c r="B244" s="23">
        <v>0</v>
      </c>
    </row>
    <row r="245" spans="1:2" x14ac:dyDescent="0.25">
      <c r="A245" t="s">
        <v>310</v>
      </c>
      <c r="B245" s="23">
        <v>0</v>
      </c>
    </row>
    <row r="246" spans="1:2" x14ac:dyDescent="0.25">
      <c r="A246" t="s">
        <v>311</v>
      </c>
      <c r="B246" s="23">
        <v>0</v>
      </c>
    </row>
    <row r="247" spans="1:2" x14ac:dyDescent="0.25">
      <c r="A247" t="s">
        <v>312</v>
      </c>
      <c r="B247" s="23">
        <v>0</v>
      </c>
    </row>
    <row r="248" spans="1:2" x14ac:dyDescent="0.25">
      <c r="A248" t="s">
        <v>313</v>
      </c>
      <c r="B248" s="23">
        <v>0</v>
      </c>
    </row>
    <row r="249" spans="1:2" x14ac:dyDescent="0.25">
      <c r="A249" t="s">
        <v>314</v>
      </c>
      <c r="B249" s="23">
        <v>0</v>
      </c>
    </row>
    <row r="250" spans="1:2" x14ac:dyDescent="0.25">
      <c r="A250" t="s">
        <v>315</v>
      </c>
      <c r="B250" s="23">
        <v>0</v>
      </c>
    </row>
    <row r="251" spans="1:2" x14ac:dyDescent="0.25">
      <c r="A251" t="s">
        <v>316</v>
      </c>
      <c r="B251" s="23">
        <v>0</v>
      </c>
    </row>
    <row r="252" spans="1:2" x14ac:dyDescent="0.25">
      <c r="A252" t="s">
        <v>317</v>
      </c>
      <c r="B252" s="23">
        <v>0</v>
      </c>
    </row>
    <row r="253" spans="1:2" x14ac:dyDescent="0.25">
      <c r="A253" t="s">
        <v>318</v>
      </c>
      <c r="B253" s="23">
        <v>0</v>
      </c>
    </row>
    <row r="254" spans="1:2" x14ac:dyDescent="0.25">
      <c r="A254" t="s">
        <v>319</v>
      </c>
      <c r="B254" s="23">
        <v>0</v>
      </c>
    </row>
    <row r="255" spans="1:2" x14ac:dyDescent="0.25">
      <c r="A255" t="s">
        <v>320</v>
      </c>
      <c r="B255" s="23">
        <v>0</v>
      </c>
    </row>
    <row r="256" spans="1:2" x14ac:dyDescent="0.25">
      <c r="A256" t="s">
        <v>321</v>
      </c>
      <c r="B256" s="23">
        <v>0</v>
      </c>
    </row>
    <row r="257" spans="1:2" x14ac:dyDescent="0.25">
      <c r="A257" t="s">
        <v>322</v>
      </c>
      <c r="B257" s="23">
        <v>0</v>
      </c>
    </row>
    <row r="258" spans="1:2" x14ac:dyDescent="0.25">
      <c r="A258" t="s">
        <v>323</v>
      </c>
      <c r="B258" s="23">
        <v>0</v>
      </c>
    </row>
    <row r="259" spans="1:2" x14ac:dyDescent="0.25">
      <c r="A259" t="s">
        <v>324</v>
      </c>
      <c r="B259" s="23">
        <v>0</v>
      </c>
    </row>
    <row r="260" spans="1:2" x14ac:dyDescent="0.25">
      <c r="A260" t="s">
        <v>325</v>
      </c>
      <c r="B260" s="23">
        <v>0</v>
      </c>
    </row>
    <row r="261" spans="1:2" x14ac:dyDescent="0.25">
      <c r="A261" t="s">
        <v>326</v>
      </c>
      <c r="B261" s="23">
        <v>0</v>
      </c>
    </row>
    <row r="262" spans="1:2" x14ac:dyDescent="0.25">
      <c r="A262" t="s">
        <v>327</v>
      </c>
      <c r="B262" s="23">
        <v>0</v>
      </c>
    </row>
    <row r="263" spans="1:2" x14ac:dyDescent="0.25">
      <c r="A263" t="s">
        <v>328</v>
      </c>
      <c r="B263" s="23">
        <v>0</v>
      </c>
    </row>
    <row r="264" spans="1:2" x14ac:dyDescent="0.25">
      <c r="A264" t="s">
        <v>329</v>
      </c>
      <c r="B264" s="23">
        <v>0</v>
      </c>
    </row>
    <row r="265" spans="1:2" x14ac:dyDescent="0.25">
      <c r="A265" t="s">
        <v>330</v>
      </c>
      <c r="B265" s="23">
        <v>0</v>
      </c>
    </row>
    <row r="266" spans="1:2" x14ac:dyDescent="0.25">
      <c r="A266" t="s">
        <v>331</v>
      </c>
      <c r="B266" s="23">
        <v>0</v>
      </c>
    </row>
    <row r="267" spans="1:2" x14ac:dyDescent="0.25">
      <c r="A267" t="s">
        <v>332</v>
      </c>
      <c r="B267" s="23">
        <v>0</v>
      </c>
    </row>
    <row r="268" spans="1:2" x14ac:dyDescent="0.25">
      <c r="A268" t="s">
        <v>333</v>
      </c>
      <c r="B268" s="23">
        <v>0</v>
      </c>
    </row>
    <row r="269" spans="1:2" x14ac:dyDescent="0.25">
      <c r="A269" t="s">
        <v>334</v>
      </c>
      <c r="B269" s="23">
        <v>0</v>
      </c>
    </row>
    <row r="270" spans="1:2" x14ac:dyDescent="0.25">
      <c r="A270" t="s">
        <v>335</v>
      </c>
      <c r="B270" s="23">
        <v>0</v>
      </c>
    </row>
    <row r="271" spans="1:2" x14ac:dyDescent="0.25">
      <c r="A271" t="s">
        <v>336</v>
      </c>
      <c r="B271" s="23">
        <v>0</v>
      </c>
    </row>
    <row r="272" spans="1:2" x14ac:dyDescent="0.25">
      <c r="A272" t="s">
        <v>337</v>
      </c>
      <c r="B272" s="23">
        <v>0</v>
      </c>
    </row>
    <row r="273" spans="1:2" x14ac:dyDescent="0.25">
      <c r="A273" t="s">
        <v>338</v>
      </c>
      <c r="B273" s="23">
        <v>0</v>
      </c>
    </row>
    <row r="274" spans="1:2" x14ac:dyDescent="0.25">
      <c r="A274" t="s">
        <v>339</v>
      </c>
      <c r="B274" s="23">
        <v>0</v>
      </c>
    </row>
    <row r="275" spans="1:2" x14ac:dyDescent="0.25">
      <c r="A275" t="s">
        <v>340</v>
      </c>
      <c r="B275" s="23">
        <v>0</v>
      </c>
    </row>
    <row r="276" spans="1:2" x14ac:dyDescent="0.25">
      <c r="A276" t="s">
        <v>341</v>
      </c>
      <c r="B276" s="23">
        <v>0</v>
      </c>
    </row>
    <row r="277" spans="1:2" x14ac:dyDescent="0.25">
      <c r="A277" t="s">
        <v>342</v>
      </c>
      <c r="B277" s="23">
        <v>0</v>
      </c>
    </row>
    <row r="278" spans="1:2" x14ac:dyDescent="0.25">
      <c r="A278" t="s">
        <v>343</v>
      </c>
      <c r="B278" s="23">
        <v>0</v>
      </c>
    </row>
    <row r="279" spans="1:2" x14ac:dyDescent="0.25">
      <c r="A279" t="s">
        <v>344</v>
      </c>
      <c r="B279" s="23">
        <v>0</v>
      </c>
    </row>
    <row r="280" spans="1:2" x14ac:dyDescent="0.25">
      <c r="A280" t="s">
        <v>345</v>
      </c>
      <c r="B280" s="23">
        <v>0</v>
      </c>
    </row>
    <row r="281" spans="1:2" x14ac:dyDescent="0.25">
      <c r="A281" t="s">
        <v>346</v>
      </c>
      <c r="B281" s="23">
        <v>0</v>
      </c>
    </row>
    <row r="282" spans="1:2" x14ac:dyDescent="0.25">
      <c r="A282" t="s">
        <v>347</v>
      </c>
      <c r="B282" s="23">
        <v>0</v>
      </c>
    </row>
    <row r="283" spans="1:2" x14ac:dyDescent="0.25">
      <c r="A283" t="s">
        <v>348</v>
      </c>
      <c r="B283" s="23">
        <v>0</v>
      </c>
    </row>
    <row r="284" spans="1:2" x14ac:dyDescent="0.25">
      <c r="A284" t="s">
        <v>349</v>
      </c>
      <c r="B284" s="23">
        <v>0</v>
      </c>
    </row>
    <row r="285" spans="1:2" x14ac:dyDescent="0.25">
      <c r="A285" t="s">
        <v>350</v>
      </c>
      <c r="B285" s="23">
        <v>0</v>
      </c>
    </row>
    <row r="286" spans="1:2" x14ac:dyDescent="0.25">
      <c r="A286" t="s">
        <v>351</v>
      </c>
      <c r="B286" s="23">
        <v>0</v>
      </c>
    </row>
    <row r="287" spans="1:2" x14ac:dyDescent="0.25">
      <c r="A287" t="s">
        <v>352</v>
      </c>
      <c r="B287" s="23">
        <v>0</v>
      </c>
    </row>
    <row r="288" spans="1:2" x14ac:dyDescent="0.25">
      <c r="A288" t="s">
        <v>353</v>
      </c>
      <c r="B288" s="23">
        <v>0</v>
      </c>
    </row>
    <row r="289" spans="1:2" x14ac:dyDescent="0.25">
      <c r="A289" t="s">
        <v>354</v>
      </c>
      <c r="B289" s="23">
        <v>0</v>
      </c>
    </row>
    <row r="290" spans="1:2" x14ac:dyDescent="0.25">
      <c r="A290" t="s">
        <v>355</v>
      </c>
      <c r="B290" s="23">
        <v>0</v>
      </c>
    </row>
    <row r="291" spans="1:2" x14ac:dyDescent="0.25">
      <c r="A291" t="s">
        <v>356</v>
      </c>
      <c r="B291" s="23">
        <v>0</v>
      </c>
    </row>
    <row r="292" spans="1:2" x14ac:dyDescent="0.25">
      <c r="A292" t="s">
        <v>357</v>
      </c>
      <c r="B292" s="23">
        <v>0</v>
      </c>
    </row>
    <row r="293" spans="1:2" x14ac:dyDescent="0.25">
      <c r="A293" t="s">
        <v>358</v>
      </c>
      <c r="B293" s="23">
        <v>0</v>
      </c>
    </row>
    <row r="294" spans="1:2" x14ac:dyDescent="0.25">
      <c r="A294" t="s">
        <v>359</v>
      </c>
      <c r="B294" s="23">
        <v>0</v>
      </c>
    </row>
    <row r="295" spans="1:2" x14ac:dyDescent="0.25">
      <c r="A295" t="s">
        <v>360</v>
      </c>
      <c r="B295" s="23">
        <v>0</v>
      </c>
    </row>
    <row r="296" spans="1:2" x14ac:dyDescent="0.25">
      <c r="A296" t="s">
        <v>361</v>
      </c>
      <c r="B296" s="23">
        <v>0</v>
      </c>
    </row>
    <row r="297" spans="1:2" x14ac:dyDescent="0.25">
      <c r="A297" t="s">
        <v>362</v>
      </c>
      <c r="B297" s="23">
        <v>0</v>
      </c>
    </row>
    <row r="298" spans="1:2" x14ac:dyDescent="0.25">
      <c r="A298" t="s">
        <v>363</v>
      </c>
      <c r="B298" s="23">
        <v>0</v>
      </c>
    </row>
    <row r="299" spans="1:2" x14ac:dyDescent="0.25">
      <c r="A299" t="s">
        <v>364</v>
      </c>
      <c r="B299" s="23">
        <v>0</v>
      </c>
    </row>
    <row r="300" spans="1:2" x14ac:dyDescent="0.25">
      <c r="A300" t="s">
        <v>365</v>
      </c>
      <c r="B300" s="23">
        <v>0</v>
      </c>
    </row>
    <row r="301" spans="1:2" x14ac:dyDescent="0.25">
      <c r="A301" t="s">
        <v>366</v>
      </c>
      <c r="B301" s="23">
        <v>0</v>
      </c>
    </row>
    <row r="302" spans="1:2" x14ac:dyDescent="0.25">
      <c r="A302" t="s">
        <v>367</v>
      </c>
      <c r="B302" s="23">
        <v>0</v>
      </c>
    </row>
    <row r="303" spans="1:2" x14ac:dyDescent="0.25">
      <c r="A303" t="s">
        <v>368</v>
      </c>
      <c r="B303" s="23">
        <v>0</v>
      </c>
    </row>
    <row r="304" spans="1:2" x14ac:dyDescent="0.25">
      <c r="A304" t="s">
        <v>369</v>
      </c>
      <c r="B304" s="23">
        <v>0</v>
      </c>
    </row>
    <row r="305" spans="1:2" x14ac:dyDescent="0.25">
      <c r="A305" t="s">
        <v>370</v>
      </c>
      <c r="B305" s="23">
        <v>0</v>
      </c>
    </row>
    <row r="306" spans="1:2" x14ac:dyDescent="0.25">
      <c r="A306" t="s">
        <v>371</v>
      </c>
      <c r="B306" s="23">
        <v>0</v>
      </c>
    </row>
    <row r="307" spans="1:2" x14ac:dyDescent="0.25">
      <c r="A307" t="s">
        <v>372</v>
      </c>
      <c r="B307" s="23">
        <v>0</v>
      </c>
    </row>
    <row r="308" spans="1:2" x14ac:dyDescent="0.25">
      <c r="A308" t="s">
        <v>373</v>
      </c>
      <c r="B308" s="23">
        <v>0</v>
      </c>
    </row>
    <row r="309" spans="1:2" x14ac:dyDescent="0.25">
      <c r="A309" t="s">
        <v>374</v>
      </c>
      <c r="B309" s="23">
        <v>0</v>
      </c>
    </row>
    <row r="310" spans="1:2" x14ac:dyDescent="0.25">
      <c r="A310" t="s">
        <v>375</v>
      </c>
      <c r="B310" s="23">
        <v>0</v>
      </c>
    </row>
    <row r="311" spans="1:2" x14ac:dyDescent="0.25">
      <c r="A311" t="s">
        <v>376</v>
      </c>
      <c r="B311" s="23">
        <v>0</v>
      </c>
    </row>
    <row r="312" spans="1:2" x14ac:dyDescent="0.25">
      <c r="A312" t="s">
        <v>377</v>
      </c>
      <c r="B312" s="23">
        <v>0</v>
      </c>
    </row>
    <row r="313" spans="1:2" x14ac:dyDescent="0.25">
      <c r="A313" t="s">
        <v>378</v>
      </c>
      <c r="B313" s="23">
        <v>0</v>
      </c>
    </row>
    <row r="314" spans="1:2" x14ac:dyDescent="0.25">
      <c r="A314" t="s">
        <v>379</v>
      </c>
      <c r="B314" s="23">
        <v>0</v>
      </c>
    </row>
    <row r="315" spans="1:2" x14ac:dyDescent="0.25">
      <c r="A315" t="s">
        <v>380</v>
      </c>
      <c r="B315" s="23">
        <v>0</v>
      </c>
    </row>
    <row r="316" spans="1:2" x14ac:dyDescent="0.25">
      <c r="A316" t="s">
        <v>381</v>
      </c>
      <c r="B316" s="23">
        <v>0</v>
      </c>
    </row>
    <row r="317" spans="1:2" x14ac:dyDescent="0.25">
      <c r="A317" t="s">
        <v>382</v>
      </c>
      <c r="B317" s="23">
        <v>0</v>
      </c>
    </row>
    <row r="318" spans="1:2" x14ac:dyDescent="0.25">
      <c r="A318" t="s">
        <v>383</v>
      </c>
      <c r="B318" s="23">
        <v>0</v>
      </c>
    </row>
    <row r="319" spans="1:2" x14ac:dyDescent="0.25">
      <c r="A319" t="s">
        <v>384</v>
      </c>
      <c r="B319" s="23">
        <v>0</v>
      </c>
    </row>
    <row r="320" spans="1:2" x14ac:dyDescent="0.25">
      <c r="A320" t="s">
        <v>385</v>
      </c>
      <c r="B320" s="23">
        <v>0</v>
      </c>
    </row>
    <row r="321" spans="1:2" x14ac:dyDescent="0.25">
      <c r="A321" t="s">
        <v>386</v>
      </c>
      <c r="B321" s="23">
        <v>0</v>
      </c>
    </row>
    <row r="322" spans="1:2" x14ac:dyDescent="0.25">
      <c r="A322" t="s">
        <v>387</v>
      </c>
      <c r="B322" s="23">
        <v>0</v>
      </c>
    </row>
    <row r="323" spans="1:2" x14ac:dyDescent="0.25">
      <c r="A323" t="s">
        <v>388</v>
      </c>
      <c r="B323" s="23">
        <v>0</v>
      </c>
    </row>
    <row r="324" spans="1:2" x14ac:dyDescent="0.25">
      <c r="A324" t="s">
        <v>389</v>
      </c>
      <c r="B324" s="23">
        <v>0</v>
      </c>
    </row>
    <row r="325" spans="1:2" x14ac:dyDescent="0.25">
      <c r="A325" t="s">
        <v>390</v>
      </c>
      <c r="B325" s="23">
        <v>0</v>
      </c>
    </row>
    <row r="326" spans="1:2" x14ac:dyDescent="0.25">
      <c r="A326" t="s">
        <v>391</v>
      </c>
      <c r="B326" s="23">
        <v>0</v>
      </c>
    </row>
    <row r="327" spans="1:2" x14ac:dyDescent="0.25">
      <c r="A327" t="s">
        <v>392</v>
      </c>
      <c r="B327" s="23">
        <v>0</v>
      </c>
    </row>
    <row r="328" spans="1:2" x14ac:dyDescent="0.25">
      <c r="A328" t="s">
        <v>393</v>
      </c>
      <c r="B328" s="23">
        <v>0</v>
      </c>
    </row>
    <row r="329" spans="1:2" x14ac:dyDescent="0.25">
      <c r="A329" t="s">
        <v>394</v>
      </c>
      <c r="B329" s="23">
        <v>0</v>
      </c>
    </row>
    <row r="330" spans="1:2" x14ac:dyDescent="0.25">
      <c r="A330" t="s">
        <v>395</v>
      </c>
      <c r="B330" s="23">
        <v>0</v>
      </c>
    </row>
    <row r="331" spans="1:2" x14ac:dyDescent="0.25">
      <c r="A331" t="s">
        <v>396</v>
      </c>
      <c r="B331" s="23">
        <v>0</v>
      </c>
    </row>
    <row r="332" spans="1:2" x14ac:dyDescent="0.25">
      <c r="A332" t="s">
        <v>397</v>
      </c>
      <c r="B332" s="23">
        <v>0</v>
      </c>
    </row>
    <row r="333" spans="1:2" x14ac:dyDescent="0.25">
      <c r="A333" t="s">
        <v>398</v>
      </c>
      <c r="B333" s="23">
        <v>0</v>
      </c>
    </row>
    <row r="334" spans="1:2" x14ac:dyDescent="0.25">
      <c r="A334" t="s">
        <v>399</v>
      </c>
      <c r="B334" s="23">
        <v>0</v>
      </c>
    </row>
    <row r="335" spans="1:2" x14ac:dyDescent="0.25">
      <c r="A335" t="s">
        <v>400</v>
      </c>
      <c r="B335" s="23">
        <v>0</v>
      </c>
    </row>
    <row r="336" spans="1:2" x14ac:dyDescent="0.25">
      <c r="A336" t="s">
        <v>401</v>
      </c>
      <c r="B336" s="23">
        <v>0</v>
      </c>
    </row>
    <row r="337" spans="1:2" x14ac:dyDescent="0.25">
      <c r="A337" t="s">
        <v>402</v>
      </c>
      <c r="B337" s="23">
        <v>0</v>
      </c>
    </row>
    <row r="338" spans="1:2" x14ac:dyDescent="0.25">
      <c r="A338" t="s">
        <v>403</v>
      </c>
      <c r="B338" s="23">
        <v>0</v>
      </c>
    </row>
    <row r="339" spans="1:2" x14ac:dyDescent="0.25">
      <c r="A339" t="s">
        <v>404</v>
      </c>
      <c r="B339" s="23">
        <v>0</v>
      </c>
    </row>
    <row r="340" spans="1:2" x14ac:dyDescent="0.25">
      <c r="A340" t="s">
        <v>405</v>
      </c>
      <c r="B340" s="23">
        <v>0</v>
      </c>
    </row>
    <row r="341" spans="1:2" x14ac:dyDescent="0.25">
      <c r="A341" t="s">
        <v>406</v>
      </c>
      <c r="B341" s="23">
        <v>0</v>
      </c>
    </row>
    <row r="342" spans="1:2" x14ac:dyDescent="0.25">
      <c r="A342" t="s">
        <v>407</v>
      </c>
      <c r="B342" s="23">
        <v>0</v>
      </c>
    </row>
    <row r="343" spans="1:2" x14ac:dyDescent="0.25">
      <c r="A343" t="s">
        <v>408</v>
      </c>
      <c r="B343" s="23">
        <v>0</v>
      </c>
    </row>
    <row r="344" spans="1:2" x14ac:dyDescent="0.25">
      <c r="A344" t="s">
        <v>409</v>
      </c>
      <c r="B344" s="23">
        <v>0</v>
      </c>
    </row>
    <row r="345" spans="1:2" x14ac:dyDescent="0.25">
      <c r="A345" t="s">
        <v>410</v>
      </c>
      <c r="B345" s="23">
        <v>0</v>
      </c>
    </row>
    <row r="346" spans="1:2" x14ac:dyDescent="0.25">
      <c r="A346" t="s">
        <v>411</v>
      </c>
      <c r="B346" s="23">
        <v>0</v>
      </c>
    </row>
    <row r="347" spans="1:2" x14ac:dyDescent="0.25">
      <c r="A347" t="s">
        <v>412</v>
      </c>
      <c r="B347" s="23">
        <v>0</v>
      </c>
    </row>
    <row r="348" spans="1:2" x14ac:dyDescent="0.25">
      <c r="A348" t="s">
        <v>413</v>
      </c>
      <c r="B348" s="23">
        <v>0</v>
      </c>
    </row>
    <row r="349" spans="1:2" x14ac:dyDescent="0.25">
      <c r="A349" t="s">
        <v>414</v>
      </c>
      <c r="B349" s="23">
        <v>0</v>
      </c>
    </row>
    <row r="350" spans="1:2" x14ac:dyDescent="0.25">
      <c r="A350" t="s">
        <v>415</v>
      </c>
      <c r="B350" s="23">
        <v>0</v>
      </c>
    </row>
    <row r="351" spans="1:2" x14ac:dyDescent="0.25">
      <c r="A351" t="s">
        <v>416</v>
      </c>
      <c r="B351" s="23">
        <v>0</v>
      </c>
    </row>
    <row r="352" spans="1:2" x14ac:dyDescent="0.25">
      <c r="A352" t="s">
        <v>417</v>
      </c>
      <c r="B352" s="23">
        <v>0</v>
      </c>
    </row>
    <row r="353" spans="1:2" x14ac:dyDescent="0.25">
      <c r="A353" t="s">
        <v>418</v>
      </c>
      <c r="B353" s="23">
        <v>0</v>
      </c>
    </row>
    <row r="354" spans="1:2" x14ac:dyDescent="0.25">
      <c r="A354" t="s">
        <v>419</v>
      </c>
      <c r="B354" s="23">
        <v>0</v>
      </c>
    </row>
    <row r="355" spans="1:2" x14ac:dyDescent="0.25">
      <c r="A355" t="s">
        <v>420</v>
      </c>
      <c r="B355" s="23">
        <v>0</v>
      </c>
    </row>
    <row r="356" spans="1:2" x14ac:dyDescent="0.25">
      <c r="A356" t="s">
        <v>421</v>
      </c>
      <c r="B356" s="23">
        <v>0</v>
      </c>
    </row>
    <row r="357" spans="1:2" x14ac:dyDescent="0.25">
      <c r="A357" t="s">
        <v>422</v>
      </c>
      <c r="B357" s="23">
        <v>0</v>
      </c>
    </row>
    <row r="358" spans="1:2" x14ac:dyDescent="0.25">
      <c r="A358" t="s">
        <v>423</v>
      </c>
      <c r="B358" s="23">
        <v>0</v>
      </c>
    </row>
    <row r="359" spans="1:2" x14ac:dyDescent="0.25">
      <c r="A359" t="s">
        <v>424</v>
      </c>
      <c r="B359" s="23">
        <v>0</v>
      </c>
    </row>
    <row r="360" spans="1:2" x14ac:dyDescent="0.25">
      <c r="A360" t="s">
        <v>425</v>
      </c>
      <c r="B360" s="23">
        <v>0</v>
      </c>
    </row>
    <row r="361" spans="1:2" x14ac:dyDescent="0.25">
      <c r="A361" t="s">
        <v>426</v>
      </c>
      <c r="B361" s="23">
        <v>0</v>
      </c>
    </row>
    <row r="362" spans="1:2" x14ac:dyDescent="0.25">
      <c r="A362" t="s">
        <v>427</v>
      </c>
      <c r="B362" s="23">
        <v>0</v>
      </c>
    </row>
    <row r="363" spans="1:2" x14ac:dyDescent="0.25">
      <c r="A363" t="s">
        <v>428</v>
      </c>
      <c r="B363" s="23">
        <v>0</v>
      </c>
    </row>
    <row r="364" spans="1:2" x14ac:dyDescent="0.25">
      <c r="A364" t="s">
        <v>429</v>
      </c>
      <c r="B364" s="23">
        <v>0</v>
      </c>
    </row>
    <row r="365" spans="1:2" x14ac:dyDescent="0.25">
      <c r="A365" t="s">
        <v>430</v>
      </c>
      <c r="B365" s="23">
        <v>0</v>
      </c>
    </row>
    <row r="366" spans="1:2" x14ac:dyDescent="0.25">
      <c r="A366" t="s">
        <v>431</v>
      </c>
      <c r="B366" s="23">
        <v>0</v>
      </c>
    </row>
    <row r="367" spans="1:2" x14ac:dyDescent="0.25">
      <c r="A367" t="s">
        <v>432</v>
      </c>
      <c r="B367" s="23">
        <v>0</v>
      </c>
    </row>
    <row r="368" spans="1:2" x14ac:dyDescent="0.25">
      <c r="A368" t="s">
        <v>433</v>
      </c>
      <c r="B368" s="23">
        <v>0</v>
      </c>
    </row>
    <row r="369" spans="1:2" x14ac:dyDescent="0.25">
      <c r="A369" t="s">
        <v>434</v>
      </c>
      <c r="B369" s="23">
        <v>0</v>
      </c>
    </row>
    <row r="370" spans="1:2" x14ac:dyDescent="0.25">
      <c r="A370" t="s">
        <v>435</v>
      </c>
      <c r="B370" s="23">
        <v>0</v>
      </c>
    </row>
    <row r="371" spans="1:2" x14ac:dyDescent="0.25">
      <c r="A371" t="s">
        <v>436</v>
      </c>
      <c r="B371" s="23">
        <v>0</v>
      </c>
    </row>
    <row r="372" spans="1:2" x14ac:dyDescent="0.25">
      <c r="A372" t="s">
        <v>437</v>
      </c>
      <c r="B372" s="23">
        <v>0</v>
      </c>
    </row>
    <row r="373" spans="1:2" x14ac:dyDescent="0.25">
      <c r="A373" t="s">
        <v>438</v>
      </c>
      <c r="B373" s="23">
        <v>0</v>
      </c>
    </row>
    <row r="374" spans="1:2" x14ac:dyDescent="0.25">
      <c r="A374" t="s">
        <v>439</v>
      </c>
      <c r="B374" s="23">
        <v>0</v>
      </c>
    </row>
    <row r="375" spans="1:2" x14ac:dyDescent="0.25">
      <c r="A375" t="s">
        <v>440</v>
      </c>
      <c r="B375" s="23">
        <v>0</v>
      </c>
    </row>
    <row r="376" spans="1:2" x14ac:dyDescent="0.25">
      <c r="A376" t="s">
        <v>441</v>
      </c>
      <c r="B376" s="23">
        <v>0</v>
      </c>
    </row>
    <row r="377" spans="1:2" x14ac:dyDescent="0.25">
      <c r="A377" t="s">
        <v>442</v>
      </c>
      <c r="B377" s="23">
        <v>0</v>
      </c>
    </row>
    <row r="378" spans="1:2" x14ac:dyDescent="0.25">
      <c r="A378" t="s">
        <v>443</v>
      </c>
      <c r="B378" s="23">
        <v>0</v>
      </c>
    </row>
    <row r="379" spans="1:2" x14ac:dyDescent="0.25">
      <c r="A379" t="s">
        <v>444</v>
      </c>
      <c r="B379" s="23">
        <v>0</v>
      </c>
    </row>
    <row r="380" spans="1:2" x14ac:dyDescent="0.25">
      <c r="A380" t="s">
        <v>445</v>
      </c>
      <c r="B380" s="23">
        <v>0</v>
      </c>
    </row>
    <row r="381" spans="1:2" x14ac:dyDescent="0.25">
      <c r="A381" t="s">
        <v>446</v>
      </c>
      <c r="B381" s="23">
        <v>0</v>
      </c>
    </row>
    <row r="382" spans="1:2" x14ac:dyDescent="0.25">
      <c r="A382" t="s">
        <v>447</v>
      </c>
      <c r="B382" s="23">
        <v>0</v>
      </c>
    </row>
    <row r="383" spans="1:2" x14ac:dyDescent="0.25">
      <c r="A383" t="s">
        <v>448</v>
      </c>
      <c r="B383" s="23">
        <v>0</v>
      </c>
    </row>
    <row r="384" spans="1:2" x14ac:dyDescent="0.25">
      <c r="A384" t="s">
        <v>449</v>
      </c>
      <c r="B384" s="23">
        <v>0</v>
      </c>
    </row>
    <row r="385" spans="1:2" x14ac:dyDescent="0.25">
      <c r="A385" t="s">
        <v>450</v>
      </c>
      <c r="B385" s="23">
        <v>0</v>
      </c>
    </row>
    <row r="386" spans="1:2" x14ac:dyDescent="0.25">
      <c r="A386" t="s">
        <v>451</v>
      </c>
      <c r="B386" s="23">
        <v>0</v>
      </c>
    </row>
    <row r="387" spans="1:2" x14ac:dyDescent="0.25">
      <c r="A387" t="s">
        <v>452</v>
      </c>
      <c r="B387" s="23">
        <v>0</v>
      </c>
    </row>
    <row r="388" spans="1:2" x14ac:dyDescent="0.25">
      <c r="A388" t="s">
        <v>453</v>
      </c>
      <c r="B388" s="23">
        <v>0</v>
      </c>
    </row>
    <row r="389" spans="1:2" x14ac:dyDescent="0.25">
      <c r="A389" t="s">
        <v>454</v>
      </c>
      <c r="B389" s="23">
        <v>0</v>
      </c>
    </row>
    <row r="390" spans="1:2" x14ac:dyDescent="0.25">
      <c r="A390" t="s">
        <v>455</v>
      </c>
      <c r="B390" s="23">
        <v>0</v>
      </c>
    </row>
    <row r="391" spans="1:2" x14ac:dyDescent="0.25">
      <c r="A391" t="s">
        <v>456</v>
      </c>
      <c r="B391" s="23">
        <v>0</v>
      </c>
    </row>
    <row r="392" spans="1:2" x14ac:dyDescent="0.25">
      <c r="A392" t="s">
        <v>457</v>
      </c>
      <c r="B392" s="23">
        <v>0</v>
      </c>
    </row>
    <row r="393" spans="1:2" x14ac:dyDescent="0.25">
      <c r="A393" t="s">
        <v>458</v>
      </c>
      <c r="B393" s="23">
        <v>0</v>
      </c>
    </row>
    <row r="394" spans="1:2" x14ac:dyDescent="0.25">
      <c r="A394" t="s">
        <v>459</v>
      </c>
      <c r="B394" s="23">
        <v>0</v>
      </c>
    </row>
    <row r="395" spans="1:2" x14ac:dyDescent="0.25">
      <c r="A395" t="s">
        <v>460</v>
      </c>
      <c r="B395" s="23">
        <v>0</v>
      </c>
    </row>
    <row r="396" spans="1:2" x14ac:dyDescent="0.25">
      <c r="A396" t="s">
        <v>461</v>
      </c>
      <c r="B396" s="23">
        <v>0</v>
      </c>
    </row>
    <row r="397" spans="1:2" x14ac:dyDescent="0.25">
      <c r="A397" t="s">
        <v>462</v>
      </c>
      <c r="B397" s="23">
        <v>0</v>
      </c>
    </row>
    <row r="398" spans="1:2" x14ac:dyDescent="0.25">
      <c r="A398" t="s">
        <v>463</v>
      </c>
      <c r="B398" s="23">
        <v>0</v>
      </c>
    </row>
    <row r="399" spans="1:2" x14ac:dyDescent="0.25">
      <c r="A399" t="s">
        <v>464</v>
      </c>
      <c r="B399" s="23">
        <v>0</v>
      </c>
    </row>
    <row r="400" spans="1:2" x14ac:dyDescent="0.25">
      <c r="A400" t="s">
        <v>465</v>
      </c>
      <c r="B400" s="23">
        <v>0</v>
      </c>
    </row>
    <row r="401" spans="1:2" x14ac:dyDescent="0.25">
      <c r="A401" t="s">
        <v>466</v>
      </c>
      <c r="B401" s="23">
        <v>0</v>
      </c>
    </row>
    <row r="402" spans="1:2" x14ac:dyDescent="0.25">
      <c r="A402" t="s">
        <v>467</v>
      </c>
      <c r="B402" s="23">
        <v>0</v>
      </c>
    </row>
    <row r="403" spans="1:2" x14ac:dyDescent="0.25">
      <c r="A403" t="s">
        <v>468</v>
      </c>
      <c r="B403" s="23">
        <v>0</v>
      </c>
    </row>
    <row r="404" spans="1:2" x14ac:dyDescent="0.25">
      <c r="A404" t="s">
        <v>469</v>
      </c>
      <c r="B404" s="23">
        <v>0</v>
      </c>
    </row>
    <row r="405" spans="1:2" x14ac:dyDescent="0.25">
      <c r="A405" t="s">
        <v>470</v>
      </c>
      <c r="B405" s="23">
        <v>0</v>
      </c>
    </row>
    <row r="406" spans="1:2" x14ac:dyDescent="0.25">
      <c r="A406" t="s">
        <v>471</v>
      </c>
      <c r="B406" s="23">
        <v>0</v>
      </c>
    </row>
    <row r="407" spans="1:2" x14ac:dyDescent="0.25">
      <c r="A407" t="s">
        <v>472</v>
      </c>
      <c r="B407" s="23">
        <v>0</v>
      </c>
    </row>
    <row r="408" spans="1:2" x14ac:dyDescent="0.25">
      <c r="A408" t="s">
        <v>473</v>
      </c>
      <c r="B408" s="23">
        <v>0</v>
      </c>
    </row>
    <row r="409" spans="1:2" x14ac:dyDescent="0.25">
      <c r="A409" t="s">
        <v>474</v>
      </c>
      <c r="B409" s="23">
        <v>0</v>
      </c>
    </row>
    <row r="410" spans="1:2" x14ac:dyDescent="0.25">
      <c r="A410" t="s">
        <v>475</v>
      </c>
      <c r="B410" s="23">
        <v>0</v>
      </c>
    </row>
    <row r="411" spans="1:2" x14ac:dyDescent="0.25">
      <c r="A411" t="s">
        <v>476</v>
      </c>
      <c r="B411" s="23">
        <v>0</v>
      </c>
    </row>
    <row r="412" spans="1:2" x14ac:dyDescent="0.25">
      <c r="A412" t="s">
        <v>477</v>
      </c>
      <c r="B412" s="23">
        <v>0</v>
      </c>
    </row>
    <row r="413" spans="1:2" x14ac:dyDescent="0.25">
      <c r="A413" t="s">
        <v>478</v>
      </c>
      <c r="B413" s="23">
        <v>0</v>
      </c>
    </row>
    <row r="414" spans="1:2" x14ac:dyDescent="0.25">
      <c r="A414" t="s">
        <v>479</v>
      </c>
      <c r="B414" s="23">
        <v>0</v>
      </c>
    </row>
    <row r="415" spans="1:2" x14ac:dyDescent="0.25">
      <c r="A415" t="s">
        <v>480</v>
      </c>
      <c r="B415" s="23">
        <v>0</v>
      </c>
    </row>
    <row r="416" spans="1:2" x14ac:dyDescent="0.25">
      <c r="A416" t="s">
        <v>481</v>
      </c>
      <c r="B416" s="23">
        <v>0</v>
      </c>
    </row>
    <row r="417" spans="1:2" x14ac:dyDescent="0.25">
      <c r="A417" t="s">
        <v>482</v>
      </c>
      <c r="B417" s="23">
        <v>0</v>
      </c>
    </row>
    <row r="418" spans="1:2" x14ac:dyDescent="0.25">
      <c r="A418" t="s">
        <v>483</v>
      </c>
      <c r="B418" s="23">
        <v>0</v>
      </c>
    </row>
    <row r="419" spans="1:2" x14ac:dyDescent="0.25">
      <c r="A419" t="s">
        <v>484</v>
      </c>
      <c r="B419" s="23">
        <v>0</v>
      </c>
    </row>
    <row r="420" spans="1:2" x14ac:dyDescent="0.25">
      <c r="A420" t="s">
        <v>485</v>
      </c>
      <c r="B420" s="23">
        <v>0</v>
      </c>
    </row>
    <row r="421" spans="1:2" x14ac:dyDescent="0.25">
      <c r="A421" t="s">
        <v>486</v>
      </c>
      <c r="B421" s="23">
        <v>0</v>
      </c>
    </row>
    <row r="422" spans="1:2" x14ac:dyDescent="0.25">
      <c r="A422" t="s">
        <v>487</v>
      </c>
      <c r="B422" s="23">
        <v>0</v>
      </c>
    </row>
    <row r="423" spans="1:2" x14ac:dyDescent="0.25">
      <c r="A423" t="s">
        <v>488</v>
      </c>
      <c r="B423" s="23">
        <v>0</v>
      </c>
    </row>
    <row r="424" spans="1:2" x14ac:dyDescent="0.25">
      <c r="A424" t="s">
        <v>489</v>
      </c>
      <c r="B424" s="23">
        <v>0</v>
      </c>
    </row>
    <row r="425" spans="1:2" x14ac:dyDescent="0.25">
      <c r="A425" t="s">
        <v>490</v>
      </c>
      <c r="B425" s="23">
        <v>0</v>
      </c>
    </row>
    <row r="426" spans="1:2" x14ac:dyDescent="0.25">
      <c r="A426" t="s">
        <v>491</v>
      </c>
      <c r="B426" s="23">
        <v>0</v>
      </c>
    </row>
    <row r="427" spans="1:2" x14ac:dyDescent="0.25">
      <c r="A427" t="s">
        <v>492</v>
      </c>
      <c r="B427" s="23">
        <v>0</v>
      </c>
    </row>
    <row r="428" spans="1:2" x14ac:dyDescent="0.25">
      <c r="A428" t="s">
        <v>493</v>
      </c>
      <c r="B428" s="23">
        <v>0</v>
      </c>
    </row>
    <row r="429" spans="1:2" x14ac:dyDescent="0.25">
      <c r="A429" t="s">
        <v>494</v>
      </c>
      <c r="B429" s="23">
        <v>0</v>
      </c>
    </row>
    <row r="430" spans="1:2" x14ac:dyDescent="0.25">
      <c r="A430" t="s">
        <v>495</v>
      </c>
      <c r="B430" s="23">
        <v>0</v>
      </c>
    </row>
    <row r="431" spans="1:2" x14ac:dyDescent="0.25">
      <c r="A431" t="s">
        <v>496</v>
      </c>
      <c r="B431" s="23">
        <v>0</v>
      </c>
    </row>
    <row r="432" spans="1:2" x14ac:dyDescent="0.25">
      <c r="A432" t="s">
        <v>497</v>
      </c>
      <c r="B432" s="23">
        <v>0</v>
      </c>
    </row>
    <row r="433" spans="1:2" x14ac:dyDescent="0.25">
      <c r="A433" t="s">
        <v>498</v>
      </c>
      <c r="B433" s="23">
        <v>0</v>
      </c>
    </row>
    <row r="434" spans="1:2" x14ac:dyDescent="0.25">
      <c r="A434" t="s">
        <v>499</v>
      </c>
      <c r="B434" s="23">
        <v>0</v>
      </c>
    </row>
    <row r="435" spans="1:2" x14ac:dyDescent="0.25">
      <c r="A435" t="s">
        <v>500</v>
      </c>
      <c r="B435" s="23">
        <v>0</v>
      </c>
    </row>
    <row r="436" spans="1:2" x14ac:dyDescent="0.25">
      <c r="A436" t="s">
        <v>501</v>
      </c>
      <c r="B436" s="23">
        <v>0</v>
      </c>
    </row>
    <row r="437" spans="1:2" x14ac:dyDescent="0.25">
      <c r="A437" t="s">
        <v>502</v>
      </c>
      <c r="B437" s="23">
        <v>0</v>
      </c>
    </row>
    <row r="438" spans="1:2" x14ac:dyDescent="0.25">
      <c r="A438" t="s">
        <v>503</v>
      </c>
      <c r="B438" s="23">
        <v>0</v>
      </c>
    </row>
    <row r="439" spans="1:2" x14ac:dyDescent="0.25">
      <c r="A439" t="s">
        <v>504</v>
      </c>
      <c r="B439" s="23">
        <v>0</v>
      </c>
    </row>
    <row r="440" spans="1:2" x14ac:dyDescent="0.25">
      <c r="A440" t="s">
        <v>505</v>
      </c>
      <c r="B440" s="23">
        <v>0</v>
      </c>
    </row>
    <row r="441" spans="1:2" x14ac:dyDescent="0.25">
      <c r="A441" t="s">
        <v>506</v>
      </c>
      <c r="B441" s="23">
        <v>0</v>
      </c>
    </row>
    <row r="442" spans="1:2" x14ac:dyDescent="0.25">
      <c r="A442" t="s">
        <v>507</v>
      </c>
      <c r="B442" s="23">
        <v>0</v>
      </c>
    </row>
    <row r="443" spans="1:2" x14ac:dyDescent="0.25">
      <c r="A443" t="s">
        <v>508</v>
      </c>
      <c r="B443" s="23">
        <v>0</v>
      </c>
    </row>
    <row r="444" spans="1:2" x14ac:dyDescent="0.25">
      <c r="A444" t="s">
        <v>509</v>
      </c>
      <c r="B444" s="23">
        <v>0</v>
      </c>
    </row>
    <row r="445" spans="1:2" x14ac:dyDescent="0.25">
      <c r="A445" t="s">
        <v>510</v>
      </c>
      <c r="B445" s="23">
        <v>0</v>
      </c>
    </row>
    <row r="446" spans="1:2" x14ac:dyDescent="0.25">
      <c r="A446" t="s">
        <v>511</v>
      </c>
      <c r="B446" s="23">
        <v>0</v>
      </c>
    </row>
    <row r="447" spans="1:2" x14ac:dyDescent="0.25">
      <c r="A447" t="s">
        <v>512</v>
      </c>
      <c r="B447" s="23">
        <v>0</v>
      </c>
    </row>
    <row r="448" spans="1:2" x14ac:dyDescent="0.25">
      <c r="A448" t="s">
        <v>513</v>
      </c>
      <c r="B448" s="23">
        <v>0</v>
      </c>
    </row>
    <row r="449" spans="1:2" x14ac:dyDescent="0.25">
      <c r="A449" t="s">
        <v>514</v>
      </c>
      <c r="B449" s="23">
        <v>0</v>
      </c>
    </row>
    <row r="450" spans="1:2" x14ac:dyDescent="0.25">
      <c r="A450" t="s">
        <v>515</v>
      </c>
      <c r="B450" s="23">
        <v>0</v>
      </c>
    </row>
    <row r="451" spans="1:2" x14ac:dyDescent="0.25">
      <c r="A451" t="s">
        <v>516</v>
      </c>
      <c r="B451" s="23">
        <v>0</v>
      </c>
    </row>
    <row r="452" spans="1:2" x14ac:dyDescent="0.25">
      <c r="A452" t="s">
        <v>517</v>
      </c>
      <c r="B452" s="23">
        <v>0</v>
      </c>
    </row>
    <row r="453" spans="1:2" x14ac:dyDescent="0.25">
      <c r="A453" t="s">
        <v>518</v>
      </c>
      <c r="B453" s="23">
        <v>0</v>
      </c>
    </row>
    <row r="454" spans="1:2" x14ac:dyDescent="0.25">
      <c r="A454" t="s">
        <v>519</v>
      </c>
      <c r="B454" s="23">
        <v>0</v>
      </c>
    </row>
    <row r="455" spans="1:2" x14ac:dyDescent="0.25">
      <c r="A455" t="s">
        <v>520</v>
      </c>
      <c r="B455" s="23">
        <v>0</v>
      </c>
    </row>
    <row r="456" spans="1:2" x14ac:dyDescent="0.25">
      <c r="A456" t="s">
        <v>521</v>
      </c>
      <c r="B456" s="23">
        <v>0</v>
      </c>
    </row>
    <row r="457" spans="1:2" x14ac:dyDescent="0.25">
      <c r="A457" t="s">
        <v>522</v>
      </c>
      <c r="B457" s="23">
        <v>0</v>
      </c>
    </row>
    <row r="458" spans="1:2" x14ac:dyDescent="0.25">
      <c r="A458" t="s">
        <v>523</v>
      </c>
      <c r="B458" s="23">
        <v>0</v>
      </c>
    </row>
    <row r="459" spans="1:2" x14ac:dyDescent="0.25">
      <c r="A459" t="s">
        <v>524</v>
      </c>
      <c r="B459" s="23">
        <v>0</v>
      </c>
    </row>
    <row r="460" spans="1:2" x14ac:dyDescent="0.25">
      <c r="A460" t="s">
        <v>525</v>
      </c>
      <c r="B460" s="23">
        <v>0</v>
      </c>
    </row>
    <row r="461" spans="1:2" x14ac:dyDescent="0.25">
      <c r="A461" t="s">
        <v>526</v>
      </c>
      <c r="B461" s="23">
        <v>0</v>
      </c>
    </row>
    <row r="462" spans="1:2" x14ac:dyDescent="0.25">
      <c r="A462" t="s">
        <v>527</v>
      </c>
      <c r="B462" s="23">
        <v>0</v>
      </c>
    </row>
    <row r="463" spans="1:2" x14ac:dyDescent="0.25">
      <c r="A463" t="s">
        <v>528</v>
      </c>
      <c r="B463" s="23">
        <v>0</v>
      </c>
    </row>
    <row r="464" spans="1:2" x14ac:dyDescent="0.25">
      <c r="A464" t="s">
        <v>529</v>
      </c>
      <c r="B464" s="23">
        <v>0</v>
      </c>
    </row>
    <row r="465" spans="1:2" x14ac:dyDescent="0.25">
      <c r="A465" t="s">
        <v>530</v>
      </c>
      <c r="B465" s="23">
        <v>0</v>
      </c>
    </row>
    <row r="466" spans="1:2" x14ac:dyDescent="0.25">
      <c r="A466" t="s">
        <v>531</v>
      </c>
      <c r="B466" s="23">
        <v>0</v>
      </c>
    </row>
    <row r="467" spans="1:2" x14ac:dyDescent="0.25">
      <c r="A467" t="s">
        <v>532</v>
      </c>
      <c r="B467" s="23">
        <v>0</v>
      </c>
    </row>
    <row r="468" spans="1:2" x14ac:dyDescent="0.25">
      <c r="A468" t="s">
        <v>533</v>
      </c>
      <c r="B468" s="23">
        <v>0</v>
      </c>
    </row>
    <row r="469" spans="1:2" x14ac:dyDescent="0.25">
      <c r="A469" t="s">
        <v>534</v>
      </c>
      <c r="B469" s="23">
        <v>0</v>
      </c>
    </row>
    <row r="470" spans="1:2" x14ac:dyDescent="0.25">
      <c r="A470" t="s">
        <v>535</v>
      </c>
      <c r="B470" s="23">
        <v>0</v>
      </c>
    </row>
    <row r="471" spans="1:2" x14ac:dyDescent="0.25">
      <c r="A471" t="s">
        <v>536</v>
      </c>
      <c r="B471" s="23">
        <v>0</v>
      </c>
    </row>
    <row r="472" spans="1:2" x14ac:dyDescent="0.25">
      <c r="A472" t="s">
        <v>537</v>
      </c>
      <c r="B472" s="23">
        <v>0</v>
      </c>
    </row>
    <row r="473" spans="1:2" x14ac:dyDescent="0.25">
      <c r="A473" t="s">
        <v>538</v>
      </c>
      <c r="B473" s="23">
        <v>0</v>
      </c>
    </row>
    <row r="474" spans="1:2" x14ac:dyDescent="0.25">
      <c r="A474" t="s">
        <v>539</v>
      </c>
      <c r="B474" s="23">
        <v>0</v>
      </c>
    </row>
    <row r="475" spans="1:2" x14ac:dyDescent="0.25">
      <c r="A475" t="s">
        <v>540</v>
      </c>
      <c r="B475" s="23">
        <v>0</v>
      </c>
    </row>
    <row r="476" spans="1:2" x14ac:dyDescent="0.25">
      <c r="A476" t="s">
        <v>541</v>
      </c>
      <c r="B476" s="23">
        <v>0</v>
      </c>
    </row>
    <row r="477" spans="1:2" x14ac:dyDescent="0.25">
      <c r="A477" t="s">
        <v>542</v>
      </c>
      <c r="B477" s="23">
        <v>0</v>
      </c>
    </row>
    <row r="478" spans="1:2" x14ac:dyDescent="0.25">
      <c r="A478" t="s">
        <v>543</v>
      </c>
      <c r="B478" s="23">
        <v>0</v>
      </c>
    </row>
    <row r="479" spans="1:2" x14ac:dyDescent="0.25">
      <c r="A479" t="s">
        <v>544</v>
      </c>
      <c r="B479" s="23">
        <v>0</v>
      </c>
    </row>
    <row r="480" spans="1:2" x14ac:dyDescent="0.25">
      <c r="A480" t="s">
        <v>545</v>
      </c>
      <c r="B480" s="23">
        <v>0</v>
      </c>
    </row>
    <row r="481" spans="1:2" x14ac:dyDescent="0.25">
      <c r="A481" t="s">
        <v>546</v>
      </c>
      <c r="B481" s="23">
        <v>0</v>
      </c>
    </row>
    <row r="482" spans="1:2" x14ac:dyDescent="0.25">
      <c r="A482" t="s">
        <v>547</v>
      </c>
      <c r="B482" s="23">
        <v>0</v>
      </c>
    </row>
    <row r="483" spans="1:2" x14ac:dyDescent="0.25">
      <c r="A483" t="s">
        <v>548</v>
      </c>
      <c r="B483" s="23">
        <v>0</v>
      </c>
    </row>
    <row r="484" spans="1:2" x14ac:dyDescent="0.25">
      <c r="A484" t="s">
        <v>549</v>
      </c>
      <c r="B484" s="23">
        <v>0</v>
      </c>
    </row>
    <row r="485" spans="1:2" x14ac:dyDescent="0.25">
      <c r="A485" t="s">
        <v>550</v>
      </c>
      <c r="B485" s="23">
        <v>0</v>
      </c>
    </row>
    <row r="486" spans="1:2" x14ac:dyDescent="0.25">
      <c r="A486" t="s">
        <v>551</v>
      </c>
      <c r="B486" s="23">
        <v>0</v>
      </c>
    </row>
    <row r="487" spans="1:2" x14ac:dyDescent="0.25">
      <c r="A487" t="s">
        <v>552</v>
      </c>
      <c r="B487" s="23">
        <v>0</v>
      </c>
    </row>
    <row r="488" spans="1:2" x14ac:dyDescent="0.25">
      <c r="A488" t="s">
        <v>553</v>
      </c>
      <c r="B488" s="23">
        <v>0</v>
      </c>
    </row>
    <row r="489" spans="1:2" x14ac:dyDescent="0.25">
      <c r="A489" t="s">
        <v>554</v>
      </c>
      <c r="B489" s="23">
        <v>0</v>
      </c>
    </row>
    <row r="490" spans="1:2" x14ac:dyDescent="0.25">
      <c r="A490" t="s">
        <v>555</v>
      </c>
      <c r="B490" s="23">
        <v>0</v>
      </c>
    </row>
    <row r="491" spans="1:2" x14ac:dyDescent="0.25">
      <c r="A491" t="s">
        <v>556</v>
      </c>
      <c r="B491" s="23">
        <v>0</v>
      </c>
    </row>
    <row r="492" spans="1:2" x14ac:dyDescent="0.25">
      <c r="A492" t="s">
        <v>557</v>
      </c>
      <c r="B492" s="23">
        <v>0</v>
      </c>
    </row>
    <row r="493" spans="1:2" x14ac:dyDescent="0.25">
      <c r="A493" t="s">
        <v>558</v>
      </c>
      <c r="B493" s="23">
        <v>0</v>
      </c>
    </row>
    <row r="494" spans="1:2" x14ac:dyDescent="0.25">
      <c r="A494" t="s">
        <v>559</v>
      </c>
      <c r="B494" s="23">
        <v>0</v>
      </c>
    </row>
    <row r="495" spans="1:2" x14ac:dyDescent="0.25">
      <c r="A495" t="s">
        <v>560</v>
      </c>
      <c r="B495" s="23">
        <v>0</v>
      </c>
    </row>
    <row r="496" spans="1:2" x14ac:dyDescent="0.25">
      <c r="A496" t="s">
        <v>561</v>
      </c>
      <c r="B496" s="23">
        <v>0</v>
      </c>
    </row>
    <row r="497" spans="1:2" x14ac:dyDescent="0.25">
      <c r="A497" t="s">
        <v>562</v>
      </c>
      <c r="B497" s="23">
        <v>0</v>
      </c>
    </row>
    <row r="498" spans="1:2" x14ac:dyDescent="0.25">
      <c r="A498" t="s">
        <v>563</v>
      </c>
      <c r="B498" s="23">
        <v>0</v>
      </c>
    </row>
    <row r="499" spans="1:2" x14ac:dyDescent="0.25">
      <c r="A499" t="s">
        <v>564</v>
      </c>
      <c r="B499" s="23">
        <v>0</v>
      </c>
    </row>
    <row r="500" spans="1:2" x14ac:dyDescent="0.25">
      <c r="A500" t="s">
        <v>565</v>
      </c>
      <c r="B500" s="23">
        <v>0</v>
      </c>
    </row>
    <row r="501" spans="1:2" x14ac:dyDescent="0.25">
      <c r="A501" t="s">
        <v>566</v>
      </c>
      <c r="B501" s="23">
        <v>0</v>
      </c>
    </row>
    <row r="502" spans="1:2" x14ac:dyDescent="0.25">
      <c r="A502" t="s">
        <v>567</v>
      </c>
      <c r="B502" s="23">
        <v>0</v>
      </c>
    </row>
    <row r="503" spans="1:2" x14ac:dyDescent="0.25">
      <c r="A503" t="s">
        <v>568</v>
      </c>
      <c r="B503" s="23">
        <v>0</v>
      </c>
    </row>
    <row r="504" spans="1:2" x14ac:dyDescent="0.25">
      <c r="A504" t="s">
        <v>569</v>
      </c>
      <c r="B504" s="23">
        <v>0</v>
      </c>
    </row>
    <row r="505" spans="1:2" x14ac:dyDescent="0.25">
      <c r="A505" t="s">
        <v>570</v>
      </c>
      <c r="B505" s="23">
        <v>0</v>
      </c>
    </row>
    <row r="506" spans="1:2" x14ac:dyDescent="0.25">
      <c r="A506" t="s">
        <v>571</v>
      </c>
      <c r="B506" s="23">
        <v>0</v>
      </c>
    </row>
  </sheetData>
  <pageMargins left="0.7" right="0.7" top="0.75" bottom="0.75" header="0.3" footer="0.3"/>
  <pageSetup orientation="portrait" r:id="rId5"/>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1CD2-F2D2-4CE6-99A7-05C7792BE507}">
  <dimension ref="A1"/>
  <sheetViews>
    <sheetView workbookViewId="0">
      <selection sqref="A1:O60399"/>
    </sheetView>
  </sheetViews>
  <sheetFormatPr defaultRowHeight="15" x14ac:dyDescent="0.25"/>
  <cols>
    <col min="1" max="1" width="13.42578125" bestFit="1" customWidth="1"/>
    <col min="2" max="2" width="16" bestFit="1" customWidth="1"/>
    <col min="3" max="3" width="14.28515625" bestFit="1" customWidth="1"/>
    <col min="4" max="4" width="14.5703125" bestFit="1" customWidth="1"/>
    <col min="5" max="5" width="15.140625" bestFit="1" customWidth="1"/>
    <col min="6" max="6" width="19" bestFit="1" customWidth="1"/>
    <col min="7" max="7" width="16.28515625" bestFit="1" customWidth="1"/>
    <col min="8" max="8" width="11.5703125" bestFit="1" customWidth="1"/>
    <col min="9" max="9" width="10" bestFit="1" customWidth="1"/>
    <col min="10" max="10" width="12.5703125" bestFit="1" customWidth="1"/>
    <col min="11" max="11" width="11" bestFit="1" customWidth="1"/>
    <col min="12" max="12" width="11.28515625" bestFit="1" customWidth="1"/>
    <col min="13" max="13" width="16.140625" bestFit="1" customWidth="1"/>
    <col min="14" max="14" width="19.5703125" bestFit="1" customWidth="1"/>
    <col min="15" max="15" width="11"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B998F005-8B6B-4ABB-95E2-C8F857ECB733}">
  <ds:schemaRefs/>
</ds:datastoreItem>
</file>

<file path=customXml/itemProps2.xml><?xml version="1.0" encoding="utf-8"?>
<ds:datastoreItem xmlns:ds="http://schemas.openxmlformats.org/officeDocument/2006/customXml" ds:itemID="{8E86AB7F-8A0F-4DAE-A427-13CECCECEFCC}">
  <ds:schemaRefs/>
</ds:datastoreItem>
</file>

<file path=customXml/itemProps3.xml><?xml version="1.0" encoding="utf-8"?>
<ds:datastoreItem xmlns:ds="http://schemas.openxmlformats.org/officeDocument/2006/customXml" ds:itemID="{A226F770-5266-4188-B39E-B1FEFB5E9103}">
  <ds:schemaRefs/>
</ds:datastoreItem>
</file>

<file path=customXml/itemProps4.xml><?xml version="1.0" encoding="utf-8"?>
<ds:datastoreItem xmlns:ds="http://schemas.openxmlformats.org/officeDocument/2006/customXml" ds:itemID="{8B20CB92-BC0D-4180-BFC9-0641E68170EB}">
  <ds:schemaRefs/>
</ds:datastoreItem>
</file>

<file path=customXml/itemProps5.xml><?xml version="1.0" encoding="utf-8"?>
<ds:datastoreItem xmlns:ds="http://schemas.openxmlformats.org/officeDocument/2006/customXml" ds:itemID="{5856D767-4A5A-4C37-B3A3-3F52B40F4BFF}">
  <ds:schemaRefs/>
</ds:datastoreItem>
</file>

<file path=customXml/itemProps6.xml><?xml version="1.0" encoding="utf-8"?>
<ds:datastoreItem xmlns:ds="http://schemas.openxmlformats.org/officeDocument/2006/customXml" ds:itemID="{A48DFC0E-FFA1-478C-91F2-6C3252A125D0}">
  <ds:schemaRefs/>
</ds:datastoreItem>
</file>

<file path=customXml/itemProps7.xml><?xml version="1.0" encoding="utf-8"?>
<ds:datastoreItem xmlns:ds="http://schemas.openxmlformats.org/officeDocument/2006/customXml" ds:itemID="{1FB260E1-FDEB-46B5-B23E-B6825F251847}">
  <ds:schemaRefs/>
</ds:datastoreItem>
</file>

<file path=customXml/itemProps8.xml><?xml version="1.0" encoding="utf-8"?>
<ds:datastoreItem xmlns:ds="http://schemas.openxmlformats.org/officeDocument/2006/customXml" ds:itemID="{8AC569F7-F150-4BD8-AA5F-42929FECA48D}">
  <ds:schemaRefs/>
</ds:datastoreItem>
</file>

<file path=customXml/itemProps9.xml><?xml version="1.0" encoding="utf-8"?>
<ds:datastoreItem xmlns:ds="http://schemas.openxmlformats.org/officeDocument/2006/customXml" ds:itemID="{8A11D424-C170-4AE3-8953-82CD984CF05E}">
  <ds:schemaRefs/>
</ds:datastoreItem>
</file>

<file path=customXml/itemProps10.xml><?xml version="1.0" encoding="utf-8"?>
<ds:datastoreItem xmlns:ds="http://schemas.openxmlformats.org/officeDocument/2006/customXml" ds:itemID="{66473D17-B36B-4D9F-9919-2B78B4C8BA56}">
  <ds:schemaRefs/>
</ds:datastoreItem>
</file>

<file path=customXml/itemProps11.xml><?xml version="1.0" encoding="utf-8"?>
<ds:datastoreItem xmlns:ds="http://schemas.openxmlformats.org/officeDocument/2006/customXml" ds:itemID="{2DC854CD-ED27-4663-9C65-7A7816B2074F}">
  <ds:schemaRefs/>
</ds:datastoreItem>
</file>

<file path=customXml/itemProps12.xml><?xml version="1.0" encoding="utf-8"?>
<ds:datastoreItem xmlns:ds="http://schemas.openxmlformats.org/officeDocument/2006/customXml" ds:itemID="{3B524299-E2AC-4092-BE04-0100C8DCC8EB}">
  <ds:schemaRefs/>
</ds:datastoreItem>
</file>

<file path=customXml/itemProps13.xml><?xml version="1.0" encoding="utf-8"?>
<ds:datastoreItem xmlns:ds="http://schemas.openxmlformats.org/officeDocument/2006/customXml" ds:itemID="{9391157C-0EFE-42DB-B13E-340223BF4E69}">
  <ds:schemaRefs/>
</ds:datastoreItem>
</file>

<file path=customXml/itemProps14.xml><?xml version="1.0" encoding="utf-8"?>
<ds:datastoreItem xmlns:ds="http://schemas.openxmlformats.org/officeDocument/2006/customXml" ds:itemID="{8A2F5AFB-F8C0-4574-A012-6B8C9F260C8F}">
  <ds:schemaRefs/>
</ds:datastoreItem>
</file>

<file path=customXml/itemProps15.xml><?xml version="1.0" encoding="utf-8"?>
<ds:datastoreItem xmlns:ds="http://schemas.openxmlformats.org/officeDocument/2006/customXml" ds:itemID="{EEB4D430-34B4-4C7D-8935-F4F8C9129CFF}">
  <ds:schemaRefs/>
</ds:datastoreItem>
</file>

<file path=customXml/itemProps16.xml><?xml version="1.0" encoding="utf-8"?>
<ds:datastoreItem xmlns:ds="http://schemas.openxmlformats.org/officeDocument/2006/customXml" ds:itemID="{E6B3C2B3-C621-4766-AD8A-F4374B9318BC}">
  <ds:schemaRefs/>
</ds:datastoreItem>
</file>

<file path=customXml/itemProps17.xml><?xml version="1.0" encoding="utf-8"?>
<ds:datastoreItem xmlns:ds="http://schemas.openxmlformats.org/officeDocument/2006/customXml" ds:itemID="{44B80552-ED7C-4614-B26E-1FDC2CC99A96}">
  <ds:schemaRefs/>
</ds:datastoreItem>
</file>

<file path=customXml/itemProps18.xml><?xml version="1.0" encoding="utf-8"?>
<ds:datastoreItem xmlns:ds="http://schemas.openxmlformats.org/officeDocument/2006/customXml" ds:itemID="{FAFDE0E8-EB83-4830-8A26-A9E245CA2E88}">
  <ds:schemaRefs/>
</ds:datastoreItem>
</file>

<file path=customXml/itemProps19.xml><?xml version="1.0" encoding="utf-8"?>
<ds:datastoreItem xmlns:ds="http://schemas.openxmlformats.org/officeDocument/2006/customXml" ds:itemID="{90BED013-65AD-4771-A9B9-F981C8D42671}">
  <ds:schemaRefs/>
</ds:datastoreItem>
</file>

<file path=customXml/itemProps20.xml><?xml version="1.0" encoding="utf-8"?>
<ds:datastoreItem xmlns:ds="http://schemas.openxmlformats.org/officeDocument/2006/customXml" ds:itemID="{60EAB325-9657-4DDC-9EE5-D25064C7D957}">
  <ds:schemaRefs/>
</ds:datastoreItem>
</file>

<file path=customXml/itemProps21.xml><?xml version="1.0" encoding="utf-8"?>
<ds:datastoreItem xmlns:ds="http://schemas.openxmlformats.org/officeDocument/2006/customXml" ds:itemID="{7D452E14-A61A-4C11-89CB-CFEA96FE4EA4}">
  <ds:schemaRefs/>
</ds:datastoreItem>
</file>

<file path=customXml/itemProps22.xml><?xml version="1.0" encoding="utf-8"?>
<ds:datastoreItem xmlns:ds="http://schemas.openxmlformats.org/officeDocument/2006/customXml" ds:itemID="{86898150-9E18-42C5-AB05-2DDCEA38F02E}">
  <ds:schemaRefs/>
</ds:datastoreItem>
</file>

<file path=customXml/itemProps23.xml><?xml version="1.0" encoding="utf-8"?>
<ds:datastoreItem xmlns:ds="http://schemas.openxmlformats.org/officeDocument/2006/customXml" ds:itemID="{622FB59E-8E90-44E7-9454-1388D2EBA507}">
  <ds:schemaRefs/>
</ds:datastoreItem>
</file>

<file path=customXml/itemProps24.xml><?xml version="1.0" encoding="utf-8"?>
<ds:datastoreItem xmlns:ds="http://schemas.openxmlformats.org/officeDocument/2006/customXml" ds:itemID="{44572910-502E-4A84-8434-3DA32F9B2E33}">
  <ds:schemaRefs/>
</ds:datastoreItem>
</file>

<file path=customXml/itemProps25.xml><?xml version="1.0" encoding="utf-8"?>
<ds:datastoreItem xmlns:ds="http://schemas.openxmlformats.org/officeDocument/2006/customXml" ds:itemID="{C21686A0-9FA5-40DC-9522-EF95AB8809BE}">
  <ds:schemaRefs>
    <ds:schemaRef ds:uri="http://schemas.microsoft.com/DataMashup"/>
  </ds:schemaRefs>
</ds:datastoreItem>
</file>

<file path=customXml/itemProps26.xml><?xml version="1.0" encoding="utf-8"?>
<ds:datastoreItem xmlns:ds="http://schemas.openxmlformats.org/officeDocument/2006/customXml" ds:itemID="{D1731F9C-DECF-4AAE-8A17-204FEA3DC199}">
  <ds:schemaRefs/>
</ds:datastoreItem>
</file>

<file path=customXml/itemProps27.xml><?xml version="1.0" encoding="utf-8"?>
<ds:datastoreItem xmlns:ds="http://schemas.openxmlformats.org/officeDocument/2006/customXml" ds:itemID="{F6227FD5-8DB8-48AE-B048-BDBAF7741242}">
  <ds:schemaRefs/>
</ds:datastoreItem>
</file>

<file path=customXml/itemProps28.xml><?xml version="1.0" encoding="utf-8"?>
<ds:datastoreItem xmlns:ds="http://schemas.openxmlformats.org/officeDocument/2006/customXml" ds:itemID="{7FB96009-6FEF-416D-999E-4390330FBBAE}">
  <ds:schemaRefs/>
</ds:datastoreItem>
</file>

<file path=customXml/itemProps29.xml><?xml version="1.0" encoding="utf-8"?>
<ds:datastoreItem xmlns:ds="http://schemas.openxmlformats.org/officeDocument/2006/customXml" ds:itemID="{5A8C0D39-BF33-40B3-B250-0AE26F5C7214}">
  <ds:schemaRefs/>
</ds:datastoreItem>
</file>

<file path=customXml/itemProps30.xml><?xml version="1.0" encoding="utf-8"?>
<ds:datastoreItem xmlns:ds="http://schemas.openxmlformats.org/officeDocument/2006/customXml" ds:itemID="{5729EDAA-A434-4430-8BF1-7960F1A99859}">
  <ds:schemaRefs/>
</ds:datastoreItem>
</file>

<file path=customXml/itemProps31.xml><?xml version="1.0" encoding="utf-8"?>
<ds:datastoreItem xmlns:ds="http://schemas.openxmlformats.org/officeDocument/2006/customXml" ds:itemID="{8D058D51-928F-4A24-8388-8D268792A6C5}">
  <ds:schemaRefs/>
</ds:datastoreItem>
</file>

<file path=customXml/itemProps32.xml><?xml version="1.0" encoding="utf-8"?>
<ds:datastoreItem xmlns:ds="http://schemas.openxmlformats.org/officeDocument/2006/customXml" ds:itemID="{9435F82E-F844-461B-BE3E-C6AB364EA410}">
  <ds:schemaRefs/>
</ds:datastoreItem>
</file>

<file path=customXml/itemProps33.xml><?xml version="1.0" encoding="utf-8"?>
<ds:datastoreItem xmlns:ds="http://schemas.openxmlformats.org/officeDocument/2006/customXml" ds:itemID="{07CF8B45-6D18-4D73-AF45-8083D72A477B}">
  <ds:schemaRefs/>
</ds:datastoreItem>
</file>

<file path=customXml/itemProps34.xml><?xml version="1.0" encoding="utf-8"?>
<ds:datastoreItem xmlns:ds="http://schemas.openxmlformats.org/officeDocument/2006/customXml" ds:itemID="{ED303DC3-BDFB-4E8C-A27A-F01534C3DF8C}">
  <ds:schemaRefs/>
</ds:datastoreItem>
</file>

<file path=customXml/itemProps35.xml><?xml version="1.0" encoding="utf-8"?>
<ds:datastoreItem xmlns:ds="http://schemas.openxmlformats.org/officeDocument/2006/customXml" ds:itemID="{3474767B-2C83-4571-A358-6AD70C03B32F}">
  <ds:schemaRefs/>
</ds:datastoreItem>
</file>

<file path=customXml/itemProps36.xml><?xml version="1.0" encoding="utf-8"?>
<ds:datastoreItem xmlns:ds="http://schemas.openxmlformats.org/officeDocument/2006/customXml" ds:itemID="{A1CCFD6C-7441-4CEC-8D8E-973E86D059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Analysis 1</vt:lpstr>
      <vt:lpstr>Time Series Dashboard </vt:lpstr>
      <vt:lpstr>Sheet2</vt:lpstr>
      <vt:lpstr>DimDate</vt:lpstr>
      <vt:lpstr>DimGeography</vt:lpstr>
      <vt:lpstr>DimProduct</vt:lpstr>
      <vt:lpstr>DimSalesTerritory</vt:lpstr>
      <vt:lpstr>Analysis 2</vt:lpstr>
      <vt:lpstr>Dashboard 2  </vt:lpstr>
      <vt:lpstr>P&amp;C Analysis</vt:lpstr>
      <vt:lpstr>FactInternetSales</vt:lpstr>
      <vt:lpstr>looktable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2026-05-01T04:55:04Z</dcterms:created>
  <dcterms:modified xsi:type="dcterms:W3CDTF">2026-07-13T20:49:24Z</dcterms:modified>
</cp:coreProperties>
</file>