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C:\Users\HP\Documents\GitHub\Excel-Adventure-Works-Dashboards\"/>
    </mc:Choice>
  </mc:AlternateContent>
  <xr:revisionPtr revIDLastSave="0" documentId="13_ncr:1_{85F40249-992C-445B-AD82-4DC0D53A522D}" xr6:coauthVersionLast="41" xr6:coauthVersionMax="41" xr10:uidLastSave="{00000000-0000-0000-0000-000000000000}"/>
  <bookViews>
    <workbookView xWindow="-120" yWindow="-120" windowWidth="20730" windowHeight="11040" activeTab="1" xr2:uid="{8C91DA6D-E5A1-4120-A228-5D2A48CFAB22}"/>
  </bookViews>
  <sheets>
    <sheet name="Analysis 1" sheetId="7" r:id="rId1"/>
    <sheet name="Dashboard 1" sheetId="10" r:id="rId2"/>
    <sheet name="Sheet2" sheetId="11" r:id="rId3"/>
    <sheet name="DimDate" sheetId="6" state="hidden" r:id="rId4"/>
    <sheet name="DimGeography" sheetId="5" state="hidden" r:id="rId5"/>
    <sheet name="DimProduct" sheetId="4" state="hidden" r:id="rId6"/>
    <sheet name="DimSalesTerritory" sheetId="3" state="hidden" r:id="rId7"/>
    <sheet name="Analysis 2" sheetId="12" r:id="rId8"/>
    <sheet name="FactInternetSales" sheetId="2" state="hidden" r:id="rId9"/>
  </sheets>
  <definedNames>
    <definedName name="looktable">'Analysis 1'!$M$1:$S$5</definedName>
    <definedName name="Slicer_Country">#N/A</definedName>
    <definedName name="Slicer_Month_Name">#N/A</definedName>
    <definedName name="Slicer_Year">#N/A</definedName>
  </definedNames>
  <calcPr calcId="191029"/>
  <pivotCaches>
    <pivotCache cacheId="4368" r:id="rId10"/>
    <pivotCache cacheId="4371" r:id="rId11"/>
    <pivotCache cacheId="4374" r:id="rId12"/>
    <pivotCache cacheId="4377" r:id="rId13"/>
    <pivotCache cacheId="4380" r:id="rId14"/>
    <pivotCache cacheId="4383" r:id="rId15"/>
    <pivotCache cacheId="4386" r:id="rId16"/>
    <pivotCache cacheId="4389" r:id="rId17"/>
  </pivotCaches>
  <fileRecoveryPr repairLoad="1"/>
  <extLst>
    <ext xmlns:x14="http://schemas.microsoft.com/office/spreadsheetml/2009/9/main" uri="{876F7934-8845-4945-9796-88D515C7AA90}">
      <x14:pivotCaches>
        <pivotCache cacheId="4247"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1df77492-9d3c-4643-be28-8f963f1e92bf" name="FactInternetSales" connection="Query - FactInternetSales"/>
          <x15:modelTable id="DimSalesTerritory_801a3215-f93e-4d00-aa32-45ea004303c5" name="DimSalesTerritory" connection="Query - DimSalesTerritory"/>
          <x15:modelTable id="DimProduct_1517a660-4736-4b01-bb09-449fb2d1e3cd" name="DimProduct" connection="Query - DimProduct"/>
          <x15:modelTable id="DimGeography_3b9cfc23-2607-4d2e-b1a7-4d968aa9c1d8" name="DimGeography" connection="Query - DimGeography"/>
          <x15:modelTable id="DimDate_5dd8129e-afa9-4683-ba32-fb7fb7ef79ac" name="DimDate" connection="Query - DimDate"/>
          <x15:modelTable id="DimCustomer_9ffa229f-9b62-4ed5-9294-b10be76f56c7" name="DimCustomer" connection="Query - DimCustomer"/>
          <x15:modelTable id="All_Measures_6b46bbeb-521e-4bdc-8fb2-b61d46b2caa1" name="All_Measures" connection="Query - All_Measures"/>
        </x15:modelTables>
        <x15:modelRelationships>
          <x15:modelRelationship fromTable="FactInternetSales" fromColumn="CustomerKey" toTable="DimCustomer" toColumn="CustomerKey"/>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OrderDate" toTable="DimDate" toColumn="Date"/>
          <x15:modelRelationship fromTable="DimGeography" fromColumn="SalesTerritoryKey" toTable="DimSalesTerritory" toColumn="SalesTerritoryKey"/>
        </x15:modelRelationships>
        <x15:extLst>
          <ext xmlns:x16="http://schemas.microsoft.com/office/spreadsheetml/2014/11/main" uri="{9835A34E-60A6-4A7C-AAB8-D5F71C897F49}">
            <x16:modelTimeGroupings>
              <x16:modelTimeGrouping tableName="FactInternetSales" columnName="OrderDate" columnId="OrderDate">
                <x16:calculatedTimeColumn columnName="OrderDate (Year)" columnId="OrderDate (Year)" contentType="years" isSelected="1"/>
              </x16:modelTimeGrouping>
            </x16:modelTimeGroupings>
          </ext>
        </x15:extLst>
      </x15:dataModel>
    </ext>
  </extLst>
</workbook>
</file>

<file path=xl/calcChain.xml><?xml version="1.0" encoding="utf-8"?>
<calcChain xmlns="http://schemas.openxmlformats.org/spreadsheetml/2006/main">
  <c r="Z4" i="12" l="1"/>
  <c r="Z3" i="12"/>
  <c r="N3" i="12"/>
  <c r="O3" i="12"/>
  <c r="N4" i="12"/>
  <c r="O4" i="12"/>
  <c r="N5" i="12"/>
  <c r="O5" i="12"/>
  <c r="N6" i="12"/>
  <c r="O6" i="12"/>
  <c r="N7" i="12"/>
  <c r="O7" i="12"/>
  <c r="N8" i="12"/>
  <c r="O8" i="12"/>
  <c r="N9" i="12"/>
  <c r="O9" i="12"/>
  <c r="O2" i="12"/>
  <c r="N2" i="12"/>
  <c r="E7" i="12"/>
  <c r="F2" i="12"/>
  <c r="G2" i="12" s="1"/>
  <c r="F3" i="12"/>
  <c r="G3" i="12" s="1"/>
  <c r="F1" i="12"/>
  <c r="G1" i="12" s="1"/>
  <c r="Y6" i="12" l="1"/>
  <c r="Y7" i="12" s="1"/>
  <c r="F5" i="12"/>
  <c r="T5" i="12"/>
  <c r="T4" i="12"/>
  <c r="T3" i="12"/>
  <c r="P8" i="12" l="1"/>
  <c r="P3" i="12"/>
  <c r="P9" i="12"/>
  <c r="P4" i="12"/>
  <c r="P5" i="12"/>
  <c r="P6" i="12"/>
  <c r="P7" i="12"/>
  <c r="O11" i="12" l="1"/>
  <c r="A17" i="7" l="1"/>
  <c r="A16" i="7"/>
  <c r="Y38" i="7" l="1"/>
  <c r="Y32" i="7"/>
  <c r="Y26" i="7"/>
  <c r="Y20" i="7"/>
  <c r="Y14" i="7"/>
  <c r="Y7" i="7"/>
  <c r="B17" i="7" l="1"/>
  <c r="X2" i="7" l="1"/>
  <c r="Y6" i="7" s="1"/>
  <c r="B18" i="7"/>
  <c r="B19" i="7"/>
  <c r="B20" i="7"/>
  <c r="B16" i="7"/>
  <c r="C16" i="7" s="1"/>
  <c r="A19" i="7"/>
  <c r="A20" i="7"/>
  <c r="A18" i="7"/>
  <c r="Z6" i="7" l="1"/>
  <c r="Y25" i="7"/>
  <c r="Z25" i="7" s="1"/>
  <c r="Z32" i="7"/>
  <c r="Z26" i="7"/>
  <c r="Y37" i="7"/>
  <c r="Z37" i="7" s="1"/>
  <c r="Z38" i="7"/>
  <c r="Z20" i="7"/>
  <c r="Y31" i="7"/>
  <c r="Z31" i="7" s="1"/>
  <c r="Z14" i="7"/>
  <c r="Y13" i="7"/>
  <c r="Z13" i="7" s="1"/>
  <c r="Y19" i="7"/>
  <c r="Z19" i="7" s="1"/>
  <c r="Z7" i="7"/>
  <c r="D24" i="7"/>
  <c r="C18" i="7"/>
  <c r="D18" i="7" s="1"/>
  <c r="C17" i="7"/>
  <c r="D17" i="7" s="1"/>
  <c r="C20" i="7"/>
  <c r="D20" i="7" s="1"/>
  <c r="C19" i="7"/>
  <c r="D19" i="7" s="1"/>
  <c r="AA7" i="7" l="1"/>
  <c r="AA6" i="7"/>
  <c r="AA20" i="7"/>
  <c r="AA31" i="7"/>
  <c r="AA37" i="7"/>
  <c r="AA26" i="7"/>
  <c r="AA38" i="7"/>
  <c r="AA25" i="7"/>
  <c r="AA32" i="7"/>
  <c r="AA19" i="7"/>
  <c r="AA13" i="7"/>
  <c r="AA14" i="7"/>
  <c r="B24" i="7"/>
  <c r="B25" i="7" s="1"/>
  <c r="AA22" i="7" l="1"/>
  <c r="AA34" i="7"/>
  <c r="AA40" i="7"/>
  <c r="AA28" i="7"/>
  <c r="AA9" i="7"/>
  <c r="AA1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9091E8-C2B3-4A15-A13F-3C3B165C79A2}" name="Query - All_Measures" description="Connection to the 'All_Measures' query in the workbook." type="100" refreshedVersion="6" minRefreshableVersion="5">
    <extLst>
      <ext xmlns:x15="http://schemas.microsoft.com/office/spreadsheetml/2010/11/main" uri="{DE250136-89BD-433C-8126-D09CA5730AF9}">
        <x15:connection id="b2b5c03b-ed6a-434e-bcd5-3916a2ba9cfa"/>
      </ext>
    </extLst>
  </connection>
  <connection id="2" xr16:uid="{79C7BA0F-51CA-4690-9866-F70E79D79171}" name="Query - DimCustomer" description="Connection to the 'DimCustomer' query in the workbook." type="100" refreshedVersion="6" minRefreshableVersion="5">
    <extLst>
      <ext xmlns:x15="http://schemas.microsoft.com/office/spreadsheetml/2010/11/main" uri="{DE250136-89BD-433C-8126-D09CA5730AF9}">
        <x15:connection id="00e46223-b454-4679-882a-80b28570f418"/>
      </ext>
    </extLst>
  </connection>
  <connection id="3" xr16:uid="{A99840CC-6924-4247-BE38-A9E7E75E3557}" name="Query - DimDate" description="Connection to the 'DimDate' query in the workbook." type="100" refreshedVersion="6" minRefreshableVersion="5">
    <extLst>
      <ext xmlns:x15="http://schemas.microsoft.com/office/spreadsheetml/2010/11/main" uri="{DE250136-89BD-433C-8126-D09CA5730AF9}">
        <x15:connection id="83f9fdfa-f3e5-4f8e-b735-7125d79a1768"/>
      </ext>
    </extLst>
  </connection>
  <connection id="4" xr16:uid="{BCE6B490-DF2D-4364-96D1-F9B7D2F33DB5}" name="Query - DimGeography" description="Connection to the 'DimGeography' query in the workbook." type="100" refreshedVersion="6" minRefreshableVersion="5">
    <extLst>
      <ext xmlns:x15="http://schemas.microsoft.com/office/spreadsheetml/2010/11/main" uri="{DE250136-89BD-433C-8126-D09CA5730AF9}">
        <x15:connection id="a6736ec8-cf9c-465e-993e-5c26b4004e13"/>
      </ext>
    </extLst>
  </connection>
  <connection id="5" xr16:uid="{2125D3EA-F3DF-4BC8-B520-32CBAB61516B}" name="Query - DimProduct" description="Connection to the 'DimProduct' query in the workbook." type="100" refreshedVersion="6" minRefreshableVersion="5">
    <extLst>
      <ext xmlns:x15="http://schemas.microsoft.com/office/spreadsheetml/2010/11/main" uri="{DE250136-89BD-433C-8126-D09CA5730AF9}">
        <x15:connection id="6d95b5cc-95cf-415c-8c92-af37627ccb99"/>
      </ext>
    </extLst>
  </connection>
  <connection id="6" xr16:uid="{8661A103-62A4-4043-8535-F6C907802C28}" name="Query - DimSalesTerritory" description="Connection to the 'DimSalesTerritory' query in the workbook." type="100" refreshedVersion="6" minRefreshableVersion="5">
    <extLst>
      <ext xmlns:x15="http://schemas.microsoft.com/office/spreadsheetml/2010/11/main" uri="{DE250136-89BD-433C-8126-D09CA5730AF9}">
        <x15:connection id="922346db-26cb-4722-9a05-45c33e4c9596"/>
      </ext>
    </extLst>
  </connection>
  <connection id="7" xr16:uid="{1EDC8BE8-40D6-47E1-A10E-2ED4054A79FA}" name="Query - FactInternetSales" description="Connection to the 'FactInternetSales' query in the workbook." type="100" refreshedVersion="6" minRefreshableVersion="5">
    <extLst>
      <ext xmlns:x15="http://schemas.microsoft.com/office/spreadsheetml/2010/11/main" uri="{DE250136-89BD-433C-8126-D09CA5730AF9}">
        <x15:connection id="c19cbd7c-0356-4f70-a9d2-956ad740a1a4"/>
      </ext>
    </extLst>
  </connection>
  <connection id="8" xr16:uid="{9BC20320-9BDA-46FA-9F4E-72B8A8E9BD3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<sst xmlns="http://schemas.openxmlformats.org/spreadsheetml/2006/main" count="109" uniqueCount="64">
  <si>
    <t>#Transaction</t>
  </si>
  <si>
    <t>Sold Products</t>
  </si>
  <si>
    <t>Unsold Products</t>
  </si>
  <si>
    <t>Total COGS</t>
  </si>
  <si>
    <t>Total Qty</t>
  </si>
  <si>
    <t>Total Revenue</t>
  </si>
  <si>
    <t>% Profit Margin</t>
  </si>
  <si>
    <t>Year</t>
  </si>
  <si>
    <t>Option Button</t>
  </si>
  <si>
    <t>Above Average</t>
  </si>
  <si>
    <t>Above average</t>
  </si>
  <si>
    <t>Percentage</t>
  </si>
  <si>
    <t>Caption</t>
  </si>
  <si>
    <t xml:space="preserve">  </t>
  </si>
  <si>
    <t xml:space="preserve"> Revenue</t>
  </si>
  <si>
    <t xml:space="preserve"> Profit</t>
  </si>
  <si>
    <t xml:space="preserve"> COGS</t>
  </si>
  <si>
    <t xml:space="preserve"> Qty</t>
  </si>
  <si>
    <t xml:space="preserve"> Products</t>
  </si>
  <si>
    <t>Check selected year</t>
  </si>
  <si>
    <t>Total profit</t>
  </si>
  <si>
    <t>Seleced year</t>
  </si>
  <si>
    <t>Prev year</t>
  </si>
  <si>
    <t>Profit</t>
  </si>
  <si>
    <t>YoY change</t>
  </si>
  <si>
    <t>Revenue</t>
  </si>
  <si>
    <t>COGS</t>
  </si>
  <si>
    <t>Qty</t>
  </si>
  <si>
    <t>Total Transaction</t>
  </si>
  <si>
    <t>Transaction</t>
  </si>
  <si>
    <t>Profit Margin</t>
  </si>
  <si>
    <t>Apr</t>
  </si>
  <si>
    <t>Aug</t>
  </si>
  <si>
    <t>Dec</t>
  </si>
  <si>
    <t>Feb</t>
  </si>
  <si>
    <t>Jan</t>
  </si>
  <si>
    <t>Jul</t>
  </si>
  <si>
    <t>Jun</t>
  </si>
  <si>
    <t>Mar</t>
  </si>
  <si>
    <t>May</t>
  </si>
  <si>
    <t>Nov</t>
  </si>
  <si>
    <t>Oct</t>
  </si>
  <si>
    <t>Sep</t>
  </si>
  <si>
    <t>Month Name</t>
  </si>
  <si>
    <t>Day Name</t>
  </si>
  <si>
    <t>Fri</t>
  </si>
  <si>
    <t>Mon</t>
  </si>
  <si>
    <t>Sat</t>
  </si>
  <si>
    <t>Sun</t>
  </si>
  <si>
    <t>Thu</t>
  </si>
  <si>
    <t>Tue</t>
  </si>
  <si>
    <t>Wed</t>
  </si>
  <si>
    <t>Highlight</t>
  </si>
  <si>
    <t>Day Type</t>
  </si>
  <si>
    <t>Weekday</t>
  </si>
  <si>
    <t>Weekend</t>
  </si>
  <si>
    <t>%</t>
  </si>
  <si>
    <t>Top</t>
  </si>
  <si>
    <t>Quarter</t>
  </si>
  <si>
    <t>Q-1</t>
  </si>
  <si>
    <t>Q-2</t>
  </si>
  <si>
    <t>Q-3</t>
  </si>
  <si>
    <t>Q-4</t>
  </si>
  <si>
    <t xml:space="preserve"> Profit2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</si>
</sst>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 &quot;0.0,,\ &quot;M&quot;"/>
    <numFmt numFmtId="165" formatCode="0.00,&quot;K&quot;"/>
    <numFmt numFmtId="166" formatCode="0.00%;\-0.00%;0.00%"/>
    <numFmt numFmtId="167" formatCode="0.0%"/>
    <numFmt numFmtId="168" formatCode="\+0.00%;\ \-0.00%;\ 0.00%"/>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tint="0.34998626667073579"/>
      <name val="Calibri"/>
      <family val="2"/>
      <scheme val="minor"/>
    </font>
    <font>
      <sz val="8"/>
      <color rgb="FF000000"/>
      <name val="Segoe UI"/>
      <family val="2"/>
    </font>
  </fonts>
  <fills count="5">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1" fontId="0" fillId="0" borderId="0" xfId="0" applyNumberFormat="1"/>
    <xf numFmtId="164" fontId="0" fillId="0" borderId="0" xfId="0" applyNumberFormat="1"/>
    <xf numFmtId="165" fontId="0" fillId="0" borderId="0" xfId="0" applyNumberFormat="1"/>
    <xf numFmtId="0" fontId="0" fillId="0" borderId="0" xfId="0" pivotButton="1"/>
    <xf numFmtId="166" fontId="0" fillId="0" borderId="0" xfId="0" applyNumberFormat="1"/>
    <xf numFmtId="0" fontId="2" fillId="0" borderId="0" xfId="0" applyFont="1"/>
    <xf numFmtId="0" fontId="3" fillId="2" borderId="0" xfId="0" applyFont="1" applyFill="1"/>
    <xf numFmtId="0" fontId="0" fillId="0" borderId="1" xfId="0" pivotButton="1" applyBorder="1"/>
    <xf numFmtId="0" fontId="0" fillId="0" borderId="1" xfId="0" applyBorder="1"/>
    <xf numFmtId="164" fontId="0" fillId="0" borderId="1" xfId="0" applyNumberFormat="1" applyBorder="1"/>
    <xf numFmtId="165" fontId="0" fillId="0" borderId="1" xfId="0" applyNumberFormat="1" applyBorder="1"/>
    <xf numFmtId="3" fontId="0" fillId="0" borderId="1" xfId="0" applyNumberFormat="1" applyBorder="1"/>
    <xf numFmtId="167" fontId="0" fillId="0" borderId="0" xfId="0" applyNumberFormat="1"/>
    <xf numFmtId="0" fontId="4" fillId="0" borderId="0" xfId="0" applyFont="1"/>
    <xf numFmtId="0" fontId="0" fillId="3" borderId="0" xfId="0" applyFill="1"/>
    <xf numFmtId="0" fontId="1" fillId="4" borderId="1" xfId="0" applyFont="1" applyFill="1" applyBorder="1"/>
    <xf numFmtId="167" fontId="0" fillId="0" borderId="1" xfId="0" applyNumberFormat="1" applyBorder="1"/>
    <xf numFmtId="0" fontId="1" fillId="4" borderId="0" xfId="0" applyFont="1" applyFill="1"/>
    <xf numFmtId="168" fontId="1" fillId="4" borderId="0" xfId="0" applyNumberFormat="1" applyFont="1" applyFill="1"/>
    <xf numFmtId="10" fontId="0" fillId="0" borderId="1" xfId="0" applyNumberFormat="1" applyBorder="1"/>
    <xf numFmtId="0" fontId="0" fillId="0" borderId="0" xfId="0" applyFill="1"/>
    <xf numFmtId="9" fontId="0" fillId="0" borderId="0" xfId="0" applyNumberFormat="1"/>
  </cellXfs>
  <cellStyles count="1">
    <cellStyle name="Normal" xfId="0" builtinId="0"/>
  </cellStyles>
  <dxfs count="210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4" formatCode="0.00%"/>
    </dxf>
    <dxf>
      <numFmt numFmtId="13" formatCode="0%"/>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4" formatCode="&quot;$ &quot;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4" formatCode="&quot;$ &quot;0.0,,\ &quot;M&quot;"/>
    </dxf>
    <dxf>
      <numFmt numFmtId="164" formatCode="&quot;$ &quot;0.0,,\ &quot;M&quot;"/>
    </dxf>
    <dxf>
      <numFmt numFmtId="14" formatCode="0.00%"/>
    </dxf>
    <dxf>
      <numFmt numFmtId="13" formatCode="0%"/>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69A4AECD-8509-4EED-873F-9D1CC4E10FED}">
      <tableStyleElement type="wholeTable" dxfId="2101"/>
      <tableStyleElement type="headerRow" dxfId="2100"/>
    </tableStyle>
  </tableStyles>
  <colors>
    <mruColors>
      <color rgb="FFFF6600"/>
      <color rgb="FFFFCC00"/>
      <color rgb="FF00B0F0"/>
      <color rgb="FFFF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168831168831169E-2"/>
          <c:y val="0.37164892124333515"/>
          <c:w val="0.92380952380952386"/>
          <c:h val="0.40972679590233529"/>
        </c:manualLayout>
      </c:layout>
      <c:barChart>
        <c:barDir val="col"/>
        <c:grouping val="clustered"/>
        <c:varyColors val="0"/>
        <c:ser>
          <c:idx val="0"/>
          <c:order val="0"/>
          <c:tx>
            <c:strRef>
              <c:f>'Analysis 1'!$A$16</c:f>
              <c:strCache>
                <c:ptCount val="1"/>
                <c:pt idx="0">
                  <c:v>Year</c:v>
                </c:pt>
              </c:strCache>
            </c:strRef>
          </c:tx>
          <c:spPr>
            <a:solidFill>
              <a:schemeClr val="bg1">
                <a:lumMod val="95000"/>
              </a:schemeClr>
            </a:solidFill>
            <a:ln>
              <a:noFill/>
            </a:ln>
            <a:effectLst/>
          </c:spPr>
          <c:invertIfNegative val="0"/>
          <c:cat>
            <c:numRef>
              <c:f>'Analysis 1'!$A$17:$A$20</c:f>
              <c:numCache>
                <c:formatCode>General</c:formatCode>
                <c:ptCount val="4"/>
                <c:pt idx="0">
                  <c:v>2007</c:v>
                </c:pt>
                <c:pt idx="1">
                  <c:v>0</c:v>
                </c:pt>
                <c:pt idx="2">
                  <c:v>0</c:v>
                </c:pt>
                <c:pt idx="3">
                  <c:v>0</c:v>
                </c:pt>
              </c:numCache>
            </c:numRef>
          </c:cat>
          <c:val>
            <c:numRef>
              <c:f>'Analysis 1'!$A$17:$A$20</c:f>
              <c:numCache>
                <c:formatCode>General</c:formatCode>
                <c:ptCount val="4"/>
                <c:pt idx="0">
                  <c:v>2007</c:v>
                </c:pt>
                <c:pt idx="1">
                  <c:v>0</c:v>
                </c:pt>
                <c:pt idx="2">
                  <c:v>0</c:v>
                </c:pt>
                <c:pt idx="3">
                  <c:v>0</c:v>
                </c:pt>
              </c:numCache>
            </c:numRef>
          </c:val>
          <c:extLst>
            <c:ext xmlns:c16="http://schemas.microsoft.com/office/drawing/2014/chart" uri="{C3380CC4-5D6E-409C-BE32-E72D297353CC}">
              <c16:uniqueId val="{00000000-636C-4710-A80D-B82F52FBF5ED}"/>
            </c:ext>
          </c:extLst>
        </c:ser>
        <c:ser>
          <c:idx val="1"/>
          <c:order val="1"/>
          <c:tx>
            <c:strRef>
              <c:f>'Analysis 1'!$B$16</c:f>
              <c:strCache>
                <c:ptCount val="1"/>
                <c:pt idx="0">
                  <c:v>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1'!$A$17:$A$20</c:f>
              <c:numCache>
                <c:formatCode>General</c:formatCode>
                <c:ptCount val="4"/>
                <c:pt idx="0">
                  <c:v>2007</c:v>
                </c:pt>
                <c:pt idx="1">
                  <c:v>0</c:v>
                </c:pt>
                <c:pt idx="2">
                  <c:v>0</c:v>
                </c:pt>
                <c:pt idx="3">
                  <c:v>0</c:v>
                </c:pt>
              </c:numCache>
            </c:numRef>
          </c:cat>
          <c:val>
            <c:numRef>
              <c:f>'Analysis 1'!$B$17:$B$20</c:f>
              <c:numCache>
                <c:formatCode>"$ "0.0,,\ "M"</c:formatCode>
                <c:ptCount val="4"/>
                <c:pt idx="0">
                  <c:v>42547110.664200231</c:v>
                </c:pt>
                <c:pt idx="1">
                  <c:v>0</c:v>
                </c:pt>
                <c:pt idx="2">
                  <c:v>0</c:v>
                </c:pt>
                <c:pt idx="3">
                  <c:v>0</c:v>
                </c:pt>
              </c:numCache>
            </c:numRef>
          </c:val>
          <c:extLst>
            <c:ext xmlns:c16="http://schemas.microsoft.com/office/drawing/2014/chart" uri="{C3380CC4-5D6E-409C-BE32-E72D297353CC}">
              <c16:uniqueId val="{00000001-636C-4710-A80D-B82F52FBF5ED}"/>
            </c:ext>
          </c:extLst>
        </c:ser>
        <c:ser>
          <c:idx val="3"/>
          <c:order val="3"/>
          <c:tx>
            <c:strRef>
              <c:f>'Analysis 1'!$D$17</c:f>
              <c:strCache>
                <c:ptCount val="1"/>
                <c:pt idx="0">
                  <c:v>42547110.66</c:v>
                </c:pt>
              </c:strCache>
            </c:strRef>
          </c:tx>
          <c:spPr>
            <a:solidFill>
              <a:srgbClr val="00B0F0"/>
            </a:solidFill>
            <a:ln>
              <a:noFill/>
            </a:ln>
            <a:effectLst/>
          </c:spPr>
          <c:invertIfNegative val="0"/>
          <c:val>
            <c:numRef>
              <c:f>'Analysis 1'!$D$17:$D$20</c:f>
              <c:numCache>
                <c:formatCode>General</c:formatCode>
                <c:ptCount val="4"/>
                <c:pt idx="0">
                  <c:v>42547110.664200231</c:v>
                </c:pt>
                <c:pt idx="1">
                  <c:v>0</c:v>
                </c:pt>
                <c:pt idx="2">
                  <c:v>0</c:v>
                </c:pt>
                <c:pt idx="3">
                  <c:v>0</c:v>
                </c:pt>
              </c:numCache>
            </c:numRef>
          </c:val>
          <c:extLst>
            <c:ext xmlns:c16="http://schemas.microsoft.com/office/drawing/2014/chart" uri="{C3380CC4-5D6E-409C-BE32-E72D297353CC}">
              <c16:uniqueId val="{00000003-636C-4710-A80D-B82F52FBF5ED}"/>
            </c:ext>
          </c:extLst>
        </c:ser>
        <c:dLbls>
          <c:showLegendKey val="0"/>
          <c:showVal val="0"/>
          <c:showCatName val="0"/>
          <c:showSerName val="0"/>
          <c:showPercent val="0"/>
          <c:showBubbleSize val="0"/>
        </c:dLbls>
        <c:gapWidth val="219"/>
        <c:overlap val="100"/>
        <c:axId val="760818104"/>
        <c:axId val="760795144"/>
      </c:barChart>
      <c:lineChart>
        <c:grouping val="standard"/>
        <c:varyColors val="0"/>
        <c:ser>
          <c:idx val="2"/>
          <c:order val="2"/>
          <c:tx>
            <c:v>DimCustomer!</c:v>
          </c:tx>
          <c:spPr>
            <a:ln w="12700" cap="rnd">
              <a:solidFill>
                <a:schemeClr val="accent3"/>
              </a:solidFill>
              <a:round/>
            </a:ln>
            <a:effectLst/>
          </c:spPr>
          <c:marker>
            <c:symbol val="none"/>
          </c:marker>
          <c:val>
            <c:numRef>
              <c:f>'Analysis 1'!$C$17:$C$20</c:f>
              <c:numCache>
                <c:formatCode>#,##0</c:formatCode>
                <c:ptCount val="4"/>
                <c:pt idx="0">
                  <c:v>10636777.666050058</c:v>
                </c:pt>
                <c:pt idx="1">
                  <c:v>10636777.666050058</c:v>
                </c:pt>
                <c:pt idx="2">
                  <c:v>10636777.666050058</c:v>
                </c:pt>
                <c:pt idx="3">
                  <c:v>10636777.666050058</c:v>
                </c:pt>
              </c:numCache>
            </c:numRef>
          </c:val>
          <c:smooth val="0"/>
          <c:extLst>
            <c:ext xmlns:c16="http://schemas.microsoft.com/office/drawing/2014/chart" uri="{C3380CC4-5D6E-409C-BE32-E72D297353CC}">
              <c16:uniqueId val="{00000002-636C-4710-A80D-B82F52FBF5ED}"/>
            </c:ext>
          </c:extLst>
        </c:ser>
        <c:dLbls>
          <c:showLegendKey val="0"/>
          <c:showVal val="0"/>
          <c:showCatName val="0"/>
          <c:showSerName val="0"/>
          <c:showPercent val="0"/>
          <c:showBubbleSize val="0"/>
        </c:dLbls>
        <c:marker val="1"/>
        <c:smooth val="0"/>
        <c:axId val="760818104"/>
        <c:axId val="760795144"/>
      </c:lineChart>
      <c:catAx>
        <c:axId val="76081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0795144"/>
        <c:crosses val="autoZero"/>
        <c:auto val="1"/>
        <c:lblAlgn val="ctr"/>
        <c:lblOffset val="100"/>
        <c:noMultiLvlLbl val="0"/>
      </c:catAx>
      <c:valAx>
        <c:axId val="760795144"/>
        <c:scaling>
          <c:orientation val="minMax"/>
        </c:scaling>
        <c:delete val="1"/>
        <c:axPos val="l"/>
        <c:numFmt formatCode="General" sourceLinked="1"/>
        <c:majorTickMark val="none"/>
        <c:minorTickMark val="none"/>
        <c:tickLblPos val="nextTo"/>
        <c:crossAx val="760818104"/>
        <c:crosses val="autoZero"/>
        <c:crossBetween val="between"/>
      </c:valAx>
      <c:spPr>
        <a:noFill/>
        <a:ln>
          <a:noFill/>
        </a:ln>
        <a:effectLst>
          <a:softEdge rad="635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Works-Clean data(AutoRecovered).xlsx]Analysis 2!PivotTable1</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0070390232104285"/>
          <c:w val="0.93888888888888888"/>
          <c:h val="0.68591130771883746"/>
        </c:manualLayout>
      </c:layout>
      <c:lineChart>
        <c:grouping val="standard"/>
        <c:varyColors val="0"/>
        <c:ser>
          <c:idx val="0"/>
          <c:order val="0"/>
          <c:tx>
            <c:strRef>
              <c:f>'Analysis 2'!$B$1</c:f>
              <c:strCache>
                <c:ptCount val="1"/>
                <c:pt idx="0">
                  <c:v>Total</c:v>
                </c:pt>
              </c:strCache>
            </c:strRef>
          </c:tx>
          <c:spPr>
            <a:ln w="28575" cap="rnd">
              <a:solidFill>
                <a:schemeClr val="tx1">
                  <a:lumMod val="75000"/>
                  <a:lumOff val="2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2'!$B$2:$B$13</c:f>
              <c:numCache>
                <c:formatCode>"$ "0.0,,\ "M"</c:formatCode>
                <c:ptCount val="12"/>
                <c:pt idx="0">
                  <c:v>1897575.526300001</c:v>
                </c:pt>
                <c:pt idx="1">
                  <c:v>2118816.2383999997</c:v>
                </c:pt>
                <c:pt idx="2">
                  <c:v>2087663.5863999994</c:v>
                </c:pt>
                <c:pt idx="3">
                  <c:v>2216974.4109000009</c:v>
                </c:pt>
                <c:pt idx="4">
                  <c:v>2385932.3568999991</c:v>
                </c:pt>
                <c:pt idx="5">
                  <c:v>2335365.4010999976</c:v>
                </c:pt>
                <c:pt idx="6">
                  <c:v>3781241.7557999999</c:v>
                </c:pt>
                <c:pt idx="7">
                  <c:v>3651438.9383000112</c:v>
                </c:pt>
                <c:pt idx="8">
                  <c:v>4442947.8940999974</c:v>
                </c:pt>
                <c:pt idx="9">
                  <c:v>4817409.9899000134</c:v>
                </c:pt>
                <c:pt idx="10">
                  <c:v>5237857.4058000129</c:v>
                </c:pt>
                <c:pt idx="11">
                  <c:v>7573887.1603000155</c:v>
                </c:pt>
              </c:numCache>
            </c:numRef>
          </c:val>
          <c:smooth val="1"/>
          <c:extLst>
            <c:ext xmlns:c16="http://schemas.microsoft.com/office/drawing/2014/chart" uri="{C3380CC4-5D6E-409C-BE32-E72D297353CC}">
              <c16:uniqueId val="{00000000-CE99-4D66-A3F2-E66BC8830645}"/>
            </c:ext>
          </c:extLst>
        </c:ser>
        <c:dLbls>
          <c:showLegendKey val="0"/>
          <c:showVal val="0"/>
          <c:showCatName val="0"/>
          <c:showSerName val="0"/>
          <c:showPercent val="0"/>
          <c:showBubbleSize val="0"/>
        </c:dLbls>
        <c:smooth val="0"/>
        <c:axId val="1353490952"/>
        <c:axId val="1353491280"/>
      </c:lineChart>
      <c:catAx>
        <c:axId val="135349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3491280"/>
        <c:crosses val="autoZero"/>
        <c:auto val="1"/>
        <c:lblAlgn val="ctr"/>
        <c:lblOffset val="100"/>
        <c:noMultiLvlLbl val="0"/>
      </c:catAx>
      <c:valAx>
        <c:axId val="1353491280"/>
        <c:scaling>
          <c:orientation val="minMax"/>
        </c:scaling>
        <c:delete val="1"/>
        <c:axPos val="l"/>
        <c:numFmt formatCode="&quot;$ &quot;0.0,,\ &quot;M&quot;" sourceLinked="1"/>
        <c:majorTickMark val="none"/>
        <c:minorTickMark val="none"/>
        <c:tickLblPos val="nextTo"/>
        <c:crossAx val="1353490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2'!$O$2</c:f>
              <c:strCache>
                <c:ptCount val="1"/>
                <c:pt idx="0">
                  <c:v>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2'!$N$3:$N$9</c:f>
              <c:strCache>
                <c:ptCount val="7"/>
                <c:pt idx="0">
                  <c:v>Sun</c:v>
                </c:pt>
                <c:pt idx="1">
                  <c:v>Mon</c:v>
                </c:pt>
                <c:pt idx="2">
                  <c:v>Tue</c:v>
                </c:pt>
                <c:pt idx="3">
                  <c:v>Wed</c:v>
                </c:pt>
                <c:pt idx="4">
                  <c:v>Thu</c:v>
                </c:pt>
                <c:pt idx="5">
                  <c:v>Fri</c:v>
                </c:pt>
                <c:pt idx="6">
                  <c:v>Sat</c:v>
                </c:pt>
              </c:strCache>
            </c:strRef>
          </c:cat>
          <c:val>
            <c:numRef>
              <c:f>'Analysis 2'!$O$3:$O$9</c:f>
              <c:numCache>
                <c:formatCode>"$ "0.0,,\ "M"</c:formatCode>
                <c:ptCount val="7"/>
                <c:pt idx="0">
                  <c:v>5902518.0922999829</c:v>
                </c:pt>
                <c:pt idx="1">
                  <c:v>5954860.5016000122</c:v>
                </c:pt>
                <c:pt idx="2">
                  <c:v>6061244.2484000046</c:v>
                </c:pt>
                <c:pt idx="3">
                  <c:v>6417223.5029999902</c:v>
                </c:pt>
                <c:pt idx="4">
                  <c:v>6365340.8778000204</c:v>
                </c:pt>
                <c:pt idx="5">
                  <c:v>5983801.3747999882</c:v>
                </c:pt>
                <c:pt idx="6">
                  <c:v>5862122.0662999898</c:v>
                </c:pt>
              </c:numCache>
            </c:numRef>
          </c:val>
          <c:extLst>
            <c:ext xmlns:c16="http://schemas.microsoft.com/office/drawing/2014/chart" uri="{C3380CC4-5D6E-409C-BE32-E72D297353CC}">
              <c16:uniqueId val="{00000000-296E-48E0-8C2D-6C03AD263A3E}"/>
            </c:ext>
          </c:extLst>
        </c:ser>
        <c:ser>
          <c:idx val="1"/>
          <c:order val="1"/>
          <c:tx>
            <c:strRef>
              <c:f>'Analysis 2'!$P$2</c:f>
              <c:strCache>
                <c:ptCount val="1"/>
                <c:pt idx="0">
                  <c:v>Highlight</c:v>
                </c:pt>
              </c:strCache>
            </c:strRef>
          </c:tx>
          <c:spPr>
            <a:solidFill>
              <a:srgbClr val="00B0F0"/>
            </a:solidFill>
            <a:ln>
              <a:noFill/>
            </a:ln>
            <a:effectLst/>
          </c:spPr>
          <c:invertIfNegative val="0"/>
          <c:val>
            <c:numRef>
              <c:f>'Analysis 2'!$P$3:$P$9</c:f>
              <c:numCache>
                <c:formatCode>General</c:formatCode>
                <c:ptCount val="7"/>
                <c:pt idx="0">
                  <c:v>0</c:v>
                </c:pt>
                <c:pt idx="1">
                  <c:v>0</c:v>
                </c:pt>
                <c:pt idx="2">
                  <c:v>6061244.2484000046</c:v>
                </c:pt>
                <c:pt idx="3">
                  <c:v>6417223.5029999902</c:v>
                </c:pt>
                <c:pt idx="4">
                  <c:v>6365340.8778000204</c:v>
                </c:pt>
                <c:pt idx="5">
                  <c:v>0</c:v>
                </c:pt>
                <c:pt idx="6">
                  <c:v>0</c:v>
                </c:pt>
              </c:numCache>
            </c:numRef>
          </c:val>
          <c:extLst>
            <c:ext xmlns:c16="http://schemas.microsoft.com/office/drawing/2014/chart" uri="{C3380CC4-5D6E-409C-BE32-E72D297353CC}">
              <c16:uniqueId val="{00000001-296E-48E0-8C2D-6C03AD263A3E}"/>
            </c:ext>
          </c:extLst>
        </c:ser>
        <c:dLbls>
          <c:showLegendKey val="0"/>
          <c:showVal val="0"/>
          <c:showCatName val="0"/>
          <c:showSerName val="0"/>
          <c:showPercent val="0"/>
          <c:showBubbleSize val="0"/>
        </c:dLbls>
        <c:gapWidth val="219"/>
        <c:overlap val="100"/>
        <c:axId val="1060069624"/>
        <c:axId val="1060068312"/>
      </c:barChart>
      <c:catAx>
        <c:axId val="106006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60068312"/>
        <c:crosses val="autoZero"/>
        <c:auto val="1"/>
        <c:lblAlgn val="ctr"/>
        <c:lblOffset val="100"/>
        <c:noMultiLvlLbl val="0"/>
      </c:catAx>
      <c:valAx>
        <c:axId val="1060068312"/>
        <c:scaling>
          <c:orientation val="minMax"/>
        </c:scaling>
        <c:delete val="1"/>
        <c:axPos val="l"/>
        <c:numFmt formatCode="&quot;$ &quot;0.0,,\ &quot;M&quot;" sourceLinked="1"/>
        <c:majorTickMark val="none"/>
        <c:minorTickMark val="none"/>
        <c:tickLblPos val="nextTo"/>
        <c:crossAx val="1060069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Works-Clean data(AutoRecovered).xlsx]Analysis 2!PivotTable10</c:name>
    <c:fmtId val="6"/>
  </c:pivotSource>
  <c:chart>
    <c:autoTitleDeleted val="1"/>
    <c:pivotFmts>
      <c:pivotFmt>
        <c:idx val="0"/>
        <c:spPr>
          <a:solidFill>
            <a:srgbClr val="00B0F0"/>
          </a:solidFill>
          <a:ln w="19050">
            <a:solidFill>
              <a:schemeClr val="lt1"/>
            </a:solidFill>
          </a:ln>
          <a:effectLst/>
        </c:spPr>
        <c:marker>
          <c:symbol val="none"/>
        </c:marker>
      </c:pivotFmt>
      <c:pivotFmt>
        <c:idx val="1"/>
        <c:spPr>
          <a:solidFill>
            <a:schemeClr val="bg1">
              <a:lumMod val="85000"/>
            </a:schemeClr>
          </a:solidFill>
          <a:ln w="19050">
            <a:solidFill>
              <a:schemeClr val="lt1"/>
            </a:solidFill>
          </a:ln>
          <a:effectLst/>
        </c:spPr>
      </c:pivotFmt>
      <c:pivotFmt>
        <c:idx val="2"/>
        <c:spPr>
          <a:solidFill>
            <a:srgbClr val="00B0F0"/>
          </a:solidFill>
          <a:ln w="19050">
            <a:solidFill>
              <a:schemeClr val="lt1"/>
            </a:solidFill>
          </a:ln>
          <a:effectLst/>
        </c:spPr>
        <c:marker>
          <c:symbol val="none"/>
        </c:marker>
      </c:pivotFmt>
      <c:pivotFmt>
        <c:idx val="3"/>
        <c:spPr>
          <a:solidFill>
            <a:srgbClr val="00B0F0"/>
          </a:solidFill>
          <a:ln w="19050">
            <a:solidFill>
              <a:schemeClr val="lt1"/>
            </a:solidFill>
          </a:ln>
          <a:effectLst/>
        </c:spPr>
      </c:pivotFmt>
      <c:pivotFmt>
        <c:idx val="4"/>
        <c:spPr>
          <a:solidFill>
            <a:schemeClr val="bg1">
              <a:lumMod val="85000"/>
            </a:schemeClr>
          </a:solidFill>
          <a:ln w="19050">
            <a:solidFill>
              <a:schemeClr val="lt1"/>
            </a:solidFill>
          </a:ln>
          <a:effectLst/>
        </c:spPr>
      </c:pivotFmt>
      <c:pivotFmt>
        <c:idx val="5"/>
        <c:spPr>
          <a:solidFill>
            <a:srgbClr val="00B0F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15:layout>
                <c:manualLayout>
                  <c:w val="0.27903469079939669"/>
                  <c:h val="0.14590353081242197"/>
                </c:manualLayout>
              </c15:layout>
            </c:ext>
          </c:extLst>
        </c:dLbl>
      </c:pivotFmt>
      <c:pivotFmt>
        <c:idx val="7"/>
        <c:spPr>
          <a:solidFill>
            <a:schemeClr val="bg1">
              <a:lumMod val="85000"/>
            </a:schemeClr>
          </a:solidFill>
          <a:ln w="19050">
            <a:noFill/>
          </a:ln>
          <a:effectLst/>
        </c:spPr>
        <c:dLbl>
          <c:idx val="0"/>
          <c:layout>
            <c:manualLayout>
              <c:x val="-5.4298405007066425E-2"/>
              <c:y val="3.56538387033373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4886877828054296"/>
                  <c:h val="0.17283956727009986"/>
                </c:manualLayout>
              </c15:layout>
            </c:ext>
          </c:extLst>
        </c:dLbl>
      </c:pivotFmt>
    </c:pivotFmts>
    <c:plotArea>
      <c:layout/>
      <c:pieChart>
        <c:varyColors val="1"/>
        <c:ser>
          <c:idx val="0"/>
          <c:order val="0"/>
          <c:tx>
            <c:strRef>
              <c:f>'Analysis 2'!$Y$2</c:f>
              <c:strCache>
                <c:ptCount val="1"/>
                <c:pt idx="0">
                  <c:v>Total</c:v>
                </c:pt>
              </c:strCache>
            </c:strRef>
          </c:tx>
          <c:spPr>
            <a:solidFill>
              <a:srgbClr val="00B0F0"/>
            </a:solidFill>
            <a:ln>
              <a:noFill/>
            </a:ln>
          </c:spPr>
          <c:dPt>
            <c:idx val="0"/>
            <c:bubble3D val="0"/>
            <c:spPr>
              <a:solidFill>
                <a:srgbClr val="00B0F0"/>
              </a:solidFill>
              <a:ln w="19050">
                <a:noFill/>
              </a:ln>
              <a:effectLst/>
            </c:spPr>
            <c:extLst>
              <c:ext xmlns:c16="http://schemas.microsoft.com/office/drawing/2014/chart" uri="{C3380CC4-5D6E-409C-BE32-E72D297353CC}">
                <c16:uniqueId val="{00000001-DE0D-4D98-9521-82B411C2FA4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E0D-4D98-9521-82B411C2FA4B}"/>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15:layout>
                    <c:manualLayout>
                      <c:w val="0.27903469079939669"/>
                      <c:h val="0.14590353081242197"/>
                    </c:manualLayout>
                  </c15:layout>
                </c:ext>
                <c:ext xmlns:c16="http://schemas.microsoft.com/office/drawing/2014/chart" uri="{C3380CC4-5D6E-409C-BE32-E72D297353CC}">
                  <c16:uniqueId val="{00000001-DE0D-4D98-9521-82B411C2FA4B}"/>
                </c:ext>
              </c:extLst>
            </c:dLbl>
            <c:dLbl>
              <c:idx val="1"/>
              <c:layout>
                <c:manualLayout>
                  <c:x val="-5.4298405007066425E-2"/>
                  <c:y val="3.56538387033373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4886877828054296"/>
                      <c:h val="0.17283956727009986"/>
                    </c:manualLayout>
                  </c15:layout>
                </c:ext>
                <c:ext xmlns:c16="http://schemas.microsoft.com/office/drawing/2014/chart" uri="{C3380CC4-5D6E-409C-BE32-E72D297353CC}">
                  <c16:uniqueId val="{00000003-DE0D-4D98-9521-82B411C2FA4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2'!$X$3:$X$4</c:f>
              <c:strCache>
                <c:ptCount val="2"/>
                <c:pt idx="0">
                  <c:v>Weekday</c:v>
                </c:pt>
                <c:pt idx="1">
                  <c:v>Weekend</c:v>
                </c:pt>
              </c:strCache>
            </c:strRef>
          </c:cat>
          <c:val>
            <c:numRef>
              <c:f>'Analysis 2'!$Y$3:$Y$4</c:f>
              <c:numCache>
                <c:formatCode>"$ "0.0,,\ "M"</c:formatCode>
                <c:ptCount val="2"/>
                <c:pt idx="0">
                  <c:v>30782470.505600207</c:v>
                </c:pt>
                <c:pt idx="1">
                  <c:v>11764640.158600049</c:v>
                </c:pt>
              </c:numCache>
            </c:numRef>
          </c:val>
          <c:extLst>
            <c:ext xmlns:c16="http://schemas.microsoft.com/office/drawing/2014/chart" uri="{C3380CC4-5D6E-409C-BE32-E72D297353CC}">
              <c16:uniqueId val="{00000004-DE0D-4D98-9521-82B411C2FA4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 1'!$C$5"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gif"/><Relationship Id="rId11" Type="http://schemas.openxmlformats.org/officeDocument/2006/relationships/image" Target="../media/image7.gif"/><Relationship Id="rId5" Type="http://schemas.openxmlformats.org/officeDocument/2006/relationships/image" Target="../media/image5.gif"/><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523875</xdr:colOff>
      <xdr:row>15</xdr:row>
      <xdr:rowOff>119592</xdr:rowOff>
    </xdr:from>
    <xdr:to>
      <xdr:col>21</xdr:col>
      <xdr:colOff>342900</xdr:colOff>
      <xdr:row>27</xdr:row>
      <xdr:rowOff>66675</xdr:rowOff>
    </xdr:to>
    <xdr:sp macro="" textlink="">
      <xdr:nvSpPr>
        <xdr:cNvPr id="85" name="Rectangle: Rounded Corners 84">
          <a:extLst>
            <a:ext uri="{FF2B5EF4-FFF2-40B4-BE49-F238E27FC236}">
              <a16:creationId xmlns:a16="http://schemas.microsoft.com/office/drawing/2014/main" id="{5915F35A-4B95-45A6-9EB0-40E870BFA53B}"/>
            </a:ext>
          </a:extLst>
        </xdr:cNvPr>
        <xdr:cNvSpPr/>
      </xdr:nvSpPr>
      <xdr:spPr>
        <a:xfrm>
          <a:off x="8448675" y="2977092"/>
          <a:ext cx="4695825" cy="223308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131234</xdr:colOff>
      <xdr:row>15</xdr:row>
      <xdr:rowOff>119592</xdr:rowOff>
    </xdr:from>
    <xdr:to>
      <xdr:col>10</xdr:col>
      <xdr:colOff>295275</xdr:colOff>
      <xdr:row>27</xdr:row>
      <xdr:rowOff>56007</xdr:rowOff>
    </xdr:to>
    <xdr:sp macro="" textlink="">
      <xdr:nvSpPr>
        <xdr:cNvPr id="67" name="Rectangle: Rounded Corners 66">
          <a:extLst>
            <a:ext uri="{FF2B5EF4-FFF2-40B4-BE49-F238E27FC236}">
              <a16:creationId xmlns:a16="http://schemas.microsoft.com/office/drawing/2014/main" id="{F35FB0F4-2465-43EA-9339-76D1DDA7E1B6}"/>
            </a:ext>
          </a:extLst>
        </xdr:cNvPr>
        <xdr:cNvSpPr/>
      </xdr:nvSpPr>
      <xdr:spPr>
        <a:xfrm>
          <a:off x="131234" y="2977092"/>
          <a:ext cx="6260041" cy="2222415"/>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323850</xdr:colOff>
      <xdr:row>10</xdr:row>
      <xdr:rowOff>188209</xdr:rowOff>
    </xdr:from>
    <xdr:to>
      <xdr:col>3</xdr:col>
      <xdr:colOff>209550</xdr:colOff>
      <xdr:row>13</xdr:row>
      <xdr:rowOff>171451</xdr:rowOff>
    </xdr:to>
    <xdr:sp macro="" textlink="">
      <xdr:nvSpPr>
        <xdr:cNvPr id="10" name="Oval 9">
          <a:extLst>
            <a:ext uri="{FF2B5EF4-FFF2-40B4-BE49-F238E27FC236}">
              <a16:creationId xmlns:a16="http://schemas.microsoft.com/office/drawing/2014/main" id="{00000000-0008-0000-0100-00000A000000}"/>
            </a:ext>
          </a:extLst>
        </xdr:cNvPr>
        <xdr:cNvSpPr/>
      </xdr:nvSpPr>
      <xdr:spPr>
        <a:xfrm>
          <a:off x="1530350" y="2093209"/>
          <a:ext cx="488950" cy="554742"/>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17</xdr:col>
      <xdr:colOff>76200</xdr:colOff>
      <xdr:row>11</xdr:row>
      <xdr:rowOff>16759</xdr:rowOff>
    </xdr:from>
    <xdr:to>
      <xdr:col>17</xdr:col>
      <xdr:colOff>571500</xdr:colOff>
      <xdr:row>14</xdr:row>
      <xdr:rowOff>1</xdr:rowOff>
    </xdr:to>
    <xdr:sp macro="" textlink="">
      <xdr:nvSpPr>
        <xdr:cNvPr id="16" name="Oval 15">
          <a:extLst>
            <a:ext uri="{FF2B5EF4-FFF2-40B4-BE49-F238E27FC236}">
              <a16:creationId xmlns:a16="http://schemas.microsoft.com/office/drawing/2014/main" id="{00000000-0008-0000-0100-000010000000}"/>
            </a:ext>
          </a:extLst>
        </xdr:cNvPr>
        <xdr:cNvSpPr/>
      </xdr:nvSpPr>
      <xdr:spPr>
        <a:xfrm>
          <a:off x="10331450" y="2112259"/>
          <a:ext cx="495300" cy="554742"/>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45509</xdr:colOff>
      <xdr:row>3</xdr:row>
      <xdr:rowOff>52917</xdr:rowOff>
    </xdr:from>
    <xdr:to>
      <xdr:col>14</xdr:col>
      <xdr:colOff>506941</xdr:colOff>
      <xdr:row>14</xdr:row>
      <xdr:rowOff>179832</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45509" y="624417"/>
          <a:ext cx="8995832" cy="2222415"/>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240239</xdr:colOff>
      <xdr:row>4</xdr:row>
      <xdr:rowOff>167216</xdr:rowOff>
    </xdr:from>
    <xdr:to>
      <xdr:col>2</xdr:col>
      <xdr:colOff>250973</xdr:colOff>
      <xdr:row>12</xdr:row>
      <xdr:rowOff>176816</xdr:rowOff>
    </xdr:to>
    <xdr:sp macro="" textlink="">
      <xdr:nvSpPr>
        <xdr:cNvPr id="24" name="Rectangle: Rounded Corners 23">
          <a:extLst>
            <a:ext uri="{FF2B5EF4-FFF2-40B4-BE49-F238E27FC236}">
              <a16:creationId xmlns:a16="http://schemas.microsoft.com/office/drawing/2014/main" id="{00000000-0008-0000-0100-000018000000}"/>
            </a:ext>
          </a:extLst>
        </xdr:cNvPr>
        <xdr:cNvSpPr/>
      </xdr:nvSpPr>
      <xdr:spPr>
        <a:xfrm>
          <a:off x="240239" y="929216"/>
          <a:ext cx="1229934" cy="1533600"/>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483656</xdr:colOff>
      <xdr:row>4</xdr:row>
      <xdr:rowOff>167216</xdr:rowOff>
    </xdr:from>
    <xdr:to>
      <xdr:col>4</xdr:col>
      <xdr:colOff>494390</xdr:colOff>
      <xdr:row>12</xdr:row>
      <xdr:rowOff>176816</xdr:rowOff>
    </xdr:to>
    <xdr:sp macro="" textlink="">
      <xdr:nvSpPr>
        <xdr:cNvPr id="25" name="Rectangle: Rounded Corners 24">
          <a:extLst>
            <a:ext uri="{FF2B5EF4-FFF2-40B4-BE49-F238E27FC236}">
              <a16:creationId xmlns:a16="http://schemas.microsoft.com/office/drawing/2014/main" id="{00000000-0008-0000-0100-000019000000}"/>
            </a:ext>
          </a:extLst>
        </xdr:cNvPr>
        <xdr:cNvSpPr/>
      </xdr:nvSpPr>
      <xdr:spPr>
        <a:xfrm>
          <a:off x="1702856" y="929216"/>
          <a:ext cx="1229934"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5</xdr:col>
      <xdr:colOff>121707</xdr:colOff>
      <xdr:row>4</xdr:row>
      <xdr:rowOff>167216</xdr:rowOff>
    </xdr:from>
    <xdr:to>
      <xdr:col>7</xdr:col>
      <xdr:colOff>132440</xdr:colOff>
      <xdr:row>12</xdr:row>
      <xdr:rowOff>176816</xdr:rowOff>
    </xdr:to>
    <xdr:sp macro="" textlink="">
      <xdr:nvSpPr>
        <xdr:cNvPr id="26" name="Rectangle: Rounded Corners 25">
          <a:extLst>
            <a:ext uri="{FF2B5EF4-FFF2-40B4-BE49-F238E27FC236}">
              <a16:creationId xmlns:a16="http://schemas.microsoft.com/office/drawing/2014/main" id="{00000000-0008-0000-0100-00001A000000}"/>
            </a:ext>
          </a:extLst>
        </xdr:cNvPr>
        <xdr:cNvSpPr/>
      </xdr:nvSpPr>
      <xdr:spPr>
        <a:xfrm>
          <a:off x="3169707"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7</xdr:col>
      <xdr:colOff>369357</xdr:colOff>
      <xdr:row>4</xdr:row>
      <xdr:rowOff>167216</xdr:rowOff>
    </xdr:from>
    <xdr:to>
      <xdr:col>9</xdr:col>
      <xdr:colOff>380090</xdr:colOff>
      <xdr:row>12</xdr:row>
      <xdr:rowOff>176816</xdr:rowOff>
    </xdr:to>
    <xdr:sp macro="" textlink="">
      <xdr:nvSpPr>
        <xdr:cNvPr id="27" name="Rectangle: Rounded Corners 26">
          <a:extLst>
            <a:ext uri="{FF2B5EF4-FFF2-40B4-BE49-F238E27FC236}">
              <a16:creationId xmlns:a16="http://schemas.microsoft.com/office/drawing/2014/main" id="{00000000-0008-0000-0100-00001B000000}"/>
            </a:ext>
          </a:extLst>
        </xdr:cNvPr>
        <xdr:cNvSpPr/>
      </xdr:nvSpPr>
      <xdr:spPr>
        <a:xfrm>
          <a:off x="4636557"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10</xdr:col>
      <xdr:colOff>3174</xdr:colOff>
      <xdr:row>4</xdr:row>
      <xdr:rowOff>167216</xdr:rowOff>
    </xdr:from>
    <xdr:to>
      <xdr:col>12</xdr:col>
      <xdr:colOff>13907</xdr:colOff>
      <xdr:row>12</xdr:row>
      <xdr:rowOff>176816</xdr:rowOff>
    </xdr:to>
    <xdr:sp macro="" textlink="">
      <xdr:nvSpPr>
        <xdr:cNvPr id="28" name="Rectangle: Rounded Corners 27">
          <a:extLst>
            <a:ext uri="{FF2B5EF4-FFF2-40B4-BE49-F238E27FC236}">
              <a16:creationId xmlns:a16="http://schemas.microsoft.com/office/drawing/2014/main" id="{00000000-0008-0000-0100-00001C000000}"/>
            </a:ext>
          </a:extLst>
        </xdr:cNvPr>
        <xdr:cNvSpPr/>
      </xdr:nvSpPr>
      <xdr:spPr>
        <a:xfrm>
          <a:off x="6099174"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12</xdr:col>
      <xdr:colOff>250822</xdr:colOff>
      <xdr:row>4</xdr:row>
      <xdr:rowOff>167216</xdr:rowOff>
    </xdr:from>
    <xdr:to>
      <xdr:col>14</xdr:col>
      <xdr:colOff>261556</xdr:colOff>
      <xdr:row>12</xdr:row>
      <xdr:rowOff>176816</xdr:rowOff>
    </xdr:to>
    <xdr:sp macro="" textlink="">
      <xdr:nvSpPr>
        <xdr:cNvPr id="29" name="Rectangle: Rounded Corners 28">
          <a:extLst>
            <a:ext uri="{FF2B5EF4-FFF2-40B4-BE49-F238E27FC236}">
              <a16:creationId xmlns:a16="http://schemas.microsoft.com/office/drawing/2014/main" id="{00000000-0008-0000-0100-00001D000000}"/>
            </a:ext>
          </a:extLst>
        </xdr:cNvPr>
        <xdr:cNvSpPr/>
      </xdr:nvSpPr>
      <xdr:spPr>
        <a:xfrm>
          <a:off x="7566022" y="929216"/>
          <a:ext cx="1229934" cy="1533600"/>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191631</xdr:colOff>
      <xdr:row>4</xdr:row>
      <xdr:rowOff>42333</xdr:rowOff>
    </xdr:from>
    <xdr:to>
      <xdr:col>4</xdr:col>
      <xdr:colOff>181048</xdr:colOff>
      <xdr:row>7</xdr:row>
      <xdr:rowOff>74083</xdr:rowOff>
    </xdr:to>
    <xdr:sp macro="" textlink="">
      <xdr:nvSpPr>
        <xdr:cNvPr id="5" name="Oval 4">
          <a:extLst>
            <a:ext uri="{FF2B5EF4-FFF2-40B4-BE49-F238E27FC236}">
              <a16:creationId xmlns:a16="http://schemas.microsoft.com/office/drawing/2014/main" id="{00000000-0008-0000-0100-000005000000}"/>
            </a:ext>
          </a:extLst>
        </xdr:cNvPr>
        <xdr:cNvSpPr/>
      </xdr:nvSpPr>
      <xdr:spPr>
        <a:xfrm>
          <a:off x="2020431"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435048</xdr:colOff>
      <xdr:row>4</xdr:row>
      <xdr:rowOff>42333</xdr:rowOff>
    </xdr:from>
    <xdr:to>
      <xdr:col>6</xdr:col>
      <xdr:colOff>424465</xdr:colOff>
      <xdr:row>7</xdr:row>
      <xdr:rowOff>74083</xdr:rowOff>
    </xdr:to>
    <xdr:sp macro="" textlink="">
      <xdr:nvSpPr>
        <xdr:cNvPr id="34" name="Oval 33">
          <a:extLst>
            <a:ext uri="{FF2B5EF4-FFF2-40B4-BE49-F238E27FC236}">
              <a16:creationId xmlns:a16="http://schemas.microsoft.com/office/drawing/2014/main" id="{00000000-0008-0000-0100-000022000000}"/>
            </a:ext>
          </a:extLst>
        </xdr:cNvPr>
        <xdr:cNvSpPr/>
      </xdr:nvSpPr>
      <xdr:spPr>
        <a:xfrm>
          <a:off x="3483048"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73099</xdr:colOff>
      <xdr:row>4</xdr:row>
      <xdr:rowOff>42333</xdr:rowOff>
    </xdr:from>
    <xdr:to>
      <xdr:col>9</xdr:col>
      <xdr:colOff>62515</xdr:colOff>
      <xdr:row>7</xdr:row>
      <xdr:rowOff>74083</xdr:rowOff>
    </xdr:to>
    <xdr:sp macro="" textlink="">
      <xdr:nvSpPr>
        <xdr:cNvPr id="35" name="Oval 34">
          <a:extLst>
            <a:ext uri="{FF2B5EF4-FFF2-40B4-BE49-F238E27FC236}">
              <a16:creationId xmlns:a16="http://schemas.microsoft.com/office/drawing/2014/main" id="{00000000-0008-0000-0100-000023000000}"/>
            </a:ext>
          </a:extLst>
        </xdr:cNvPr>
        <xdr:cNvSpPr/>
      </xdr:nvSpPr>
      <xdr:spPr>
        <a:xfrm>
          <a:off x="4949899" y="804333"/>
          <a:ext cx="599016"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320749</xdr:colOff>
      <xdr:row>4</xdr:row>
      <xdr:rowOff>42333</xdr:rowOff>
    </xdr:from>
    <xdr:to>
      <xdr:col>11</xdr:col>
      <xdr:colOff>310166</xdr:colOff>
      <xdr:row>7</xdr:row>
      <xdr:rowOff>74083</xdr:rowOff>
    </xdr:to>
    <xdr:sp macro="" textlink="">
      <xdr:nvSpPr>
        <xdr:cNvPr id="36" name="Oval 35">
          <a:extLst>
            <a:ext uri="{FF2B5EF4-FFF2-40B4-BE49-F238E27FC236}">
              <a16:creationId xmlns:a16="http://schemas.microsoft.com/office/drawing/2014/main" id="{00000000-0008-0000-0100-000024000000}"/>
            </a:ext>
          </a:extLst>
        </xdr:cNvPr>
        <xdr:cNvSpPr/>
      </xdr:nvSpPr>
      <xdr:spPr>
        <a:xfrm>
          <a:off x="6416749"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475192</xdr:colOff>
      <xdr:row>12</xdr:row>
      <xdr:rowOff>42333</xdr:rowOff>
    </xdr:from>
    <xdr:to>
      <xdr:col>12</xdr:col>
      <xdr:colOff>422275</xdr:colOff>
      <xdr:row>15</xdr:row>
      <xdr:rowOff>21166</xdr:rowOff>
    </xdr:to>
    <xdr:sp macro="" textlink="">
      <xdr:nvSpPr>
        <xdr:cNvPr id="37" name="Oval 36">
          <a:extLst>
            <a:ext uri="{FF2B5EF4-FFF2-40B4-BE49-F238E27FC236}">
              <a16:creationId xmlns:a16="http://schemas.microsoft.com/office/drawing/2014/main" id="{00000000-0008-0000-0100-000025000000}"/>
            </a:ext>
          </a:extLst>
        </xdr:cNvPr>
        <xdr:cNvSpPr/>
      </xdr:nvSpPr>
      <xdr:spPr>
        <a:xfrm>
          <a:off x="7180792" y="2328333"/>
          <a:ext cx="556683" cy="550333"/>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130176</xdr:colOff>
      <xdr:row>12</xdr:row>
      <xdr:rowOff>0</xdr:rowOff>
    </xdr:from>
    <xdr:to>
      <xdr:col>3</xdr:col>
      <xdr:colOff>119591</xdr:colOff>
      <xdr:row>15</xdr:row>
      <xdr:rowOff>0</xdr:rowOff>
    </xdr:to>
    <xdr:sp macro="" textlink="">
      <xdr:nvSpPr>
        <xdr:cNvPr id="38" name="Oval 37">
          <a:extLst>
            <a:ext uri="{FF2B5EF4-FFF2-40B4-BE49-F238E27FC236}">
              <a16:creationId xmlns:a16="http://schemas.microsoft.com/office/drawing/2014/main" id="{00000000-0008-0000-0100-000026000000}"/>
            </a:ext>
          </a:extLst>
        </xdr:cNvPr>
        <xdr:cNvSpPr/>
      </xdr:nvSpPr>
      <xdr:spPr>
        <a:xfrm>
          <a:off x="1349376" y="2286000"/>
          <a:ext cx="599015" cy="57150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3</xdr:col>
      <xdr:colOff>290579</xdr:colOff>
      <xdr:row>4</xdr:row>
      <xdr:rowOff>129112</xdr:rowOff>
    </xdr:from>
    <xdr:to>
      <xdr:col>4</xdr:col>
      <xdr:colOff>101104</xdr:colOff>
      <xdr:row>6</xdr:row>
      <xdr:rowOff>172470</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rot="215940">
          <a:off x="2119379" y="891112"/>
          <a:ext cx="420125" cy="424358"/>
        </a:xfrm>
        <a:prstGeom prst="rect">
          <a:avLst/>
        </a:prstGeom>
      </xdr:spPr>
    </xdr:pic>
    <xdr:clientData/>
  </xdr:twoCellAnchor>
  <xdr:twoCellAnchor editAs="oneCell">
    <xdr:from>
      <xdr:col>5</xdr:col>
      <xdr:colOff>549277</xdr:colOff>
      <xdr:row>4</xdr:row>
      <xdr:rowOff>127000</xdr:rowOff>
    </xdr:from>
    <xdr:to>
      <xdr:col>6</xdr:col>
      <xdr:colOff>331259</xdr:colOff>
      <xdr:row>6</xdr:row>
      <xdr:rowOff>137582</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597277" y="889000"/>
          <a:ext cx="391582" cy="391582"/>
        </a:xfrm>
        <a:prstGeom prst="rect">
          <a:avLst/>
        </a:prstGeom>
      </xdr:spPr>
    </xdr:pic>
    <xdr:clientData/>
  </xdr:twoCellAnchor>
  <xdr:twoCellAnchor editAs="oneCell">
    <xdr:from>
      <xdr:col>8</xdr:col>
      <xdr:colOff>161928</xdr:colOff>
      <xdr:row>4</xdr:row>
      <xdr:rowOff>84667</xdr:rowOff>
    </xdr:from>
    <xdr:to>
      <xdr:col>8</xdr:col>
      <xdr:colOff>570440</xdr:colOff>
      <xdr:row>6</xdr:row>
      <xdr:rowOff>116413</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5038728" y="846667"/>
          <a:ext cx="408512" cy="412746"/>
        </a:xfrm>
        <a:prstGeom prst="rect">
          <a:avLst/>
        </a:prstGeom>
      </xdr:spPr>
    </xdr:pic>
    <xdr:clientData/>
  </xdr:twoCellAnchor>
  <xdr:twoCellAnchor editAs="oneCell">
    <xdr:from>
      <xdr:col>10</xdr:col>
      <xdr:colOff>394757</xdr:colOff>
      <xdr:row>4</xdr:row>
      <xdr:rowOff>103106</xdr:rowOff>
    </xdr:from>
    <xdr:to>
      <xdr:col>11</xdr:col>
      <xdr:colOff>225425</xdr:colOff>
      <xdr:row>6</xdr:row>
      <xdr:rowOff>166607</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490757" y="865106"/>
          <a:ext cx="440268" cy="444501"/>
        </a:xfrm>
        <a:prstGeom prst="rect">
          <a:avLst/>
        </a:prstGeom>
      </xdr:spPr>
    </xdr:pic>
    <xdr:clientData/>
  </xdr:twoCellAnchor>
  <xdr:twoCellAnchor editAs="oneCell">
    <xdr:from>
      <xdr:col>2</xdr:col>
      <xdr:colOff>225426</xdr:colOff>
      <xdr:row>12</xdr:row>
      <xdr:rowOff>95249</xdr:rowOff>
    </xdr:from>
    <xdr:to>
      <xdr:col>2</xdr:col>
      <xdr:colOff>602194</xdr:colOff>
      <xdr:row>14</xdr:row>
      <xdr:rowOff>95251</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44626" y="2381249"/>
          <a:ext cx="376768" cy="381002"/>
        </a:xfrm>
        <a:prstGeom prst="rect">
          <a:avLst/>
        </a:prstGeom>
      </xdr:spPr>
    </xdr:pic>
    <xdr:clientData/>
  </xdr:twoCellAnchor>
  <xdr:twoCellAnchor editAs="oneCell">
    <xdr:from>
      <xdr:col>11</xdr:col>
      <xdr:colOff>570443</xdr:colOff>
      <xdr:row>12</xdr:row>
      <xdr:rowOff>169332</xdr:rowOff>
    </xdr:from>
    <xdr:to>
      <xdr:col>12</xdr:col>
      <xdr:colOff>331259</xdr:colOff>
      <xdr:row>14</xdr:row>
      <xdr:rowOff>158748</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76043" y="2455332"/>
          <a:ext cx="370416" cy="370416"/>
        </a:xfrm>
        <a:prstGeom prst="rect">
          <a:avLst/>
        </a:prstGeom>
      </xdr:spPr>
    </xdr:pic>
    <xdr:clientData/>
  </xdr:twoCellAnchor>
  <xdr:twoCellAnchor>
    <xdr:from>
      <xdr:col>5</xdr:col>
      <xdr:colOff>185913</xdr:colOff>
      <xdr:row>7</xdr:row>
      <xdr:rowOff>141817</xdr:rowOff>
    </xdr:from>
    <xdr:to>
      <xdr:col>7</xdr:col>
      <xdr:colOff>90663</xdr:colOff>
      <xdr:row>9</xdr:row>
      <xdr:rowOff>35984</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3233913" y="1475317"/>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Revenue</a:t>
          </a:r>
          <a:endParaRPr lang="en-KE" sz="1100" b="1"/>
        </a:p>
      </xdr:txBody>
    </xdr:sp>
    <xdr:clientData/>
  </xdr:twoCellAnchor>
  <xdr:twoCellAnchor>
    <xdr:from>
      <xdr:col>7</xdr:col>
      <xdr:colOff>419452</xdr:colOff>
      <xdr:row>7</xdr:row>
      <xdr:rowOff>141817</xdr:rowOff>
    </xdr:from>
    <xdr:to>
      <xdr:col>9</xdr:col>
      <xdr:colOff>328435</xdr:colOff>
      <xdr:row>9</xdr:row>
      <xdr:rowOff>35984</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4686652" y="1475317"/>
          <a:ext cx="1128183"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Profit</a:t>
          </a:r>
          <a:endParaRPr lang="en-KE" sz="1100" b="1"/>
        </a:p>
      </xdr:txBody>
    </xdr:sp>
    <xdr:clientData/>
  </xdr:twoCellAnchor>
  <xdr:twoCellAnchor>
    <xdr:from>
      <xdr:col>2</xdr:col>
      <xdr:colOff>557740</xdr:colOff>
      <xdr:row>7</xdr:row>
      <xdr:rowOff>141817</xdr:rowOff>
    </xdr:from>
    <xdr:to>
      <xdr:col>4</xdr:col>
      <xdr:colOff>462491</xdr:colOff>
      <xdr:row>9</xdr:row>
      <xdr:rowOff>35984</xdr:rowOff>
    </xdr:to>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776940" y="1475317"/>
          <a:ext cx="1123951"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COGS</a:t>
          </a:r>
        </a:p>
        <a:p>
          <a:endParaRPr lang="en-KE" sz="1100" b="1"/>
        </a:p>
      </xdr:txBody>
    </xdr:sp>
    <xdr:clientData/>
  </xdr:twoCellAnchor>
  <xdr:twoCellAnchor>
    <xdr:from>
      <xdr:col>0</xdr:col>
      <xdr:colOff>276224</xdr:colOff>
      <xdr:row>6</xdr:row>
      <xdr:rowOff>95250</xdr:rowOff>
    </xdr:from>
    <xdr:to>
      <xdr:col>2</xdr:col>
      <xdr:colOff>180975</xdr:colOff>
      <xdr:row>7</xdr:row>
      <xdr:rowOff>179917</xdr:rowOff>
    </xdr:to>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276224" y="1238250"/>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Qty</a:t>
          </a:r>
        </a:p>
        <a:p>
          <a:r>
            <a:rPr lang="en-US" sz="1100" b="1"/>
            <a:t>D</a:t>
          </a:r>
          <a:endParaRPr lang="en-KE" sz="1100" b="1"/>
        </a:p>
      </xdr:txBody>
    </xdr:sp>
    <xdr:clientData/>
  </xdr:twoCellAnchor>
  <xdr:twoCellAnchor>
    <xdr:from>
      <xdr:col>10</xdr:col>
      <xdr:colOff>47625</xdr:colOff>
      <xdr:row>7</xdr:row>
      <xdr:rowOff>141817</xdr:rowOff>
    </xdr:from>
    <xdr:to>
      <xdr:col>11</xdr:col>
      <xdr:colOff>561975</xdr:colOff>
      <xdr:row>9</xdr:row>
      <xdr:rowOff>35984</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6143625" y="1475317"/>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%Profit Margin</a:t>
          </a:r>
        </a:p>
        <a:p>
          <a:endParaRPr lang="en-KE" sz="1100" b="1"/>
        </a:p>
      </xdr:txBody>
    </xdr:sp>
    <xdr:clientData/>
  </xdr:twoCellAnchor>
  <xdr:twoCellAnchor>
    <xdr:from>
      <xdr:col>12</xdr:col>
      <xdr:colOff>284691</xdr:colOff>
      <xdr:row>6</xdr:row>
      <xdr:rowOff>95250</xdr:rowOff>
    </xdr:from>
    <xdr:to>
      <xdr:col>14</xdr:col>
      <xdr:colOff>189442</xdr:colOff>
      <xdr:row>7</xdr:row>
      <xdr:rowOff>179917</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7599891" y="1238250"/>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#Transaction</a:t>
          </a:r>
        </a:p>
        <a:p>
          <a:endParaRPr lang="en-KE" sz="1100" b="1"/>
        </a:p>
      </xdr:txBody>
    </xdr:sp>
    <xdr:clientData/>
  </xdr:twoCellAnchor>
  <xdr:twoCellAnchor>
    <xdr:from>
      <xdr:col>5</xdr:col>
      <xdr:colOff>211313</xdr:colOff>
      <xdr:row>8</xdr:row>
      <xdr:rowOff>170392</xdr:rowOff>
    </xdr:from>
    <xdr:to>
      <xdr:col>7</xdr:col>
      <xdr:colOff>116063</xdr:colOff>
      <xdr:row>10</xdr:row>
      <xdr:rowOff>64559</xdr:rowOff>
    </xdr:to>
    <xdr:sp macro="" textlink="'Analysis 1'!B2">
      <xdr:nvSpPr>
        <xdr:cNvPr id="40" name="TextBox 39">
          <a:extLst>
            <a:ext uri="{FF2B5EF4-FFF2-40B4-BE49-F238E27FC236}">
              <a16:creationId xmlns:a16="http://schemas.microsoft.com/office/drawing/2014/main" id="{00000000-0008-0000-0100-000028000000}"/>
            </a:ext>
          </a:extLst>
        </xdr:cNvPr>
        <xdr:cNvSpPr txBox="1"/>
      </xdr:nvSpPr>
      <xdr:spPr>
        <a:xfrm>
          <a:off x="3259313" y="1694392"/>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63C70B-C835-4DD0-A185-B5253CB395EB}" type="TxLink">
            <a:rPr lang="en-US" sz="1400" b="1" i="0" u="none" strike="noStrike">
              <a:solidFill>
                <a:sysClr val="windowText" lastClr="000000"/>
              </a:solidFill>
              <a:latin typeface="Calibri"/>
              <a:cs typeface="Calibri"/>
            </a:rPr>
            <a:pPr/>
            <a:t>$ 102.4 M</a:t>
          </a:fld>
          <a:endParaRPr lang="en-KE" sz="1400" b="1">
            <a:solidFill>
              <a:sysClr val="windowText" lastClr="000000"/>
            </a:solidFill>
          </a:endParaRPr>
        </a:p>
      </xdr:txBody>
    </xdr:sp>
    <xdr:clientData/>
  </xdr:twoCellAnchor>
  <xdr:twoCellAnchor>
    <xdr:from>
      <xdr:col>7</xdr:col>
      <xdr:colOff>444852</xdr:colOff>
      <xdr:row>8</xdr:row>
      <xdr:rowOff>170392</xdr:rowOff>
    </xdr:from>
    <xdr:to>
      <xdr:col>9</xdr:col>
      <xdr:colOff>353835</xdr:colOff>
      <xdr:row>10</xdr:row>
      <xdr:rowOff>64559</xdr:rowOff>
    </xdr:to>
    <xdr:sp macro="" textlink="'Analysis 1'!C2">
      <xdr:nvSpPr>
        <xdr:cNvPr id="42" name="TextBox 41">
          <a:extLst>
            <a:ext uri="{FF2B5EF4-FFF2-40B4-BE49-F238E27FC236}">
              <a16:creationId xmlns:a16="http://schemas.microsoft.com/office/drawing/2014/main" id="{00000000-0008-0000-0100-00002A000000}"/>
            </a:ext>
          </a:extLst>
        </xdr:cNvPr>
        <xdr:cNvSpPr txBox="1"/>
      </xdr:nvSpPr>
      <xdr:spPr>
        <a:xfrm>
          <a:off x="4712052" y="1694392"/>
          <a:ext cx="1128183"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46690-E133-4F67-88AE-785D215953AE}" type="TxLink">
            <a:rPr lang="en-US" sz="1400" b="1" i="0" u="none" strike="noStrike">
              <a:solidFill>
                <a:sysClr val="windowText" lastClr="000000"/>
              </a:solidFill>
              <a:latin typeface="Calibri"/>
              <a:cs typeface="Calibri"/>
            </a:rPr>
            <a:pPr/>
            <a:t>$ 42.5 M</a:t>
          </a:fld>
          <a:endParaRPr lang="en-KE" sz="1400" b="1">
            <a:solidFill>
              <a:sysClr val="windowText" lastClr="000000"/>
            </a:solidFill>
          </a:endParaRPr>
        </a:p>
      </xdr:txBody>
    </xdr:sp>
    <xdr:clientData/>
  </xdr:twoCellAnchor>
  <xdr:twoCellAnchor>
    <xdr:from>
      <xdr:col>2</xdr:col>
      <xdr:colOff>583140</xdr:colOff>
      <xdr:row>8</xdr:row>
      <xdr:rowOff>170392</xdr:rowOff>
    </xdr:from>
    <xdr:to>
      <xdr:col>4</xdr:col>
      <xdr:colOff>487891</xdr:colOff>
      <xdr:row>10</xdr:row>
      <xdr:rowOff>64559</xdr:rowOff>
    </xdr:to>
    <xdr:sp macro="" textlink="'Analysis 1'!D2">
      <xdr:nvSpPr>
        <xdr:cNvPr id="43" name="TextBox 42">
          <a:extLst>
            <a:ext uri="{FF2B5EF4-FFF2-40B4-BE49-F238E27FC236}">
              <a16:creationId xmlns:a16="http://schemas.microsoft.com/office/drawing/2014/main" id="{00000000-0008-0000-0100-00002B000000}"/>
            </a:ext>
          </a:extLst>
        </xdr:cNvPr>
        <xdr:cNvSpPr txBox="1"/>
      </xdr:nvSpPr>
      <xdr:spPr>
        <a:xfrm>
          <a:off x="1802340" y="1694392"/>
          <a:ext cx="1123951"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904BBE-30EC-43C2-A0F1-B6405723F3B7}" type="TxLink">
            <a:rPr lang="en-US" sz="1400" b="1" i="0" u="none" strike="noStrike">
              <a:solidFill>
                <a:sysClr val="windowText" lastClr="000000"/>
              </a:solidFill>
              <a:latin typeface="Calibri"/>
              <a:cs typeface="Calibri"/>
            </a:rPr>
            <a:pPr/>
            <a:t>$ 59.8 M</a:t>
          </a:fld>
          <a:endParaRPr lang="en-KE" sz="1400" b="1">
            <a:solidFill>
              <a:sysClr val="windowText" lastClr="000000"/>
            </a:solidFill>
          </a:endParaRPr>
        </a:p>
      </xdr:txBody>
    </xdr:sp>
    <xdr:clientData/>
  </xdr:twoCellAnchor>
  <xdr:twoCellAnchor>
    <xdr:from>
      <xdr:col>10</xdr:col>
      <xdr:colOff>73025</xdr:colOff>
      <xdr:row>8</xdr:row>
      <xdr:rowOff>170392</xdr:rowOff>
    </xdr:from>
    <xdr:to>
      <xdr:col>11</xdr:col>
      <xdr:colOff>587375</xdr:colOff>
      <xdr:row>10</xdr:row>
      <xdr:rowOff>64559</xdr:rowOff>
    </xdr:to>
    <xdr:sp macro="" textlink="'Analysis 1'!I2">
      <xdr:nvSpPr>
        <xdr:cNvPr id="44" name="TextBox 43">
          <a:extLst>
            <a:ext uri="{FF2B5EF4-FFF2-40B4-BE49-F238E27FC236}">
              <a16:creationId xmlns:a16="http://schemas.microsoft.com/office/drawing/2014/main" id="{00000000-0008-0000-0100-00002C000000}"/>
            </a:ext>
          </a:extLst>
        </xdr:cNvPr>
        <xdr:cNvSpPr txBox="1"/>
      </xdr:nvSpPr>
      <xdr:spPr>
        <a:xfrm>
          <a:off x="6169025" y="1694392"/>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B6049C-BF75-41E5-B3EE-3EAF82E2258C}" type="TxLink">
            <a:rPr lang="en-US" sz="1400" b="1" i="0" u="none" strike="noStrike">
              <a:solidFill>
                <a:sysClr val="windowText" lastClr="000000"/>
              </a:solidFill>
              <a:latin typeface="Calibri"/>
              <a:cs typeface="Calibri"/>
            </a:rPr>
            <a:pPr/>
            <a:t>41.56%</a:t>
          </a:fld>
          <a:endParaRPr lang="en-KE" sz="1400" b="1">
            <a:solidFill>
              <a:sysClr val="windowText" lastClr="000000"/>
            </a:solidFill>
          </a:endParaRPr>
        </a:p>
      </xdr:txBody>
    </xdr:sp>
    <xdr:clientData/>
  </xdr:twoCellAnchor>
  <xdr:twoCellAnchor>
    <xdr:from>
      <xdr:col>0</xdr:col>
      <xdr:colOff>298449</xdr:colOff>
      <xdr:row>8</xdr:row>
      <xdr:rowOff>33866</xdr:rowOff>
    </xdr:from>
    <xdr:to>
      <xdr:col>2</xdr:col>
      <xdr:colOff>203200</xdr:colOff>
      <xdr:row>9</xdr:row>
      <xdr:rowOff>118533</xdr:rowOff>
    </xdr:to>
    <xdr:sp macro="" textlink="'Analysis 1'!E2">
      <xdr:nvSpPr>
        <xdr:cNvPr id="45" name="TextBox 44">
          <a:extLst>
            <a:ext uri="{FF2B5EF4-FFF2-40B4-BE49-F238E27FC236}">
              <a16:creationId xmlns:a16="http://schemas.microsoft.com/office/drawing/2014/main" id="{00000000-0008-0000-0100-00002D000000}"/>
            </a:ext>
          </a:extLst>
        </xdr:cNvPr>
        <xdr:cNvSpPr txBox="1"/>
      </xdr:nvSpPr>
      <xdr:spPr>
        <a:xfrm>
          <a:off x="298449" y="1557866"/>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46996A-25ED-42B0-93F3-89714CB3BF0F}" type="TxLink">
            <a:rPr lang="en-US" sz="1200" b="1" i="0" u="none" strike="noStrike">
              <a:solidFill>
                <a:schemeClr val="bg1"/>
              </a:solidFill>
              <a:latin typeface="Calibri"/>
              <a:cs typeface="Calibri"/>
            </a:rPr>
            <a:pPr algn="ctr"/>
            <a:t>255.72K</a:t>
          </a:fld>
          <a:endParaRPr lang="en-KE" sz="1200" b="1">
            <a:solidFill>
              <a:schemeClr val="bg1"/>
            </a:solidFill>
          </a:endParaRPr>
        </a:p>
      </xdr:txBody>
    </xdr:sp>
    <xdr:clientData/>
  </xdr:twoCellAnchor>
  <xdr:twoCellAnchor>
    <xdr:from>
      <xdr:col>12</xdr:col>
      <xdr:colOff>278341</xdr:colOff>
      <xdr:row>8</xdr:row>
      <xdr:rowOff>33866</xdr:rowOff>
    </xdr:from>
    <xdr:to>
      <xdr:col>14</xdr:col>
      <xdr:colOff>183092</xdr:colOff>
      <xdr:row>9</xdr:row>
      <xdr:rowOff>118533</xdr:rowOff>
    </xdr:to>
    <xdr:sp macro="" textlink="'Analysis 1'!A2">
      <xdr:nvSpPr>
        <xdr:cNvPr id="46" name="TextBox 45">
          <a:extLst>
            <a:ext uri="{FF2B5EF4-FFF2-40B4-BE49-F238E27FC236}">
              <a16:creationId xmlns:a16="http://schemas.microsoft.com/office/drawing/2014/main" id="{00000000-0008-0000-0100-00002E000000}"/>
            </a:ext>
          </a:extLst>
        </xdr:cNvPr>
        <xdr:cNvSpPr txBox="1"/>
      </xdr:nvSpPr>
      <xdr:spPr>
        <a:xfrm>
          <a:off x="7593541" y="1557866"/>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57774B-6A65-4DD2-99CB-41285E12BED1}" type="TxLink">
            <a:rPr lang="en-US" sz="1400" b="1" i="0" u="none" strike="noStrike">
              <a:solidFill>
                <a:schemeClr val="bg1"/>
              </a:solidFill>
              <a:latin typeface="Calibri"/>
              <a:cs typeface="Calibri"/>
            </a:rPr>
            <a:pPr/>
            <a:t>24.44K</a:t>
          </a:fld>
          <a:endParaRPr lang="en-KE" sz="1400" b="1">
            <a:solidFill>
              <a:schemeClr val="bg1"/>
            </a:solidFill>
          </a:endParaRPr>
        </a:p>
      </xdr:txBody>
    </xdr:sp>
    <xdr:clientData/>
  </xdr:twoCellAnchor>
  <xdr:twoCellAnchor>
    <xdr:from>
      <xdr:col>15</xdr:col>
      <xdr:colOff>57150</xdr:colOff>
      <xdr:row>3</xdr:row>
      <xdr:rowOff>52917</xdr:rowOff>
    </xdr:from>
    <xdr:to>
      <xdr:col>21</xdr:col>
      <xdr:colOff>228600</xdr:colOff>
      <xdr:row>15</xdr:row>
      <xdr:rowOff>0</xdr:rowOff>
    </xdr:to>
    <xdr:sp macro="" textlink="">
      <xdr:nvSpPr>
        <xdr:cNvPr id="47" name="Rectangle: Rounded Corners 46">
          <a:extLst>
            <a:ext uri="{FF2B5EF4-FFF2-40B4-BE49-F238E27FC236}">
              <a16:creationId xmlns:a16="http://schemas.microsoft.com/office/drawing/2014/main" id="{00000000-0008-0000-0100-00002F000000}"/>
            </a:ext>
          </a:extLst>
        </xdr:cNvPr>
        <xdr:cNvSpPr/>
      </xdr:nvSpPr>
      <xdr:spPr>
        <a:xfrm>
          <a:off x="9201150" y="624417"/>
          <a:ext cx="3829050" cy="223308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mc:AlternateContent xmlns:mc="http://schemas.openxmlformats.org/markup-compatibility/2006">
    <mc:Choice xmlns:a14="http://schemas.microsoft.com/office/drawing/2010/main" Requires="a14">
      <xdr:twoCellAnchor editAs="oneCell">
        <xdr:from>
          <xdr:col>15</xdr:col>
          <xdr:colOff>228600</xdr:colOff>
          <xdr:row>4</xdr:row>
          <xdr:rowOff>28575</xdr:rowOff>
        </xdr:from>
        <xdr:to>
          <xdr:col>16</xdr:col>
          <xdr:colOff>590550</xdr:colOff>
          <xdr:row>5</xdr:row>
          <xdr:rowOff>57150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 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419100</xdr:colOff>
          <xdr:row>4</xdr:row>
          <xdr:rowOff>28575</xdr:rowOff>
        </xdr:from>
        <xdr:to>
          <xdr:col>18</xdr:col>
          <xdr:colOff>171450</xdr:colOff>
          <xdr:row>5</xdr:row>
          <xdr:rowOff>57150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xdr:row>
          <xdr:rowOff>28575</xdr:rowOff>
        </xdr:from>
        <xdr:to>
          <xdr:col>19</xdr:col>
          <xdr:colOff>361950</xdr:colOff>
          <xdr:row>5</xdr:row>
          <xdr:rowOff>57150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Transaction</a:t>
              </a:r>
            </a:p>
          </xdr:txBody>
        </xdr:sp>
        <xdr:clientData/>
      </xdr:twoCellAnchor>
    </mc:Choice>
    <mc:Fallback/>
  </mc:AlternateContent>
  <xdr:twoCellAnchor>
    <xdr:from>
      <xdr:col>15</xdr:col>
      <xdr:colOff>0</xdr:colOff>
      <xdr:row>6</xdr:row>
      <xdr:rowOff>76200</xdr:rowOff>
    </xdr:from>
    <xdr:to>
      <xdr:col>21</xdr:col>
      <xdr:colOff>9525</xdr:colOff>
      <xdr:row>14</xdr:row>
      <xdr:rowOff>66675</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135113</xdr:colOff>
      <xdr:row>4</xdr:row>
      <xdr:rowOff>180975</xdr:rowOff>
    </xdr:from>
    <xdr:to>
      <xdr:col>16</xdr:col>
      <xdr:colOff>295275</xdr:colOff>
      <xdr:row>6</xdr:row>
      <xdr:rowOff>57151</xdr:rowOff>
    </xdr:to>
    <xdr:sp macro="" textlink="'Analysis 1'!B25">
      <xdr:nvSpPr>
        <xdr:cNvPr id="51" name="TextBox 50">
          <a:extLst>
            <a:ext uri="{FF2B5EF4-FFF2-40B4-BE49-F238E27FC236}">
              <a16:creationId xmlns:a16="http://schemas.microsoft.com/office/drawing/2014/main" id="{00000000-0008-0000-0100-000033000000}"/>
            </a:ext>
          </a:extLst>
        </xdr:cNvPr>
        <xdr:cNvSpPr txBox="1"/>
      </xdr:nvSpPr>
      <xdr:spPr>
        <a:xfrm>
          <a:off x="9279113" y="942975"/>
          <a:ext cx="769762" cy="25717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535C83-AC1B-4F01-975D-237227259384}" type="TxLink">
            <a:rPr lang="en-US" sz="1200" b="1" i="0" u="none" strike="noStrike">
              <a:solidFill>
                <a:srgbClr val="00B0F0"/>
              </a:solidFill>
              <a:latin typeface="Calibri"/>
              <a:cs typeface="Calibri"/>
            </a:rPr>
            <a:pPr/>
            <a:t>100.0%</a:t>
          </a:fld>
          <a:endParaRPr lang="en-KE" sz="1600" b="1">
            <a:solidFill>
              <a:srgbClr val="00B0F0"/>
            </a:solidFill>
          </a:endParaRPr>
        </a:p>
      </xdr:txBody>
    </xdr:sp>
    <xdr:clientData/>
  </xdr:twoCellAnchor>
  <xdr:twoCellAnchor>
    <xdr:from>
      <xdr:col>15</xdr:col>
      <xdr:colOff>135112</xdr:colOff>
      <xdr:row>5</xdr:row>
      <xdr:rowOff>189442</xdr:rowOff>
    </xdr:from>
    <xdr:to>
      <xdr:col>19</xdr:col>
      <xdr:colOff>561975</xdr:colOff>
      <xdr:row>7</xdr:row>
      <xdr:rowOff>76199</xdr:rowOff>
    </xdr:to>
    <xdr:sp macro="" textlink="'Analysis 1'!D24">
      <xdr:nvSpPr>
        <xdr:cNvPr id="53" name="TextBox 52">
          <a:extLst>
            <a:ext uri="{FF2B5EF4-FFF2-40B4-BE49-F238E27FC236}">
              <a16:creationId xmlns:a16="http://schemas.microsoft.com/office/drawing/2014/main" id="{00000000-0008-0000-0100-000035000000}"/>
            </a:ext>
          </a:extLst>
        </xdr:cNvPr>
        <xdr:cNvSpPr txBox="1"/>
      </xdr:nvSpPr>
      <xdr:spPr>
        <a:xfrm>
          <a:off x="9279112" y="1141942"/>
          <a:ext cx="2865263" cy="2677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77CBAC5-A245-418C-9F83-FFF9F92E3A23}" type="TxLink">
            <a:rPr lang="en-US" sz="1100" b="0" i="0" u="none" strike="noStrike">
              <a:solidFill>
                <a:schemeClr val="tx1">
                  <a:lumMod val="65000"/>
                  <a:lumOff val="35000"/>
                </a:schemeClr>
              </a:solidFill>
              <a:latin typeface="Calibri"/>
              <a:cs typeface="Calibri"/>
            </a:rPr>
            <a:pPr algn="l"/>
            <a:t>of Profit came from the highlighted years</a:t>
          </a:fld>
          <a:endParaRPr lang="en-KE" sz="1600" b="0">
            <a:solidFill>
              <a:schemeClr val="tx1">
                <a:lumMod val="65000"/>
                <a:lumOff val="35000"/>
              </a:schemeClr>
            </a:solidFill>
          </a:endParaRPr>
        </a:p>
      </xdr:txBody>
    </xdr:sp>
    <xdr:clientData/>
  </xdr:twoCellAnchor>
  <xdr:twoCellAnchor>
    <xdr:from>
      <xdr:col>15</xdr:col>
      <xdr:colOff>163687</xdr:colOff>
      <xdr:row>7</xdr:row>
      <xdr:rowOff>17993</xdr:rowOff>
    </xdr:from>
    <xdr:to>
      <xdr:col>16</xdr:col>
      <xdr:colOff>466724</xdr:colOff>
      <xdr:row>8</xdr:row>
      <xdr:rowOff>66675</xdr:rowOff>
    </xdr:to>
    <xdr:sp macro="" textlink="'Analysis 1'!C17">
      <xdr:nvSpPr>
        <xdr:cNvPr id="54" name="TextBox 53">
          <a:extLst>
            <a:ext uri="{FF2B5EF4-FFF2-40B4-BE49-F238E27FC236}">
              <a16:creationId xmlns:a16="http://schemas.microsoft.com/office/drawing/2014/main" id="{00000000-0008-0000-0100-000036000000}"/>
            </a:ext>
          </a:extLst>
        </xdr:cNvPr>
        <xdr:cNvSpPr txBox="1"/>
      </xdr:nvSpPr>
      <xdr:spPr>
        <a:xfrm>
          <a:off x="9307687" y="1351493"/>
          <a:ext cx="912637" cy="23918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392DE2B-DCB2-4823-A079-DCF897DFD2B8}" type="TxLink">
            <a:rPr lang="en-US" sz="1100" b="0" i="0" u="none" strike="noStrike">
              <a:solidFill>
                <a:schemeClr val="tx1">
                  <a:lumMod val="65000"/>
                  <a:lumOff val="35000"/>
                </a:schemeClr>
              </a:solidFill>
              <a:latin typeface="Calibri"/>
              <a:cs typeface="Calibri"/>
            </a:rPr>
            <a:pPr algn="l"/>
            <a:t>10,636,778</a:t>
          </a:fld>
          <a:endParaRPr lang="en-KE" sz="1600" b="1">
            <a:solidFill>
              <a:schemeClr val="tx1">
                <a:lumMod val="65000"/>
                <a:lumOff val="35000"/>
              </a:schemeClr>
            </a:solidFill>
          </a:endParaRPr>
        </a:p>
      </xdr:txBody>
    </xdr:sp>
    <xdr:clientData/>
  </xdr:twoCellAnchor>
  <xdr:twoCellAnchor>
    <xdr:from>
      <xdr:col>15</xdr:col>
      <xdr:colOff>152400</xdr:colOff>
      <xdr:row>8</xdr:row>
      <xdr:rowOff>17992</xdr:rowOff>
    </xdr:from>
    <xdr:to>
      <xdr:col>17</xdr:col>
      <xdr:colOff>19050</xdr:colOff>
      <xdr:row>9</xdr:row>
      <xdr:rowOff>95249</xdr:rowOff>
    </xdr:to>
    <xdr:sp macro="" textlink="'Analysis 1'!C16">
      <xdr:nvSpPr>
        <xdr:cNvPr id="55" name="TextBox 54">
          <a:extLst>
            <a:ext uri="{FF2B5EF4-FFF2-40B4-BE49-F238E27FC236}">
              <a16:creationId xmlns:a16="http://schemas.microsoft.com/office/drawing/2014/main" id="{00000000-0008-0000-0100-000037000000}"/>
            </a:ext>
          </a:extLst>
        </xdr:cNvPr>
        <xdr:cNvSpPr txBox="1"/>
      </xdr:nvSpPr>
      <xdr:spPr>
        <a:xfrm>
          <a:off x="9296400" y="1541992"/>
          <a:ext cx="1085850" cy="2677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FA459FA-18F9-47E6-8174-F0187DBCCC39}" type="TxLink">
            <a:rPr lang="en-US" sz="1000" b="0" i="0" u="none" strike="noStrike">
              <a:solidFill>
                <a:schemeClr val="tx1">
                  <a:lumMod val="65000"/>
                  <a:lumOff val="35000"/>
                </a:schemeClr>
              </a:solidFill>
              <a:latin typeface="Calibri"/>
              <a:cs typeface="Calibri"/>
            </a:rPr>
            <a:pPr algn="l"/>
            <a:t>Average Profit</a:t>
          </a:fld>
          <a:endParaRPr lang="en-KE" sz="1200" b="0">
            <a:solidFill>
              <a:schemeClr val="tx1">
                <a:lumMod val="65000"/>
                <a:lumOff val="35000"/>
              </a:schemeClr>
            </a:solidFill>
          </a:endParaRPr>
        </a:p>
      </xdr:txBody>
    </xdr:sp>
    <xdr:clientData/>
  </xdr:twoCellAnchor>
  <xdr:twoCellAnchor>
    <xdr:from>
      <xdr:col>15</xdr:col>
      <xdr:colOff>266700</xdr:colOff>
      <xdr:row>9</xdr:row>
      <xdr:rowOff>76200</xdr:rowOff>
    </xdr:from>
    <xdr:to>
      <xdr:col>16</xdr:col>
      <xdr:colOff>9525</xdr:colOff>
      <xdr:row>9</xdr:row>
      <xdr:rowOff>76201</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flipV="1">
          <a:off x="9410700" y="1790700"/>
          <a:ext cx="352425" cy="1"/>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300212</xdr:colOff>
      <xdr:row>10</xdr:row>
      <xdr:rowOff>76200</xdr:rowOff>
    </xdr:from>
    <xdr:to>
      <xdr:col>6</xdr:col>
      <xdr:colOff>533400</xdr:colOff>
      <xdr:row>11</xdr:row>
      <xdr:rowOff>66676</xdr:rowOff>
    </xdr:to>
    <xdr:sp macro="" textlink="'Analysis 1'!AA16">
      <xdr:nvSpPr>
        <xdr:cNvPr id="56" name="Rectangle: Rounded Corners 55">
          <a:extLst>
            <a:ext uri="{FF2B5EF4-FFF2-40B4-BE49-F238E27FC236}">
              <a16:creationId xmlns:a16="http://schemas.microsoft.com/office/drawing/2014/main" id="{00000000-0008-0000-0100-000038000000}"/>
            </a:ext>
          </a:extLst>
        </xdr:cNvPr>
        <xdr:cNvSpPr/>
      </xdr:nvSpPr>
      <xdr:spPr>
        <a:xfrm>
          <a:off x="3348212" y="1981200"/>
          <a:ext cx="842788" cy="180976"/>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C1EC63B-0B8F-4C3C-822A-3EF487B4D76D}" type="TxLink">
            <a:rPr lang="en-US" sz="1100" b="1" i="0" u="none" strike="noStrike">
              <a:solidFill>
                <a:schemeClr val="bg2">
                  <a:lumMod val="50000"/>
                </a:schemeClr>
              </a:solidFill>
              <a:latin typeface="Calibri"/>
              <a:ea typeface="+mn-ea"/>
              <a:cs typeface="Calibri"/>
            </a:rPr>
            <a:pPr marL="0" indent="0" algn="l"/>
            <a:t>+100.00%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3</xdr:col>
      <xdr:colOff>47625</xdr:colOff>
      <xdr:row>10</xdr:row>
      <xdr:rowOff>95249</xdr:rowOff>
    </xdr:from>
    <xdr:to>
      <xdr:col>4</xdr:col>
      <xdr:colOff>219075</xdr:colOff>
      <xdr:row>11</xdr:row>
      <xdr:rowOff>47624</xdr:rowOff>
    </xdr:to>
    <xdr:sp macro="" textlink="'Analysis 1'!AA22">
      <xdr:nvSpPr>
        <xdr:cNvPr id="57" name="Rectangle: Rounded Corners 56">
          <a:extLst>
            <a:ext uri="{FF2B5EF4-FFF2-40B4-BE49-F238E27FC236}">
              <a16:creationId xmlns:a16="http://schemas.microsoft.com/office/drawing/2014/main" id="{00000000-0008-0000-0100-000039000000}"/>
            </a:ext>
          </a:extLst>
        </xdr:cNvPr>
        <xdr:cNvSpPr/>
      </xdr:nvSpPr>
      <xdr:spPr>
        <a:xfrm>
          <a:off x="1876425" y="2000249"/>
          <a:ext cx="781050" cy="142875"/>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3B5A818-4A73-4F4C-9F05-143C425B7CB8}" type="TxLink">
            <a:rPr lang="en-US" sz="1100" b="1" i="0" u="none" strike="noStrike">
              <a:solidFill>
                <a:schemeClr val="bg2">
                  <a:lumMod val="50000"/>
                </a:schemeClr>
              </a:solidFill>
              <a:latin typeface="Calibri"/>
              <a:ea typeface="+mn-ea"/>
              <a:cs typeface="Calibri"/>
            </a:rPr>
            <a:pPr marL="0" indent="0" algn="l"/>
            <a:t>+100.00%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10</xdr:col>
      <xdr:colOff>133350</xdr:colOff>
      <xdr:row>10</xdr:row>
      <xdr:rowOff>57150</xdr:rowOff>
    </xdr:from>
    <xdr:to>
      <xdr:col>11</xdr:col>
      <xdr:colOff>323850</xdr:colOff>
      <xdr:row>11</xdr:row>
      <xdr:rowOff>9527</xdr:rowOff>
    </xdr:to>
    <xdr:sp macro="" textlink="'Analysis 1'!AA40">
      <xdr:nvSpPr>
        <xdr:cNvPr id="59" name="Rectangle: Rounded Corners 58">
          <a:extLst>
            <a:ext uri="{FF2B5EF4-FFF2-40B4-BE49-F238E27FC236}">
              <a16:creationId xmlns:a16="http://schemas.microsoft.com/office/drawing/2014/main" id="{00000000-0008-0000-0100-00003B000000}"/>
            </a:ext>
          </a:extLst>
        </xdr:cNvPr>
        <xdr:cNvSpPr/>
      </xdr:nvSpPr>
      <xdr:spPr>
        <a:xfrm>
          <a:off x="6229350" y="1962150"/>
          <a:ext cx="800100" cy="142877"/>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21149895-322F-49CE-BDB9-0EA68BC93FE8}" type="TxLink">
            <a:rPr lang="en-US" sz="1100" b="1" i="0" u="none" strike="noStrike">
              <a:solidFill>
                <a:schemeClr val="bg2">
                  <a:lumMod val="50000"/>
                </a:schemeClr>
              </a:solidFill>
              <a:latin typeface="Calibri"/>
              <a:ea typeface="+mn-ea"/>
              <a:cs typeface="Calibri"/>
            </a:rPr>
            <a:pPr marL="0" indent="0" algn="l"/>
            <a:t>+100.00%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7</xdr:col>
      <xdr:colOff>523167</xdr:colOff>
      <xdr:row>10</xdr:row>
      <xdr:rowOff>28575</xdr:rowOff>
    </xdr:from>
    <xdr:to>
      <xdr:col>9</xdr:col>
      <xdr:colOff>76200</xdr:colOff>
      <xdr:row>11</xdr:row>
      <xdr:rowOff>19051</xdr:rowOff>
    </xdr:to>
    <xdr:sp macro="" textlink="'Analysis 1'!AA9">
      <xdr:nvSpPr>
        <xdr:cNvPr id="60" name="Rectangle: Rounded Corners 59">
          <a:extLst>
            <a:ext uri="{FF2B5EF4-FFF2-40B4-BE49-F238E27FC236}">
              <a16:creationId xmlns:a16="http://schemas.microsoft.com/office/drawing/2014/main" id="{00000000-0008-0000-0100-00003C000000}"/>
            </a:ext>
          </a:extLst>
        </xdr:cNvPr>
        <xdr:cNvSpPr/>
      </xdr:nvSpPr>
      <xdr:spPr>
        <a:xfrm>
          <a:off x="4790367" y="1933575"/>
          <a:ext cx="772233" cy="180976"/>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BD0A5812-8CE7-49EA-861D-CE3A597F026B}" type="TxLink">
            <a:rPr lang="en-US" sz="1100" b="1" i="0" u="none" strike="noStrike">
              <a:solidFill>
                <a:schemeClr val="bg2">
                  <a:lumMod val="50000"/>
                </a:schemeClr>
              </a:solidFill>
              <a:latin typeface="Calibri"/>
              <a:cs typeface="Calibri"/>
            </a:rPr>
            <a:pPr algn="l"/>
            <a:t>+100.00%</a:t>
          </a:fld>
          <a:endParaRPr lang="en-KE" sz="1100">
            <a:solidFill>
              <a:schemeClr val="bg2">
                <a:lumMod val="50000"/>
              </a:schemeClr>
            </a:solidFill>
          </a:endParaRPr>
        </a:p>
      </xdr:txBody>
    </xdr:sp>
    <xdr:clientData/>
  </xdr:twoCellAnchor>
  <xdr:twoCellAnchor>
    <xdr:from>
      <xdr:col>0</xdr:col>
      <xdr:colOff>447675</xdr:colOff>
      <xdr:row>10</xdr:row>
      <xdr:rowOff>9524</xdr:rowOff>
    </xdr:from>
    <xdr:to>
      <xdr:col>2</xdr:col>
      <xdr:colOff>66675</xdr:colOff>
      <xdr:row>10</xdr:row>
      <xdr:rowOff>142873</xdr:rowOff>
    </xdr:to>
    <xdr:sp macro="" textlink="'Analysis 1'!AA28">
      <xdr:nvSpPr>
        <xdr:cNvPr id="61" name="Rectangle: Rounded Corners 60">
          <a:extLst>
            <a:ext uri="{FF2B5EF4-FFF2-40B4-BE49-F238E27FC236}">
              <a16:creationId xmlns:a16="http://schemas.microsoft.com/office/drawing/2014/main" id="{00000000-0008-0000-0100-00003D000000}"/>
            </a:ext>
          </a:extLst>
        </xdr:cNvPr>
        <xdr:cNvSpPr/>
      </xdr:nvSpPr>
      <xdr:spPr>
        <a:xfrm>
          <a:off x="447675" y="1914524"/>
          <a:ext cx="838200" cy="133349"/>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9ECA620B-4715-46A3-9E99-D7A9E2D6938F}" type="TxLink">
            <a:rPr lang="en-US" sz="1100" b="1" i="0" u="none" strike="noStrike">
              <a:solidFill>
                <a:srgbClr val="FFFFFF"/>
              </a:solidFill>
              <a:latin typeface="Calibri"/>
              <a:ea typeface="+mn-ea"/>
              <a:cs typeface="Calibri"/>
            </a:rPr>
            <a:pPr marL="0" indent="0" algn="l"/>
            <a:t>+100.00%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0</xdr:col>
      <xdr:colOff>0</xdr:colOff>
      <xdr:row>9</xdr:row>
      <xdr:rowOff>76200</xdr:rowOff>
    </xdr:from>
    <xdr:to>
      <xdr:col>0</xdr:col>
      <xdr:colOff>0</xdr:colOff>
      <xdr:row>10</xdr:row>
      <xdr:rowOff>66674</xdr:rowOff>
    </xdr:to>
    <xdr:sp macro="" textlink="'Analysis 1'!AF37">
      <xdr:nvSpPr>
        <xdr:cNvPr id="62" name="Rectangle: Rounded Corners 61">
          <a:extLst>
            <a:ext uri="{FF2B5EF4-FFF2-40B4-BE49-F238E27FC236}">
              <a16:creationId xmlns:a16="http://schemas.microsoft.com/office/drawing/2014/main" id="{00000000-0008-0000-0100-00003E000000}"/>
            </a:ext>
          </a:extLst>
        </xdr:cNvPr>
        <xdr:cNvSpPr/>
      </xdr:nvSpPr>
      <xdr:spPr>
        <a:xfrm>
          <a:off x="0" y="1790700"/>
          <a:ext cx="0" cy="180974"/>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3B5A818-4A73-4F4C-9F05-143C425B7CB8}" type="TxLink">
            <a:rPr lang="en-US" sz="1100" b="1" i="0" u="none" strike="noStrike">
              <a:solidFill>
                <a:schemeClr val="bg2">
                  <a:lumMod val="50000"/>
                </a:schemeClr>
              </a:solidFill>
              <a:latin typeface="Calibri"/>
              <a:ea typeface="+mn-ea"/>
              <a:cs typeface="Calibri"/>
            </a:rPr>
            <a:pPr marL="0" indent="0" algn="l"/>
            <a:t> </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12</xdr:col>
      <xdr:colOff>428625</xdr:colOff>
      <xdr:row>10</xdr:row>
      <xdr:rowOff>28574</xdr:rowOff>
    </xdr:from>
    <xdr:to>
      <xdr:col>13</xdr:col>
      <xdr:colOff>590550</xdr:colOff>
      <xdr:row>10</xdr:row>
      <xdr:rowOff>142873</xdr:rowOff>
    </xdr:to>
    <xdr:sp macro="" textlink="'Analysis 1'!AA34">
      <xdr:nvSpPr>
        <xdr:cNvPr id="63" name="Rectangle: Rounded Corners 62">
          <a:extLst>
            <a:ext uri="{FF2B5EF4-FFF2-40B4-BE49-F238E27FC236}">
              <a16:creationId xmlns:a16="http://schemas.microsoft.com/office/drawing/2014/main" id="{00000000-0008-0000-0100-00003F000000}"/>
            </a:ext>
          </a:extLst>
        </xdr:cNvPr>
        <xdr:cNvSpPr/>
      </xdr:nvSpPr>
      <xdr:spPr>
        <a:xfrm>
          <a:off x="7743825" y="1933574"/>
          <a:ext cx="771525" cy="114299"/>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E8C6E861-FE97-4FF1-AB2C-7C4C4F24D925}" type="TxLink">
            <a:rPr lang="en-US" sz="1100" b="1" i="0" u="none" strike="noStrike">
              <a:solidFill>
                <a:srgbClr val="FFFFFF"/>
              </a:solidFill>
              <a:latin typeface="Calibri"/>
              <a:ea typeface="+mn-ea"/>
              <a:cs typeface="Calibri"/>
            </a:rPr>
            <a:pPr marL="0" indent="0" algn="l"/>
            <a:t>+100.00%</a:t>
          </a:fld>
          <a:endParaRPr lang="en-KE" sz="1100" b="1" i="0" u="none" strike="noStrike">
            <a:solidFill>
              <a:schemeClr val="bg2">
                <a:lumMod val="50000"/>
              </a:schemeClr>
            </a:solidFill>
            <a:latin typeface="Calibri"/>
            <a:ea typeface="+mn-ea"/>
            <a:cs typeface="Calibri"/>
          </a:endParaRPr>
        </a:p>
      </xdr:txBody>
    </xdr:sp>
    <xdr:clientData/>
  </xdr:twoCellAnchor>
  <xdr:twoCellAnchor editAs="oneCell">
    <xdr:from>
      <xdr:col>15</xdr:col>
      <xdr:colOff>285751</xdr:colOff>
      <xdr:row>12</xdr:row>
      <xdr:rowOff>152400</xdr:rowOff>
    </xdr:from>
    <xdr:to>
      <xdr:col>20</xdr:col>
      <xdr:colOff>342901</xdr:colOff>
      <xdr:row>14</xdr:row>
      <xdr:rowOff>190499</xdr:rowOff>
    </xdr:to>
    <mc:AlternateContent xmlns:mc="http://schemas.openxmlformats.org/markup-compatibility/2006">
      <mc:Choice xmlns:a14="http://schemas.microsoft.com/office/drawing/2010/main" Requires="a14">
        <xdr:graphicFrame macro="">
          <xdr:nvGraphicFramePr>
            <xdr:cNvPr id="65" name="Year">
              <a:extLst>
                <a:ext uri="{FF2B5EF4-FFF2-40B4-BE49-F238E27FC236}">
                  <a16:creationId xmlns:a16="http://schemas.microsoft.com/office/drawing/2014/main" id="{4B6B7BFC-3A7B-4132-91CC-A2F7B072BC1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429751" y="2438400"/>
              <a:ext cx="3105150" cy="41909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161925</xdr:colOff>
      <xdr:row>17</xdr:row>
      <xdr:rowOff>142875</xdr:rowOff>
    </xdr:from>
    <xdr:to>
      <xdr:col>10</xdr:col>
      <xdr:colOff>38100</xdr:colOff>
      <xdr:row>27</xdr:row>
      <xdr:rowOff>28575</xdr:rowOff>
    </xdr:to>
    <xdr:graphicFrame macro="">
      <xdr:nvGraphicFramePr>
        <xdr:cNvPr id="66" name="Chart 65">
          <a:extLst>
            <a:ext uri="{FF2B5EF4-FFF2-40B4-BE49-F238E27FC236}">
              <a16:creationId xmlns:a16="http://schemas.microsoft.com/office/drawing/2014/main" id="{7E864640-3DA3-424B-946D-175C9A2F6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224011</xdr:colOff>
      <xdr:row>16</xdr:row>
      <xdr:rowOff>66675</xdr:rowOff>
    </xdr:from>
    <xdr:to>
      <xdr:col>1</xdr:col>
      <xdr:colOff>485774</xdr:colOff>
      <xdr:row>17</xdr:row>
      <xdr:rowOff>123825</xdr:rowOff>
    </xdr:to>
    <xdr:sp macro="" textlink="">
      <xdr:nvSpPr>
        <xdr:cNvPr id="69" name="Rectangle: Rounded Corners 68">
          <a:extLst>
            <a:ext uri="{FF2B5EF4-FFF2-40B4-BE49-F238E27FC236}">
              <a16:creationId xmlns:a16="http://schemas.microsoft.com/office/drawing/2014/main" id="{A05A3561-67AF-4843-9B15-EF80DBE713A2}"/>
            </a:ext>
          </a:extLst>
        </xdr:cNvPr>
        <xdr:cNvSpPr/>
      </xdr:nvSpPr>
      <xdr:spPr>
        <a:xfrm>
          <a:off x="224011" y="3114675"/>
          <a:ext cx="871363" cy="247650"/>
        </a:xfrm>
        <a:prstGeom prst="roundRect">
          <a:avLst>
            <a:gd name="adj" fmla="val 13703"/>
          </a:avLst>
        </a:prstGeom>
        <a:solidFill>
          <a:srgbClr val="00B0F0"/>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1" i="0" u="none" strike="noStrike">
            <a:solidFill>
              <a:schemeClr val="bg2">
                <a:lumMod val="50000"/>
              </a:schemeClr>
            </a:solidFill>
            <a:latin typeface="Calibri"/>
            <a:ea typeface="+mn-ea"/>
            <a:cs typeface="Calibri"/>
          </a:endParaRPr>
        </a:p>
      </xdr:txBody>
    </xdr:sp>
    <xdr:clientData/>
  </xdr:twoCellAnchor>
  <xdr:twoCellAnchor>
    <xdr:from>
      <xdr:col>0</xdr:col>
      <xdr:colOff>300212</xdr:colOff>
      <xdr:row>16</xdr:row>
      <xdr:rowOff>85725</xdr:rowOff>
    </xdr:from>
    <xdr:to>
      <xdr:col>1</xdr:col>
      <xdr:colOff>285750</xdr:colOff>
      <xdr:row>17</xdr:row>
      <xdr:rowOff>104775</xdr:rowOff>
    </xdr:to>
    <xdr:sp macro="" textlink="'Analysis 2'!E7">
      <xdr:nvSpPr>
        <xdr:cNvPr id="70" name="Rectangle: Rounded Corners 69">
          <a:extLst>
            <a:ext uri="{FF2B5EF4-FFF2-40B4-BE49-F238E27FC236}">
              <a16:creationId xmlns:a16="http://schemas.microsoft.com/office/drawing/2014/main" id="{961F5990-4019-47E4-84B6-32F560137007}"/>
            </a:ext>
          </a:extLst>
        </xdr:cNvPr>
        <xdr:cNvSpPr/>
      </xdr:nvSpPr>
      <xdr:spPr>
        <a:xfrm>
          <a:off x="300212" y="3133725"/>
          <a:ext cx="595138" cy="2095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821E023E-1474-4B2C-94D4-C67AF115B0E3}" type="TxLink">
            <a:rPr lang="en-US" sz="1100" b="0" i="0" u="none" strike="noStrike">
              <a:solidFill>
                <a:srgbClr val="000000"/>
              </a:solidFill>
              <a:latin typeface="Calibri"/>
              <a:ea typeface="+mn-ea"/>
              <a:cs typeface="Calibri"/>
            </a:rPr>
            <a:t>In2007</a:t>
          </a:fld>
          <a:endParaRPr lang="en-US" sz="1100" b="1" i="0" u="none" strike="noStrike">
            <a:solidFill>
              <a:schemeClr val="bg2">
                <a:lumMod val="50000"/>
              </a:schemeClr>
            </a:solidFill>
            <a:latin typeface="Calibri"/>
            <a:ea typeface="+mn-ea"/>
            <a:cs typeface="Calibri"/>
          </a:endParaRPr>
        </a:p>
      </xdr:txBody>
    </xdr:sp>
    <xdr:clientData/>
  </xdr:twoCellAnchor>
  <xdr:twoCellAnchor>
    <xdr:from>
      <xdr:col>1</xdr:col>
      <xdr:colOff>528812</xdr:colOff>
      <xdr:row>16</xdr:row>
      <xdr:rowOff>76200</xdr:rowOff>
    </xdr:from>
    <xdr:to>
      <xdr:col>2</xdr:col>
      <xdr:colOff>390525</xdr:colOff>
      <xdr:row>17</xdr:row>
      <xdr:rowOff>114300</xdr:rowOff>
    </xdr:to>
    <xdr:sp macro="" textlink="">
      <xdr:nvSpPr>
        <xdr:cNvPr id="71" name="Rectangle: Rounded Corners 70">
          <a:extLst>
            <a:ext uri="{FF2B5EF4-FFF2-40B4-BE49-F238E27FC236}">
              <a16:creationId xmlns:a16="http://schemas.microsoft.com/office/drawing/2014/main" id="{ADB263F1-80AB-4967-89CF-15D88896421A}"/>
            </a:ext>
          </a:extLst>
        </xdr:cNvPr>
        <xdr:cNvSpPr/>
      </xdr:nvSpPr>
      <xdr:spPr>
        <a:xfrm>
          <a:off x="1138412" y="3124200"/>
          <a:ext cx="471313" cy="22860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Calibri"/>
            <a:ea typeface="+mn-ea"/>
            <a:cs typeface="Calibri"/>
          </a:endParaRPr>
        </a:p>
      </xdr:txBody>
    </xdr:sp>
    <xdr:clientData/>
  </xdr:twoCellAnchor>
  <xdr:twoCellAnchor>
    <xdr:from>
      <xdr:col>2</xdr:col>
      <xdr:colOff>414512</xdr:colOff>
      <xdr:row>16</xdr:row>
      <xdr:rowOff>57150</xdr:rowOff>
    </xdr:from>
    <xdr:to>
      <xdr:col>3</xdr:col>
      <xdr:colOff>219075</xdr:colOff>
      <xdr:row>17</xdr:row>
      <xdr:rowOff>114300</xdr:rowOff>
    </xdr:to>
    <xdr:sp macro="" textlink="">
      <xdr:nvSpPr>
        <xdr:cNvPr id="72" name="Rectangle: Rounded Corners 71">
          <a:extLst>
            <a:ext uri="{FF2B5EF4-FFF2-40B4-BE49-F238E27FC236}">
              <a16:creationId xmlns:a16="http://schemas.microsoft.com/office/drawing/2014/main" id="{6EA9D4DA-12F8-473F-92C9-CBF430077C80}"/>
            </a:ext>
          </a:extLst>
        </xdr:cNvPr>
        <xdr:cNvSpPr/>
      </xdr:nvSpPr>
      <xdr:spPr>
        <a:xfrm>
          <a:off x="1633712" y="3105150"/>
          <a:ext cx="414163" cy="24765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Calibri"/>
            <a:ea typeface="+mn-ea"/>
            <a:cs typeface="Calibri"/>
          </a:endParaRPr>
        </a:p>
      </xdr:txBody>
    </xdr:sp>
    <xdr:clientData/>
  </xdr:twoCellAnchor>
  <xdr:twoCellAnchor>
    <xdr:from>
      <xdr:col>3</xdr:col>
      <xdr:colOff>300212</xdr:colOff>
      <xdr:row>16</xdr:row>
      <xdr:rowOff>57150</xdr:rowOff>
    </xdr:from>
    <xdr:to>
      <xdr:col>4</xdr:col>
      <xdr:colOff>104775</xdr:colOff>
      <xdr:row>17</xdr:row>
      <xdr:rowOff>114300</xdr:rowOff>
    </xdr:to>
    <xdr:sp macro="" textlink="">
      <xdr:nvSpPr>
        <xdr:cNvPr id="73" name="Rectangle: Rounded Corners 72">
          <a:extLst>
            <a:ext uri="{FF2B5EF4-FFF2-40B4-BE49-F238E27FC236}">
              <a16:creationId xmlns:a16="http://schemas.microsoft.com/office/drawing/2014/main" id="{A725D4D0-0E2E-4C8E-855E-2AD68B4366D0}"/>
            </a:ext>
          </a:extLst>
        </xdr:cNvPr>
        <xdr:cNvSpPr/>
      </xdr:nvSpPr>
      <xdr:spPr>
        <a:xfrm>
          <a:off x="2129012" y="3105150"/>
          <a:ext cx="414163" cy="24765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Calibri"/>
            <a:ea typeface="+mn-ea"/>
            <a:cs typeface="Calibri"/>
          </a:endParaRPr>
        </a:p>
      </xdr:txBody>
    </xdr:sp>
    <xdr:clientData/>
  </xdr:twoCellAnchor>
  <xdr:twoCellAnchor>
    <xdr:from>
      <xdr:col>4</xdr:col>
      <xdr:colOff>185912</xdr:colOff>
      <xdr:row>16</xdr:row>
      <xdr:rowOff>57150</xdr:rowOff>
    </xdr:from>
    <xdr:to>
      <xdr:col>4</xdr:col>
      <xdr:colOff>600075</xdr:colOff>
      <xdr:row>17</xdr:row>
      <xdr:rowOff>114300</xdr:rowOff>
    </xdr:to>
    <xdr:sp macro="" textlink="">
      <xdr:nvSpPr>
        <xdr:cNvPr id="74" name="Rectangle: Rounded Corners 73">
          <a:extLst>
            <a:ext uri="{FF2B5EF4-FFF2-40B4-BE49-F238E27FC236}">
              <a16:creationId xmlns:a16="http://schemas.microsoft.com/office/drawing/2014/main" id="{9B0DA8C4-89DA-4CE6-BA8E-B0CCE87C85BA}"/>
            </a:ext>
          </a:extLst>
        </xdr:cNvPr>
        <xdr:cNvSpPr/>
      </xdr:nvSpPr>
      <xdr:spPr>
        <a:xfrm>
          <a:off x="2624312" y="3105150"/>
          <a:ext cx="414163" cy="24765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US" sz="1100" b="0" i="0" u="none" strike="noStrike">
            <a:solidFill>
              <a:srgbClr val="000000"/>
            </a:solidFill>
            <a:latin typeface="Calibri"/>
            <a:ea typeface="+mn-ea"/>
            <a:cs typeface="Calibri"/>
          </a:endParaRPr>
        </a:p>
      </xdr:txBody>
    </xdr:sp>
    <xdr:clientData/>
  </xdr:twoCellAnchor>
  <xdr:twoCellAnchor>
    <xdr:from>
      <xdr:col>1</xdr:col>
      <xdr:colOff>504825</xdr:colOff>
      <xdr:row>16</xdr:row>
      <xdr:rowOff>28575</xdr:rowOff>
    </xdr:from>
    <xdr:to>
      <xdr:col>2</xdr:col>
      <xdr:colOff>361950</xdr:colOff>
      <xdr:row>17</xdr:row>
      <xdr:rowOff>104774</xdr:rowOff>
    </xdr:to>
    <xdr:sp macro="" textlink="'Analysis 2'!G1">
      <xdr:nvSpPr>
        <xdr:cNvPr id="76" name="Rectangle: Rounded Corners 75">
          <a:extLst>
            <a:ext uri="{FF2B5EF4-FFF2-40B4-BE49-F238E27FC236}">
              <a16:creationId xmlns:a16="http://schemas.microsoft.com/office/drawing/2014/main" id="{C5FD3FB1-BA63-4FF2-87D0-FA4FCD795B0F}"/>
            </a:ext>
          </a:extLst>
        </xdr:cNvPr>
        <xdr:cNvSpPr/>
      </xdr:nvSpPr>
      <xdr:spPr>
        <a:xfrm>
          <a:off x="1114425" y="3076575"/>
          <a:ext cx="466725" cy="26669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DE332EB7-22F4-40EC-B791-A715865A379E}" type="TxLink">
            <a:rPr lang="en-US" sz="1100" b="0" i="0" u="none" strike="noStrike">
              <a:solidFill>
                <a:srgbClr val="000000"/>
              </a:solidFill>
              <a:latin typeface="Calibri"/>
              <a:ea typeface="+mn-ea"/>
              <a:cs typeface="Calibri"/>
            </a:rPr>
            <a:t>Dec</a:t>
          </a:fld>
          <a:endParaRPr lang="en-US" sz="1100" b="1" i="0" u="none" strike="noStrike">
            <a:solidFill>
              <a:schemeClr val="bg2">
                <a:lumMod val="50000"/>
              </a:schemeClr>
            </a:solidFill>
            <a:latin typeface="Calibri"/>
            <a:ea typeface="+mn-ea"/>
            <a:cs typeface="Calibri"/>
          </a:endParaRPr>
        </a:p>
      </xdr:txBody>
    </xdr:sp>
    <xdr:clientData/>
  </xdr:twoCellAnchor>
  <xdr:twoCellAnchor>
    <xdr:from>
      <xdr:col>2</xdr:col>
      <xdr:colOff>457200</xdr:colOff>
      <xdr:row>16</xdr:row>
      <xdr:rowOff>28575</xdr:rowOff>
    </xdr:from>
    <xdr:to>
      <xdr:col>3</xdr:col>
      <xdr:colOff>314325</xdr:colOff>
      <xdr:row>17</xdr:row>
      <xdr:rowOff>104774</xdr:rowOff>
    </xdr:to>
    <xdr:sp macro="" textlink="'Analysis 2'!G2">
      <xdr:nvSpPr>
        <xdr:cNvPr id="77" name="Rectangle: Rounded Corners 76">
          <a:extLst>
            <a:ext uri="{FF2B5EF4-FFF2-40B4-BE49-F238E27FC236}">
              <a16:creationId xmlns:a16="http://schemas.microsoft.com/office/drawing/2014/main" id="{D46645CB-C9E5-41BF-9502-6CB82D51E543}"/>
            </a:ext>
          </a:extLst>
        </xdr:cNvPr>
        <xdr:cNvSpPr/>
      </xdr:nvSpPr>
      <xdr:spPr>
        <a:xfrm>
          <a:off x="1676400" y="3076575"/>
          <a:ext cx="466725" cy="26669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59AF2C56-5A30-475A-B761-B553B4A80F0F}" type="TxLink">
            <a:rPr lang="en-US" sz="1100" b="0" i="0" u="none" strike="noStrike">
              <a:solidFill>
                <a:srgbClr val="000000"/>
              </a:solidFill>
              <a:latin typeface="Calibri"/>
              <a:ea typeface="+mn-ea"/>
              <a:cs typeface="Calibri"/>
            </a:rPr>
            <a:t>Nov</a:t>
          </a:fld>
          <a:endParaRPr lang="en-US" sz="1100" b="1" i="0" u="none" strike="noStrike">
            <a:solidFill>
              <a:schemeClr val="bg2">
                <a:lumMod val="50000"/>
              </a:schemeClr>
            </a:solidFill>
            <a:latin typeface="Calibri"/>
            <a:ea typeface="+mn-ea"/>
            <a:cs typeface="Calibri"/>
          </a:endParaRPr>
        </a:p>
      </xdr:txBody>
    </xdr:sp>
    <xdr:clientData/>
  </xdr:twoCellAnchor>
  <xdr:twoCellAnchor>
    <xdr:from>
      <xdr:col>4</xdr:col>
      <xdr:colOff>161925</xdr:colOff>
      <xdr:row>16</xdr:row>
      <xdr:rowOff>28575</xdr:rowOff>
    </xdr:from>
    <xdr:to>
      <xdr:col>5</xdr:col>
      <xdr:colOff>19050</xdr:colOff>
      <xdr:row>17</xdr:row>
      <xdr:rowOff>104774</xdr:rowOff>
    </xdr:to>
    <xdr:sp macro="" textlink="'Analysis 2'!G3">
      <xdr:nvSpPr>
        <xdr:cNvPr id="78" name="Rectangle: Rounded Corners 77">
          <a:extLst>
            <a:ext uri="{FF2B5EF4-FFF2-40B4-BE49-F238E27FC236}">
              <a16:creationId xmlns:a16="http://schemas.microsoft.com/office/drawing/2014/main" id="{76250580-2371-4EBA-B21C-491271BF228F}"/>
            </a:ext>
          </a:extLst>
        </xdr:cNvPr>
        <xdr:cNvSpPr/>
      </xdr:nvSpPr>
      <xdr:spPr>
        <a:xfrm>
          <a:off x="2600325" y="3076575"/>
          <a:ext cx="466725" cy="26669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B986E7DF-8031-441E-A07B-7FDF1C4A3474}" type="TxLink">
            <a:rPr lang="en-US" sz="1100" b="0" i="0" u="none" strike="noStrike">
              <a:solidFill>
                <a:srgbClr val="000000"/>
              </a:solidFill>
              <a:latin typeface="Calibri"/>
              <a:ea typeface="+mn-ea"/>
              <a:cs typeface="Calibri"/>
            </a:rPr>
            <a:t>Oct</a:t>
          </a:fld>
          <a:endParaRPr lang="en-US" sz="1100" b="1" i="0" u="none" strike="noStrike">
            <a:solidFill>
              <a:schemeClr val="bg2">
                <a:lumMod val="50000"/>
              </a:schemeClr>
            </a:solidFill>
            <a:latin typeface="Calibri"/>
            <a:ea typeface="+mn-ea"/>
            <a:cs typeface="Calibri"/>
          </a:endParaRPr>
        </a:p>
      </xdr:txBody>
    </xdr:sp>
    <xdr:clientData/>
  </xdr:twoCellAnchor>
  <xdr:twoCellAnchor>
    <xdr:from>
      <xdr:col>3</xdr:col>
      <xdr:colOff>361950</xdr:colOff>
      <xdr:row>16</xdr:row>
      <xdr:rowOff>66675</xdr:rowOff>
    </xdr:from>
    <xdr:to>
      <xdr:col>4</xdr:col>
      <xdr:colOff>19050</xdr:colOff>
      <xdr:row>17</xdr:row>
      <xdr:rowOff>104774</xdr:rowOff>
    </xdr:to>
    <xdr:sp macro="" textlink="'Analysis 2'!G3">
      <xdr:nvSpPr>
        <xdr:cNvPr id="79" name="Rectangle: Rounded Corners 78">
          <a:extLst>
            <a:ext uri="{FF2B5EF4-FFF2-40B4-BE49-F238E27FC236}">
              <a16:creationId xmlns:a16="http://schemas.microsoft.com/office/drawing/2014/main" id="{CD35A276-BE1C-4419-AB5C-82680C15CBC7}"/>
            </a:ext>
          </a:extLst>
        </xdr:cNvPr>
        <xdr:cNvSpPr/>
      </xdr:nvSpPr>
      <xdr:spPr>
        <a:xfrm>
          <a:off x="2190750" y="3114675"/>
          <a:ext cx="266700" cy="22859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&amp;</a:t>
          </a:r>
        </a:p>
      </xdr:txBody>
    </xdr:sp>
    <xdr:clientData/>
  </xdr:twoCellAnchor>
  <xdr:twoCellAnchor>
    <xdr:from>
      <xdr:col>4</xdr:col>
      <xdr:colOff>590550</xdr:colOff>
      <xdr:row>16</xdr:row>
      <xdr:rowOff>76200</xdr:rowOff>
    </xdr:from>
    <xdr:to>
      <xdr:col>7</xdr:col>
      <xdr:colOff>514349</xdr:colOff>
      <xdr:row>17</xdr:row>
      <xdr:rowOff>133350</xdr:rowOff>
    </xdr:to>
    <xdr:sp macro="" textlink="'Analysis 2'!G3">
      <xdr:nvSpPr>
        <xdr:cNvPr id="80" name="Rectangle: Rounded Corners 79">
          <a:extLst>
            <a:ext uri="{FF2B5EF4-FFF2-40B4-BE49-F238E27FC236}">
              <a16:creationId xmlns:a16="http://schemas.microsoft.com/office/drawing/2014/main" id="{8C1055D3-3853-40F8-852A-0395EFE31D0A}"/>
            </a:ext>
          </a:extLst>
        </xdr:cNvPr>
        <xdr:cNvSpPr/>
      </xdr:nvSpPr>
      <xdr:spPr>
        <a:xfrm>
          <a:off x="3028950" y="3124200"/>
          <a:ext cx="1752599"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Collectively</a:t>
          </a:r>
          <a:r>
            <a:rPr lang="en-US" sz="1100" b="1" i="0" u="none" strike="noStrike" baseline="0">
              <a:solidFill>
                <a:schemeClr val="bg2">
                  <a:lumMod val="50000"/>
                </a:schemeClr>
              </a:solidFill>
              <a:latin typeface="Calibri"/>
              <a:ea typeface="+mn-ea"/>
              <a:cs typeface="Calibri"/>
            </a:rPr>
            <a:t> accounted for</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7</xdr:col>
      <xdr:colOff>414512</xdr:colOff>
      <xdr:row>16</xdr:row>
      <xdr:rowOff>66675</xdr:rowOff>
    </xdr:from>
    <xdr:to>
      <xdr:col>8</xdr:col>
      <xdr:colOff>438150</xdr:colOff>
      <xdr:row>17</xdr:row>
      <xdr:rowOff>152400</xdr:rowOff>
    </xdr:to>
    <xdr:sp macro="" textlink="'Analysis 2'!F5">
      <xdr:nvSpPr>
        <xdr:cNvPr id="81" name="Rectangle: Rounded Corners 80">
          <a:extLst>
            <a:ext uri="{FF2B5EF4-FFF2-40B4-BE49-F238E27FC236}">
              <a16:creationId xmlns:a16="http://schemas.microsoft.com/office/drawing/2014/main" id="{8B74BC3F-4E27-4DD2-AFD5-5B8FC735F445}"/>
            </a:ext>
          </a:extLst>
        </xdr:cNvPr>
        <xdr:cNvSpPr/>
      </xdr:nvSpPr>
      <xdr:spPr>
        <a:xfrm>
          <a:off x="4681712" y="3114675"/>
          <a:ext cx="633238" cy="276225"/>
        </a:xfrm>
        <a:prstGeom prst="roundRect">
          <a:avLst>
            <a:gd name="adj" fmla="val 13703"/>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BED0747-25E8-4F93-B2A3-2A54FC88841C}" type="TxLink">
            <a:rPr lang="en-US" sz="1200" b="1" i="0" u="none" strike="noStrike">
              <a:solidFill>
                <a:srgbClr val="00B0F0"/>
              </a:solidFill>
              <a:latin typeface="Calibri"/>
              <a:ea typeface="+mn-ea"/>
              <a:cs typeface="Calibri"/>
            </a:rPr>
            <a:pPr marL="0" indent="0" algn="l"/>
            <a:t>41.4%</a:t>
          </a:fld>
          <a:endParaRPr lang="en-US" sz="1200" b="1" i="0" u="none" strike="noStrike">
            <a:solidFill>
              <a:srgbClr val="00B0F0"/>
            </a:solidFill>
            <a:latin typeface="Calibri"/>
            <a:ea typeface="+mn-ea"/>
            <a:cs typeface="Calibri"/>
          </a:endParaRPr>
        </a:p>
      </xdr:txBody>
    </xdr:sp>
    <xdr:clientData/>
  </xdr:twoCellAnchor>
  <xdr:twoCellAnchor>
    <xdr:from>
      <xdr:col>8</xdr:col>
      <xdr:colOff>238126</xdr:colOff>
      <xdr:row>16</xdr:row>
      <xdr:rowOff>85725</xdr:rowOff>
    </xdr:from>
    <xdr:to>
      <xdr:col>10</xdr:col>
      <xdr:colOff>47626</xdr:colOff>
      <xdr:row>17</xdr:row>
      <xdr:rowOff>142875</xdr:rowOff>
    </xdr:to>
    <xdr:sp macro="" textlink="'Analysis 2'!G3">
      <xdr:nvSpPr>
        <xdr:cNvPr id="82" name="Rectangle: Rounded Corners 81">
          <a:extLst>
            <a:ext uri="{FF2B5EF4-FFF2-40B4-BE49-F238E27FC236}">
              <a16:creationId xmlns:a16="http://schemas.microsoft.com/office/drawing/2014/main" id="{0C6C1CD1-E88C-434A-BF6D-CC10618F7ED5}"/>
            </a:ext>
          </a:extLst>
        </xdr:cNvPr>
        <xdr:cNvSpPr/>
      </xdr:nvSpPr>
      <xdr:spPr>
        <a:xfrm>
          <a:off x="5114926" y="3133725"/>
          <a:ext cx="1028700"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of</a:t>
          </a:r>
          <a:r>
            <a:rPr lang="en-US" sz="1100" b="1" i="0" u="none" strike="noStrike" baseline="0">
              <a:solidFill>
                <a:schemeClr val="bg2">
                  <a:lumMod val="50000"/>
                </a:schemeClr>
              </a:solidFill>
              <a:latin typeface="Calibri"/>
              <a:ea typeface="+mn-ea"/>
              <a:cs typeface="Calibri"/>
            </a:rPr>
            <a:t> Total Profit</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10</xdr:col>
      <xdr:colOff>361950</xdr:colOff>
      <xdr:row>15</xdr:row>
      <xdr:rowOff>91017</xdr:rowOff>
    </xdr:from>
    <xdr:to>
      <xdr:col>13</xdr:col>
      <xdr:colOff>352425</xdr:colOff>
      <xdr:row>27</xdr:row>
      <xdr:rowOff>38100</xdr:rowOff>
    </xdr:to>
    <xdr:sp macro="" textlink="">
      <xdr:nvSpPr>
        <xdr:cNvPr id="83" name="Rectangle: Rounded Corners 82">
          <a:extLst>
            <a:ext uri="{FF2B5EF4-FFF2-40B4-BE49-F238E27FC236}">
              <a16:creationId xmlns:a16="http://schemas.microsoft.com/office/drawing/2014/main" id="{8EF1EDD4-9A7E-4B6A-BAE3-7B74C79A6C84}"/>
            </a:ext>
          </a:extLst>
        </xdr:cNvPr>
        <xdr:cNvSpPr/>
      </xdr:nvSpPr>
      <xdr:spPr>
        <a:xfrm>
          <a:off x="6457950" y="2948517"/>
          <a:ext cx="1819275" cy="223308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10</xdr:col>
      <xdr:colOff>371475</xdr:colOff>
      <xdr:row>18</xdr:row>
      <xdr:rowOff>28575</xdr:rowOff>
    </xdr:from>
    <xdr:to>
      <xdr:col>13</xdr:col>
      <xdr:colOff>304800</xdr:colOff>
      <xdr:row>25</xdr:row>
      <xdr:rowOff>180975</xdr:rowOff>
    </xdr:to>
    <mc:AlternateContent xmlns:mc="http://schemas.openxmlformats.org/markup-compatibility/2006">
      <mc:Choice xmlns:a14="http://schemas.microsoft.com/office/drawing/2010/main" Requires="a14">
        <xdr:graphicFrame macro="">
          <xdr:nvGraphicFramePr>
            <xdr:cNvPr id="64" name="Month Name">
              <a:extLst>
                <a:ext uri="{FF2B5EF4-FFF2-40B4-BE49-F238E27FC236}">
                  <a16:creationId xmlns:a16="http://schemas.microsoft.com/office/drawing/2014/main" id="{00000000-0008-0000-0100-00004000000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6467475" y="3457575"/>
              <a:ext cx="1762125" cy="1485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20</xdr:row>
      <xdr:rowOff>180975</xdr:rowOff>
    </xdr:from>
    <xdr:to>
      <xdr:col>21</xdr:col>
      <xdr:colOff>266700</xdr:colOff>
      <xdr:row>27</xdr:row>
      <xdr:rowOff>71437</xdr:rowOff>
    </xdr:to>
    <xdr:graphicFrame macro="">
      <xdr:nvGraphicFramePr>
        <xdr:cNvPr id="84" name="Chart 83">
          <a:extLst>
            <a:ext uri="{FF2B5EF4-FFF2-40B4-BE49-F238E27FC236}">
              <a16:creationId xmlns:a16="http://schemas.microsoft.com/office/drawing/2014/main" id="{F5C38B2E-5857-4184-8864-731558A51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547862</xdr:colOff>
      <xdr:row>16</xdr:row>
      <xdr:rowOff>85725</xdr:rowOff>
    </xdr:from>
    <xdr:to>
      <xdr:col>18</xdr:col>
      <xdr:colOff>571500</xdr:colOff>
      <xdr:row>17</xdr:row>
      <xdr:rowOff>171450</xdr:rowOff>
    </xdr:to>
    <xdr:sp macro="" textlink="'Analysis 2'!O11">
      <xdr:nvSpPr>
        <xdr:cNvPr id="86" name="Rectangle: Rounded Corners 85">
          <a:extLst>
            <a:ext uri="{FF2B5EF4-FFF2-40B4-BE49-F238E27FC236}">
              <a16:creationId xmlns:a16="http://schemas.microsoft.com/office/drawing/2014/main" id="{50116C00-1865-45A0-B0BE-648228E3C81A}"/>
            </a:ext>
          </a:extLst>
        </xdr:cNvPr>
        <xdr:cNvSpPr/>
      </xdr:nvSpPr>
      <xdr:spPr>
        <a:xfrm>
          <a:off x="10911062" y="3133725"/>
          <a:ext cx="633238" cy="276225"/>
        </a:xfrm>
        <a:prstGeom prst="roundRect">
          <a:avLst>
            <a:gd name="adj" fmla="val 13703"/>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10D13E3-0FD9-4FAF-963B-6E42612184E5}" type="TxLink">
            <a:rPr lang="en-US" sz="1200" b="1" i="0" u="none" strike="noStrike">
              <a:solidFill>
                <a:srgbClr val="00B0F0"/>
              </a:solidFill>
              <a:latin typeface="Calibri"/>
              <a:ea typeface="+mn-ea"/>
              <a:cs typeface="Calibri"/>
            </a:rPr>
            <a:pPr marL="0" indent="0" algn="l"/>
            <a:t>44.3%</a:t>
          </a:fld>
          <a:endParaRPr lang="en-US" sz="1200" b="1" i="0" u="none" strike="noStrike">
            <a:solidFill>
              <a:srgbClr val="00B0F0"/>
            </a:solidFill>
            <a:latin typeface="Calibri"/>
            <a:ea typeface="+mn-ea"/>
            <a:cs typeface="Calibri"/>
          </a:endParaRPr>
        </a:p>
      </xdr:txBody>
    </xdr:sp>
    <xdr:clientData/>
  </xdr:twoCellAnchor>
  <xdr:twoCellAnchor>
    <xdr:from>
      <xdr:col>13</xdr:col>
      <xdr:colOff>600075</xdr:colOff>
      <xdr:row>16</xdr:row>
      <xdr:rowOff>85725</xdr:rowOff>
    </xdr:from>
    <xdr:to>
      <xdr:col>18</xdr:col>
      <xdr:colOff>28575</xdr:colOff>
      <xdr:row>18</xdr:row>
      <xdr:rowOff>0</xdr:rowOff>
    </xdr:to>
    <xdr:sp macro="" textlink="'Analysis 2'!G3">
      <xdr:nvSpPr>
        <xdr:cNvPr id="87" name="Rectangle: Rounded Corners 86">
          <a:extLst>
            <a:ext uri="{FF2B5EF4-FFF2-40B4-BE49-F238E27FC236}">
              <a16:creationId xmlns:a16="http://schemas.microsoft.com/office/drawing/2014/main" id="{49B45413-2791-4E1B-9A78-0E5ECC14D5C3}"/>
            </a:ext>
          </a:extLst>
        </xdr:cNvPr>
        <xdr:cNvSpPr/>
      </xdr:nvSpPr>
      <xdr:spPr>
        <a:xfrm>
          <a:off x="8524875" y="3133725"/>
          <a:ext cx="2476500" cy="295275"/>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The</a:t>
          </a:r>
          <a:r>
            <a:rPr lang="en-US" sz="1100" b="1" i="0" u="none" strike="noStrike" baseline="0">
              <a:solidFill>
                <a:schemeClr val="bg2">
                  <a:lumMod val="50000"/>
                </a:schemeClr>
              </a:solidFill>
              <a:latin typeface="Calibri"/>
              <a:ea typeface="+mn-ea"/>
              <a:cs typeface="Calibri"/>
            </a:rPr>
            <a:t> Highlighted weekdays contributed</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18</xdr:col>
      <xdr:colOff>419101</xdr:colOff>
      <xdr:row>16</xdr:row>
      <xdr:rowOff>85725</xdr:rowOff>
    </xdr:from>
    <xdr:to>
      <xdr:col>20</xdr:col>
      <xdr:colOff>228601</xdr:colOff>
      <xdr:row>17</xdr:row>
      <xdr:rowOff>142875</xdr:rowOff>
    </xdr:to>
    <xdr:sp macro="" textlink="'Analysis 2'!G3">
      <xdr:nvSpPr>
        <xdr:cNvPr id="88" name="Rectangle: Rounded Corners 87">
          <a:extLst>
            <a:ext uri="{FF2B5EF4-FFF2-40B4-BE49-F238E27FC236}">
              <a16:creationId xmlns:a16="http://schemas.microsoft.com/office/drawing/2014/main" id="{EC52CCCA-971D-4C5B-AA4F-09C505884D9F}"/>
            </a:ext>
          </a:extLst>
        </xdr:cNvPr>
        <xdr:cNvSpPr/>
      </xdr:nvSpPr>
      <xdr:spPr>
        <a:xfrm>
          <a:off x="11391901" y="3133725"/>
          <a:ext cx="1028700"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of</a:t>
          </a:r>
          <a:r>
            <a:rPr lang="en-US" sz="1100" b="1" i="0" u="none" strike="noStrike" baseline="0">
              <a:solidFill>
                <a:schemeClr val="bg2">
                  <a:lumMod val="50000"/>
                </a:schemeClr>
              </a:solidFill>
              <a:latin typeface="Calibri"/>
              <a:ea typeface="+mn-ea"/>
              <a:cs typeface="Calibri"/>
            </a:rPr>
            <a:t> Total Profit</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0</xdr:col>
      <xdr:colOff>190500</xdr:colOff>
      <xdr:row>28</xdr:row>
      <xdr:rowOff>5292</xdr:rowOff>
    </xdr:from>
    <xdr:to>
      <xdr:col>5</xdr:col>
      <xdr:colOff>95250</xdr:colOff>
      <xdr:row>38</xdr:row>
      <xdr:rowOff>114299</xdr:rowOff>
    </xdr:to>
    <xdr:sp macro="" textlink="">
      <xdr:nvSpPr>
        <xdr:cNvPr id="90" name="Rectangle: Rounded Corners 89">
          <a:extLst>
            <a:ext uri="{FF2B5EF4-FFF2-40B4-BE49-F238E27FC236}">
              <a16:creationId xmlns:a16="http://schemas.microsoft.com/office/drawing/2014/main" id="{16C9E9E1-4728-4946-B94B-9DCF22E2855E}"/>
            </a:ext>
          </a:extLst>
        </xdr:cNvPr>
        <xdr:cNvSpPr/>
      </xdr:nvSpPr>
      <xdr:spPr>
        <a:xfrm>
          <a:off x="190500" y="5339292"/>
          <a:ext cx="2952750" cy="2014007"/>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161925</xdr:colOff>
      <xdr:row>29</xdr:row>
      <xdr:rowOff>19050</xdr:rowOff>
    </xdr:from>
    <xdr:to>
      <xdr:col>3</xdr:col>
      <xdr:colOff>438150</xdr:colOff>
      <xdr:row>38</xdr:row>
      <xdr:rowOff>0</xdr:rowOff>
    </xdr:to>
    <xdr:graphicFrame macro="">
      <xdr:nvGraphicFramePr>
        <xdr:cNvPr id="89" name="Chart 88">
          <a:extLst>
            <a:ext uri="{FF2B5EF4-FFF2-40B4-BE49-F238E27FC236}">
              <a16:creationId xmlns:a16="http://schemas.microsoft.com/office/drawing/2014/main" id="{444DBC53-3F26-4A01-8045-D088AF39B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238125</xdr:colOff>
      <xdr:row>30</xdr:row>
      <xdr:rowOff>161925</xdr:rowOff>
    </xdr:from>
    <xdr:to>
      <xdr:col>2</xdr:col>
      <xdr:colOff>371475</xdr:colOff>
      <xdr:row>34</xdr:row>
      <xdr:rowOff>142875</xdr:rowOff>
    </xdr:to>
    <xdr:sp macro="" textlink="">
      <xdr:nvSpPr>
        <xdr:cNvPr id="3" name="Oval 2">
          <a:extLst>
            <a:ext uri="{FF2B5EF4-FFF2-40B4-BE49-F238E27FC236}">
              <a16:creationId xmlns:a16="http://schemas.microsoft.com/office/drawing/2014/main" id="{EC8CF372-C4A6-4B00-9B1D-18AA3E324E55}"/>
            </a:ext>
          </a:extLst>
        </xdr:cNvPr>
        <xdr:cNvSpPr/>
      </xdr:nvSpPr>
      <xdr:spPr>
        <a:xfrm>
          <a:off x="847725" y="5876925"/>
          <a:ext cx="742950" cy="74295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463902</xdr:colOff>
      <xdr:row>28</xdr:row>
      <xdr:rowOff>133350</xdr:rowOff>
    </xdr:from>
    <xdr:to>
      <xdr:col>4</xdr:col>
      <xdr:colOff>600075</xdr:colOff>
      <xdr:row>30</xdr:row>
      <xdr:rowOff>16934</xdr:rowOff>
    </xdr:to>
    <xdr:sp macro="" textlink="'Analysis 2'!Y7">
      <xdr:nvSpPr>
        <xdr:cNvPr id="91" name="TextBox 90">
          <a:extLst>
            <a:ext uri="{FF2B5EF4-FFF2-40B4-BE49-F238E27FC236}">
              <a16:creationId xmlns:a16="http://schemas.microsoft.com/office/drawing/2014/main" id="{075C8D11-671B-42B1-B231-A09DAC509102}"/>
            </a:ext>
          </a:extLst>
        </xdr:cNvPr>
        <xdr:cNvSpPr txBox="1"/>
      </xdr:nvSpPr>
      <xdr:spPr>
        <a:xfrm>
          <a:off x="1683102" y="5467350"/>
          <a:ext cx="1355373" cy="26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8E49C-C580-4C87-9B32-720F555C4C79}" type="TxLink">
            <a:rPr lang="en-US" sz="1100" b="0" i="0" u="none" strike="noStrike">
              <a:solidFill>
                <a:srgbClr val="000000"/>
              </a:solidFill>
              <a:latin typeface="Calibri"/>
              <a:cs typeface="Calibri"/>
            </a:rPr>
            <a:t>WEEKDAY Makes up</a:t>
          </a:fld>
          <a:endParaRPr lang="en-KE" sz="1400" b="1">
            <a:solidFill>
              <a:sysClr val="windowText" lastClr="000000"/>
            </a:solidFill>
          </a:endParaRPr>
        </a:p>
      </xdr:txBody>
    </xdr:sp>
    <xdr:clientData/>
  </xdr:twoCellAnchor>
  <xdr:twoCellAnchor>
    <xdr:from>
      <xdr:col>3</xdr:col>
      <xdr:colOff>197202</xdr:colOff>
      <xdr:row>30</xdr:row>
      <xdr:rowOff>19051</xdr:rowOff>
    </xdr:from>
    <xdr:to>
      <xdr:col>4</xdr:col>
      <xdr:colOff>276225</xdr:colOff>
      <xdr:row>31</xdr:row>
      <xdr:rowOff>112185</xdr:rowOff>
    </xdr:to>
    <xdr:sp macro="" textlink="'Analysis 2'!Y6">
      <xdr:nvSpPr>
        <xdr:cNvPr id="92" name="TextBox 91">
          <a:extLst>
            <a:ext uri="{FF2B5EF4-FFF2-40B4-BE49-F238E27FC236}">
              <a16:creationId xmlns:a16="http://schemas.microsoft.com/office/drawing/2014/main" id="{2DF2A90B-F855-4D48-827F-15B5CAF7D5FB}"/>
            </a:ext>
          </a:extLst>
        </xdr:cNvPr>
        <xdr:cNvSpPr txBox="1"/>
      </xdr:nvSpPr>
      <xdr:spPr>
        <a:xfrm>
          <a:off x="2026002" y="5734051"/>
          <a:ext cx="688623" cy="28363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8F1417A-8277-4FC2-BB15-0F8C9B395A3A}" type="TxLink">
            <a:rPr lang="en-US" sz="1200" b="1" i="0" u="none" strike="noStrike">
              <a:solidFill>
                <a:srgbClr val="00B0F0"/>
              </a:solidFill>
              <a:latin typeface="Calibri"/>
              <a:ea typeface="+mn-ea"/>
              <a:cs typeface="Calibri"/>
            </a:rPr>
            <a:pPr marL="0" indent="0" algn="l"/>
            <a:t>72.3%</a:t>
          </a:fld>
          <a:endParaRPr lang="en-KE" sz="1200" b="1" i="0" u="none" strike="noStrike">
            <a:solidFill>
              <a:srgbClr val="00B0F0"/>
            </a:solidFill>
            <a:latin typeface="Calibri"/>
            <a:ea typeface="+mn-ea"/>
            <a:cs typeface="Calibri"/>
          </a:endParaRPr>
        </a:p>
      </xdr:txBody>
    </xdr:sp>
    <xdr:clientData/>
  </xdr:twoCellAnchor>
  <xdr:twoCellAnchor>
    <xdr:from>
      <xdr:col>3</xdr:col>
      <xdr:colOff>66676</xdr:colOff>
      <xdr:row>31</xdr:row>
      <xdr:rowOff>47625</xdr:rowOff>
    </xdr:from>
    <xdr:to>
      <xdr:col>4</xdr:col>
      <xdr:colOff>485776</xdr:colOff>
      <xdr:row>32</xdr:row>
      <xdr:rowOff>104775</xdr:rowOff>
    </xdr:to>
    <xdr:sp macro="" textlink="'Analysis 2'!G3">
      <xdr:nvSpPr>
        <xdr:cNvPr id="93" name="Rectangle: Rounded Corners 92">
          <a:extLst>
            <a:ext uri="{FF2B5EF4-FFF2-40B4-BE49-F238E27FC236}">
              <a16:creationId xmlns:a16="http://schemas.microsoft.com/office/drawing/2014/main" id="{B845ABA3-1B42-47C7-BE08-BE2D57F9F937}"/>
            </a:ext>
          </a:extLst>
        </xdr:cNvPr>
        <xdr:cNvSpPr/>
      </xdr:nvSpPr>
      <xdr:spPr>
        <a:xfrm>
          <a:off x="1895476" y="5953125"/>
          <a:ext cx="1028700"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2">
                  <a:lumMod val="50000"/>
                </a:schemeClr>
              </a:solidFill>
              <a:latin typeface="Calibri"/>
              <a:ea typeface="+mn-ea"/>
              <a:cs typeface="Calibri"/>
            </a:rPr>
            <a:t>of</a:t>
          </a:r>
          <a:r>
            <a:rPr lang="en-US" sz="1100" b="1" i="0" u="none" strike="noStrike" baseline="0">
              <a:solidFill>
                <a:schemeClr val="bg2">
                  <a:lumMod val="50000"/>
                </a:schemeClr>
              </a:solidFill>
              <a:latin typeface="Calibri"/>
              <a:ea typeface="+mn-ea"/>
              <a:cs typeface="Calibri"/>
            </a:rPr>
            <a:t> Total Profit</a:t>
          </a:r>
          <a:endParaRPr lang="en-US" sz="1100" b="1" i="0" u="none" strike="noStrike">
            <a:solidFill>
              <a:schemeClr val="bg2">
                <a:lumMod val="50000"/>
              </a:schemeClr>
            </a:solidFill>
            <a:latin typeface="Calibri"/>
            <a:ea typeface="+mn-ea"/>
            <a:cs typeface="Calibri"/>
          </a:endParaRPr>
        </a:p>
      </xdr:txBody>
    </xdr:sp>
    <xdr:clientData/>
  </xdr:twoCellAnchor>
  <xdr:twoCellAnchor editAs="oneCell">
    <xdr:from>
      <xdr:col>1</xdr:col>
      <xdr:colOff>371476</xdr:colOff>
      <xdr:row>31</xdr:row>
      <xdr:rowOff>114300</xdr:rowOff>
    </xdr:from>
    <xdr:to>
      <xdr:col>2</xdr:col>
      <xdr:colOff>257176</xdr:colOff>
      <xdr:row>34</xdr:row>
      <xdr:rowOff>38100</xdr:rowOff>
    </xdr:to>
    <xdr:pic>
      <xdr:nvPicPr>
        <xdr:cNvPr id="8" name="Picture 7">
          <a:extLst>
            <a:ext uri="{FF2B5EF4-FFF2-40B4-BE49-F238E27FC236}">
              <a16:creationId xmlns:a16="http://schemas.microsoft.com/office/drawing/2014/main" id="{044DAD4E-D765-47A6-8977-EB1DD193C8F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81076" y="6019800"/>
          <a:ext cx="495300" cy="495300"/>
        </a:xfrm>
        <a:prstGeom prst="rect">
          <a:avLst/>
        </a:prstGeom>
      </xdr:spPr>
    </xdr:pic>
    <xdr:clientData/>
  </xdr:twoCellAnchor>
  <xdr:twoCellAnchor>
    <xdr:from>
      <xdr:col>5</xdr:col>
      <xdr:colOff>228599</xdr:colOff>
      <xdr:row>28</xdr:row>
      <xdr:rowOff>24342</xdr:rowOff>
    </xdr:from>
    <xdr:to>
      <xdr:col>15</xdr:col>
      <xdr:colOff>323850</xdr:colOff>
      <xdr:row>38</xdr:row>
      <xdr:rowOff>133349</xdr:rowOff>
    </xdr:to>
    <xdr:sp macro="" textlink="">
      <xdr:nvSpPr>
        <xdr:cNvPr id="94" name="Rectangle: Rounded Corners 93">
          <a:extLst>
            <a:ext uri="{FF2B5EF4-FFF2-40B4-BE49-F238E27FC236}">
              <a16:creationId xmlns:a16="http://schemas.microsoft.com/office/drawing/2014/main" id="{7D9B87C2-CF3B-4290-A739-8417C577C179}"/>
            </a:ext>
          </a:extLst>
        </xdr:cNvPr>
        <xdr:cNvSpPr/>
      </xdr:nvSpPr>
      <xdr:spPr>
        <a:xfrm>
          <a:off x="3276599" y="5358342"/>
          <a:ext cx="6191251" cy="2014007"/>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393697</xdr:colOff>
      <xdr:row>31</xdr:row>
      <xdr:rowOff>19049</xdr:rowOff>
    </xdr:from>
    <xdr:to>
      <xdr:col>7</xdr:col>
      <xdr:colOff>404431</xdr:colOff>
      <xdr:row>37</xdr:row>
      <xdr:rowOff>76200</xdr:rowOff>
    </xdr:to>
    <xdr:sp macro="" textlink="">
      <xdr:nvSpPr>
        <xdr:cNvPr id="95" name="Rectangle: Rounded Corners 94">
          <a:extLst>
            <a:ext uri="{FF2B5EF4-FFF2-40B4-BE49-F238E27FC236}">
              <a16:creationId xmlns:a16="http://schemas.microsoft.com/office/drawing/2014/main" id="{03991FB6-F189-44F0-A3A9-C3576256AED0}"/>
            </a:ext>
          </a:extLst>
        </xdr:cNvPr>
        <xdr:cNvSpPr/>
      </xdr:nvSpPr>
      <xdr:spPr>
        <a:xfrm>
          <a:off x="3441697" y="5924549"/>
          <a:ext cx="1229934" cy="1200151"/>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228597</xdr:colOff>
      <xdr:row>31</xdr:row>
      <xdr:rowOff>19049</xdr:rowOff>
    </xdr:from>
    <xdr:to>
      <xdr:col>12</xdr:col>
      <xdr:colOff>239331</xdr:colOff>
      <xdr:row>37</xdr:row>
      <xdr:rowOff>76200</xdr:rowOff>
    </xdr:to>
    <xdr:sp macro="" textlink="">
      <xdr:nvSpPr>
        <xdr:cNvPr id="96" name="Rectangle: Rounded Corners 95">
          <a:extLst>
            <a:ext uri="{FF2B5EF4-FFF2-40B4-BE49-F238E27FC236}">
              <a16:creationId xmlns:a16="http://schemas.microsoft.com/office/drawing/2014/main" id="{3036B6CD-E0B4-437C-89CC-1A9C0F3708BC}"/>
            </a:ext>
          </a:extLst>
        </xdr:cNvPr>
        <xdr:cNvSpPr/>
      </xdr:nvSpPr>
      <xdr:spPr>
        <a:xfrm>
          <a:off x="6324597" y="5924549"/>
          <a:ext cx="1229934" cy="1200151"/>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6347</xdr:colOff>
      <xdr:row>31</xdr:row>
      <xdr:rowOff>19049</xdr:rowOff>
    </xdr:from>
    <xdr:to>
      <xdr:col>10</xdr:col>
      <xdr:colOff>17081</xdr:colOff>
      <xdr:row>37</xdr:row>
      <xdr:rowOff>76200</xdr:rowOff>
    </xdr:to>
    <xdr:sp macro="" textlink="">
      <xdr:nvSpPr>
        <xdr:cNvPr id="97" name="Rectangle: Rounded Corners 96">
          <a:extLst>
            <a:ext uri="{FF2B5EF4-FFF2-40B4-BE49-F238E27FC236}">
              <a16:creationId xmlns:a16="http://schemas.microsoft.com/office/drawing/2014/main" id="{103D223A-D69B-4401-8405-46B46ABECA2A}"/>
            </a:ext>
          </a:extLst>
        </xdr:cNvPr>
        <xdr:cNvSpPr/>
      </xdr:nvSpPr>
      <xdr:spPr>
        <a:xfrm>
          <a:off x="4883147" y="5924549"/>
          <a:ext cx="1229934" cy="1200151"/>
        </a:xfrm>
        <a:prstGeom prst="roundRect">
          <a:avLst>
            <a:gd name="adj" fmla="val 13703"/>
          </a:avLst>
        </a:prstGeom>
        <a:solidFill>
          <a:srgbClr val="FFCC00"/>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450847</xdr:colOff>
      <xdr:row>31</xdr:row>
      <xdr:rowOff>19049</xdr:rowOff>
    </xdr:from>
    <xdr:to>
      <xdr:col>14</xdr:col>
      <xdr:colOff>461581</xdr:colOff>
      <xdr:row>37</xdr:row>
      <xdr:rowOff>76200</xdr:rowOff>
    </xdr:to>
    <xdr:sp macro="" textlink="">
      <xdr:nvSpPr>
        <xdr:cNvPr id="98" name="Rectangle: Rounded Corners 97">
          <a:extLst>
            <a:ext uri="{FF2B5EF4-FFF2-40B4-BE49-F238E27FC236}">
              <a16:creationId xmlns:a16="http://schemas.microsoft.com/office/drawing/2014/main" id="{67898A85-27E5-452A-9F35-25BFADEA6537}"/>
            </a:ext>
          </a:extLst>
        </xdr:cNvPr>
        <xdr:cNvSpPr/>
      </xdr:nvSpPr>
      <xdr:spPr>
        <a:xfrm>
          <a:off x="7766047" y="5924549"/>
          <a:ext cx="1229934" cy="1200151"/>
        </a:xfrm>
        <a:prstGeom prst="roundRect">
          <a:avLst>
            <a:gd name="adj" fmla="val 13703"/>
          </a:avLst>
        </a:prstGeom>
        <a:solidFill>
          <a:srgbClr val="FF6600"/>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323850</xdr:colOff>
      <xdr:row>36</xdr:row>
      <xdr:rowOff>28575</xdr:rowOff>
    </xdr:from>
    <xdr:to>
      <xdr:col>10</xdr:col>
      <xdr:colOff>180975</xdr:colOff>
      <xdr:row>38</xdr:row>
      <xdr:rowOff>114300</xdr:rowOff>
    </xdr:to>
    <xdr:sp macro="" textlink="">
      <xdr:nvSpPr>
        <xdr:cNvPr id="101" name="Oval 100">
          <a:extLst>
            <a:ext uri="{FF2B5EF4-FFF2-40B4-BE49-F238E27FC236}">
              <a16:creationId xmlns:a16="http://schemas.microsoft.com/office/drawing/2014/main" id="{8AFDF505-7A8A-4584-AF25-497575D2212A}"/>
            </a:ext>
          </a:extLst>
        </xdr:cNvPr>
        <xdr:cNvSpPr/>
      </xdr:nvSpPr>
      <xdr:spPr>
        <a:xfrm>
          <a:off x="5810250" y="6886575"/>
          <a:ext cx="466725" cy="46672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542925</xdr:colOff>
      <xdr:row>36</xdr:row>
      <xdr:rowOff>28575</xdr:rowOff>
    </xdr:from>
    <xdr:to>
      <xdr:col>12</xdr:col>
      <xdr:colOff>400050</xdr:colOff>
      <xdr:row>38</xdr:row>
      <xdr:rowOff>114300</xdr:rowOff>
    </xdr:to>
    <xdr:sp macro="" textlink="">
      <xdr:nvSpPr>
        <xdr:cNvPr id="102" name="Oval 101">
          <a:extLst>
            <a:ext uri="{FF2B5EF4-FFF2-40B4-BE49-F238E27FC236}">
              <a16:creationId xmlns:a16="http://schemas.microsoft.com/office/drawing/2014/main" id="{6EA09DF8-FB1B-444E-BBD0-8488A6A2950C}"/>
            </a:ext>
          </a:extLst>
        </xdr:cNvPr>
        <xdr:cNvSpPr/>
      </xdr:nvSpPr>
      <xdr:spPr>
        <a:xfrm>
          <a:off x="7248525" y="6886575"/>
          <a:ext cx="466725" cy="466725"/>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85725</xdr:colOff>
      <xdr:row>35</xdr:row>
      <xdr:rowOff>180975</xdr:rowOff>
    </xdr:from>
    <xdr:to>
      <xdr:col>8</xdr:col>
      <xdr:colOff>0</xdr:colOff>
      <xdr:row>38</xdr:row>
      <xdr:rowOff>114300</xdr:rowOff>
    </xdr:to>
    <xdr:sp macro="" textlink="">
      <xdr:nvSpPr>
        <xdr:cNvPr id="103" name="Oval 102">
          <a:extLst>
            <a:ext uri="{FF2B5EF4-FFF2-40B4-BE49-F238E27FC236}">
              <a16:creationId xmlns:a16="http://schemas.microsoft.com/office/drawing/2014/main" id="{CB4A6185-09F2-4558-AAAC-6DC557A13F09}"/>
            </a:ext>
          </a:extLst>
        </xdr:cNvPr>
        <xdr:cNvSpPr/>
      </xdr:nvSpPr>
      <xdr:spPr>
        <a:xfrm>
          <a:off x="4352925" y="6848475"/>
          <a:ext cx="523875" cy="504825"/>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342900</xdr:colOff>
      <xdr:row>36</xdr:row>
      <xdr:rowOff>28575</xdr:rowOff>
    </xdr:from>
    <xdr:to>
      <xdr:col>15</xdr:col>
      <xdr:colOff>200025</xdr:colOff>
      <xdr:row>38</xdr:row>
      <xdr:rowOff>114300</xdr:rowOff>
    </xdr:to>
    <xdr:sp macro="" textlink="">
      <xdr:nvSpPr>
        <xdr:cNvPr id="104" name="Oval 103">
          <a:extLst>
            <a:ext uri="{FF2B5EF4-FFF2-40B4-BE49-F238E27FC236}">
              <a16:creationId xmlns:a16="http://schemas.microsoft.com/office/drawing/2014/main" id="{6494D79F-49AA-4744-9A3A-7173D9E2CBF3}"/>
            </a:ext>
          </a:extLst>
        </xdr:cNvPr>
        <xdr:cNvSpPr/>
      </xdr:nvSpPr>
      <xdr:spPr>
        <a:xfrm>
          <a:off x="8877300" y="6886575"/>
          <a:ext cx="466725" cy="46672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495301</xdr:colOff>
      <xdr:row>32</xdr:row>
      <xdr:rowOff>152400</xdr:rowOff>
    </xdr:from>
    <xdr:to>
      <xdr:col>7</xdr:col>
      <xdr:colOff>142875</xdr:colOff>
      <xdr:row>34</xdr:row>
      <xdr:rowOff>19050</xdr:rowOff>
    </xdr:to>
    <xdr:sp macro="" textlink="'Analysis 2'!AE3">
      <xdr:nvSpPr>
        <xdr:cNvPr id="105" name="Rectangle: Rounded Corners 104">
          <a:extLst>
            <a:ext uri="{FF2B5EF4-FFF2-40B4-BE49-F238E27FC236}">
              <a16:creationId xmlns:a16="http://schemas.microsoft.com/office/drawing/2014/main" id="{20AC1E66-4AD0-43D3-AD1C-E34EBD56CE1D}"/>
            </a:ext>
          </a:extLst>
        </xdr:cNvPr>
        <xdr:cNvSpPr/>
      </xdr:nvSpPr>
      <xdr:spPr>
        <a:xfrm>
          <a:off x="3543301" y="6248400"/>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85BA1D1-67E9-45D2-BB15-FD43E692B6C9}" type="TxLink">
            <a:rPr lang="en-US" sz="1100" b="1" i="0" u="none" strike="noStrike">
              <a:solidFill>
                <a:schemeClr val="bg1"/>
              </a:solidFill>
              <a:latin typeface="Calibri"/>
              <a:ea typeface="+mn-ea"/>
              <a:cs typeface="Calibri"/>
            </a:rPr>
            <a:pPr marL="0" indent="0" algn="l"/>
            <a:t>$ 6.1 M</a:t>
          </a:fld>
          <a:endParaRPr lang="en-US" sz="1100" b="1" i="0" u="none" strike="noStrike">
            <a:solidFill>
              <a:schemeClr val="bg1"/>
            </a:solidFill>
            <a:latin typeface="Calibri"/>
            <a:ea typeface="+mn-ea"/>
            <a:cs typeface="Calibri"/>
          </a:endParaRPr>
        </a:p>
      </xdr:txBody>
    </xdr:sp>
    <xdr:clientData/>
  </xdr:twoCellAnchor>
  <xdr:twoCellAnchor>
    <xdr:from>
      <xdr:col>8</xdr:col>
      <xdr:colOff>171451</xdr:colOff>
      <xdr:row>32</xdr:row>
      <xdr:rowOff>142875</xdr:rowOff>
    </xdr:from>
    <xdr:to>
      <xdr:col>9</xdr:col>
      <xdr:colOff>428625</xdr:colOff>
      <xdr:row>34</xdr:row>
      <xdr:rowOff>9525</xdr:rowOff>
    </xdr:to>
    <xdr:sp macro="" textlink="'Analysis 2'!AE4">
      <xdr:nvSpPr>
        <xdr:cNvPr id="106" name="Rectangle: Rounded Corners 105">
          <a:extLst>
            <a:ext uri="{FF2B5EF4-FFF2-40B4-BE49-F238E27FC236}">
              <a16:creationId xmlns:a16="http://schemas.microsoft.com/office/drawing/2014/main" id="{A1147C4B-BC71-42D4-90FC-10CA3232BA65}"/>
            </a:ext>
          </a:extLst>
        </xdr:cNvPr>
        <xdr:cNvSpPr/>
      </xdr:nvSpPr>
      <xdr:spPr>
        <a:xfrm>
          <a:off x="5048251" y="6238875"/>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8ABF69F-DD0D-4CBE-9BB9-3311CAB80989}" type="TxLink">
            <a:rPr lang="en-US" sz="1100" b="1" i="0" u="none" strike="noStrike">
              <a:solidFill>
                <a:schemeClr val="tx1"/>
              </a:solidFill>
              <a:latin typeface="Calibri"/>
              <a:ea typeface="+mn-ea"/>
              <a:cs typeface="Calibri"/>
            </a:rPr>
            <a:pPr marL="0" indent="0" algn="l"/>
            <a:t>$ 6.9 M</a:t>
          </a:fld>
          <a:endParaRPr lang="en-US" sz="1100" b="1" i="0" u="none" strike="noStrike">
            <a:solidFill>
              <a:schemeClr val="tx1"/>
            </a:solidFill>
            <a:latin typeface="Calibri"/>
            <a:ea typeface="+mn-ea"/>
            <a:cs typeface="Calibri"/>
          </a:endParaRPr>
        </a:p>
      </xdr:txBody>
    </xdr:sp>
    <xdr:clientData/>
  </xdr:twoCellAnchor>
  <xdr:twoCellAnchor>
    <xdr:from>
      <xdr:col>10</xdr:col>
      <xdr:colOff>276226</xdr:colOff>
      <xdr:row>32</xdr:row>
      <xdr:rowOff>161925</xdr:rowOff>
    </xdr:from>
    <xdr:to>
      <xdr:col>11</xdr:col>
      <xdr:colOff>533400</xdr:colOff>
      <xdr:row>34</xdr:row>
      <xdr:rowOff>28575</xdr:rowOff>
    </xdr:to>
    <xdr:sp macro="" textlink="'Analysis 2'!AE5">
      <xdr:nvSpPr>
        <xdr:cNvPr id="107" name="Rectangle: Rounded Corners 106">
          <a:extLst>
            <a:ext uri="{FF2B5EF4-FFF2-40B4-BE49-F238E27FC236}">
              <a16:creationId xmlns:a16="http://schemas.microsoft.com/office/drawing/2014/main" id="{63B013A5-4014-4F4B-A756-AD853ABF933E}"/>
            </a:ext>
          </a:extLst>
        </xdr:cNvPr>
        <xdr:cNvSpPr/>
      </xdr:nvSpPr>
      <xdr:spPr>
        <a:xfrm>
          <a:off x="6372226" y="6257925"/>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6975E5D6-4F9B-486E-AD54-936F331BD1C7}" type="TxLink">
            <a:rPr lang="en-US" sz="1100" b="1" i="0" u="none" strike="noStrike">
              <a:solidFill>
                <a:srgbClr val="000000"/>
              </a:solidFill>
              <a:latin typeface="Calibri"/>
              <a:ea typeface="+mn-ea"/>
              <a:cs typeface="Calibri"/>
            </a:rPr>
            <a:t>$ 11.9 M</a:t>
          </a:fld>
          <a:endParaRPr lang="en-US" sz="1100" b="1" i="0" u="none" strike="noStrike" baseline="0">
            <a:solidFill>
              <a:schemeClr val="tx1"/>
            </a:solidFill>
            <a:latin typeface="Calibri"/>
            <a:ea typeface="+mn-ea"/>
            <a:cs typeface="Calibri"/>
          </a:endParaRPr>
        </a:p>
      </xdr:txBody>
    </xdr:sp>
    <xdr:clientData/>
  </xdr:twoCellAnchor>
  <xdr:twoCellAnchor>
    <xdr:from>
      <xdr:col>12</xdr:col>
      <xdr:colOff>561976</xdr:colOff>
      <xdr:row>32</xdr:row>
      <xdr:rowOff>152400</xdr:rowOff>
    </xdr:from>
    <xdr:to>
      <xdr:col>14</xdr:col>
      <xdr:colOff>209550</xdr:colOff>
      <xdr:row>34</xdr:row>
      <xdr:rowOff>19050</xdr:rowOff>
    </xdr:to>
    <xdr:sp macro="" textlink="'Analysis 2'!AE6">
      <xdr:nvSpPr>
        <xdr:cNvPr id="108" name="Rectangle: Rounded Corners 107">
          <a:extLst>
            <a:ext uri="{FF2B5EF4-FFF2-40B4-BE49-F238E27FC236}">
              <a16:creationId xmlns:a16="http://schemas.microsoft.com/office/drawing/2014/main" id="{CC09BA8B-4784-4794-8A10-22DF8A0938E3}"/>
            </a:ext>
          </a:extLst>
        </xdr:cNvPr>
        <xdr:cNvSpPr/>
      </xdr:nvSpPr>
      <xdr:spPr>
        <a:xfrm>
          <a:off x="7877176" y="6248400"/>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3A74203-C81F-4F33-9D78-B1596BB92D67}" type="TxLink">
            <a:rPr lang="en-US" sz="1100" b="1" i="0" u="none" strike="noStrike">
              <a:solidFill>
                <a:schemeClr val="bg1"/>
              </a:solidFill>
              <a:latin typeface="Calibri"/>
              <a:ea typeface="+mn-ea"/>
              <a:cs typeface="Calibri"/>
            </a:rPr>
            <a:t>$ 17.6 M</a:t>
          </a:fld>
          <a:endParaRPr lang="en-US" sz="1100" b="1" i="0" u="none" strike="noStrike" baseline="0">
            <a:solidFill>
              <a:schemeClr val="bg1"/>
            </a:solidFill>
            <a:latin typeface="Calibri"/>
            <a:ea typeface="+mn-ea"/>
            <a:cs typeface="Calibri"/>
          </a:endParaRPr>
        </a:p>
      </xdr:txBody>
    </xdr:sp>
    <xdr:clientData/>
  </xdr:twoCellAnchor>
  <xdr:twoCellAnchor>
    <xdr:from>
      <xdr:col>5</xdr:col>
      <xdr:colOff>533401</xdr:colOff>
      <xdr:row>34</xdr:row>
      <xdr:rowOff>28575</xdr:rowOff>
    </xdr:from>
    <xdr:to>
      <xdr:col>7</xdr:col>
      <xdr:colOff>180975</xdr:colOff>
      <xdr:row>35</xdr:row>
      <xdr:rowOff>85725</xdr:rowOff>
    </xdr:to>
    <xdr:sp macro="" textlink="'Analysis 2'!G3">
      <xdr:nvSpPr>
        <xdr:cNvPr id="113" name="Rectangle: Rounded Corners 112">
          <a:extLst>
            <a:ext uri="{FF2B5EF4-FFF2-40B4-BE49-F238E27FC236}">
              <a16:creationId xmlns:a16="http://schemas.microsoft.com/office/drawing/2014/main" id="{DD96423D-7433-49AF-B865-F054D466171F}"/>
            </a:ext>
          </a:extLst>
        </xdr:cNvPr>
        <xdr:cNvSpPr/>
      </xdr:nvSpPr>
      <xdr:spPr>
        <a:xfrm>
          <a:off x="3581401" y="6505575"/>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1"/>
              </a:solidFill>
              <a:latin typeface="Calibri"/>
              <a:ea typeface="+mn-ea"/>
              <a:cs typeface="Calibri"/>
            </a:rPr>
            <a:t>Quarter</a:t>
          </a:r>
          <a:r>
            <a:rPr lang="en-US" sz="1100" b="1" i="0" u="none" strike="noStrike" baseline="0">
              <a:solidFill>
                <a:schemeClr val="bg1"/>
              </a:solidFill>
              <a:latin typeface="Calibri"/>
              <a:ea typeface="+mn-ea"/>
              <a:cs typeface="Calibri"/>
            </a:rPr>
            <a:t> 01</a:t>
          </a:r>
          <a:endParaRPr lang="en-US" sz="1100" b="1" i="0" u="none" strike="noStrike">
            <a:solidFill>
              <a:schemeClr val="bg1"/>
            </a:solidFill>
            <a:latin typeface="Calibri"/>
            <a:ea typeface="+mn-ea"/>
            <a:cs typeface="Calibri"/>
          </a:endParaRPr>
        </a:p>
      </xdr:txBody>
    </xdr:sp>
    <xdr:clientData/>
  </xdr:twoCellAnchor>
  <xdr:twoCellAnchor>
    <xdr:from>
      <xdr:col>8</xdr:col>
      <xdr:colOff>209551</xdr:colOff>
      <xdr:row>34</xdr:row>
      <xdr:rowOff>19050</xdr:rowOff>
    </xdr:from>
    <xdr:to>
      <xdr:col>9</xdr:col>
      <xdr:colOff>466725</xdr:colOff>
      <xdr:row>35</xdr:row>
      <xdr:rowOff>76200</xdr:rowOff>
    </xdr:to>
    <xdr:sp macro="" textlink="">
      <xdr:nvSpPr>
        <xdr:cNvPr id="114" name="Rectangle: Rounded Corners 113">
          <a:extLst>
            <a:ext uri="{FF2B5EF4-FFF2-40B4-BE49-F238E27FC236}">
              <a16:creationId xmlns:a16="http://schemas.microsoft.com/office/drawing/2014/main" id="{EBD060B8-DEE8-49B7-846C-F9556AC658B9}"/>
            </a:ext>
          </a:extLst>
        </xdr:cNvPr>
        <xdr:cNvSpPr/>
      </xdr:nvSpPr>
      <xdr:spPr>
        <a:xfrm>
          <a:off x="5086351" y="6496050"/>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tx1"/>
              </a:solidFill>
              <a:latin typeface="Calibri"/>
              <a:ea typeface="+mn-ea"/>
              <a:cs typeface="Calibri"/>
            </a:rPr>
            <a:t>Quarter</a:t>
          </a:r>
          <a:r>
            <a:rPr lang="en-US" sz="1100" b="1" i="0" u="none" strike="noStrike" baseline="0">
              <a:solidFill>
                <a:schemeClr val="tx1"/>
              </a:solidFill>
              <a:latin typeface="Calibri"/>
              <a:ea typeface="+mn-ea"/>
              <a:cs typeface="Calibri"/>
            </a:rPr>
            <a:t> 02</a:t>
          </a:r>
        </a:p>
      </xdr:txBody>
    </xdr:sp>
    <xdr:clientData/>
  </xdr:twoCellAnchor>
  <xdr:twoCellAnchor>
    <xdr:from>
      <xdr:col>10</xdr:col>
      <xdr:colOff>314326</xdr:colOff>
      <xdr:row>34</xdr:row>
      <xdr:rowOff>38100</xdr:rowOff>
    </xdr:from>
    <xdr:to>
      <xdr:col>11</xdr:col>
      <xdr:colOff>571500</xdr:colOff>
      <xdr:row>35</xdr:row>
      <xdr:rowOff>95250</xdr:rowOff>
    </xdr:to>
    <xdr:sp macro="" textlink="">
      <xdr:nvSpPr>
        <xdr:cNvPr id="115" name="Rectangle: Rounded Corners 114">
          <a:extLst>
            <a:ext uri="{FF2B5EF4-FFF2-40B4-BE49-F238E27FC236}">
              <a16:creationId xmlns:a16="http://schemas.microsoft.com/office/drawing/2014/main" id="{D4E243EF-05FE-4EEE-926F-10D83E8549F8}"/>
            </a:ext>
          </a:extLst>
        </xdr:cNvPr>
        <xdr:cNvSpPr/>
      </xdr:nvSpPr>
      <xdr:spPr>
        <a:xfrm>
          <a:off x="6410326" y="6515100"/>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tx1"/>
              </a:solidFill>
              <a:latin typeface="Calibri"/>
              <a:ea typeface="+mn-ea"/>
              <a:cs typeface="Calibri"/>
            </a:rPr>
            <a:t>Quarter</a:t>
          </a:r>
          <a:r>
            <a:rPr lang="en-US" sz="1100" b="1" i="0" u="none" strike="noStrike" baseline="0">
              <a:solidFill>
                <a:schemeClr val="tx1"/>
              </a:solidFill>
              <a:latin typeface="Calibri"/>
              <a:ea typeface="+mn-ea"/>
              <a:cs typeface="Calibri"/>
            </a:rPr>
            <a:t> 03</a:t>
          </a:r>
        </a:p>
      </xdr:txBody>
    </xdr:sp>
    <xdr:clientData/>
  </xdr:twoCellAnchor>
  <xdr:twoCellAnchor>
    <xdr:from>
      <xdr:col>12</xdr:col>
      <xdr:colOff>600076</xdr:colOff>
      <xdr:row>34</xdr:row>
      <xdr:rowOff>28575</xdr:rowOff>
    </xdr:from>
    <xdr:to>
      <xdr:col>14</xdr:col>
      <xdr:colOff>247650</xdr:colOff>
      <xdr:row>35</xdr:row>
      <xdr:rowOff>85725</xdr:rowOff>
    </xdr:to>
    <xdr:sp macro="" textlink="">
      <xdr:nvSpPr>
        <xdr:cNvPr id="116" name="Rectangle: Rounded Corners 115">
          <a:extLst>
            <a:ext uri="{FF2B5EF4-FFF2-40B4-BE49-F238E27FC236}">
              <a16:creationId xmlns:a16="http://schemas.microsoft.com/office/drawing/2014/main" id="{A3BD17AA-F120-4DC9-B7CE-87FD2B18FA2C}"/>
            </a:ext>
          </a:extLst>
        </xdr:cNvPr>
        <xdr:cNvSpPr/>
      </xdr:nvSpPr>
      <xdr:spPr>
        <a:xfrm>
          <a:off x="7915276" y="6505575"/>
          <a:ext cx="8667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1"/>
              </a:solidFill>
              <a:latin typeface="Calibri"/>
              <a:ea typeface="+mn-ea"/>
              <a:cs typeface="Calibri"/>
            </a:rPr>
            <a:t>Quarter</a:t>
          </a:r>
          <a:r>
            <a:rPr lang="en-US" sz="1100" b="1" i="0" u="none" strike="noStrike" baseline="0">
              <a:solidFill>
                <a:schemeClr val="bg1"/>
              </a:solidFill>
              <a:latin typeface="Calibri"/>
              <a:ea typeface="+mn-ea"/>
              <a:cs typeface="Calibri"/>
            </a:rPr>
            <a:t> 04</a:t>
          </a:r>
        </a:p>
      </xdr:txBody>
    </xdr:sp>
    <xdr:clientData/>
  </xdr:twoCellAnchor>
  <xdr:twoCellAnchor>
    <xdr:from>
      <xdr:col>7</xdr:col>
      <xdr:colOff>123825</xdr:colOff>
      <xdr:row>36</xdr:row>
      <xdr:rowOff>66675</xdr:rowOff>
    </xdr:from>
    <xdr:to>
      <xdr:col>7</xdr:col>
      <xdr:colOff>581024</xdr:colOff>
      <xdr:row>38</xdr:row>
      <xdr:rowOff>47624</xdr:rowOff>
    </xdr:to>
    <xdr:sp macro="" textlink="'Analysis 2'!AF3">
      <xdr:nvSpPr>
        <xdr:cNvPr id="117" name="Rectangle: Rounded Corners 116">
          <a:extLst>
            <a:ext uri="{FF2B5EF4-FFF2-40B4-BE49-F238E27FC236}">
              <a16:creationId xmlns:a16="http://schemas.microsoft.com/office/drawing/2014/main" id="{D457B063-205C-4487-8F84-2126D9CD058F}"/>
            </a:ext>
          </a:extLst>
        </xdr:cNvPr>
        <xdr:cNvSpPr/>
      </xdr:nvSpPr>
      <xdr:spPr>
        <a:xfrm>
          <a:off x="4391025" y="6924675"/>
          <a:ext cx="457199" cy="36194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1B76884-EAAF-4829-A3DB-E3B485F469C8}" type="TxLink">
            <a:rPr lang="en-US" sz="1100" b="1" i="0" u="none" strike="noStrike">
              <a:solidFill>
                <a:srgbClr val="000000"/>
              </a:solidFill>
              <a:latin typeface="Calibri"/>
              <a:ea typeface="+mn-ea"/>
              <a:cs typeface="Calibri"/>
            </a:rPr>
            <a:t>14%</a:t>
          </a:fld>
          <a:endParaRPr lang="en-US" sz="1100" b="1" i="0" u="none" strike="noStrike">
            <a:solidFill>
              <a:schemeClr val="bg1"/>
            </a:solidFill>
            <a:latin typeface="Calibri"/>
            <a:ea typeface="+mn-ea"/>
            <a:cs typeface="Calibri"/>
          </a:endParaRPr>
        </a:p>
      </xdr:txBody>
    </xdr:sp>
    <xdr:clientData/>
  </xdr:twoCellAnchor>
  <xdr:twoCellAnchor>
    <xdr:from>
      <xdr:col>9</xdr:col>
      <xdr:colOff>342900</xdr:colOff>
      <xdr:row>36</xdr:row>
      <xdr:rowOff>85725</xdr:rowOff>
    </xdr:from>
    <xdr:to>
      <xdr:col>10</xdr:col>
      <xdr:colOff>190499</xdr:colOff>
      <xdr:row>38</xdr:row>
      <xdr:rowOff>66674</xdr:rowOff>
    </xdr:to>
    <xdr:sp macro="" textlink="'Analysis 2'!AF4">
      <xdr:nvSpPr>
        <xdr:cNvPr id="118" name="Rectangle: Rounded Corners 117">
          <a:extLst>
            <a:ext uri="{FF2B5EF4-FFF2-40B4-BE49-F238E27FC236}">
              <a16:creationId xmlns:a16="http://schemas.microsoft.com/office/drawing/2014/main" id="{EDBEC800-4193-473B-A757-13C6766DCFFB}"/>
            </a:ext>
          </a:extLst>
        </xdr:cNvPr>
        <xdr:cNvSpPr/>
      </xdr:nvSpPr>
      <xdr:spPr>
        <a:xfrm>
          <a:off x="5829300" y="6943725"/>
          <a:ext cx="457199" cy="36194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DB01B17-F19C-44E0-BB71-A19A3C87EAA0}" type="TxLink">
            <a:rPr lang="en-US" sz="1100" b="1" i="0" u="none" strike="noStrike">
              <a:solidFill>
                <a:srgbClr val="000000"/>
              </a:solidFill>
              <a:latin typeface="Calibri"/>
              <a:ea typeface="+mn-ea"/>
              <a:cs typeface="Calibri"/>
            </a:rPr>
            <a:t>16%</a:t>
          </a:fld>
          <a:endParaRPr lang="en-US" sz="1100" b="1" i="0" u="none" strike="noStrike">
            <a:solidFill>
              <a:schemeClr val="bg1"/>
            </a:solidFill>
            <a:latin typeface="Calibri"/>
            <a:ea typeface="+mn-ea"/>
            <a:cs typeface="Calibri"/>
          </a:endParaRPr>
        </a:p>
      </xdr:txBody>
    </xdr:sp>
    <xdr:clientData/>
  </xdr:twoCellAnchor>
  <xdr:twoCellAnchor>
    <xdr:from>
      <xdr:col>11</xdr:col>
      <xdr:colOff>561975</xdr:colOff>
      <xdr:row>36</xdr:row>
      <xdr:rowOff>104775</xdr:rowOff>
    </xdr:from>
    <xdr:to>
      <xdr:col>12</xdr:col>
      <xdr:colOff>409574</xdr:colOff>
      <xdr:row>38</xdr:row>
      <xdr:rowOff>85724</xdr:rowOff>
    </xdr:to>
    <xdr:sp macro="" textlink="'Analysis 2'!AF5">
      <xdr:nvSpPr>
        <xdr:cNvPr id="119" name="Rectangle: Rounded Corners 118">
          <a:extLst>
            <a:ext uri="{FF2B5EF4-FFF2-40B4-BE49-F238E27FC236}">
              <a16:creationId xmlns:a16="http://schemas.microsoft.com/office/drawing/2014/main" id="{40A7284A-44A8-4166-8507-06648677E8C5}"/>
            </a:ext>
          </a:extLst>
        </xdr:cNvPr>
        <xdr:cNvSpPr/>
      </xdr:nvSpPr>
      <xdr:spPr>
        <a:xfrm>
          <a:off x="7267575" y="6962775"/>
          <a:ext cx="457199" cy="36194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567F12C7-4555-4E0E-AC8A-0C8F2A9A48EF}" type="TxLink">
            <a:rPr lang="en-US" sz="1100" b="1" i="0" u="none" strike="noStrike">
              <a:solidFill>
                <a:srgbClr val="000000"/>
              </a:solidFill>
              <a:latin typeface="Calibri"/>
              <a:ea typeface="+mn-ea"/>
              <a:cs typeface="Calibri"/>
            </a:rPr>
            <a:t>28%</a:t>
          </a:fld>
          <a:endParaRPr lang="en-US" sz="1100" b="1" i="0" u="none" strike="noStrike">
            <a:solidFill>
              <a:schemeClr val="bg1"/>
            </a:solidFill>
            <a:latin typeface="Calibri"/>
            <a:ea typeface="+mn-ea"/>
            <a:cs typeface="Calibri"/>
          </a:endParaRPr>
        </a:p>
      </xdr:txBody>
    </xdr:sp>
    <xdr:clientData/>
  </xdr:twoCellAnchor>
  <xdr:twoCellAnchor>
    <xdr:from>
      <xdr:col>14</xdr:col>
      <xdr:colOff>352425</xdr:colOff>
      <xdr:row>36</xdr:row>
      <xdr:rowOff>85725</xdr:rowOff>
    </xdr:from>
    <xdr:to>
      <xdr:col>15</xdr:col>
      <xdr:colOff>200024</xdr:colOff>
      <xdr:row>38</xdr:row>
      <xdr:rowOff>66674</xdr:rowOff>
    </xdr:to>
    <xdr:sp macro="" textlink="'Analysis 2'!AF6">
      <xdr:nvSpPr>
        <xdr:cNvPr id="120" name="Rectangle: Rounded Corners 119">
          <a:extLst>
            <a:ext uri="{FF2B5EF4-FFF2-40B4-BE49-F238E27FC236}">
              <a16:creationId xmlns:a16="http://schemas.microsoft.com/office/drawing/2014/main" id="{F1806057-B23E-4FA5-AD5C-A785785BCA4E}"/>
            </a:ext>
          </a:extLst>
        </xdr:cNvPr>
        <xdr:cNvSpPr/>
      </xdr:nvSpPr>
      <xdr:spPr>
        <a:xfrm>
          <a:off x="8886825" y="6943725"/>
          <a:ext cx="457199" cy="361949"/>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5459424D-8AF3-4392-B979-0A4CF0235946}" type="TxLink">
            <a:rPr lang="en-US" sz="1100" b="1" i="0" u="none" strike="noStrike">
              <a:solidFill>
                <a:srgbClr val="000000"/>
              </a:solidFill>
              <a:latin typeface="Calibri"/>
              <a:ea typeface="+mn-ea"/>
              <a:cs typeface="Calibri"/>
            </a:rPr>
            <a:t>41%</a:t>
          </a:fld>
          <a:endParaRPr lang="en-US" sz="1100" b="1" i="0" u="none" strike="noStrike">
            <a:solidFill>
              <a:schemeClr val="bg1"/>
            </a:solidFill>
            <a:latin typeface="Calibri"/>
            <a:ea typeface="+mn-ea"/>
            <a:cs typeface="Calibri"/>
          </a:endParaRPr>
        </a:p>
      </xdr:txBody>
    </xdr:sp>
    <xdr:clientData/>
  </xdr:twoCellAnchor>
  <xdr:twoCellAnchor>
    <xdr:from>
      <xdr:col>5</xdr:col>
      <xdr:colOff>400051</xdr:colOff>
      <xdr:row>29</xdr:row>
      <xdr:rowOff>0</xdr:rowOff>
    </xdr:from>
    <xdr:to>
      <xdr:col>8</xdr:col>
      <xdr:colOff>314325</xdr:colOff>
      <xdr:row>30</xdr:row>
      <xdr:rowOff>57150</xdr:rowOff>
    </xdr:to>
    <xdr:sp macro="" textlink="'Analysis 2'!G3">
      <xdr:nvSpPr>
        <xdr:cNvPr id="121" name="Rectangle: Rounded Corners 120">
          <a:extLst>
            <a:ext uri="{FF2B5EF4-FFF2-40B4-BE49-F238E27FC236}">
              <a16:creationId xmlns:a16="http://schemas.microsoft.com/office/drawing/2014/main" id="{B88B93BE-FDFC-443D-926B-7F91030BF55E}"/>
            </a:ext>
          </a:extLst>
        </xdr:cNvPr>
        <xdr:cNvSpPr/>
      </xdr:nvSpPr>
      <xdr:spPr>
        <a:xfrm>
          <a:off x="3448051" y="5524500"/>
          <a:ext cx="1743074" cy="247650"/>
        </a:xfrm>
        <a:prstGeom prst="roundRect">
          <a:avLst>
            <a:gd name="adj" fmla="val 13703"/>
          </a:avLst>
        </a:prstGeom>
        <a:no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baseline="0">
              <a:solidFill>
                <a:schemeClr val="bg2">
                  <a:lumMod val="50000"/>
                </a:schemeClr>
              </a:solidFill>
              <a:latin typeface="Calibri"/>
              <a:ea typeface="+mn-ea"/>
              <a:cs typeface="Calibri"/>
            </a:rPr>
            <a:t>Quarterly view by Profit</a:t>
          </a:r>
          <a:endParaRPr lang="en-US" sz="1100" b="1" i="0" u="none" strike="noStrike">
            <a:solidFill>
              <a:schemeClr val="bg2">
                <a:lumMod val="50000"/>
              </a:schemeClr>
            </a:solidFill>
            <a:latin typeface="Calibri"/>
            <a:ea typeface="+mn-ea"/>
            <a:cs typeface="Calibri"/>
          </a:endParaRPr>
        </a:p>
      </xdr:txBody>
    </xdr:sp>
    <xdr:clientData/>
  </xdr:twoCellAnchor>
  <xdr:twoCellAnchor>
    <xdr:from>
      <xdr:col>15</xdr:col>
      <xdr:colOff>419100</xdr:colOff>
      <xdr:row>28</xdr:row>
      <xdr:rowOff>5292</xdr:rowOff>
    </xdr:from>
    <xdr:to>
      <xdr:col>21</xdr:col>
      <xdr:colOff>466726</xdr:colOff>
      <xdr:row>38</xdr:row>
      <xdr:rowOff>114299</xdr:rowOff>
    </xdr:to>
    <xdr:sp macro="" textlink="">
      <xdr:nvSpPr>
        <xdr:cNvPr id="122" name="Rectangle: Rounded Corners 121">
          <a:extLst>
            <a:ext uri="{FF2B5EF4-FFF2-40B4-BE49-F238E27FC236}">
              <a16:creationId xmlns:a16="http://schemas.microsoft.com/office/drawing/2014/main" id="{F5933FE8-FB1E-450E-93DA-9EE35CD6EFB3}"/>
            </a:ext>
          </a:extLst>
        </xdr:cNvPr>
        <xdr:cNvSpPr/>
      </xdr:nvSpPr>
      <xdr:spPr>
        <a:xfrm>
          <a:off x="9563100" y="5339292"/>
          <a:ext cx="3705226" cy="2014007"/>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16</xdr:col>
      <xdr:colOff>57149</xdr:colOff>
      <xdr:row>28</xdr:row>
      <xdr:rowOff>47625</xdr:rowOff>
    </xdr:from>
    <xdr:to>
      <xdr:col>21</xdr:col>
      <xdr:colOff>161174</xdr:colOff>
      <xdr:row>38</xdr:row>
      <xdr:rowOff>133350</xdr:rowOff>
    </xdr:to>
    <mc:AlternateContent xmlns:mc="http://schemas.openxmlformats.org/markup-compatibility/2006">
      <mc:Choice xmlns:a14="http://schemas.microsoft.com/office/drawing/2010/main" Requires="a14">
        <xdr:graphicFrame macro="">
          <xdr:nvGraphicFramePr>
            <xdr:cNvPr id="124" name="Country">
              <a:extLst>
                <a:ext uri="{FF2B5EF4-FFF2-40B4-BE49-F238E27FC236}">
                  <a16:creationId xmlns:a16="http://schemas.microsoft.com/office/drawing/2014/main" id="{0B80DAD7-E929-4515-985E-BC49CBD4CAD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810749" y="5381625"/>
              <a:ext cx="3152025" cy="19907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457200</xdr:colOff>
      <xdr:row>1</xdr:row>
      <xdr:rowOff>152400</xdr:rowOff>
    </xdr:from>
    <xdr:to>
      <xdr:col>3</xdr:col>
      <xdr:colOff>142875</xdr:colOff>
      <xdr:row>4</xdr:row>
      <xdr:rowOff>57150</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1066800" y="342900"/>
          <a:ext cx="904875" cy="47625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165100</xdr:colOff>
      <xdr:row>1</xdr:row>
      <xdr:rowOff>152400</xdr:rowOff>
    </xdr:from>
    <xdr:to>
      <xdr:col>5</xdr:col>
      <xdr:colOff>460375</xdr:colOff>
      <xdr:row>4</xdr:row>
      <xdr:rowOff>57150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2603500" y="342900"/>
          <a:ext cx="904875" cy="476250"/>
        </a:xfrm>
        <a:prstGeom prst="roundRect">
          <a:avLst/>
        </a:prstGeom>
        <a:solidFill>
          <a:srgbClr val="FFC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482600</xdr:colOff>
      <xdr:row>1</xdr:row>
      <xdr:rowOff>152400</xdr:rowOff>
    </xdr:from>
    <xdr:to>
      <xdr:col>8</xdr:col>
      <xdr:colOff>168275</xdr:colOff>
      <xdr:row>4</xdr:row>
      <xdr:rowOff>57150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4140200" y="342900"/>
          <a:ext cx="904875" cy="47625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190500</xdr:colOff>
      <xdr:row>1</xdr:row>
      <xdr:rowOff>152400</xdr:rowOff>
    </xdr:from>
    <xdr:to>
      <xdr:col>10</xdr:col>
      <xdr:colOff>485775</xdr:colOff>
      <xdr:row>4</xdr:row>
      <xdr:rowOff>57150</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5676900" y="342900"/>
          <a:ext cx="904875" cy="476250"/>
        </a:xfrm>
        <a:prstGeom prst="roundRect">
          <a:avLst/>
        </a:prstGeom>
        <a:solidFill>
          <a:srgbClr val="FF66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32251620371" backgroundQuery="1" createdVersion="6" refreshedVersion="6" minRefreshableVersion="3" recordCount="0" supportSubquery="1" supportAdvancedDrill="1" xr:uid="{141A81ED-5B15-4CFA-9472-EEBC711356E7}">
  <cacheSource type="external" connectionId="8"/>
  <cacheFields count="7">
    <cacheField name="[Measures].[Total Profit]" caption="Total Profit" numFmtId="0" hierarchy="45" level="32767"/>
    <cacheField name="[DimDate].[Day Name].[Day Name]" caption="Day Name" numFmtId="0" hierarchy="11" level="1">
      <sharedItems count="7">
        <s v="Sun"/>
        <s v="Mon"/>
        <s v="Tue"/>
        <s v="Wed"/>
        <s v="Thu"/>
        <s v="Fri"/>
        <s v="Sat"/>
      </sharedItems>
    </cacheField>
    <cacheField name="[DimDate].[Quarter].[Quarter]" caption="Quarter" numFmtId="0" hierarchy="13" level="1">
      <sharedItems count="4">
        <s v="Q-1"/>
        <s v="Q-2"/>
        <s v="Q-3"/>
        <s v="Q-4"/>
      </sharedItems>
    </cacheField>
    <cacheField name="[DimGeography].[Country].[Country]" caption="Country" numFmtId="0" hierarchy="17" level="1">
      <sharedItems containsSemiMixedTypes="0" containsNonDate="0" containsString="0"/>
    </cacheField>
    <cacheField name="[DimDate].[Month Name].[Month Name]" caption="Month Name" numFmtId="0" hierarchy="10" level="1">
      <sharedItems containsSemiMixedTypes="0" containsNonDate="0" containsString="0"/>
    </cacheField>
    <cacheField name="[DimDate].[Year].[Year]" caption="Year" numFmtId="0" hierarchy="8" level="1">
      <sharedItems containsSemiMixedTypes="0" containsNonDate="0" containsString="0"/>
    </cacheField>
    <cacheField name="Dummy0" numFmtId="0" hierarchy="63" level="32767">
      <extLst>
        <ext xmlns:x14="http://schemas.microsoft.com/office/spreadsheetml/2009/9/main" uri="{63CAB8AC-B538-458d-9737-405883B0398D}">
          <x14:cacheField ignore="1"/>
        </ext>
      </extLst>
    </cacheField>
  </cacheFields>
  <cacheHierarchies count="64">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5"/>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4"/>
      </fieldsUsage>
    </cacheHierarchy>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2"/>
      </fieldsUsage>
    </cacheHierarchy>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Dummy0" caption="All_Measures" measure="1" count="0">
      <extLst>
        <ext xmlns:x14="http://schemas.microsoft.com/office/spreadsheetml/2009/9/main" uri="{8CF416AD-EC4C-4aba-99F5-12A058AE0983}">
          <x14:cacheHierarchy ignore="1"/>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32252430556" backgroundQuery="1" createdVersion="6" refreshedVersion="6" minRefreshableVersion="3" recordCount="0" supportSubquery="1" supportAdvancedDrill="1" xr:uid="{FB932B4A-026B-4B22-BB92-B26BEA586A34}">
  <cacheSource type="external" connectionId="8"/>
  <cacheFields count="4">
    <cacheField name="[Measures].[Total Profit]" caption="Total Profit" numFmtId="0" hierarchy="45" level="32767"/>
    <cacheField name="[DimDate].[Day Name].[Day Name]" caption="Day Name" numFmtId="0" hierarchy="11" level="1">
      <sharedItems count="7">
        <s v="Sun"/>
        <s v="Mon"/>
        <s v="Tue"/>
        <s v="Wed"/>
        <s v="Thu"/>
        <s v="Fri"/>
        <s v="Sat"/>
      </sharedItems>
    </cacheField>
    <cacheField name="[DimGeography].[Country].[Country]" caption="Country" numFmtId="0" hierarchy="17" level="1">
      <sharedItems containsSemiMixedTypes="0" containsNonDate="0" containsString="0"/>
    </cacheField>
    <cacheField name="[DimDate].[Year].[Year]" caption="Year" numFmtId="0" hierarchy="8" level="1">
      <sharedItems containsSemiMixedTypes="0" containsNonDate="0" containsString="0"/>
    </cacheField>
  </cacheFields>
  <cacheHierarchies count="6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32253125003" backgroundQuery="1" createdVersion="6" refreshedVersion="6" minRefreshableVersion="3" recordCount="0" supportSubquery="1" supportAdvancedDrill="1" xr:uid="{7E274630-7F37-47EE-A024-D8789066AAB4}">
  <cacheSource type="external" connectionId="8"/>
  <cacheFields count="4">
    <cacheField name="[Measures].[Total Profit]" caption="Total Profit" numFmtId="0" hierarchy="45" level="32767"/>
    <cacheField name="[DimDate].[Month Name].[Month Name]" caption="Month Name" numFmtId="0" hierarchy="10" level="1">
      <sharedItems count="12">
        <s v="Jan"/>
        <s v="Feb"/>
        <s v="Mar"/>
        <s v="Apr"/>
        <s v="May"/>
        <s v="Jun"/>
        <s v="Jul"/>
        <s v="Aug"/>
        <s v="Sep"/>
        <s v="Oct"/>
        <s v="Nov"/>
        <s v="Dec"/>
      </sharedItems>
    </cacheField>
    <cacheField name="[DimGeography].[Country].[Country]" caption="Country" numFmtId="0" hierarchy="17" level="1">
      <sharedItems containsSemiMixedTypes="0" containsNonDate="0" containsString="0"/>
    </cacheField>
    <cacheField name="[DimDate].[Year].[Year]" caption="Year" numFmtId="0" hierarchy="8" level="1">
      <sharedItems containsSemiMixedTypes="0" containsNonDate="0" containsString="0"/>
    </cacheField>
  </cacheFields>
  <cacheHierarchies count="6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32254050927" backgroundQuery="1" createdVersion="6" refreshedVersion="6" minRefreshableVersion="3" recordCount="0" supportSubquery="1" supportAdvancedDrill="1" xr:uid="{17BA0191-9618-4979-BB6A-9CDE2D8534B3}">
  <cacheSource type="external" connectionId="8"/>
  <cacheFields count="5">
    <cacheField name="[Measures].[#Transaction]" caption="#Transaction" numFmtId="0" hierarchy="43" level="32767"/>
    <cacheField name="[Measures].[Total Revenu]" caption="Total Revenu" numFmtId="0" hierarchy="44" level="32767"/>
    <cacheField name="[Measures].[Total Profit]" caption="Total Profit" numFmtId="0" hierarchy="45" level="32767"/>
    <cacheField name="[DimDate].[Year].[Year]" caption="Year" numFmtId="0" hierarchy="8" level="1">
      <sharedItems containsSemiMixedTypes="0" containsString="0" containsNumber="1" containsInteger="1" minValue="2007" maxValue="2007" count="1">
        <n v="2007"/>
      </sharedItems>
      <extLst>
        <ext xmlns:x15="http://schemas.microsoft.com/office/spreadsheetml/2010/11/main" uri="{4F2E5C28-24EA-4eb8-9CBF-B6C8F9C3D259}">
          <x15:cachedUniqueNames>
            <x15:cachedUniqueName index="0" name="[DimDate].[Year].&amp;[2007]"/>
          </x15:cachedUniqueNames>
        </ext>
      </extLst>
    </cacheField>
    <cacheField name="[DimGeography].[Country].[Country]" caption="Country" numFmtId="0" hierarchy="17" level="1">
      <sharedItems containsSemiMixedTypes="0" containsNonDate="0" containsString="0"/>
    </cacheField>
  </cacheFields>
  <cacheHierarchies count="6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32254976851" backgroundQuery="1" createdVersion="6" refreshedVersion="6" minRefreshableVersion="3" recordCount="0" supportSubquery="1" supportAdvancedDrill="1" xr:uid="{628CDF5E-4B54-42AD-9EAF-9ABD1FE05D2D}">
  <cacheSource type="external" connectionId="8"/>
  <cacheFields count="5">
    <cacheField name="[Measures].[Total Profit]" caption="Total Profit" numFmtId="0" hierarchy="45" level="32767"/>
    <cacheField name="[DimDate].[Day Name].[Day Name]" caption="Day Name" numFmtId="0" hierarchy="11" level="1">
      <sharedItems count="7">
        <s v="Sun"/>
        <s v="Mon"/>
        <s v="Tue"/>
        <s v="Wed"/>
        <s v="Thu"/>
        <s v="Fri"/>
        <s v="Sat"/>
      </sharedItems>
    </cacheField>
    <cacheField name="[DimDate].[Day Type].[Day Type]" caption="Day Type" numFmtId="0" hierarchy="12" level="1">
      <sharedItems count="2">
        <s v="Weekday"/>
        <s v="Weekend"/>
      </sharedItems>
    </cacheField>
    <cacheField name="[DimGeography].[Country].[Country]" caption="Country" numFmtId="0" hierarchy="17" level="1">
      <sharedItems containsSemiMixedTypes="0" containsNonDate="0" containsString="0"/>
    </cacheField>
    <cacheField name="[DimDate].[Year].[Year]" caption="Year" numFmtId="0" hierarchy="8" level="1">
      <sharedItems containsSemiMixedTypes="0" containsNonDate="0" containsString="0"/>
    </cacheField>
  </cacheFields>
  <cacheHierarchies count="6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4"/>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Day Type]" caption="Day Type" attribute="1" defaultMemberUniqueName="[DimDate].[Day Type].[All]" allUniqueName="[DimDate].[Day Type].[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32255671297" backgroundQuery="1" createdVersion="6" refreshedVersion="6" minRefreshableVersion="3" recordCount="0" supportSubquery="1" supportAdvancedDrill="1" xr:uid="{870243B3-F619-4194-A97F-1BDBA9515B26}">
  <cacheSource type="external" connectionId="8"/>
  <cacheFields count="11">
    <cacheField name="[Measures].[#Transaction]" caption="#Transaction" numFmtId="0" hierarchy="43" level="32767"/>
    <cacheField name="[Measures].[Total Revenu]" caption="Total Revenu" numFmtId="0" hierarchy="44" level="32767"/>
    <cacheField name="[Measures].[Total Profit]" caption="Total Profit" numFmtId="0" hierarchy="45" level="32767"/>
    <cacheField name="[Measures].[Total COGS]" caption="Total COGS" numFmtId="0" hierarchy="50" level="32767"/>
    <cacheField name="[Measures].[Total Qty]" caption="Total Qty" numFmtId="0" hierarchy="51" level="32767"/>
    <cacheField name="[Measures].[Total Products]" caption="Total Products" numFmtId="0" hierarchy="47" level="32767"/>
    <cacheField name="[Measures].[Sold Products]" caption="Sold Products" numFmtId="0" hierarchy="48" level="32767"/>
    <cacheField name="[Measures].[Unsold Products]" caption="Unsold Products" numFmtId="0" hierarchy="49" level="32767"/>
    <cacheField name="[Measures].[% Profit Margin]" caption="% Profit Margin" numFmtId="0" hierarchy="46" level="32767"/>
    <cacheField name="[DimGeography].[Country].[Country]" caption="Country" numFmtId="0" hierarchy="17" level="1">
      <sharedItems containsSemiMixedTypes="0" containsNonDate="0" containsString="0"/>
    </cacheField>
    <cacheField name="[DimDate].[Year].[Year]" caption="Year" numFmtId="0" hierarchy="8" level="1">
      <sharedItems containsSemiMixedTypes="0" containsNonDate="0" containsString="0"/>
    </cacheField>
  </cacheFields>
  <cacheHierarchies count="6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9"/>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oneField="1">
      <fieldsUsage count="1">
        <fieldUsage x="8"/>
      </fieldsUsage>
    </cacheHierarchy>
    <cacheHierarchy uniqueName="[Measures].[Total Products]" caption="Total Products" measure="1" displayFolder="" measureGroup="All_Measures" count="0" oneField="1">
      <fieldsUsage count="1">
        <fieldUsage x="5"/>
      </fieldsUsage>
    </cacheHierarchy>
    <cacheHierarchy uniqueName="[Measures].[Sold Products]" caption="Sold Products" measure="1" displayFolder="" measureGroup="All_Measures" count="0" oneField="1">
      <fieldsUsage count="1">
        <fieldUsage x="6"/>
      </fieldsUsage>
    </cacheHierarchy>
    <cacheHierarchy uniqueName="[Measures].[Unsold Products]" caption="Unsold Products" measure="1" displayFolder="" measureGroup="All_Measures" count="0" oneField="1">
      <fieldsUsage count="1">
        <fieldUsage x="7"/>
      </fieldsUsage>
    </cacheHierarchy>
    <cacheHierarchy uniqueName="[Measures].[Total COGS]" caption="Total COGS" measure="1" displayFolder="" measureGroup="All_Measures" count="0" oneField="1">
      <fieldsUsage count="1">
        <fieldUsage x="3"/>
      </fieldsUsage>
    </cacheHierarchy>
    <cacheHierarchy uniqueName="[Measures].[Total Qty]" caption="Total Qty" measure="1" displayFolder="" measureGroup="All_Measures" count="0" oneField="1">
      <fieldsUsage count="1">
        <fieldUsage x="4"/>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32256481482" backgroundQuery="1" createdVersion="6" refreshedVersion="6" minRefreshableVersion="3" recordCount="0" supportSubquery="1" supportAdvancedDrill="1" xr:uid="{49960CD0-5969-4D0D-9421-0B35D27204FF}">
  <cacheSource type="external" connectionId="8"/>
  <cacheFields count="8">
    <cacheField name="[Measures].[#Transaction]" caption="#Transaction" numFmtId="0" hierarchy="43" level="32767"/>
    <cacheField name="[Measures].[Total Revenu]" caption="Total Revenu" numFmtId="0" hierarchy="44" level="32767"/>
    <cacheField name="[Measures].[Total Profit]" caption="Total Profit" numFmtId="0" hierarchy="45" level="32767"/>
    <cacheField name="[Measures].[Total COGS]" caption="Total COGS" numFmtId="0" hierarchy="50" level="32767"/>
    <cacheField name="[Measures].[Total Qty]" caption="Total Qty" numFmtId="0" hierarchy="51" level="32767"/>
    <cacheField name="[Measures].[% Profit Margin]" caption="% Profit Margin" numFmtId="0" hierarchy="46" level="32767"/>
    <cacheField name="[DimDate].[Year].[Year]" caption="Year" numFmtId="0" hierarchy="8" level="1">
      <sharedItems containsSemiMixedTypes="0" containsString="0" containsNumber="1" containsInteger="1" minValue="2007" maxValue="2007" count="1">
        <n v="2007"/>
      </sharedItems>
      <extLst>
        <ext xmlns:x15="http://schemas.microsoft.com/office/spreadsheetml/2010/11/main" uri="{4F2E5C28-24EA-4eb8-9CBF-B6C8F9C3D259}">
          <x15:cachedUniqueNames>
            <x15:cachedUniqueName index="0" name="[DimDate].[Year].&amp;[2007]"/>
          </x15:cachedUniqueNames>
        </ext>
      </extLst>
    </cacheField>
    <cacheField name="[DimGeography].[Country].[Country]" caption="Country" numFmtId="0" hierarchy="17" level="1">
      <sharedItems containsSemiMixedTypes="0" containsNonDate="0" containsString="0"/>
    </cacheField>
  </cacheFields>
  <cacheHierarchies count="6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7"/>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oneField="1">
      <fieldsUsage count="1">
        <fieldUsage x="5"/>
      </fieldsUsage>
    </cacheHierarchy>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oneField="1">
      <fieldsUsage count="1">
        <fieldUsage x="3"/>
      </fieldsUsage>
    </cacheHierarchy>
    <cacheHierarchy uniqueName="[Measures].[Total Qty]" caption="Total Qty" measure="1" displayFolder="" measureGroup="All_Measures" count="0" oneField="1">
      <fieldsUsage count="1">
        <fieldUsage x="4"/>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32257175929" backgroundQuery="1" createdVersion="6" refreshedVersion="6" minRefreshableVersion="3" recordCount="0" supportSubquery="1" supportAdvancedDrill="1" xr:uid="{85659A51-EA5B-4192-B4AB-BF184747E3D8}">
  <cacheSource type="external" connectionId="8"/>
  <cacheFields count="2">
    <cacheField name="[DimDate].[Year].[Year]" caption="Year" numFmtId="0" hierarchy="8" level="1">
      <sharedItems containsSemiMixedTypes="0" containsString="0" containsNumber="1" containsInteger="1" minValue="2007" maxValue="2007" count="1">
        <n v="2007"/>
      </sharedItems>
      <extLst>
        <ext xmlns:x15="http://schemas.microsoft.com/office/spreadsheetml/2010/11/main" uri="{4F2E5C28-24EA-4eb8-9CBF-B6C8F9C3D259}">
          <x15:cachedUniqueNames>
            <x15:cachedUniqueName index="0" name="[DimDate].[Year].&amp;[2007]"/>
          </x15:cachedUniqueNames>
        </ext>
      </extLst>
    </cacheField>
    <cacheField name="[DimGeography].[Country].[Country]" caption="Country" numFmtId="0" hierarchy="17" level="1">
      <sharedItems containsSemiMixedTypes="0" containsNonDate="0" containsString="0"/>
    </cacheField>
  </cacheFields>
  <cacheHierarchies count="6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728889004633" backgroundQuery="1" createdVersion="3" refreshedVersion="6" minRefreshableVersion="3" recordCount="0" supportSubquery="1" supportAdvancedDrill="1" xr:uid="{1B5C0024-0762-4B16-B4EC-984B243C854F}">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3989284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CFBAEB-7343-46B9-AD81-DD0B94C62458}" name="PivotTable1" cacheId="4383" applyNumberFormats="0" applyBorderFormats="0" applyFontFormats="0" applyPatternFormats="0" applyAlignmentFormats="0" applyWidthHeightFormats="1" dataCaption="Values" tag="a32dd2c1-4d03-4e8a-b156-5e8afb93106a" updatedVersion="6" minRefreshableVersion="3" useAutoFormatting="1" subtotalHiddenItems="1" itemPrintTitles="1" createdVersion="6" indent="0" outline="1" outlineData="1" multipleFieldFilters="0">
  <location ref="A1:I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5"/>
    <dataField name=" Revenue" fld="1" subtotal="count" baseField="0" baseItem="0" numFmtId="164"/>
    <dataField name=" Profit" fld="2" subtotal="count" baseField="0" baseItem="0" numFmtId="164"/>
    <dataField name=" COGS" fld="3" subtotal="count" baseField="0" baseItem="0" numFmtId="164"/>
    <dataField name=" Qty" fld="4" subtotal="count" baseField="0" baseItem="0" numFmtId="165"/>
    <dataField name=" Products" fld="5" subtotal="count" baseField="0" baseItem="0"/>
    <dataField fld="6" subtotal="count" baseField="0" baseItem="0"/>
    <dataField fld="7" subtotal="count" baseField="0" baseItem="0"/>
    <dataField fld="8" subtotal="count" baseField="0" baseItem="0"/>
  </dataFields>
  <formats count="5">
    <format dxfId="2022">
      <pivotArea outline="0" collapsedLevelsAreSubtotals="1" fieldPosition="0">
        <references count="1">
          <reference field="4294967294" count="1" selected="0">
            <x v="3"/>
          </reference>
        </references>
      </pivotArea>
    </format>
    <format dxfId="2023">
      <pivotArea outline="0" collapsedLevelsAreSubtotals="1" fieldPosition="0">
        <references count="1">
          <reference field="4294967294" count="1" selected="0">
            <x v="4"/>
          </reference>
        </references>
      </pivotArea>
    </format>
    <format dxfId="2024">
      <pivotArea outline="0" collapsedLevelsAreSubtotals="1" fieldPosition="0">
        <references count="1">
          <reference field="4294967294" count="1" selected="0">
            <x v="1"/>
          </reference>
        </references>
      </pivotArea>
    </format>
    <format dxfId="2025">
      <pivotArea outline="0" collapsedLevelsAreSubtotals="1" fieldPosition="0">
        <references count="1">
          <reference field="4294967294" count="1" selected="0">
            <x v="2"/>
          </reference>
        </references>
      </pivotArea>
    </format>
    <format dxfId="2026">
      <pivotArea outline="0" collapsedLevelsAreSubtotals="1" fieldPosition="0">
        <references count="1">
          <reference field="4294967294" count="1" selected="0">
            <x v="0"/>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3937AC-0590-4EF8-8204-B1A0A87EEA26}" name="PivotTable7" cacheId="4389" applyNumberFormats="0" applyBorderFormats="0" applyFontFormats="0" applyPatternFormats="0" applyAlignmentFormats="0" applyWidthHeightFormats="1" dataCaption="Values" tag="b199668b-e7f2-4227-91c3-eecf7e3034c6" updatedVersion="6" minRefreshableVersion="3" useAutoFormatting="1" subtotalHiddenItems="1" rowGrandTotals="0" colGrandTotals="0" itemPrintTitles="1" createdVersion="6" indent="0" compact="0" compactData="0" multipleFieldFilters="0" rowHeaderCaption="">
  <location ref="U1:U2" firstHeaderRow="1" firstDataRow="1" firstDataCol="1"/>
  <pivotFields count="2">
    <pivotField axis="axisRow" compact="0" allDrilled="1" outline="0" subtotalTop="0" showAll="0" defaultSubtotal="0" defaultAttributeDrillState="1">
      <items count="1">
        <item s="1" x="0"/>
      </items>
    </pivotField>
    <pivotField compact="0" allDrilled="1" outline="0" subtotalTop="0" showAll="0" dataSourceSort="1" defaultSubtotal="0" defaultAttributeDrillState="1"/>
  </pivotFields>
  <rowFields count="1">
    <field x="0"/>
  </rowFields>
  <rowItems count="1">
    <i>
      <x/>
    </i>
  </rowItems>
  <formats count="4">
    <format dxfId="2030">
      <pivotArea type="all" dataOnly="0" outline="0" fieldPosition="0"/>
    </format>
    <format dxfId="2031">
      <pivotArea outline="0" collapsedLevelsAreSubtotals="1" fieldPosition="0"/>
    </format>
    <format dxfId="2032">
      <pivotArea field="0" type="button" dataOnly="0" labelOnly="1" outline="0" axis="axisRow" fieldPosition="0"/>
    </format>
    <format dxfId="2033">
      <pivotArea dataOnly="0" labelOnly="1" outline="0" fieldPosition="0">
        <references count="1">
          <reference field="0" count="0"/>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0C78A5-E00D-4BB8-80CC-D022044DD3F9}" name="PivotTable6" cacheId="4386" applyNumberFormats="0" applyBorderFormats="0" applyFontFormats="0" applyPatternFormats="0" applyAlignmentFormats="0" applyWidthHeightFormats="1" dataCaption="Values" tag="6ab06065-7edc-4114-963c-f53e6f39023a" updatedVersion="6" minRefreshableVersion="3" useAutoFormatting="1" subtotalHiddenItems="1" rowGrandTotals="0" colGrandTotals="0" itemPrintTitles="1" createdVersion="6" indent="0" compact="0" compactData="0" multipleFieldFilters="0">
  <location ref="M1:S2" firstHeaderRow="0" firstDataRow="1" firstDataCol="1"/>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1">
        <item s="1" x="0"/>
      </items>
    </pivotField>
    <pivotField compact="0" allDrilled="1" outline="0" subtotalTop="0" showAll="0" dataSourceSort="1" defaultSubtotal="0" defaultAttributeDrillState="1"/>
  </pivotFields>
  <rowFields count="1">
    <field x="6"/>
  </rowFields>
  <rowItems count="1">
    <i>
      <x/>
    </i>
  </rowItems>
  <colFields count="1">
    <field x="-2"/>
  </colFields>
  <colItems count="6">
    <i>
      <x/>
    </i>
    <i i="1">
      <x v="1"/>
    </i>
    <i i="2">
      <x v="2"/>
    </i>
    <i i="3">
      <x v="3"/>
    </i>
    <i i="4">
      <x v="4"/>
    </i>
    <i i="5">
      <x v="5"/>
    </i>
  </colItems>
  <dataFields count="6">
    <dataField fld="0" subtotal="count" baseField="0" baseItem="0" numFmtId="165"/>
    <dataField name=" Revenue" fld="1" subtotal="count" baseField="0" baseItem="0" numFmtId="164"/>
    <dataField name=" Profit" fld="2" subtotal="count" baseField="0" baseItem="0" numFmtId="164"/>
    <dataField name=" COGS" fld="3" subtotal="count" baseField="0" baseItem="0" numFmtId="164"/>
    <dataField name=" Qty" fld="4" subtotal="count" baseField="0" baseItem="0" numFmtId="165"/>
    <dataField fld="5" subtotal="count" baseField="0" baseItem="0"/>
  </dataFields>
  <formats count="5">
    <format dxfId="2006">
      <pivotArea outline="0" collapsedLevelsAreSubtotals="1" fieldPosition="0">
        <references count="1">
          <reference field="4294967294" count="1" selected="0">
            <x v="3"/>
          </reference>
        </references>
      </pivotArea>
    </format>
    <format dxfId="2007">
      <pivotArea outline="0" collapsedLevelsAreSubtotals="1" fieldPosition="0">
        <references count="1">
          <reference field="4294967294" count="1" selected="0">
            <x v="4"/>
          </reference>
        </references>
      </pivotArea>
    </format>
    <format dxfId="2008">
      <pivotArea outline="0" collapsedLevelsAreSubtotals="1" fieldPosition="0">
        <references count="1">
          <reference field="4294967294" count="1" selected="0">
            <x v="1"/>
          </reference>
        </references>
      </pivotArea>
    </format>
    <format dxfId="2009">
      <pivotArea outline="0" collapsedLevelsAreSubtotals="1" fieldPosition="0">
        <references count="1">
          <reference field="4294967294" count="1" selected="0">
            <x v="2"/>
          </reference>
        </references>
      </pivotArea>
    </format>
    <format dxfId="2010">
      <pivotArea outline="0" collapsedLevelsAreSubtotals="1" fieldPosition="0">
        <references count="1">
          <reference field="4294967294" count="1" selected="0">
            <x v="0"/>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8F6EF-909A-457A-9545-C09443D520F4}" name="PivotTable2" cacheId="4377" applyNumberFormats="0" applyBorderFormats="0" applyFontFormats="0" applyPatternFormats="0" applyAlignmentFormats="0" applyWidthHeightFormats="1" dataCaption="Values" tag="b089fa9e-48fd-483b-845f-426f406746e9" updatedVersion="6" minRefreshableVersion="3" useAutoFormatting="1" subtotalHiddenItems="1" rowGrandTotals="0" colGrandTotals="0" itemPrintTitles="1" createdVersion="6" indent="0" compact="0" compactData="0" multipleFieldFilters="0" rowHeaderCaption="">
  <location ref="A8:D9"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1">
    <field x="3"/>
  </rowFields>
  <rowItems count="1">
    <i>
      <x/>
    </i>
  </rowItems>
  <colFields count="1">
    <field x="-2"/>
  </colFields>
  <colItems count="3">
    <i>
      <x/>
    </i>
    <i i="1">
      <x v="1"/>
    </i>
    <i i="2">
      <x v="2"/>
    </i>
  </colItems>
  <dataFields count="3">
    <dataField name=" Revenue" fld="1" subtotal="count" baseField="0" baseItem="0" numFmtId="164"/>
    <dataField name=" Profit" fld="2" subtotal="count" baseField="0" baseItem="0" numFmtId="164"/>
    <dataField fld="0" subtotal="count" baseField="0" baseItem="0" numFmtId="165"/>
  </dataFields>
  <formats count="8">
    <format dxfId="2011">
      <pivotArea outline="0" collapsedLevelsAreSubtotals="1" fieldPosition="0">
        <references count="1">
          <reference field="4294967294" count="1" selected="0">
            <x v="0"/>
          </reference>
        </references>
      </pivotArea>
    </format>
    <format dxfId="2012">
      <pivotArea outline="0" collapsedLevelsAreSubtotals="1" fieldPosition="0">
        <references count="1">
          <reference field="4294967294" count="1" selected="0">
            <x v="1"/>
          </reference>
        </references>
      </pivotArea>
    </format>
    <format dxfId="2013">
      <pivotArea outline="0" collapsedLevelsAreSubtotals="1" fieldPosition="0">
        <references count="1">
          <reference field="4294967294" count="1" selected="0">
            <x v="2"/>
          </reference>
        </references>
      </pivotArea>
    </format>
    <format dxfId="2014">
      <pivotArea type="all" dataOnly="0" outline="0" fieldPosition="0"/>
    </format>
    <format dxfId="2015">
      <pivotArea outline="0" collapsedLevelsAreSubtotals="1" fieldPosition="0"/>
    </format>
    <format dxfId="2016">
      <pivotArea field="3" type="button" dataOnly="0" labelOnly="1" outline="0" axis="axisRow" fieldPosition="0"/>
    </format>
    <format dxfId="2017">
      <pivotArea dataOnly="0" labelOnly="1" outline="0" fieldPosition="0">
        <references count="1">
          <reference field="3" count="0"/>
        </references>
      </pivotArea>
    </format>
    <format dxfId="2018">
      <pivotArea dataOnly="0" labelOnly="1" outline="0" fieldPosition="0">
        <references count="1">
          <reference field="4294967294" count="3">
            <x v="0"/>
            <x v="1"/>
            <x v="2"/>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27E64A-6B8A-499C-A4E1-4868BD152ACC}" name="PivotTable11" cacheId="4368" applyNumberFormats="0" applyBorderFormats="0" applyFontFormats="0" applyPatternFormats="0" applyAlignmentFormats="0" applyWidthHeightFormats="1" dataCaption="Values" tag="228f7c08-04ec-4896-8318-dbe22246e201" updatedVersion="6" minRefreshableVersion="3" useAutoFormatting="1" subtotalHiddenItems="1" rowGrandTotals="0" colGrandTotals="0" itemPrintTitles="1" createdVersion="6" indent="0" compact="0" compactData="0" multipleFieldFilters="0" chartFormat="7">
  <location ref="AD2:AF6" firstHeaderRow="0" firstDataRow="1" firstDataCol="1"/>
  <pivotFields count="7">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x v="1"/>
    </i>
    <i>
      <x v="2"/>
    </i>
    <i>
      <x v="3"/>
    </i>
  </rowItems>
  <colFields count="1">
    <field x="-2"/>
  </colFields>
  <colItems count="2">
    <i>
      <x/>
    </i>
    <i i="1">
      <x v="1"/>
    </i>
  </colItems>
  <dataFields count="2">
    <dataField name=" Profit" fld="0" subtotal="count" baseField="0" baseItem="0" numFmtId="164"/>
    <dataField name=" Profit2" fld="6" subtotal="count" showDataAs="percentOfTotal" baseField="0" baseItem="0" numFmtId="9">
      <extLst>
        <ext xmlns:x14="http://schemas.microsoft.com/office/spreadsheetml/2009/9/main" uri="{E15A36E0-9728-4e99-A89B-3F7291B0FE68}">
          <x14:dataField sourceField="0" uniqueName="[__Xl2].[Measures].[Total Profit]"/>
        </ext>
      </extLst>
    </dataField>
  </dataFields>
  <formats count="3">
    <format dxfId="2019">
      <pivotArea outline="0" collapsedLevelsAreSubtotals="1" fieldPosition="0">
        <references count="1">
          <reference field="4294967294" count="1" selected="0">
            <x v="0"/>
          </reference>
        </references>
      </pivotArea>
    </format>
    <format dxfId="2020">
      <pivotArea outline="0" fieldPosition="0">
        <references count="1">
          <reference field="4294967294" count="1">
            <x v="1"/>
          </reference>
        </references>
      </pivotArea>
    </format>
    <format dxfId="2021">
      <pivotArea outline="0" fieldPosition="0">
        <references count="1">
          <reference field="4294967294" count="1" selected="0">
            <x v="1"/>
          </reference>
        </references>
      </pivotArea>
    </format>
  </formats>
  <chartFormats count="2">
    <chartFormat chart="2"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multipleItemSelectionAllowed="1" dragToData="1">
      <members count="1" level="1">
        <member name="[DimDate].[Month Name].&amp;[Aug]"/>
      </members>
    </pivotHierarchy>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A71653-A0E4-4233-B33D-D734AE424CA3}" name="PivotTable10" cacheId="4380" applyNumberFormats="0" applyBorderFormats="0" applyFontFormats="0" applyPatternFormats="0" applyAlignmentFormats="0" applyWidthHeightFormats="1" dataCaption="Values" tag="be65b37e-eb65-4680-a5ee-2a89af4af2d1" updatedVersion="6" minRefreshableVersion="3" useAutoFormatting="1" subtotalHiddenItems="1" rowGrandTotals="0" colGrandTotals="0" itemPrintTitles="1" createdVersion="6" indent="0" compact="0" compactData="0" multipleFieldFilters="0" chartFormat="7">
  <location ref="X2:Y4" firstHeaderRow="1" firstDataRow="1" firstDataCol="1"/>
  <pivotFields count="5">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2">
    <i>
      <x/>
    </i>
    <i>
      <x v="1"/>
    </i>
  </rowItems>
  <colItems count="1">
    <i/>
  </colItems>
  <dataFields count="1">
    <dataField name=" Profit" fld="0" subtotal="count" baseField="0" baseItem="0" numFmtId="164"/>
  </dataFields>
  <formats count="1">
    <format dxfId="2029">
      <pivotArea outline="0" collapsedLevelsAreSubtotals="1" fieldPosition="0">
        <references count="1">
          <reference field="4294967294" count="1" selected="0">
            <x v="0"/>
          </reference>
        </references>
      </pivotArea>
    </format>
  </formats>
  <chartFormats count="4">
    <chartFormat chart="2"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AC505B-C081-4807-8384-1F37D2DD639D}" name="PivotTable9" cacheId="4371" applyNumberFormats="0" applyBorderFormats="0" applyFontFormats="0" applyPatternFormats="0" applyAlignmentFormats="0" applyWidthHeightFormats="1" dataCaption="Values" tag="caf79448-0fd7-452e-b5d9-2a6784bbc6c0" updatedVersion="6" minRefreshableVersion="3" useAutoFormatting="1" subtotalHiddenItems="1" rowGrandTotals="0" colGrandTotals="0" itemPrintTitles="1" createdVersion="6" indent="0" compact="0" compactData="0" multipleFieldFilters="0" chartFormat="3">
  <location ref="J2:K9" firstHeaderRow="1" firstDataRow="1" firstDataCol="1"/>
  <pivotFields count="4">
    <pivotField dataField="1" compact="0" outline="0" subtotalTop="0" showAll="0" defaultSubtotal="0"/>
    <pivotField axis="axisRow" compact="0" allDrilled="1" outline="0" subtotalTop="0" showAll="0" sortType="ascending" defaultSubtotal="0" defaultAttributeDrillState="1">
      <items count="7">
        <item x="0"/>
        <item x="1"/>
        <item x="2"/>
        <item x="3"/>
        <item x="4"/>
        <item x="5"/>
        <item x="6"/>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name=" Profit" fld="0" subtotal="count" baseField="0" baseItem="0" numFmtId="164"/>
  </dataFields>
  <formats count="1">
    <format dxfId="2028">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57882C-B9BB-4F81-8212-8AB07EF970B0}" name="PivotTable1" cacheId="4374" applyNumberFormats="0" applyBorderFormats="0" applyFontFormats="0" applyPatternFormats="0" applyAlignmentFormats="0" applyWidthHeightFormats="1" dataCaption="Values" tag="74ce36d1-defe-458e-86e6-590255282440" updatedVersion="6" minRefreshableVersion="3" useAutoFormatting="1" subtotalHiddenItems="1" rowGrandTotals="0" colGrandTotals="0" itemPrintTitles="1" createdVersion="6" indent="0" compact="0" compactData="0" multipleFieldFilters="0" chartFormat="3">
  <location ref="A1:B13"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 Profit" fld="0" subtotal="count" baseField="0" baseItem="0" numFmtId="164"/>
  </dataFields>
  <formats count="1">
    <format dxfId="2027">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E900B2A-D730-4763-80B1-4E7655449644}" sourceName="[DimDate].[Month Name]">
  <pivotTables>
    <pivotTable tabId="7" name="PivotTable6"/>
  </pivotTables>
  <data>
    <olap pivotCacheId="398928443">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2926BC-CA85-4AFA-B19B-FEB3EB038A51}" sourceName="[DimDate].[Year]">
  <pivotTables>
    <pivotTable tabId="7" name="PivotTable7"/>
    <pivotTable tabId="12" name="PivotTable10"/>
    <pivotTable tabId="12" name="PivotTable9"/>
    <pivotTable tabId="12" name="PivotTable1"/>
    <pivotTable tabId="7" name="PivotTable1"/>
    <pivotTable tabId="7" name="PivotTable2"/>
    <pivotTable tabId="7" name="PivotTable6"/>
    <pivotTable tabId="12" name="PivotTable11"/>
  </pivotTables>
  <data>
    <olap pivotCacheId="398928443">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mp;[2007]"/>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BB41CE4-996A-46C5-9D4E-661F9BB15ED5}" sourceName="[DimGeography].[Country]">
  <pivotTables>
    <pivotTable tabId="12" name="PivotTable11"/>
    <pivotTable tabId="12" name="PivotTable9"/>
    <pivotTable tabId="12" name="PivotTable1"/>
    <pivotTable tabId="7" name="PivotTable2"/>
    <pivotTable tabId="12" name="PivotTable10"/>
    <pivotTable tabId="7" name="PivotTable1"/>
    <pivotTable tabId="7" name="PivotTable6"/>
    <pivotTable tabId="7" name="PivotTable7"/>
  </pivotTables>
  <data>
    <olap pivotCacheId="398928443">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mp;[Canad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B26D544-D7C9-45ED-ACB0-57506DE87252}" cache="Slicer_Month_Name" caption="Month Name" columnCount="3" level="1" style="SlicerStyleLight1 2" rowHeight="241300"/>
  <slicer name="Year" xr10:uid="{C1CB813A-E925-43FD-A0D5-E6377B9FF927}" cache="Slicer_Year" caption="Year" columnCount="4" showCaption="0" level="1" style="SlicerStyleLight1 2" rowHeight="241300"/>
  <slicer name="Country" xr10:uid="{2865CE51-F0B3-4B28-A78A-81E7EF9E9D6E}" cache="Slicer_Country" caption="Country" columnCount="2" showCaption="0" level="1" style="SlicerStyleLight1 2"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rinterSettings" Target="../printerSettings/printerSettings3.bin"/><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8D8A-2612-44EB-8BAE-86A9CD30781B}">
  <dimension ref="A1:AA40"/>
  <sheetViews>
    <sheetView topLeftCell="J1" workbookViewId="0">
      <selection activeCell="N2" sqref="N2"/>
    </sheetView>
  </sheetViews>
  <sheetFormatPr defaultRowHeight="15" x14ac:dyDescent="0.25"/>
  <cols>
    <col min="1" max="1" width="12.140625" bestFit="1" customWidth="1"/>
    <col min="2" max="2" width="9.28515625" bestFit="1" customWidth="1"/>
    <col min="3" max="4" width="8.140625" bestFit="1" customWidth="1"/>
    <col min="5" max="5" width="7.7109375" bestFit="1" customWidth="1"/>
    <col min="6" max="6" width="9.140625" bestFit="1" customWidth="1"/>
    <col min="7" max="7" width="13.140625" bestFit="1" customWidth="1"/>
    <col min="8" max="8" width="15.5703125" bestFit="1" customWidth="1"/>
    <col min="9" max="9" width="14.85546875" bestFit="1" customWidth="1"/>
    <col min="11" max="11" width="4.7109375" style="15" customWidth="1"/>
    <col min="13" max="13" width="7.28515625" bestFit="1" customWidth="1"/>
    <col min="14" max="14" width="12.140625" bestFit="1" customWidth="1"/>
    <col min="15" max="15" width="9.28515625" bestFit="1" customWidth="1"/>
    <col min="16" max="17" width="8.140625" bestFit="1" customWidth="1"/>
    <col min="18" max="18" width="7.7109375" bestFit="1" customWidth="1"/>
    <col min="19" max="20" width="14.85546875" bestFit="1" customWidth="1"/>
    <col min="21" max="21" width="7.28515625" bestFit="1" customWidth="1"/>
    <col min="24" max="24" width="18.85546875" bestFit="1" customWidth="1"/>
    <col min="26" max="26" width="12" bestFit="1" customWidth="1"/>
    <col min="27" max="27" width="11" bestFit="1" customWidth="1"/>
  </cols>
  <sheetData>
    <row r="1" spans="1:27" x14ac:dyDescent="0.25">
      <c r="A1" t="s">
        <v>0</v>
      </c>
      <c r="B1" t="s">
        <v>14</v>
      </c>
      <c r="C1" t="s">
        <v>15</v>
      </c>
      <c r="D1" t="s">
        <v>16</v>
      </c>
      <c r="E1" t="s">
        <v>17</v>
      </c>
      <c r="F1" t="s">
        <v>18</v>
      </c>
      <c r="G1" t="s">
        <v>1</v>
      </c>
      <c r="H1" t="s">
        <v>2</v>
      </c>
      <c r="I1" t="s">
        <v>6</v>
      </c>
      <c r="M1" s="4" t="s">
        <v>7</v>
      </c>
      <c r="N1" t="s">
        <v>0</v>
      </c>
      <c r="O1" t="s">
        <v>14</v>
      </c>
      <c r="P1" t="s">
        <v>15</v>
      </c>
      <c r="Q1" t="s">
        <v>16</v>
      </c>
      <c r="R1" t="s">
        <v>17</v>
      </c>
      <c r="S1" t="s">
        <v>6</v>
      </c>
      <c r="U1" s="8" t="s">
        <v>7</v>
      </c>
      <c r="X1" t="s">
        <v>19</v>
      </c>
    </row>
    <row r="2" spans="1:27" x14ac:dyDescent="0.25">
      <c r="A2" s="3">
        <v>24443</v>
      </c>
      <c r="B2" s="2">
        <v>102379613.11629985</v>
      </c>
      <c r="C2" s="2">
        <v>42547110.664200231</v>
      </c>
      <c r="D2" s="2">
        <v>59832502.452100649</v>
      </c>
      <c r="E2" s="3">
        <v>255715</v>
      </c>
      <c r="F2" s="1">
        <v>606</v>
      </c>
      <c r="G2" s="1">
        <v>133</v>
      </c>
      <c r="H2" s="1">
        <v>473</v>
      </c>
      <c r="I2" s="5">
        <v>0.41558186604854741</v>
      </c>
      <c r="M2">
        <v>2007</v>
      </c>
      <c r="N2" s="3">
        <v>24443</v>
      </c>
      <c r="O2" s="2">
        <v>102379613.11629985</v>
      </c>
      <c r="P2" s="2">
        <v>42547110.664200231</v>
      </c>
      <c r="Q2" s="2">
        <v>59832502.452100649</v>
      </c>
      <c r="R2" s="3">
        <v>255715</v>
      </c>
      <c r="S2" s="5">
        <v>0.41558186604854741</v>
      </c>
      <c r="U2" s="9">
        <v>2007</v>
      </c>
      <c r="X2">
        <f>COUNTA(U2:U5)</f>
        <v>1</v>
      </c>
    </row>
    <row r="5" spans="1:27" x14ac:dyDescent="0.25">
      <c r="B5" s="6" t="s">
        <v>8</v>
      </c>
      <c r="C5" s="7">
        <v>2</v>
      </c>
      <c r="X5" s="16" t="s">
        <v>20</v>
      </c>
      <c r="Y5" s="16" t="s">
        <v>7</v>
      </c>
      <c r="Z5" s="16" t="s">
        <v>23</v>
      </c>
      <c r="AA5" s="16" t="s">
        <v>11</v>
      </c>
    </row>
    <row r="6" spans="1:27" x14ac:dyDescent="0.25">
      <c r="X6" s="9" t="s">
        <v>21</v>
      </c>
      <c r="Y6" s="9">
        <f>IF(X2=1,U2,0)</f>
        <v>2007</v>
      </c>
      <c r="Z6" s="10">
        <f>IFERROR(VLOOKUP(Y6,looktable,4,0),0)</f>
        <v>42547110.664200231</v>
      </c>
      <c r="AA6" s="17">
        <f>IFERROR(Z6/SUM($Z$6:$Z$7),0)</f>
        <v>1</v>
      </c>
    </row>
    <row r="7" spans="1:27" x14ac:dyDescent="0.25">
      <c r="X7" s="9" t="s">
        <v>22</v>
      </c>
      <c r="Y7" s="9">
        <f>U2-1</f>
        <v>2006</v>
      </c>
      <c r="Z7" s="10">
        <f>IFERROR(VLOOKUP(Y7,looktable,4,0),0)</f>
        <v>0</v>
      </c>
      <c r="AA7" s="17">
        <f>IFERROR(Z7/SUM($Z$6:$Z$7),0)</f>
        <v>0</v>
      </c>
    </row>
    <row r="8" spans="1:27" x14ac:dyDescent="0.25">
      <c r="A8" s="8" t="s">
        <v>7</v>
      </c>
      <c r="B8" s="9" t="s">
        <v>14</v>
      </c>
      <c r="C8" s="9" t="s">
        <v>15</v>
      </c>
      <c r="D8" s="9" t="s">
        <v>0</v>
      </c>
    </row>
    <row r="9" spans="1:27" x14ac:dyDescent="0.25">
      <c r="A9" s="9">
        <v>2007</v>
      </c>
      <c r="B9" s="10">
        <v>102379613.11629985</v>
      </c>
      <c r="C9" s="10">
        <v>42547110.664200231</v>
      </c>
      <c r="D9" s="11">
        <v>24443</v>
      </c>
      <c r="X9" s="18" t="s">
        <v>24</v>
      </c>
      <c r="Y9" s="18"/>
      <c r="Z9" s="18"/>
      <c r="AA9" s="19">
        <f>AA6-AA7</f>
        <v>1</v>
      </c>
    </row>
    <row r="12" spans="1:27" x14ac:dyDescent="0.25">
      <c r="X12" s="16" t="s">
        <v>5</v>
      </c>
      <c r="Y12" s="16" t="s">
        <v>7</v>
      </c>
      <c r="Z12" s="16" t="s">
        <v>25</v>
      </c>
      <c r="AA12" s="16" t="s">
        <v>11</v>
      </c>
    </row>
    <row r="13" spans="1:27" x14ac:dyDescent="0.25">
      <c r="X13" s="9" t="s">
        <v>21</v>
      </c>
      <c r="Y13" s="9">
        <f>IF(X2=1,U2,0)</f>
        <v>2007</v>
      </c>
      <c r="Z13" s="10">
        <f>IFERROR(VLOOKUP(Y13,looktable,3,0),0)</f>
        <v>102379613.11629985</v>
      </c>
      <c r="AA13" s="17">
        <f>Z13/SUM($Z$13:$Z$14)</f>
        <v>1</v>
      </c>
    </row>
    <row r="14" spans="1:27" x14ac:dyDescent="0.25">
      <c r="X14" s="9" t="s">
        <v>22</v>
      </c>
      <c r="Y14" s="9">
        <f>U2-1</f>
        <v>2006</v>
      </c>
      <c r="Z14" s="10">
        <f>IFERROR(VLOOKUP(Y14,looktable,3,0),0)</f>
        <v>0</v>
      </c>
      <c r="AA14" s="17">
        <f>Z14/SUM($Z$13:$Z$14)</f>
        <v>0</v>
      </c>
    </row>
    <row r="16" spans="1:27" x14ac:dyDescent="0.25">
      <c r="A16" s="9" t="str">
        <f>A8</f>
        <v>Year</v>
      </c>
      <c r="B16" s="9" t="str">
        <f>_xlfn.IFS($C$5=1,B8,$C$5=2,C8,$C$5=3,D8)</f>
        <v xml:space="preserve"> Profit</v>
      </c>
      <c r="C16" s="9" t="str">
        <f>"Average"  &amp;  B16</f>
        <v>Average Profit</v>
      </c>
      <c r="D16" s="9" t="s">
        <v>9</v>
      </c>
      <c r="X16" s="18" t="s">
        <v>24</v>
      </c>
      <c r="Y16" s="18"/>
      <c r="Z16" s="18"/>
      <c r="AA16" s="19">
        <f>AA13-AA14</f>
        <v>1</v>
      </c>
    </row>
    <row r="17" spans="1:27" x14ac:dyDescent="0.25">
      <c r="A17" s="9">
        <f>A9</f>
        <v>2007</v>
      </c>
      <c r="B17" s="10">
        <f>_xlfn.IFS($C$5=1,B9,$C$5=2,C9,$C$5=3,D9)</f>
        <v>42547110.664200231</v>
      </c>
      <c r="C17" s="12">
        <f>AVERAGE($B$17:$B$20)</f>
        <v>10636777.666050058</v>
      </c>
      <c r="D17" s="9">
        <f>IF(B17&gt;C17,B17," ")</f>
        <v>42547110.664200231</v>
      </c>
    </row>
    <row r="18" spans="1:27" x14ac:dyDescent="0.25">
      <c r="A18" s="9">
        <f>A10</f>
        <v>0</v>
      </c>
      <c r="B18" s="10">
        <f>_xlfn.IFS($C$5=1,B10,$C$5=2,C10,$C$5=3,D10)</f>
        <v>0</v>
      </c>
      <c r="C18" s="12">
        <f>AVERAGE($B$17:$B$20)</f>
        <v>10636777.666050058</v>
      </c>
      <c r="D18" s="9" t="str">
        <f>IF(B18&gt;C18,B18," ")</f>
        <v xml:space="preserve"> </v>
      </c>
      <c r="X18" s="16" t="s">
        <v>3</v>
      </c>
      <c r="Y18" s="16" t="s">
        <v>7</v>
      </c>
      <c r="Z18" s="16" t="s">
        <v>26</v>
      </c>
      <c r="AA18" s="16" t="s">
        <v>11</v>
      </c>
    </row>
    <row r="19" spans="1:27" x14ac:dyDescent="0.25">
      <c r="A19" s="9">
        <f>A11</f>
        <v>0</v>
      </c>
      <c r="B19" s="10">
        <f>_xlfn.IFS($C$5=1,B11,$C$5=2,C11,$C$5=3,D11)</f>
        <v>0</v>
      </c>
      <c r="C19" s="12">
        <f>AVERAGE($B$17:$B$20)</f>
        <v>10636777.666050058</v>
      </c>
      <c r="D19" s="9" t="str">
        <f>IF(B19&gt;C19,B19," ")</f>
        <v xml:space="preserve"> </v>
      </c>
      <c r="X19" s="9" t="s">
        <v>21</v>
      </c>
      <c r="Y19" s="9">
        <f>IF(X2=1,U2,0)</f>
        <v>2007</v>
      </c>
      <c r="Z19" s="10">
        <f>IFERROR(VLOOKUP(Y19,looktable,5,0),0)</f>
        <v>59832502.452100649</v>
      </c>
      <c r="AA19" s="17">
        <f>Z19/SUM($Z$19:$Z$20)</f>
        <v>1</v>
      </c>
    </row>
    <row r="20" spans="1:27" x14ac:dyDescent="0.25">
      <c r="A20" s="9">
        <f>A12</f>
        <v>0</v>
      </c>
      <c r="B20" s="10">
        <f>_xlfn.IFS($C$5=1,B12,$C$5=2,C12,$C$5=3,D12)</f>
        <v>0</v>
      </c>
      <c r="C20" s="12">
        <f>AVERAGE($B$17:$B$20)</f>
        <v>10636777.666050058</v>
      </c>
      <c r="D20" s="9" t="str">
        <f>IF(B20&gt;C20,B20," ")</f>
        <v xml:space="preserve"> </v>
      </c>
      <c r="X20" s="9" t="s">
        <v>22</v>
      </c>
      <c r="Y20" s="9">
        <f>U2-1</f>
        <v>2006</v>
      </c>
      <c r="Z20" s="10">
        <f>IFERROR(VLOOKUP(Y20,looktable,5,0),0)</f>
        <v>0</v>
      </c>
      <c r="AA20" s="17">
        <f>Z20/SUM($Z$19:$Z$20)</f>
        <v>0</v>
      </c>
    </row>
    <row r="22" spans="1:27" x14ac:dyDescent="0.25">
      <c r="X22" s="18" t="s">
        <v>24</v>
      </c>
      <c r="Y22" s="18"/>
      <c r="Z22" s="18"/>
      <c r="AA22" s="19">
        <f>AA19-AA20</f>
        <v>1</v>
      </c>
    </row>
    <row r="23" spans="1:27" x14ac:dyDescent="0.25">
      <c r="B23" t="s">
        <v>10</v>
      </c>
      <c r="D23" t="s">
        <v>12</v>
      </c>
    </row>
    <row r="24" spans="1:27" x14ac:dyDescent="0.25">
      <c r="B24">
        <f>SUM(D17:D20)</f>
        <v>42547110.664200231</v>
      </c>
      <c r="D24" t="str">
        <f>"of" &amp; B16 &amp; " came from the highlighted years"</f>
        <v>of Profit came from the highlighted years</v>
      </c>
      <c r="X24" s="16" t="s">
        <v>4</v>
      </c>
      <c r="Y24" s="16" t="s">
        <v>7</v>
      </c>
      <c r="Z24" s="16" t="s">
        <v>27</v>
      </c>
      <c r="AA24" s="16" t="s">
        <v>11</v>
      </c>
    </row>
    <row r="25" spans="1:27" x14ac:dyDescent="0.25">
      <c r="A25" t="s">
        <v>11</v>
      </c>
      <c r="B25" s="13">
        <f>B24/SUM(B17:B20)</f>
        <v>1</v>
      </c>
      <c r="D25" t="s">
        <v>13</v>
      </c>
      <c r="X25" s="9" t="s">
        <v>21</v>
      </c>
      <c r="Y25" s="9">
        <f>IF(X2=1,U2,0)</f>
        <v>2007</v>
      </c>
      <c r="Z25" s="11">
        <f>IFERROR(VLOOKUP(Y25,looktable,6,0),0)</f>
        <v>255715</v>
      </c>
      <c r="AA25" s="17">
        <f>Z25/SUM($Z$25:$Z$26)</f>
        <v>1</v>
      </c>
    </row>
    <row r="26" spans="1:27" x14ac:dyDescent="0.25">
      <c r="X26" s="9" t="s">
        <v>22</v>
      </c>
      <c r="Y26" s="9">
        <f>U2-1</f>
        <v>2006</v>
      </c>
      <c r="Z26" s="11">
        <f>IFERROR(VLOOKUP(Y26,looktable,6,0),0)</f>
        <v>0</v>
      </c>
      <c r="AA26" s="17">
        <f>Z26/SUM($Z$25:$Z$26)</f>
        <v>0</v>
      </c>
    </row>
    <row r="28" spans="1:27" x14ac:dyDescent="0.25">
      <c r="B28" s="3"/>
      <c r="C28" s="3"/>
      <c r="X28" s="18" t="s">
        <v>24</v>
      </c>
      <c r="Y28" s="18"/>
      <c r="Z28" s="18"/>
      <c r="AA28" s="19">
        <f>AA25-AA26</f>
        <v>1</v>
      </c>
    </row>
    <row r="29" spans="1:27" x14ac:dyDescent="0.25">
      <c r="B29" s="3"/>
      <c r="D29" s="3"/>
    </row>
    <row r="30" spans="1:27" x14ac:dyDescent="0.25">
      <c r="B30" s="3"/>
      <c r="D30" s="3"/>
      <c r="X30" s="16" t="s">
        <v>28</v>
      </c>
      <c r="Y30" s="16" t="s">
        <v>7</v>
      </c>
      <c r="Z30" s="16" t="s">
        <v>29</v>
      </c>
      <c r="AA30" s="16" t="s">
        <v>11</v>
      </c>
    </row>
    <row r="31" spans="1:27" x14ac:dyDescent="0.25">
      <c r="B31" s="3"/>
      <c r="D31" s="3"/>
      <c r="X31" s="9" t="s">
        <v>21</v>
      </c>
      <c r="Y31" s="9">
        <f>IF(X2=1,U2,0)</f>
        <v>2007</v>
      </c>
      <c r="Z31" s="11">
        <f>IFERROR(VLOOKUP(Y31,looktable,2,0),0)</f>
        <v>24443</v>
      </c>
      <c r="AA31" s="17">
        <f>Z31/SUM($Z$31:$Z$32)</f>
        <v>1</v>
      </c>
    </row>
    <row r="32" spans="1:27" x14ac:dyDescent="0.25">
      <c r="X32" s="9" t="s">
        <v>22</v>
      </c>
      <c r="Y32" s="9">
        <f>U2-1</f>
        <v>2006</v>
      </c>
      <c r="Z32" s="11">
        <f>IFERROR(VLOOKUP(Y32,looktable,2,0),0)</f>
        <v>0</v>
      </c>
      <c r="AA32" s="17">
        <f>Z32/SUM($Z$31:$Z$32)</f>
        <v>0</v>
      </c>
    </row>
    <row r="34" spans="24:27" x14ac:dyDescent="0.25">
      <c r="X34" s="18" t="s">
        <v>24</v>
      </c>
      <c r="Y34" s="18"/>
      <c r="Z34" s="18"/>
      <c r="AA34" s="19">
        <f>AA31-AA32</f>
        <v>1</v>
      </c>
    </row>
    <row r="36" spans="24:27" x14ac:dyDescent="0.25">
      <c r="X36" s="16" t="s">
        <v>6</v>
      </c>
      <c r="Y36" s="16" t="s">
        <v>7</v>
      </c>
      <c r="Z36" s="16" t="s">
        <v>30</v>
      </c>
      <c r="AA36" s="16" t="s">
        <v>11</v>
      </c>
    </row>
    <row r="37" spans="24:27" x14ac:dyDescent="0.25">
      <c r="X37" s="9" t="s">
        <v>21</v>
      </c>
      <c r="Y37" s="9">
        <f>IF(X2=1,U2,0)</f>
        <v>2007</v>
      </c>
      <c r="Z37" s="20">
        <f>IFERROR(VLOOKUP(Y37,looktable,7,0),0)</f>
        <v>0.41558186604854741</v>
      </c>
      <c r="AA37" s="17">
        <f>Z37/SUM($Z$37:$Z$38)</f>
        <v>1</v>
      </c>
    </row>
    <row r="38" spans="24:27" x14ac:dyDescent="0.25">
      <c r="X38" s="9" t="s">
        <v>22</v>
      </c>
      <c r="Y38" s="9">
        <f>U2-1</f>
        <v>2006</v>
      </c>
      <c r="Z38" s="20">
        <f>IFERROR(VLOOKUP(Y38,looktable,7,0),0)</f>
        <v>0</v>
      </c>
      <c r="AA38" s="17">
        <f>Z38/SUM($Z$37:$Z$38)</f>
        <v>0</v>
      </c>
    </row>
    <row r="40" spans="24:27" x14ac:dyDescent="0.25">
      <c r="X40" s="18" t="s">
        <v>24</v>
      </c>
      <c r="Y40" s="18"/>
      <c r="Z40" s="18"/>
      <c r="AA40" s="19">
        <f>AA37-AA38</f>
        <v>1</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36BA-DF5E-41AE-ABDD-F71B5FBEFC7A}">
  <dimension ref="L19:O20"/>
  <sheetViews>
    <sheetView showGridLines="0" showRowColHeaders="0" tabSelected="1" topLeftCell="A30" zoomScaleNormal="100" workbookViewId="0">
      <selection activeCell="N2" sqref="N2"/>
    </sheetView>
  </sheetViews>
  <sheetFormatPr defaultRowHeight="15" x14ac:dyDescent="0.25"/>
  <sheetData>
    <row r="19" spans="12:15" x14ac:dyDescent="0.25">
      <c r="L19" s="21"/>
    </row>
    <row r="20" spans="12:15" x14ac:dyDescent="0.25">
      <c r="O20" s="14"/>
    </row>
  </sheetData>
  <pageMargins left="0.7" right="0.7" top="0.75" bottom="0.75" header="0.3" footer="0.3"/>
  <pageSetup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15</xdr:col>
                    <xdr:colOff>228600</xdr:colOff>
                    <xdr:row>4</xdr:row>
                    <xdr:rowOff>28575</xdr:rowOff>
                  </from>
                  <to>
                    <xdr:col>16</xdr:col>
                    <xdr:colOff>590550</xdr:colOff>
                    <xdr:row>5</xdr:row>
                    <xdr:rowOff>57150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16</xdr:col>
                    <xdr:colOff>419100</xdr:colOff>
                    <xdr:row>4</xdr:row>
                    <xdr:rowOff>28575</xdr:rowOff>
                  </from>
                  <to>
                    <xdr:col>18</xdr:col>
                    <xdr:colOff>171450</xdr:colOff>
                    <xdr:row>5</xdr:row>
                    <xdr:rowOff>57150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18</xdr:col>
                    <xdr:colOff>0</xdr:colOff>
                    <xdr:row>4</xdr:row>
                    <xdr:rowOff>28575</xdr:rowOff>
                  </from>
                  <to>
                    <xdr:col>19</xdr:col>
                    <xdr:colOff>361950</xdr:colOff>
                    <xdr:row>5</xdr:row>
                    <xdr:rowOff>57150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9655-AFF7-46C8-9AC3-F52553FAD41B}">
  <dimension ref="A1"/>
  <sheetViews>
    <sheetView workbookViewId="0">
      <selection activeCell="I12" sqref="I1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4D44-E0E1-496E-8961-2E16ACE94C14}">
  <dimension ref="A1"/>
  <sheetViews>
    <sheetView workbookViewId="0">
      <selection sqref="A1:G1462"/>
    </sheetView>
  </sheetViews>
  <sheetFormatPr defaultRowHeight="15" x14ac:dyDescent="0.25"/>
  <cols>
    <col min="1" max="1" width="10.7109375" bestFit="1" customWidth="1"/>
    <col min="2" max="2" width="7.28515625" bestFit="1" customWidth="1"/>
    <col min="3" max="3" width="9.28515625" bestFit="1" customWidth="1"/>
    <col min="4" max="4" width="15" bestFit="1" customWidth="1"/>
    <col min="5" max="5" width="12.28515625" bestFit="1" customWidth="1"/>
    <col min="6" max="6" width="11" bestFit="1" customWidth="1"/>
    <col min="7" max="7" width="10.1406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2461-F309-47E5-93C9-A6B3899CB9AA}">
  <dimension ref="A1"/>
  <sheetViews>
    <sheetView workbookViewId="0">
      <selection sqref="A1:D656"/>
    </sheetView>
  </sheetViews>
  <sheetFormatPr defaultRowHeight="15" x14ac:dyDescent="0.25"/>
  <cols>
    <col min="1" max="1" width="16.42578125" bestFit="1" customWidth="1"/>
    <col min="2" max="2" width="20.85546875" bestFit="1" customWidth="1"/>
    <col min="3" max="3" width="15.42578125" bestFit="1" customWidth="1"/>
    <col min="4" max="4" width="19"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4285-63F5-4197-BE33-1A7683F8B9E9}">
  <dimension ref="A1"/>
  <sheetViews>
    <sheetView workbookViewId="0">
      <selection activeCell="B20" sqref="B20"/>
    </sheetView>
  </sheetViews>
  <sheetFormatPr defaultRowHeight="15" x14ac:dyDescent="0.25"/>
  <cols>
    <col min="1" max="1" width="13.42578125" bestFit="1" customWidth="1"/>
    <col min="2" max="2" width="31.42578125" bestFit="1" customWidth="1"/>
    <col min="3" max="3" width="11.4257812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7AE58-9D02-405C-950C-80D01D779EFE}">
  <dimension ref="A1"/>
  <sheetViews>
    <sheetView workbookViewId="0">
      <selection sqref="A1:E11"/>
    </sheetView>
  </sheetViews>
  <sheetFormatPr defaultRowHeight="15" x14ac:dyDescent="0.25"/>
  <cols>
    <col min="1" max="1" width="19" bestFit="1" customWidth="1"/>
    <col min="2" max="2" width="27.85546875" bestFit="1" customWidth="1"/>
    <col min="3" max="3" width="22" bestFit="1" customWidth="1"/>
    <col min="4" max="4" width="22.85546875" bestFit="1" customWidth="1"/>
    <col min="5" max="5" width="21.4257812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32E1-B5BD-4387-A339-CE25A009FE8D}">
  <dimension ref="A1:AF13"/>
  <sheetViews>
    <sheetView topLeftCell="L1" workbookViewId="0">
      <selection activeCell="AD4" sqref="AD4"/>
    </sheetView>
  </sheetViews>
  <sheetFormatPr defaultRowHeight="15" x14ac:dyDescent="0.25"/>
  <cols>
    <col min="1" max="1" width="15" bestFit="1" customWidth="1"/>
    <col min="2" max="2" width="7.140625" bestFit="1" customWidth="1"/>
    <col min="3" max="7" width="14.85546875" bestFit="1" customWidth="1"/>
    <col min="8" max="8" width="5.5703125" style="15" customWidth="1"/>
    <col min="9" max="9" width="14.85546875" bestFit="1" customWidth="1"/>
    <col min="10" max="10" width="12.28515625" bestFit="1" customWidth="1"/>
    <col min="11" max="11" width="7.140625" bestFit="1" customWidth="1"/>
    <col min="14" max="14" width="10" bestFit="1" customWidth="1"/>
    <col min="22" max="22" width="5.28515625" style="15" customWidth="1"/>
    <col min="24" max="24" width="11.28515625" bestFit="1" customWidth="1"/>
    <col min="25" max="25" width="8.140625" bestFit="1" customWidth="1"/>
    <col min="28" max="28" width="6.42578125" style="15" customWidth="1"/>
    <col min="30" max="30" width="10.140625" bestFit="1" customWidth="1"/>
    <col min="31" max="31" width="8.140625" bestFit="1" customWidth="1"/>
    <col min="32" max="32" width="7.42578125" bestFit="1" customWidth="1"/>
  </cols>
  <sheetData>
    <row r="1" spans="1:32" x14ac:dyDescent="0.25">
      <c r="A1" s="4" t="s">
        <v>43</v>
      </c>
      <c r="B1" t="s">
        <v>15</v>
      </c>
      <c r="E1">
        <v>1</v>
      </c>
      <c r="F1" s="2">
        <f>LARGE($B$2:$B$13,E1)</f>
        <v>7573887.1603000155</v>
      </c>
      <c r="G1" t="str">
        <f>INDEX($A$2:$A$13,MATCH(F1,$B$2:$B$13,0))</f>
        <v>Dec</v>
      </c>
    </row>
    <row r="2" spans="1:32" x14ac:dyDescent="0.25">
      <c r="A2" t="s">
        <v>35</v>
      </c>
      <c r="B2" s="2">
        <v>1897575.526300001</v>
      </c>
      <c r="E2">
        <v>2</v>
      </c>
      <c r="F2" s="2">
        <f t="shared" ref="F2:F3" si="0">LARGE($B$2:$B$13,E2)</f>
        <v>5237857.4058000129</v>
      </c>
      <c r="G2" t="str">
        <f t="shared" ref="G2:G3" si="1">INDEX($A$2:$A$13,MATCH(F2,$B$2:$B$13,0))</f>
        <v>Nov</v>
      </c>
      <c r="J2" s="4" t="s">
        <v>44</v>
      </c>
      <c r="K2" t="s">
        <v>15</v>
      </c>
      <c r="N2" t="str">
        <f>J2</f>
        <v>Day Name</v>
      </c>
      <c r="O2" t="str">
        <f>K2</f>
        <v xml:space="preserve"> Profit</v>
      </c>
      <c r="P2" t="s">
        <v>52</v>
      </c>
      <c r="X2" s="4" t="s">
        <v>53</v>
      </c>
      <c r="Y2" t="s">
        <v>15</v>
      </c>
      <c r="Z2" t="s">
        <v>56</v>
      </c>
      <c r="AD2" s="4" t="s">
        <v>58</v>
      </c>
      <c r="AE2" t="s">
        <v>15</v>
      </c>
      <c r="AF2" t="s">
        <v>63</v>
      </c>
    </row>
    <row r="3" spans="1:32" x14ac:dyDescent="0.25">
      <c r="A3" t="s">
        <v>34</v>
      </c>
      <c r="B3" s="2">
        <v>2118816.2383999997</v>
      </c>
      <c r="E3">
        <v>3</v>
      </c>
      <c r="F3" s="2">
        <f t="shared" si="0"/>
        <v>4817409.9899000134</v>
      </c>
      <c r="G3" t="str">
        <f t="shared" si="1"/>
        <v>Oct</v>
      </c>
      <c r="J3" t="s">
        <v>48</v>
      </c>
      <c r="K3" s="2">
        <v>5902518.0922999829</v>
      </c>
      <c r="N3" t="str">
        <f t="shared" ref="N3:N9" si="2">J3</f>
        <v>Sun</v>
      </c>
      <c r="O3" s="2">
        <f t="shared" ref="O3:O9" si="3">K3</f>
        <v>5902518.0922999829</v>
      </c>
      <c r="P3" t="str">
        <f>IFERROR(_xlfn.IFS(O3=$T$3,O3,O3=$T$4,O3,O3=$T$5,O3),"")</f>
        <v/>
      </c>
      <c r="S3">
        <v>1</v>
      </c>
      <c r="T3">
        <f>LARGE($O$3:$O$9,S3)</f>
        <v>6417223.5029999902</v>
      </c>
      <c r="X3" t="s">
        <v>54</v>
      </c>
      <c r="Y3" s="2">
        <v>30782470.505600207</v>
      </c>
      <c r="Z3" s="13">
        <f>Y3/SUM($Y$3:$Y$4)</f>
        <v>0.7234914433684686</v>
      </c>
      <c r="AD3" t="s">
        <v>59</v>
      </c>
      <c r="AE3" s="2">
        <v>6104055.3510999922</v>
      </c>
      <c r="AF3" s="22">
        <v>0.1434658019266167</v>
      </c>
    </row>
    <row r="4" spans="1:32" x14ac:dyDescent="0.25">
      <c r="A4" t="s">
        <v>38</v>
      </c>
      <c r="B4" s="2">
        <v>2087663.5863999994</v>
      </c>
      <c r="J4" t="s">
        <v>46</v>
      </c>
      <c r="K4" s="2">
        <v>5954860.5016000122</v>
      </c>
      <c r="N4" t="str">
        <f t="shared" si="2"/>
        <v>Mon</v>
      </c>
      <c r="O4" s="2">
        <f t="shared" si="3"/>
        <v>5954860.5016000122</v>
      </c>
      <c r="P4" t="str">
        <f t="shared" ref="P4:P9" si="4">IFERROR(_xlfn.IFS(O4=$T$3,O4,O4=$T$4,O4,O4=$T$5,O4),"")</f>
        <v/>
      </c>
      <c r="S4">
        <v>2</v>
      </c>
      <c r="T4">
        <f t="shared" ref="T4:T5" si="5">LARGE($O$3:$O$9,S4)</f>
        <v>6365340.8778000204</v>
      </c>
      <c r="X4" t="s">
        <v>55</v>
      </c>
      <c r="Y4" s="2">
        <v>11764640.158600049</v>
      </c>
      <c r="Z4" s="13">
        <f>Y4/SUM($Y$3:$Y$4)</f>
        <v>0.2765085566315314</v>
      </c>
      <c r="AD4" t="s">
        <v>60</v>
      </c>
      <c r="AE4" s="2">
        <v>6938272.1688999878</v>
      </c>
      <c r="AF4" s="22">
        <v>0.16307269895856766</v>
      </c>
    </row>
    <row r="5" spans="1:32" x14ac:dyDescent="0.25">
      <c r="A5" t="s">
        <v>31</v>
      </c>
      <c r="B5" s="2">
        <v>2216974.4109000009</v>
      </c>
      <c r="E5" t="s">
        <v>11</v>
      </c>
      <c r="F5" s="13">
        <f>SUM(F1:F3)/SUM(B2:B13)</f>
        <v>0.41434434162020656</v>
      </c>
      <c r="J5" t="s">
        <v>50</v>
      </c>
      <c r="K5" s="2">
        <v>6061244.2484000046</v>
      </c>
      <c r="N5" t="str">
        <f t="shared" si="2"/>
        <v>Tue</v>
      </c>
      <c r="O5" s="2">
        <f t="shared" si="3"/>
        <v>6061244.2484000046</v>
      </c>
      <c r="P5">
        <f t="shared" si="4"/>
        <v>6061244.2484000046</v>
      </c>
      <c r="S5">
        <v>3</v>
      </c>
      <c r="T5">
        <f t="shared" si="5"/>
        <v>6061244.2484000046</v>
      </c>
      <c r="AD5" t="s">
        <v>61</v>
      </c>
      <c r="AE5" s="2">
        <v>11875628.588200066</v>
      </c>
      <c r="AF5" s="22">
        <v>0.27911715749460742</v>
      </c>
    </row>
    <row r="6" spans="1:32" x14ac:dyDescent="0.25">
      <c r="A6" t="s">
        <v>39</v>
      </c>
      <c r="B6" s="2">
        <v>2385932.3568999991</v>
      </c>
      <c r="J6" t="s">
        <v>51</v>
      </c>
      <c r="K6" s="2">
        <v>6417223.5029999902</v>
      </c>
      <c r="N6" t="str">
        <f t="shared" si="2"/>
        <v>Wed</v>
      </c>
      <c r="O6" s="2">
        <f t="shared" si="3"/>
        <v>6417223.5029999902</v>
      </c>
      <c r="P6">
        <f t="shared" si="4"/>
        <v>6417223.5029999902</v>
      </c>
      <c r="X6" t="s">
        <v>57</v>
      </c>
      <c r="Y6" s="13">
        <f>MAX(Z3:Z4)</f>
        <v>0.7234914433684686</v>
      </c>
      <c r="AD6" t="s">
        <v>62</v>
      </c>
      <c r="AE6" s="2">
        <v>17629154.556000076</v>
      </c>
      <c r="AF6" s="22">
        <v>0.41434434162020567</v>
      </c>
    </row>
    <row r="7" spans="1:32" x14ac:dyDescent="0.25">
      <c r="A7" t="s">
        <v>37</v>
      </c>
      <c r="B7" s="2">
        <v>2335365.4010999976</v>
      </c>
      <c r="E7" t="str">
        <f>"In"&amp;'Analysis 1'!U2</f>
        <v>In2007</v>
      </c>
      <c r="J7" t="s">
        <v>49</v>
      </c>
      <c r="K7" s="2">
        <v>6365340.8778000204</v>
      </c>
      <c r="N7" t="str">
        <f t="shared" si="2"/>
        <v>Thu</v>
      </c>
      <c r="O7" s="2">
        <f t="shared" si="3"/>
        <v>6365340.8778000204</v>
      </c>
      <c r="P7">
        <f t="shared" si="4"/>
        <v>6365340.8778000204</v>
      </c>
      <c r="Y7" t="str">
        <f>UPPER(INDEX(X3:X4,MATCH(Y6,Z3:Z4,0)))&amp;" Makes up"</f>
        <v>WEEKDAY Makes up</v>
      </c>
    </row>
    <row r="8" spans="1:32" x14ac:dyDescent="0.25">
      <c r="A8" t="s">
        <v>36</v>
      </c>
      <c r="B8" s="2">
        <v>3781241.7557999999</v>
      </c>
      <c r="J8" t="s">
        <v>45</v>
      </c>
      <c r="K8" s="2">
        <v>5983801.3747999882</v>
      </c>
      <c r="N8" t="str">
        <f t="shared" si="2"/>
        <v>Fri</v>
      </c>
      <c r="O8" s="2">
        <f t="shared" si="3"/>
        <v>5983801.3747999882</v>
      </c>
      <c r="P8" t="str">
        <f t="shared" si="4"/>
        <v/>
      </c>
    </row>
    <row r="9" spans="1:32" x14ac:dyDescent="0.25">
      <c r="A9" t="s">
        <v>32</v>
      </c>
      <c r="B9" s="2">
        <v>3651438.9383000112</v>
      </c>
      <c r="J9" t="s">
        <v>47</v>
      </c>
      <c r="K9" s="2">
        <v>5862122.0662999898</v>
      </c>
      <c r="N9" t="str">
        <f t="shared" si="2"/>
        <v>Sat</v>
      </c>
      <c r="O9" s="2">
        <f t="shared" si="3"/>
        <v>5862122.0662999898</v>
      </c>
      <c r="P9" t="str">
        <f t="shared" si="4"/>
        <v/>
      </c>
    </row>
    <row r="10" spans="1:32" x14ac:dyDescent="0.25">
      <c r="A10" t="s">
        <v>42</v>
      </c>
      <c r="B10" s="2">
        <v>4442947.8940999974</v>
      </c>
    </row>
    <row r="11" spans="1:32" x14ac:dyDescent="0.25">
      <c r="A11" t="s">
        <v>41</v>
      </c>
      <c r="B11" s="2">
        <v>4817409.9899000134</v>
      </c>
      <c r="N11" t="s">
        <v>11</v>
      </c>
      <c r="O11" s="13">
        <f>SUM(P3:P9)/SUM(O3:O9)</f>
        <v>0.44289279189657371</v>
      </c>
    </row>
    <row r="12" spans="1:32" x14ac:dyDescent="0.25">
      <c r="A12" t="s">
        <v>40</v>
      </c>
      <c r="B12" s="2">
        <v>5237857.4058000129</v>
      </c>
    </row>
    <row r="13" spans="1:32" x14ac:dyDescent="0.25">
      <c r="A13" t="s">
        <v>33</v>
      </c>
      <c r="B13" s="2">
        <v>7573887.1603000155</v>
      </c>
    </row>
  </sheetData>
  <pageMargins left="0.7" right="0.7" top="0.75" bottom="0.75" header="0.3" footer="0.3"/>
  <pageSetup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1CD2-F2D2-4CE6-99A7-05C7792BE507}">
  <dimension ref="A1"/>
  <sheetViews>
    <sheetView workbookViewId="0">
      <selection sqref="A1:O60399"/>
    </sheetView>
  </sheetViews>
  <sheetFormatPr defaultRowHeight="15" x14ac:dyDescent="0.25"/>
  <cols>
    <col min="1" max="1" width="13.42578125" bestFit="1" customWidth="1"/>
    <col min="2" max="2" width="16" bestFit="1" customWidth="1"/>
    <col min="3" max="3" width="14.28515625" bestFit="1" customWidth="1"/>
    <col min="4" max="4" width="14.5703125" bestFit="1" customWidth="1"/>
    <col min="5" max="5" width="15.140625" bestFit="1" customWidth="1"/>
    <col min="6" max="6" width="19" bestFit="1" customWidth="1"/>
    <col min="7" max="7" width="16.28515625" bestFit="1" customWidth="1"/>
    <col min="8" max="8" width="11.5703125" bestFit="1" customWidth="1"/>
    <col min="9" max="9" width="10" bestFit="1" customWidth="1"/>
    <col min="10" max="10" width="12.5703125" bestFit="1" customWidth="1"/>
    <col min="11" max="11" width="11" bestFit="1" customWidth="1"/>
    <col min="12" max="12" width="11.28515625" bestFit="1" customWidth="1"/>
    <col min="13" max="13" width="16.140625" bestFit="1" customWidth="1"/>
    <col min="14" max="14" width="19.5703125" bestFit="1" customWidth="1"/>
    <col min="15" max="15" width="11"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86898150-9E18-42C5-AB05-2DDCEA38F02E}">
  <ds:schemaRefs/>
</ds:datastoreItem>
</file>

<file path=customXml/itemProps2.xml><?xml version="1.0" encoding="utf-8"?>
<ds:datastoreItem xmlns:ds="http://schemas.openxmlformats.org/officeDocument/2006/customXml" ds:itemID="{FAFDE0E8-EB83-4830-8A26-A9E245CA2E88}">
  <ds:schemaRefs/>
</ds:datastoreItem>
</file>

<file path=customXml/itemProps3.xml><?xml version="1.0" encoding="utf-8"?>
<ds:datastoreItem xmlns:ds="http://schemas.openxmlformats.org/officeDocument/2006/customXml" ds:itemID="{B998F005-8B6B-4ABB-95E2-C8F857ECB733}">
  <ds:schemaRefs/>
</ds:datastoreItem>
</file>

<file path=customXml/itemProps4.xml><?xml version="1.0" encoding="utf-8"?>
<ds:datastoreItem xmlns:ds="http://schemas.openxmlformats.org/officeDocument/2006/customXml" ds:itemID="{E6B3C2B3-C621-4766-AD8A-F4374B9318BC}">
  <ds:schemaRefs/>
</ds:datastoreItem>
</file>

<file path=customXml/itemProps5.xml><?xml version="1.0" encoding="utf-8"?>
<ds:datastoreItem xmlns:ds="http://schemas.openxmlformats.org/officeDocument/2006/customXml" ds:itemID="{9391157C-0EFE-42DB-B13E-340223BF4E69}">
  <ds:schemaRefs/>
</ds:datastoreItem>
</file>

<file path=customXml/itemProps6.xml><?xml version="1.0" encoding="utf-8"?>
<ds:datastoreItem xmlns:ds="http://schemas.openxmlformats.org/officeDocument/2006/customXml" ds:itemID="{44B80552-ED7C-4614-B26E-1FDC2CC99A96}">
  <ds:schemaRefs/>
</ds:datastoreItem>
</file>

<file path=customXml/itemProps7.xml><?xml version="1.0" encoding="utf-8"?>
<ds:datastoreItem xmlns:ds="http://schemas.openxmlformats.org/officeDocument/2006/customXml" ds:itemID="{66473D17-B36B-4D9F-9919-2B78B4C8BA56}">
  <ds:schemaRefs/>
</ds:datastoreItem>
</file>

<file path=customXml/itemProps8.xml><?xml version="1.0" encoding="utf-8"?>
<ds:datastoreItem xmlns:ds="http://schemas.openxmlformats.org/officeDocument/2006/customXml" ds:itemID="{8E86AB7F-8A0F-4DAE-A427-13CECCECEFCC}">
  <ds:schemaRefs/>
</ds:datastoreItem>
</file>

<file path=customXml/itemProps9.xml><?xml version="1.0" encoding="utf-8"?>
<ds:datastoreItem xmlns:ds="http://schemas.openxmlformats.org/officeDocument/2006/customXml" ds:itemID="{90BED013-65AD-4771-A9B9-F981C8D42671}">
  <ds:schemaRefs/>
</ds:datastoreItem>
</file>

<file path=customXml/itemProps10.xml><?xml version="1.0" encoding="utf-8"?>
<ds:datastoreItem xmlns:ds="http://schemas.openxmlformats.org/officeDocument/2006/customXml" ds:itemID="{A48DFC0E-FFA1-478C-91F2-6C3252A125D0}">
  <ds:schemaRefs/>
</ds:datastoreItem>
</file>

<file path=customXml/itemProps11.xml><?xml version="1.0" encoding="utf-8"?>
<ds:datastoreItem xmlns:ds="http://schemas.openxmlformats.org/officeDocument/2006/customXml" ds:itemID="{5856D767-4A5A-4C37-B3A3-3F52B40F4BFF}">
  <ds:schemaRefs/>
</ds:datastoreItem>
</file>

<file path=customXml/itemProps12.xml><?xml version="1.0" encoding="utf-8"?>
<ds:datastoreItem xmlns:ds="http://schemas.openxmlformats.org/officeDocument/2006/customXml" ds:itemID="{60EAB325-9657-4DDC-9EE5-D25064C7D957}">
  <ds:schemaRefs/>
</ds:datastoreItem>
</file>

<file path=customXml/itemProps13.xml><?xml version="1.0" encoding="utf-8"?>
<ds:datastoreItem xmlns:ds="http://schemas.openxmlformats.org/officeDocument/2006/customXml" ds:itemID="{622FB59E-8E90-44E7-9454-1388D2EBA507}">
  <ds:schemaRefs/>
</ds:datastoreItem>
</file>

<file path=customXml/itemProps14.xml><?xml version="1.0" encoding="utf-8"?>
<ds:datastoreItem xmlns:ds="http://schemas.openxmlformats.org/officeDocument/2006/customXml" ds:itemID="{8A11D424-C170-4AE3-8953-82CD984CF05E}">
  <ds:schemaRefs/>
</ds:datastoreItem>
</file>

<file path=customXml/itemProps15.xml><?xml version="1.0" encoding="utf-8"?>
<ds:datastoreItem xmlns:ds="http://schemas.openxmlformats.org/officeDocument/2006/customXml" ds:itemID="{3B524299-E2AC-4092-BE04-0100C8DCC8EB}">
  <ds:schemaRefs/>
</ds:datastoreItem>
</file>

<file path=customXml/itemProps16.xml><?xml version="1.0" encoding="utf-8"?>
<ds:datastoreItem xmlns:ds="http://schemas.openxmlformats.org/officeDocument/2006/customXml" ds:itemID="{8AC569F7-F150-4BD8-AA5F-42929FECA48D}">
  <ds:schemaRefs/>
</ds:datastoreItem>
</file>

<file path=customXml/itemProps17.xml><?xml version="1.0" encoding="utf-8"?>
<ds:datastoreItem xmlns:ds="http://schemas.openxmlformats.org/officeDocument/2006/customXml" ds:itemID="{EEB4D430-34B4-4C7D-8935-F4F8C9129CFF}">
  <ds:schemaRefs/>
</ds:datastoreItem>
</file>

<file path=customXml/itemProps18.xml><?xml version="1.0" encoding="utf-8"?>
<ds:datastoreItem xmlns:ds="http://schemas.openxmlformats.org/officeDocument/2006/customXml" ds:itemID="{8B20CB92-BC0D-4180-BFC9-0641E68170EB}">
  <ds:schemaRefs/>
</ds:datastoreItem>
</file>

<file path=customXml/itemProps19.xml><?xml version="1.0" encoding="utf-8"?>
<ds:datastoreItem xmlns:ds="http://schemas.openxmlformats.org/officeDocument/2006/customXml" ds:itemID="{C21686A0-9FA5-40DC-9522-EF95AB8809BE}">
  <ds:schemaRefs>
    <ds:schemaRef ds:uri="http://schemas.microsoft.com/DataMashup"/>
  </ds:schemaRefs>
</ds:datastoreItem>
</file>

<file path=customXml/itemProps20.xml><?xml version="1.0" encoding="utf-8"?>
<ds:datastoreItem xmlns:ds="http://schemas.openxmlformats.org/officeDocument/2006/customXml" ds:itemID="{6B130FFC-222E-4E04-B50C-3F902C98A1EA}">
  <ds:schemaRefs/>
</ds:datastoreItem>
</file>

<file path=customXml/itemProps21.xml><?xml version="1.0" encoding="utf-8"?>
<ds:datastoreItem xmlns:ds="http://schemas.openxmlformats.org/officeDocument/2006/customXml" ds:itemID="{7D452E14-A61A-4C11-89CB-CFEA96FE4EA4}">
  <ds:schemaRefs/>
</ds:datastoreItem>
</file>

<file path=customXml/itemProps22.xml><?xml version="1.0" encoding="utf-8"?>
<ds:datastoreItem xmlns:ds="http://schemas.openxmlformats.org/officeDocument/2006/customXml" ds:itemID="{44572910-502E-4A84-8434-3DA32F9B2E33}">
  <ds:schemaRefs/>
</ds:datastoreItem>
</file>

<file path=customXml/itemProps23.xml><?xml version="1.0" encoding="utf-8"?>
<ds:datastoreItem xmlns:ds="http://schemas.openxmlformats.org/officeDocument/2006/customXml" ds:itemID="{5E45DEDE-D583-46DB-BCC0-48459C8B3824}">
  <ds:schemaRefs/>
</ds:datastoreItem>
</file>

<file path=customXml/itemProps24.xml><?xml version="1.0" encoding="utf-8"?>
<ds:datastoreItem xmlns:ds="http://schemas.openxmlformats.org/officeDocument/2006/customXml" ds:itemID="{8A2F5AFB-F8C0-4574-A012-6B8C9F260C8F}">
  <ds:schemaRefs/>
</ds:datastoreItem>
</file>

<file path=customXml/itemProps25.xml><?xml version="1.0" encoding="utf-8"?>
<ds:datastoreItem xmlns:ds="http://schemas.openxmlformats.org/officeDocument/2006/customXml" ds:itemID="{A226F770-5266-4188-B39E-B1FEFB5E9103}">
  <ds:schemaRefs/>
</ds:datastoreItem>
</file>

<file path=customXml/itemProps26.xml><?xml version="1.0" encoding="utf-8"?>
<ds:datastoreItem xmlns:ds="http://schemas.openxmlformats.org/officeDocument/2006/customXml" ds:itemID="{1FB260E1-FDEB-46B5-B23E-B6825F251847}">
  <ds:schemaRefs/>
</ds:datastoreItem>
</file>

<file path=customXml/itemProps27.xml><?xml version="1.0" encoding="utf-8"?>
<ds:datastoreItem xmlns:ds="http://schemas.openxmlformats.org/officeDocument/2006/customXml" ds:itemID="{2DC854CD-ED27-4663-9C65-7A7816B2074F}">
  <ds:schemaRefs/>
</ds:datastoreItem>
</file>

<file path=customXml/itemProps28.xml><?xml version="1.0" encoding="utf-8"?>
<ds:datastoreItem xmlns:ds="http://schemas.openxmlformats.org/officeDocument/2006/customXml" ds:itemID="{6671032B-BE3E-4086-912C-D6011A4F4A2B}">
  <ds:schemaRefs/>
</ds:datastoreItem>
</file>

<file path=customXml/itemProps29.xml><?xml version="1.0" encoding="utf-8"?>
<ds:datastoreItem xmlns:ds="http://schemas.openxmlformats.org/officeDocument/2006/customXml" ds:itemID="{D1D22A35-0516-4768-B68F-FA90D18E9E62}">
  <ds:schemaRefs/>
</ds:datastoreItem>
</file>

<file path=customXml/itemProps30.xml><?xml version="1.0" encoding="utf-8"?>
<ds:datastoreItem xmlns:ds="http://schemas.openxmlformats.org/officeDocument/2006/customXml" ds:itemID="{41502353-28B8-40C2-A63C-36A68B061243}">
  <ds:schemaRefs/>
</ds:datastoreItem>
</file>

<file path=customXml/itemProps31.xml><?xml version="1.0" encoding="utf-8"?>
<ds:datastoreItem xmlns:ds="http://schemas.openxmlformats.org/officeDocument/2006/customXml" ds:itemID="{154F1216-A63A-4745-9309-CD3D3B4364B1}">
  <ds:schemaRefs/>
</ds:datastoreItem>
</file>

<file path=customXml/itemProps32.xml><?xml version="1.0" encoding="utf-8"?>
<ds:datastoreItem xmlns:ds="http://schemas.openxmlformats.org/officeDocument/2006/customXml" ds:itemID="{25625687-7F99-43DE-BEE8-82710FFCD5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Analysis 1</vt:lpstr>
      <vt:lpstr>Dashboard 1</vt:lpstr>
      <vt:lpstr>Sheet2</vt:lpstr>
      <vt:lpstr>DimDate</vt:lpstr>
      <vt:lpstr>DimGeography</vt:lpstr>
      <vt:lpstr>DimProduct</vt:lpstr>
      <vt:lpstr>DimSalesTerritory</vt:lpstr>
      <vt:lpstr>Analysis 2</vt:lpstr>
      <vt:lpstr>FactInternetSales</vt:lpstr>
      <vt:lpstr>looktable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2026-05-01T04:55:04Z</dcterms:created>
  <dcterms:modified xsi:type="dcterms:W3CDTF">2026-07-11T14:34:33Z</dcterms:modified>
</cp:coreProperties>
</file>