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6EBA519F-4F24-449F-9A79-C14C488969B5}" xr6:coauthVersionLast="41" xr6:coauthVersionMax="41" xr10:uidLastSave="{00000000-0000-0000-0000-000000000000}"/>
  <bookViews>
    <workbookView xWindow="-120" yWindow="-120" windowWidth="20730" windowHeight="11040" firstSheet="2"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_xlchart.v5.0" hidden="1">'Customer Analysis '!#REF!</definedName>
    <definedName name="_xlchart.v5.1" hidden="1">'Customer Analysis '!#REF!</definedName>
    <definedName name="_xlchart.v5.10" hidden="1">'Customer Analysis '!$X$11</definedName>
    <definedName name="_xlchart.v5.11" hidden="1">'Customer Analysis '!$X$12:$X$17</definedName>
    <definedName name="_xlchart.v5.12" hidden="1">'Customer Analysis '!$Y$10</definedName>
    <definedName name="_xlchart.v5.13" hidden="1">'Customer Analysis '!$Y$11</definedName>
    <definedName name="_xlchart.v5.14" hidden="1">'Customer Analysis '!$Y$12:$Y$17</definedName>
    <definedName name="_xlchart.v5.2" hidden="1">'Customer Analysis '!#REF!</definedName>
    <definedName name="_xlchart.v5.3" hidden="1">'Customer Analysis '!#REF!</definedName>
    <definedName name="_xlchart.v5.4" hidden="1">'Customer Analysis '!$Y$10</definedName>
    <definedName name="_xlchart.v5.5" hidden="1">'Customer Analysis '!#REF!</definedName>
    <definedName name="_xlchart.v5.6" hidden="1">'Customer Analysis '!#REF!</definedName>
    <definedName name="_xlchart.v5.7" hidden="1">'Customer Analysis '!#REF!</definedName>
    <definedName name="_xlchart.v5.8" hidden="1">'Customer Analysis '!#REF!</definedName>
    <definedName name="_xlchart.v5.9" hidden="1">'Customer Analysis '!$Y$10</definedName>
    <definedName name="looktable">'Analysis 1'!$M$1:$S$5</definedName>
    <definedName name="Slicer_Country">#N/A</definedName>
    <definedName name="Slicer_Month_Name">#N/A</definedName>
    <definedName name="Slicer_Year">#N/A</definedName>
  </definedNames>
  <calcPr calcId="191029"/>
  <pivotCaches>
    <pivotCache cacheId="783" r:id="rId13"/>
    <pivotCache cacheId="786" r:id="rId14"/>
    <pivotCache cacheId="789" r:id="rId15"/>
    <pivotCache cacheId="792" r:id="rId16"/>
    <pivotCache cacheId="795" r:id="rId17"/>
    <pivotCache cacheId="798" r:id="rId18"/>
    <pivotCache cacheId="801" r:id="rId19"/>
    <pivotCache cacheId="804" r:id="rId20"/>
    <pivotCache cacheId="807" r:id="rId21"/>
    <pivotCache cacheId="810" r:id="rId22"/>
    <pivotCache cacheId="813" r:id="rId23"/>
    <pivotCache cacheId="816" r:id="rId24"/>
    <pivotCache cacheId="819" r:id="rId25"/>
    <pivotCache cacheId="822" r:id="rId26"/>
    <pivotCache cacheId="825" r:id="rId27"/>
    <pivotCache cacheId="828" r:id="rId28"/>
    <pivotCache cacheId="831"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<sst xmlns="http://schemas.openxmlformats.org/spreadsheetml/2006/main" count="19085" uniqueCount="19017">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</sst>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95">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94"/>
      <tableStyleElement type="headerRow" dxfId="493"/>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13403626.559799992</c:v>
                </c:pt>
                <c:pt idx="1">
                  <c:v>28177776.426299945</c:v>
                </c:pt>
                <c:pt idx="2">
                  <c:v>42547110.664199993</c:v>
                </c:pt>
                <c:pt idx="3">
                  <c:v>42162063.995700024</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42547110.664199993</c:v>
                </c:pt>
                <c:pt idx="3">
                  <c:v>42162063.995700024</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31572644.411499992</c:v>
                </c:pt>
                <c:pt idx="1">
                  <c:v>31572644.411499992</c:v>
                </c:pt>
                <c:pt idx="2">
                  <c:v>31572644.411499992</c:v>
                </c:pt>
                <c:pt idx="3">
                  <c:v>31572644.411499992</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2500941.9904000009</c:v>
                </c:pt>
                <c:pt idx="1">
                  <c:v>2840803.9264000054</c:v>
                </c:pt>
                <c:pt idx="2">
                  <c:v>16887695.295000028</c:v>
                </c:pt>
                <c:pt idx="3">
                  <c:v>16534880.087800013</c:v>
                </c:pt>
                <c:pt idx="4">
                  <c:v>14657421.183999985</c:v>
                </c:pt>
                <c:pt idx="5">
                  <c:v>15866761.692999979</c:v>
                </c:pt>
                <c:pt idx="6">
                  <c:v>57002073.469401009</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57002073.469401009</c:v>
                </c:pt>
              </c:numCache>
            </c:numRef>
          </c:val>
          <c:extLst>
            <c:ext xmlns:c16="http://schemas.microsoft.com/office/drawing/2014/chart" uri="{C3380CC4-5D6E-409C-BE32-E72D297353CC}">
              <c16:uniqueId val="{00000001-C7B7-4A7B-B055-09B4AD655858}"/>
            </c:ext>
          </c:extLst>
        </c:ser>
        <c:dLbls>
          <c:dLblPos val="outEnd"/>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6="http://schemas.microsoft.com/office/drawing/2014/chart" uri="{C3380CC4-5D6E-409C-BE32-E72D297353CC}">
              <c16:uniqueId val="{00000000-E5EA-44BF-8495-93D111448D73}"/>
            </c:ext>
          </c:extLst>
        </c:ser>
        <c:dLbls>
          <c:showLegendKey val="0"/>
          <c:showVal val="0"/>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99301115-E57F-46C0-90A7-F3A0A580625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E1805D0A-F186-4E61-9B31-2F5843C6DDED}"/>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6F9A71EE-1F36-4333-A7CE-CA38C15CC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DAEB5109-9284-4AAE-BB08-28DA97E186B9}"/>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6B1B3E7B-7DD4-40FD-AEF8-356D17C4DDDC}"/>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45.1%</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E150F852-FE0E-4B79-9BF1-513A942CB909}"/>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6B9366CB-C452-4DA3-B3F2-4500922D5A14}"/>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mc:Choice xmlns:a14="http://schemas.microsoft.com/office/drawing/2010/main" Requires="a14">
        <xdr:graphicFrame macro="">
          <xdr:nvGraphicFramePr>
            <xdr:cNvPr id="81" name="Year 1">
              <a:extLst>
                <a:ext uri="{FF2B5EF4-FFF2-40B4-BE49-F238E27FC236}">
                  <a16:creationId xmlns:a16="http://schemas.microsoft.com/office/drawing/2014/main" id="{D0C013B0-ED9B-469D-8609-985B5B8331BE}"/>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FDAEC127-5C5A-4B1D-98F2-F8D7C4EDE2B2}"/>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D8873242-05B9-4DDC-A569-DBA3242B71E5}"/>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29</xdr:col>
      <xdr:colOff>76200</xdr:colOff>
      <xdr:row>24</xdr:row>
      <xdr:rowOff>52387</xdr:rowOff>
    </xdr:to>
    <xdr:graphicFrame macro="">
      <xdr:nvGraphicFramePr>
        <xdr:cNvPr id="4" name="Chart 3">
          <a:extLst>
            <a:ext uri="{FF2B5EF4-FFF2-40B4-BE49-F238E27FC236}">
              <a16:creationId xmlns:a16="http://schemas.microsoft.com/office/drawing/2014/main" id="{EEAB83B7-0B9F-4506-AC1D-25FDB4F69F4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6296293" backgroundQuery="1" createdVersion="6" refreshedVersion="6" minRefreshableVersion="3" recordCount="0" supportSubquery="1" supportAdvancedDrill="1" xr:uid="{FB932B4A-026B-4B22-BB92-B26BEA586A34}">
  <cacheSource type="external" connectionId="8"/>
  <cacheFields count="3">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699074" backgroundQuery="1" createdVersion="6" refreshedVersion="6" minRefreshableVersion="3" recordCount="0" supportSubquery="1" supportAdvancedDrill="1" xr:uid="{7E274630-7F37-47EE-A024-D8789066AAB4}">
  <cacheSource type="external" connectionId="8"/>
  <cacheFields count="3">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7685186"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8495371" backgroundQuery="1" createdVersion="6" refreshedVersion="6" minRefreshableVersion="3" recordCount="0" supportSubquery="1" supportAdvancedDrill="1" xr:uid="{628CDF5E-4B54-42AD-9EAF-9ABD1FE05D2D}">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9189818"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899884257"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0462965"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1157404" backgroundQuery="1" createdVersion="6" refreshedVersion="6" minRefreshableVersion="3" recordCount="0" supportSubquery="1" supportAdvancedDrill="1" xr:uid="{8530BE67-924C-483B-9640-EFADB64144AB}">
  <cacheSource type="external" connectionId="8"/>
  <cacheFields count="3">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1736112" backgroundQuery="1" createdVersion="6" refreshedVersion="6" minRefreshableVersion="3" recordCount="0" supportSubquery="1" supportAdvancedDrill="1" xr:uid="{FF96CE18-09DD-4CB3-9801-B113E67315A3}">
  <cacheSource type="external" connectionId="8"/>
  <cacheFields count="4">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2199074" backgroundQuery="1" createdVersion="6" refreshedVersion="6" minRefreshableVersion="3" recordCount="0" supportSubquery="1" supportAdvancedDrill="1" xr:uid="{E6ED4DEB-6725-4E9D-B617-603F39A3BC37}">
  <cacheSource type="external" connectionId="8"/>
  <cacheFields count="3">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2777774" backgroundQuery="1" createdVersion="6" refreshedVersion="6" minRefreshableVersion="3" recordCount="0" supportSubquery="1" supportAdvancedDrill="1" xr:uid="{B1945113-4F00-4FF8-B012-72FA575575A8}">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6365738" backgroundQuery="1" createdVersion="6" refreshedVersion="6" minRefreshableVersion="3" recordCount="0" supportSubquery="1" supportAdvancedDrill="1" xr:uid="{1D90FF7F-BF30-42F5-8393-DD8BA761669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8449078" backgroundQuery="1" createdVersion="6" refreshedVersion="6" minRefreshableVersion="3" recordCount="0" supportSubquery="1" supportAdvancedDrill="1" xr:uid="{141A81ED-5B15-4CFA-9472-EEBC711356E7}">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09259263" backgroundQuery="1" createdVersion="6" refreshedVersion="6" minRefreshableVersion="3" recordCount="0" supportSubquery="1" supportAdvancedDrill="1" xr:uid="{1EE6A0A3-FDB4-46BE-B8D9-64AFBCE79B1C}">
  <cacheSource type="external" connectionId="8"/>
  <cacheFields count="3">
    <cacheField name="[Measures].[#Customers]" caption="#Customers" numFmtId="0" hierarchy="59" level="32767"/>
    <cacheField name="[Measures].[Average Customer Age]" caption="Average Customer Age" numFmtId="0" hierarchy="60" level="32767"/>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10763887" backgroundQuery="1" createdVersion="6" refreshedVersion="6" minRefreshableVersion="3" recordCount="0" supportSubquery="1" supportAdvancedDrill="1" xr:uid="{5AAB1E2C-216D-46A0-9B95-14B932181717}">
  <cacheSource type="external" connectionId="8"/>
  <cacheFields count="3">
    <cacheField name="[Measures].[Total Profit]" caption="Total Profit" numFmtId="0" hierarchy="52"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12037034" backgroundQuery="1" createdVersion="6" refreshedVersion="6" minRefreshableVersion="3" recordCount="0" supportSubquery="1" supportAdvancedDrill="1" xr:uid="{064948E7-F92F-45EE-8534-2D661DC5D1DA}">
  <cacheSource type="external" connectionId="8"/>
  <cacheFields count="3">
    <cacheField name="[Measures].[Total Profit]" caption="Total Profit" numFmtId="0" hierarchy="52"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3.679913078704" backgroundQuery="1" createdVersion="6" refreshedVersion="6" minRefreshableVersion="3" recordCount="0" supportSubquery="1" supportAdvancedDrill="1" xr:uid="{1205BCD2-E122-4D79-BB77-DA09F9D8B419}">
  <cacheSource type="external" connectionId="8"/>
  <cacheFields count="2">
    <cacheField name="[Measures].[Total Profit]" caption="Total Profit" numFmtId="0" hierarchy="52" level="32767"/>
    <cacheField name="[DimGeography].[Country].[Country]" caption="Country" numFmtId="0" hierarchy="19" level="1">
      <sharedItems count="6">
        <s v="Australia"/>
        <s v="Canada"/>
        <s v="France"/>
        <s v="Germany"/>
        <s v="United Kingdom"/>
        <s v="United States"/>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801"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474">
      <pivotArea type="all" dataOnly="0" outline="0" fieldPosition="0"/>
    </format>
    <format dxfId="473">
      <pivotArea outline="0" collapsedLevelsAreSubtotals="1" fieldPosition="0"/>
    </format>
    <format dxfId="472">
      <pivotArea field="0" type="button" dataOnly="0" labelOnly="1" outline="0" axis="axisRow" fieldPosition="0"/>
    </format>
    <format dxfId="471">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798"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479">
      <pivotArea outline="0" collapsedLevelsAreSubtotals="1" fieldPosition="0">
        <references count="1">
          <reference field="4294967294" count="1" selected="0">
            <x v="3"/>
          </reference>
        </references>
      </pivotArea>
    </format>
    <format dxfId="478">
      <pivotArea outline="0" collapsedLevelsAreSubtotals="1" fieldPosition="0">
        <references count="1">
          <reference field="4294967294" count="1" selected="0">
            <x v="4"/>
          </reference>
        </references>
      </pivotArea>
    </format>
    <format dxfId="477">
      <pivotArea outline="0" collapsedLevelsAreSubtotals="1" fieldPosition="0">
        <references count="1">
          <reference field="4294967294" count="1" selected="0">
            <x v="1"/>
          </reference>
        </references>
      </pivotArea>
    </format>
    <format dxfId="476">
      <pivotArea outline="0" collapsedLevelsAreSubtotals="1" fieldPosition="0">
        <references count="1">
          <reference field="4294967294" count="1" selected="0">
            <x v="2"/>
          </reference>
        </references>
      </pivotArea>
    </format>
    <format dxfId="475">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789"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487">
      <pivotArea outline="0" collapsedLevelsAreSubtotals="1" fieldPosition="0">
        <references count="1">
          <reference field="4294967294" count="1" selected="0">
            <x v="0"/>
          </reference>
        </references>
      </pivotArea>
    </format>
    <format dxfId="486">
      <pivotArea outline="0" collapsedLevelsAreSubtotals="1" fieldPosition="0">
        <references count="1">
          <reference field="4294967294" count="1" selected="0">
            <x v="1"/>
          </reference>
        </references>
      </pivotArea>
    </format>
    <format dxfId="485">
      <pivotArea outline="0" collapsedLevelsAreSubtotals="1" fieldPosition="0">
        <references count="1">
          <reference field="4294967294" count="1" selected="0">
            <x v="2"/>
          </reference>
        </references>
      </pivotArea>
    </format>
    <format dxfId="484">
      <pivotArea type="all" dataOnly="0" outline="0" fieldPosition="0"/>
    </format>
    <format dxfId="483">
      <pivotArea outline="0" collapsedLevelsAreSubtotals="1" fieldPosition="0"/>
    </format>
    <format dxfId="482">
      <pivotArea field="3" type="button" dataOnly="0" labelOnly="1" outline="0" axis="axisRow" fieldPosition="0"/>
    </format>
    <format dxfId="481">
      <pivotArea dataOnly="0" labelOnly="1" outline="0" fieldPosition="0">
        <references count="1">
          <reference field="3" count="0"/>
        </references>
      </pivotArea>
    </format>
    <format dxfId="480">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79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492">
      <pivotArea outline="0" collapsedLevelsAreSubtotals="1" fieldPosition="0">
        <references count="1">
          <reference field="4294967294" count="1" selected="0">
            <x v="3"/>
          </reference>
        </references>
      </pivotArea>
    </format>
    <format dxfId="491">
      <pivotArea outline="0" collapsedLevelsAreSubtotals="1" fieldPosition="0">
        <references count="1">
          <reference field="4294967294" count="1" selected="0">
            <x v="4"/>
          </reference>
        </references>
      </pivotArea>
    </format>
    <format dxfId="490">
      <pivotArea outline="0" collapsedLevelsAreSubtotals="1" fieldPosition="0">
        <references count="1">
          <reference field="4294967294" count="1" selected="0">
            <x v="1"/>
          </reference>
        </references>
      </pivotArea>
    </format>
    <format dxfId="489">
      <pivotArea outline="0" collapsedLevelsAreSubtotals="1" fieldPosition="0">
        <references count="1">
          <reference field="4294967294" count="1" selected="0">
            <x v="2"/>
          </reference>
        </references>
      </pivotArea>
    </format>
    <format dxfId="488">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792"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465">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783"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46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786"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467">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819"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4"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470">
      <pivotArea outline="0" collapsedLevelsAreSubtotals="1" fieldPosition="0">
        <references count="1">
          <reference field="4294967294" count="1" selected="0">
            <x v="0"/>
          </reference>
        </references>
      </pivotArea>
    </format>
    <format dxfId="469">
      <pivotArea outline="0" fieldPosition="0">
        <references count="1">
          <reference field="4294967294" count="1">
            <x v="1"/>
          </reference>
        </references>
      </pivotArea>
    </format>
    <format dxfId="468">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813"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458">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10"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459">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80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4">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46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804"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464">
      <pivotArea outline="0" collapsedLevelsAreSubtotals="1" fieldPosition="0">
        <references count="1">
          <reference field="4294967294" count="1" selected="0">
            <x v="0"/>
          </reference>
        </references>
      </pivotArea>
    </format>
    <format dxfId="463">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462">
      <pivotArea outline="0" fieldPosition="0">
        <references count="1">
          <reference field="1" count="10" selected="0">
            <x v="397"/>
            <x v="399"/>
            <x v="402"/>
            <x v="403"/>
            <x v="405"/>
            <x v="406"/>
            <x v="407"/>
            <x v="408"/>
            <x v="410"/>
            <x v="412"/>
          </reference>
        </references>
      </pivotArea>
    </format>
    <format dxfId="46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831"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s>
  <rowFields count="1">
    <field x="1"/>
  </rowFields>
  <rowItems count="6">
    <i>
      <x/>
    </i>
    <i>
      <x v="1"/>
    </i>
    <i>
      <x v="2"/>
    </i>
    <i>
      <x v="3"/>
    </i>
    <i>
      <x v="4"/>
    </i>
    <i>
      <x v="5"/>
    </i>
  </rowItems>
  <colItems count="1">
    <i/>
  </colItems>
  <dataFields count="1">
    <dataField fld="0" subtotal="count" baseField="0" baseItem="0" numFmtId="169"/>
  </dataFields>
  <formats count="1">
    <format dxfId="412">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828"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45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82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45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816"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456">
      <pivotArea outline="0" collapsedLevelsAreSubtotals="1" fieldPosition="0">
        <references count="1">
          <reference field="4294967294" count="1" selected="0">
            <x v="0"/>
          </reference>
        </references>
      </pivotArea>
    </format>
    <format dxfId="45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822"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3">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457">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Q28" sqref="Q28"/>
    </sheetView>
  </sheetViews>
  <sheetFormatPr defaultRowHeight="15" x14ac:dyDescent="0.25"/>
  <cols>
    <col min="1" max="1" width="12.140625" bestFit="1" customWidth="1"/>
    <col min="2" max="2" width="9.28515625" bestFit="1" customWidth="1"/>
    <col min="3" max="4" width="9.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33370192.171199948</v>
      </c>
      <c r="P2" s="2">
        <v>13403626.559799992</v>
      </c>
      <c r="Q2" s="2">
        <v>19966565.611399993</v>
      </c>
      <c r="R2" s="3">
        <v>10400</v>
      </c>
      <c r="S2" s="5">
        <v>0.40166465002763618</v>
      </c>
      <c r="U2" s="9">
        <v>2005</v>
      </c>
      <c r="X2">
        <f>COUNTA(U2:U5)</f>
        <v>4</v>
      </c>
    </row>
    <row r="3" spans="1:27" x14ac:dyDescent="0.25">
      <c r="M3">
        <v>2006</v>
      </c>
      <c r="N3" s="3">
        <v>2677</v>
      </c>
      <c r="O3" s="2">
        <v>69484523.200599894</v>
      </c>
      <c r="P3" s="2">
        <v>28177776.426299945</v>
      </c>
      <c r="Q3" s="2">
        <v>41306746.774300024</v>
      </c>
      <c r="R3" s="3">
        <v>28413</v>
      </c>
      <c r="S3" s="5">
        <v>0.40552593769624762</v>
      </c>
      <c r="U3" s="9">
        <v>2006</v>
      </c>
    </row>
    <row r="4" spans="1:27" x14ac:dyDescent="0.25">
      <c r="M4">
        <v>2007</v>
      </c>
      <c r="N4" s="3">
        <v>24443</v>
      </c>
      <c r="O4" s="2">
        <v>102379613.11630037</v>
      </c>
      <c r="P4" s="2">
        <v>42547110.664199993</v>
      </c>
      <c r="Q4" s="2">
        <v>59832502.452100351</v>
      </c>
      <c r="R4" s="3">
        <v>255715</v>
      </c>
      <c r="S4" s="5">
        <v>0.41558186604854297</v>
      </c>
      <c r="U4" s="9">
        <v>2007</v>
      </c>
    </row>
    <row r="5" spans="1:27" x14ac:dyDescent="0.25">
      <c r="B5" s="6" t="s">
        <v>8</v>
      </c>
      <c r="C5" s="7">
        <v>2</v>
      </c>
      <c r="M5">
        <v>2008</v>
      </c>
      <c r="N5" s="3">
        <v>32265</v>
      </c>
      <c r="O5" s="2">
        <v>101858616.71000028</v>
      </c>
      <c r="P5" s="2">
        <v>42162063.995700024</v>
      </c>
      <c r="Q5" s="2">
        <v>59696552.714300424</v>
      </c>
      <c r="R5" s="3">
        <v>337392</v>
      </c>
      <c r="S5" s="5">
        <v>0.41392731766364776</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33370192.171199948</v>
      </c>
      <c r="C9" s="10">
        <v>13403626.559799992</v>
      </c>
      <c r="D9" s="11">
        <v>1013</v>
      </c>
      <c r="X9" s="18" t="s">
        <v>24</v>
      </c>
      <c r="Y9" s="18"/>
      <c r="Z9" s="18"/>
      <c r="AA9" s="19">
        <f>AA6-AA7</f>
        <v>0</v>
      </c>
    </row>
    <row r="10" spans="1:27" x14ac:dyDescent="0.25">
      <c r="A10" s="9">
        <v>2006</v>
      </c>
      <c r="B10" s="10">
        <v>69484523.200599894</v>
      </c>
      <c r="C10" s="10">
        <v>28177776.426299945</v>
      </c>
      <c r="D10" s="11">
        <v>2677</v>
      </c>
    </row>
    <row r="11" spans="1:27" x14ac:dyDescent="0.25">
      <c r="A11" s="9">
        <v>2007</v>
      </c>
      <c r="B11" s="10">
        <v>102379613.11630037</v>
      </c>
      <c r="C11" s="10">
        <v>42547110.664199993</v>
      </c>
      <c r="D11" s="11">
        <v>24443</v>
      </c>
    </row>
    <row r="12" spans="1:27" x14ac:dyDescent="0.25">
      <c r="A12" s="9">
        <v>2008</v>
      </c>
      <c r="B12" s="10">
        <v>101858616.71000028</v>
      </c>
      <c r="C12" s="10">
        <v>42162063.995700024</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13403626.559799992</v>
      </c>
      <c r="C17" s="12">
        <f>AVERAGE($B$17:$B$20)</f>
        <v>31572644.411499992</v>
      </c>
      <c r="D17" s="9" t="str">
        <f>IF(B17&gt;C17,B17," ")</f>
        <v xml:space="preserve"> </v>
      </c>
    </row>
    <row r="18" spans="1:27" x14ac:dyDescent="0.25">
      <c r="A18" s="9">
        <f>A10</f>
        <v>2006</v>
      </c>
      <c r="B18" s="10">
        <f>_xlfn.IFS($C$5=1,B10,$C$5=2,C10,$C$5=3,D10)</f>
        <v>28177776.426299945</v>
      </c>
      <c r="C18" s="12">
        <f>AVERAGE($B$17:$B$20)</f>
        <v>31572644.411499992</v>
      </c>
      <c r="D18" s="9" t="str">
        <f>IF(B18&gt;C18,B18," ")</f>
        <v xml:space="preserve"> </v>
      </c>
      <c r="X18" s="16" t="s">
        <v>3</v>
      </c>
      <c r="Y18" s="16" t="s">
        <v>7</v>
      </c>
      <c r="Z18" s="16" t="s">
        <v>26</v>
      </c>
      <c r="AA18" s="16" t="s">
        <v>11</v>
      </c>
    </row>
    <row r="19" spans="1:27" x14ac:dyDescent="0.25">
      <c r="A19" s="9">
        <f>A11</f>
        <v>2007</v>
      </c>
      <c r="B19" s="10">
        <f>_xlfn.IFS($C$5=1,B11,$C$5=2,C11,$C$5=3,D11)</f>
        <v>42547110.664199993</v>
      </c>
      <c r="C19" s="12">
        <f>AVERAGE($B$17:$B$20)</f>
        <v>31572644.411499992</v>
      </c>
      <c r="D19" s="9">
        <f>IF(B19&gt;C19,B19," ")</f>
        <v>42547110.664199993</v>
      </c>
      <c r="X19" s="9" t="s">
        <v>21</v>
      </c>
      <c r="Y19" s="9">
        <f>IF(X2=1,U2,0)</f>
        <v>0</v>
      </c>
      <c r="Z19" s="10">
        <f>IFERROR(VLOOKUP(Y19,looktable,5,0),0)</f>
        <v>0</v>
      </c>
      <c r="AA19" s="17" t="e">
        <f>Z19/SUM($Z$19:$Z$20)</f>
        <v>#DIV/0!</v>
      </c>
    </row>
    <row r="20" spans="1:27" x14ac:dyDescent="0.25">
      <c r="A20" s="9">
        <f>A12</f>
        <v>2008</v>
      </c>
      <c r="B20" s="10">
        <f>_xlfn.IFS($C$5=1,B12,$C$5=2,C12,$C$5=3,D12)</f>
        <v>42162063.995700024</v>
      </c>
      <c r="C20" s="12">
        <f>AVERAGE($B$17:$B$20)</f>
        <v>31572644.411499992</v>
      </c>
      <c r="D20" s="9">
        <f>IF(B20&gt;C20,B20," ")</f>
        <v>42162063.995700024</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84709174.65990001</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0.67074817645814311</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Y3" sqref="Y3"/>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E10" sqref="E10"/>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M1" workbookViewId="0">
      <selection activeCell="Y3" sqref="Y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8.28515625" bestFit="1" customWidth="1"/>
    <col min="29" max="29" width="15.4257812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15</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c r="O3" t="s">
        <v>18999</v>
      </c>
      <c r="P3" s="23">
        <v>2500941.9904000009</v>
      </c>
      <c r="R3" t="str">
        <f t="shared" ref="R3:R9" si="2">O3</f>
        <v>0-27</v>
      </c>
      <c r="S3" s="23">
        <f t="shared" ref="S3:S9" si="3">P3</f>
        <v>2500941.9904000009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2840803.9264000054</v>
      </c>
      <c r="R4" t="str">
        <f t="shared" si="2"/>
        <v>28-32</v>
      </c>
      <c r="S4" s="23">
        <f t="shared" si="3"/>
        <v>2840803.9264000054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16887695.295000028</v>
      </c>
      <c r="R5" t="str">
        <f t="shared" si="2"/>
        <v>33-37</v>
      </c>
      <c r="S5" s="23">
        <f t="shared" si="3"/>
        <v>16887695.295000028</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16534880.087800013</v>
      </c>
      <c r="R6" t="str">
        <f t="shared" si="2"/>
        <v>38-42</v>
      </c>
      <c r="S6" s="23">
        <f t="shared" si="3"/>
        <v>16534880.087800013</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14657421.183999985</v>
      </c>
      <c r="R7" t="str">
        <f t="shared" si="2"/>
        <v>43-47</v>
      </c>
      <c r="S7" s="23">
        <f t="shared" si="3"/>
        <v>14657421.183999985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15866761.692999979</v>
      </c>
      <c r="R8" t="str">
        <f t="shared" si="2"/>
        <v>48-52</v>
      </c>
      <c r="S8" s="23">
        <f t="shared" si="3"/>
        <v>15866761.692999979</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57002073.469401009</v>
      </c>
      <c r="R9" t="str">
        <f t="shared" si="2"/>
        <v>53 Plus</v>
      </c>
      <c r="S9" s="23">
        <f t="shared" si="3"/>
        <v>57002073.469401009</v>
      </c>
      <c r="T9" s="23">
        <f t="shared" si="5"/>
        <v>57002073.469401009</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57002073.469401009</v>
      </c>
    </row>
    <row r="14" spans="1:29" x14ac:dyDescent="0.25">
      <c r="A14" t="s">
        <v>12886</v>
      </c>
      <c r="B14" s="23">
        <v>59847.9568</v>
      </c>
      <c r="I14" t="str">
        <f t="shared" ref="I14" si="6">I9</f>
        <v>F</v>
      </c>
      <c r="J14" s="13">
        <f>J9/SUM($J$9:$J$10)</f>
        <v>0.50389202212280948</v>
      </c>
      <c r="K14">
        <v>1</v>
      </c>
      <c r="O14" t="s">
        <v>19006</v>
      </c>
      <c r="P14" s="13">
        <f>P13/SUM(S3:S9)</f>
        <v>0.45135650285154888</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BE5D6401-3F57-4399-8BC8-3A2A5308F32F}">
  <ds:schemaRefs/>
</ds:datastoreItem>
</file>

<file path=customXml/itemProps2.xml><?xml version="1.0" encoding="utf-8"?>
<ds:datastoreItem xmlns:ds="http://schemas.openxmlformats.org/officeDocument/2006/customXml" ds:itemID="{90BED013-65AD-4771-A9B9-F981C8D42671}">
  <ds:schemaRefs/>
</ds:datastoreItem>
</file>

<file path=customXml/itemProps3.xml><?xml version="1.0" encoding="utf-8"?>
<ds:datastoreItem xmlns:ds="http://schemas.openxmlformats.org/officeDocument/2006/customXml" ds:itemID="{8A11D424-C170-4AE3-8953-82CD984CF05E}">
  <ds:schemaRefs/>
</ds:datastoreItem>
</file>

<file path=customXml/itemProps4.xml><?xml version="1.0" encoding="utf-8"?>
<ds:datastoreItem xmlns:ds="http://schemas.openxmlformats.org/officeDocument/2006/customXml" ds:itemID="{3F310DD9-BCCF-44D1-B36A-6FAF6E28BE55}">
  <ds:schemaRefs/>
</ds:datastoreItem>
</file>

<file path=customXml/itemProps5.xml><?xml version="1.0" encoding="utf-8"?>
<ds:datastoreItem xmlns:ds="http://schemas.openxmlformats.org/officeDocument/2006/customXml" ds:itemID="{C49D004B-B114-4291-8805-3F2624009D03}">
  <ds:schemaRefs/>
</ds:datastoreItem>
</file>

<file path=customXml/itemProps6.xml><?xml version="1.0" encoding="utf-8"?>
<ds:datastoreItem xmlns:ds="http://schemas.openxmlformats.org/officeDocument/2006/customXml" ds:itemID="{7D452E14-A61A-4C11-89CB-CFEA96FE4EA4}">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C4431CE6-966B-4F50-8A5F-34421608A307}">
  <ds:schemaRefs/>
</ds:datastoreItem>
</file>

<file path=customXml/itemProps9.xml><?xml version="1.0" encoding="utf-8"?>
<ds:datastoreItem xmlns:ds="http://schemas.openxmlformats.org/officeDocument/2006/customXml" ds:itemID="{9482954F-3BD9-4D74-B6D8-0A6FDE0DECA2}">
  <ds:schemaRefs/>
</ds:datastoreItem>
</file>

<file path=customXml/itemProps10.xml><?xml version="1.0" encoding="utf-8"?>
<ds:datastoreItem xmlns:ds="http://schemas.openxmlformats.org/officeDocument/2006/customXml" ds:itemID="{A38E51C6-8192-4C41-93F7-D2255ADB762E}">
  <ds:schemaRefs/>
</ds:datastoreItem>
</file>

<file path=customXml/itemProps11.xml><?xml version="1.0" encoding="utf-8"?>
<ds:datastoreItem xmlns:ds="http://schemas.openxmlformats.org/officeDocument/2006/customXml" ds:itemID="{8AC569F7-F150-4BD8-AA5F-42929FECA48D}">
  <ds:schemaRefs/>
</ds:datastoreItem>
</file>

<file path=customXml/itemProps12.xml><?xml version="1.0" encoding="utf-8"?>
<ds:datastoreItem xmlns:ds="http://schemas.openxmlformats.org/officeDocument/2006/customXml" ds:itemID="{D6FFCA34-F1B4-41C5-B5F0-46D11E0E7175}">
  <ds:schemaRefs/>
</ds:datastoreItem>
</file>

<file path=customXml/itemProps13.xml><?xml version="1.0" encoding="utf-8"?>
<ds:datastoreItem xmlns:ds="http://schemas.openxmlformats.org/officeDocument/2006/customXml" ds:itemID="{622FB59E-8E90-44E7-9454-1388D2EBA507}">
  <ds:schemaRefs/>
</ds:datastoreItem>
</file>

<file path=customXml/itemProps14.xml><?xml version="1.0" encoding="utf-8"?>
<ds:datastoreItem xmlns:ds="http://schemas.openxmlformats.org/officeDocument/2006/customXml" ds:itemID="{FAFDE0E8-EB83-4830-8A26-A9E245CA2E88}">
  <ds:schemaRefs/>
</ds:datastoreItem>
</file>

<file path=customXml/itemProps15.xml><?xml version="1.0" encoding="utf-8"?>
<ds:datastoreItem xmlns:ds="http://schemas.openxmlformats.org/officeDocument/2006/customXml" ds:itemID="{66473D17-B36B-4D9F-9919-2B78B4C8BA56}">
  <ds:schemaRefs/>
</ds:datastoreItem>
</file>

<file path=customXml/itemProps16.xml><?xml version="1.0" encoding="utf-8"?>
<ds:datastoreItem xmlns:ds="http://schemas.openxmlformats.org/officeDocument/2006/customXml" ds:itemID="{385FBE41-3B89-4ABC-A252-10BE1BD42163}">
  <ds:schemaRefs/>
</ds:datastoreItem>
</file>

<file path=customXml/itemProps17.xml><?xml version="1.0" encoding="utf-8"?>
<ds:datastoreItem xmlns:ds="http://schemas.openxmlformats.org/officeDocument/2006/customXml" ds:itemID="{F635DBE0-E2D1-4ECF-88AC-43A3F2DFFAAE}">
  <ds:schemaRefs/>
</ds:datastoreItem>
</file>

<file path=customXml/itemProps18.xml><?xml version="1.0" encoding="utf-8"?>
<ds:datastoreItem xmlns:ds="http://schemas.openxmlformats.org/officeDocument/2006/customXml" ds:itemID="{1AB8410F-9F1B-4019-94BD-C114C14CDA42}">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EEB4D430-34B4-4C7D-8935-F4F8C9129CFF}">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44572910-502E-4A84-8434-3DA32F9B2E33}">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2DC854CD-ED27-4663-9C65-7A7816B2074F}">
  <ds:schemaRefs/>
</ds:datastoreItem>
</file>

<file path=customXml/itemProps25.xml><?xml version="1.0" encoding="utf-8"?>
<ds:datastoreItem xmlns:ds="http://schemas.openxmlformats.org/officeDocument/2006/customXml" ds:itemID="{3B524299-E2AC-4092-BE04-0100C8DCC8EB}">
  <ds:schemaRefs/>
</ds:datastoreItem>
</file>

<file path=customXml/itemProps26.xml><?xml version="1.0" encoding="utf-8"?>
<ds:datastoreItem xmlns:ds="http://schemas.openxmlformats.org/officeDocument/2006/customXml" ds:itemID="{D2CB9469-E533-4AB1-87B3-4C260BD26C05}">
  <ds:schemaRefs/>
</ds:datastoreItem>
</file>

<file path=customXml/itemProps27.xml><?xml version="1.0" encoding="utf-8"?>
<ds:datastoreItem xmlns:ds="http://schemas.openxmlformats.org/officeDocument/2006/customXml" ds:itemID="{F865D097-5DBC-455C-9830-8C2FBA7A95AA}">
  <ds:schemaRefs/>
</ds:datastoreItem>
</file>

<file path=customXml/itemProps28.xml><?xml version="1.0" encoding="utf-8"?>
<ds:datastoreItem xmlns:ds="http://schemas.openxmlformats.org/officeDocument/2006/customXml" ds:itemID="{C21686A0-9FA5-40DC-9522-EF95AB8809BE}">
  <ds:schemaRefs>
    <ds:schemaRef ds:uri="http://schemas.microsoft.com/DataMashup"/>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2FA0397-E5B6-44A0-B09F-308BBD954617}">
  <ds:schemaRefs/>
</ds:datastoreItem>
</file>

<file path=customXml/itemProps31.xml><?xml version="1.0" encoding="utf-8"?>
<ds:datastoreItem xmlns:ds="http://schemas.openxmlformats.org/officeDocument/2006/customXml" ds:itemID="{08A31588-0D1F-4D09-976E-4719D76DA17F}">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6898150-9E18-42C5-AB05-2DDCEA38F02E}">
  <ds:schemaRefs/>
</ds:datastoreItem>
</file>

<file path=customXml/itemProps34.xml><?xml version="1.0" encoding="utf-8"?>
<ds:datastoreItem xmlns:ds="http://schemas.openxmlformats.org/officeDocument/2006/customXml" ds:itemID="{44B80552-ED7C-4614-B26E-1FDC2CC99A96}">
  <ds:schemaRefs/>
</ds:datastoreItem>
</file>

<file path=customXml/itemProps35.xml><?xml version="1.0" encoding="utf-8"?>
<ds:datastoreItem xmlns:ds="http://schemas.openxmlformats.org/officeDocument/2006/customXml" ds:itemID="{8B20CB92-BC0D-4180-BFC9-0641E68170EB}">
  <ds:schemaRefs/>
</ds:datastoreItem>
</file>

<file path=customXml/itemProps36.xml><?xml version="1.0" encoding="utf-8"?>
<ds:datastoreItem xmlns:ds="http://schemas.openxmlformats.org/officeDocument/2006/customXml" ds:itemID="{8A2F5AFB-F8C0-4574-A012-6B8C9F260C8F}">
  <ds:schemaRefs/>
</ds:datastoreItem>
</file>

<file path=customXml/itemProps37.xml><?xml version="1.0" encoding="utf-8"?>
<ds:datastoreItem xmlns:ds="http://schemas.openxmlformats.org/officeDocument/2006/customXml" ds:itemID="{E6B3C2B3-C621-4766-AD8A-F4374B9318BC}">
  <ds:schemaRefs/>
</ds:datastoreItem>
</file>

<file path=customXml/itemProps38.xml><?xml version="1.0" encoding="utf-8"?>
<ds:datastoreItem xmlns:ds="http://schemas.openxmlformats.org/officeDocument/2006/customXml" ds:itemID="{7F10576B-968C-4B19-9324-6C2FB47D6615}">
  <ds:schemaRefs/>
</ds:datastoreItem>
</file>

<file path=customXml/itemProps39.xml><?xml version="1.0" encoding="utf-8"?>
<ds:datastoreItem xmlns:ds="http://schemas.openxmlformats.org/officeDocument/2006/customXml" ds:itemID="{A48DFC0E-FFA1-478C-91F2-6C3252A125D0}">
  <ds:schemaRefs/>
</ds:datastoreItem>
</file>

<file path=customXml/itemProps40.xml><?xml version="1.0" encoding="utf-8"?>
<ds:datastoreItem xmlns:ds="http://schemas.openxmlformats.org/officeDocument/2006/customXml" ds:itemID="{B998F005-8B6B-4ABB-95E2-C8F857ECB733}">
  <ds:schemaRefs/>
</ds:datastoreItem>
</file>

<file path=customXml/itemProps41.xml><?xml version="1.0" encoding="utf-8"?>
<ds:datastoreItem xmlns:ds="http://schemas.openxmlformats.org/officeDocument/2006/customXml" ds:itemID="{1B1E7077-05CB-46BD-BE76-9CFFAC3CAD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2026-07-20T13:20:31Z</dcterms:modified>
</cp:coreProperties>
</file>