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Business\Biz Plan\Tech Study\AI\Python for ML\Py_DS_ML_Bootcamp-master\Trading\data\"/>
    </mc:Choice>
  </mc:AlternateContent>
  <xr:revisionPtr revIDLastSave="0" documentId="13_ncr:1_{8F2BC8BC-010A-4F68-A18A-9E5214C66D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RK-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B37" i="1"/>
  <c r="B39" i="1"/>
  <c r="B38" i="1"/>
  <c r="G34" i="1" l="1"/>
  <c r="F35" i="1"/>
  <c r="F36" i="1" s="1"/>
  <c r="F37" i="1" s="1"/>
  <c r="G36" i="1" l="1"/>
  <c r="G35" i="1"/>
  <c r="F38" i="1"/>
  <c r="G37" i="1"/>
  <c r="G38" i="1" l="1"/>
  <c r="F39" i="1"/>
  <c r="G39" i="1" l="1"/>
  <c r="F40" i="1"/>
  <c r="F41" i="1" l="1"/>
  <c r="G40" i="1"/>
  <c r="F42" i="1" l="1"/>
  <c r="G41" i="1"/>
  <c r="F43" i="1" l="1"/>
  <c r="G42" i="1"/>
  <c r="F44" i="1" l="1"/>
  <c r="G44" i="1" s="1"/>
  <c r="G43" i="1"/>
  <c r="G45" i="1" l="1"/>
  <c r="G46" i="1" s="1"/>
  <c r="G47" i="1" s="1"/>
  <c r="G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Perry Lee</author>
  </authors>
  <commentList>
    <comment ref="F34" authorId="0" shapeId="0" xr:uid="{940E58DF-EBAF-4502-8573-3BEB19679163}">
      <text>
        <r>
          <rPr>
            <b/>
            <sz val="9"/>
            <color indexed="81"/>
            <rFont val="Tahoma"/>
            <charset val="1"/>
          </rPr>
          <t>Perry Lee:</t>
        </r>
        <r>
          <rPr>
            <sz val="9"/>
            <color indexed="81"/>
            <rFont val="Tahoma"/>
            <charset val="1"/>
          </rPr>
          <t xml:space="preserve">
3B adjustment against 5 years average</t>
        </r>
      </text>
    </comment>
    <comment ref="B35" authorId="0" shapeId="0" xr:uid="{E3936E0C-9408-459E-8130-DECE4FEA78CF}">
      <text>
        <r>
          <rPr>
            <b/>
            <sz val="9"/>
            <color indexed="81"/>
            <rFont val="Tahoma"/>
            <family val="2"/>
          </rPr>
          <t>Perry Lee:</t>
        </r>
        <r>
          <rPr>
            <sz val="9"/>
            <color indexed="81"/>
            <rFont val="Tahoma"/>
            <family val="2"/>
          </rPr>
          <t xml:space="preserve">
Average return if invest in bond or S&amp;P 500</t>
        </r>
      </text>
    </comment>
    <comment ref="B36" authorId="0" shapeId="0" xr:uid="{9B0B63B6-B0D0-42AD-82C6-BCB27D8866C5}">
      <text>
        <r>
          <rPr>
            <b/>
            <sz val="9"/>
            <color indexed="81"/>
            <rFont val="Tahoma"/>
            <family val="2"/>
          </rPr>
          <t>Perry Lee:</t>
        </r>
        <r>
          <rPr>
            <sz val="9"/>
            <color indexed="81"/>
            <rFont val="Tahoma"/>
            <family val="2"/>
          </rPr>
          <t xml:space="preserve">
15 for high quality businesses
10  for low quality businesses
</t>
        </r>
      </text>
    </comment>
    <comment ref="B38" authorId="0" shapeId="0" xr:uid="{398A955B-659A-47FC-BF9D-3CD9E4F8251F}">
      <text>
        <r>
          <rPr>
            <b/>
            <sz val="9"/>
            <color indexed="81"/>
            <rFont val="Tahoma"/>
            <family val="2"/>
          </rPr>
          <t>Perry Lee:</t>
        </r>
        <r>
          <rPr>
            <sz val="9"/>
            <color indexed="81"/>
            <rFont val="Tahoma"/>
            <family val="2"/>
          </rPr>
          <t xml:space="preserve">
Total cash (cashAndShortTermInvestments) from balance sheet</t>
        </r>
      </text>
    </comment>
  </commentList>
</comments>
</file>

<file path=xl/sharedStrings.xml><?xml version="1.0" encoding="utf-8"?>
<sst xmlns="http://schemas.openxmlformats.org/spreadsheetml/2006/main" count="268" uniqueCount="256">
  <si>
    <t>BRK-B Financial data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</si>
  <si>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</si>
  <si>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</si>
  <si>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</si>
  <si>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</si>
  <si>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</si>
  <si>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</si>
  <si>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</si>
  <si>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</si>
  <si>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</si>
  <si>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</si>
  <si>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</si>
  <si>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</si>
  <si>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</si>
  <si>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</si>
  <si>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</si>
  <si>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</si>
  <si>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</si>
  <si>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</si>
  <si>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</si>
  <si>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</si>
  <si>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</si>
  <si>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</si>
  <si>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</si>
  <si>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</si>
  <si>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</si>
  <si>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</si>
  <si>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</si>
  <si>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</si>
  <si>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</si>
  <si>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</si>
  <si>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</si>
  <si>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</si>
  <si>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</si>
  <si>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</si>
  <si>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</si>
  <si>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</si>
  <si>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Price</t>
  </si>
  <si>
    <t>PriceGrowth</t>
  </si>
  <si>
    <t>revenue</t>
  </si>
  <si>
    <t>revenueGrowth</t>
  </si>
  <si>
    <t>netIncome</t>
  </si>
  <si>
    <t>eps</t>
  </si>
  <si>
    <t>epsgrowth</t>
  </si>
  <si>
    <t>bookValuePerShare</t>
  </si>
  <si>
    <t>bookValueperShareGrowth</t>
  </si>
  <si>
    <t>freeCashFlow</t>
  </si>
  <si>
    <t>freeCashFlowGrowth</t>
  </si>
  <si>
    <t>freeCashFlowPerShare</t>
  </si>
  <si>
    <t>marketCap</t>
  </si>
  <si>
    <t>enterpriseValue</t>
  </si>
  <si>
    <t>peRatio</t>
  </si>
  <si>
    <t>eeRatio</t>
  </si>
  <si>
    <t>roe</t>
  </si>
  <si>
    <t>cashAndShortTermInvestments</t>
  </si>
  <si>
    <t>totalDebt</t>
  </si>
  <si>
    <t>numberOfShares</t>
  </si>
  <si>
    <t>4.45%</t>
  </si>
  <si>
    <t>3.31%</t>
  </si>
  <si>
    <t>-33.96%</t>
  </si>
  <si>
    <t>-125.25%</t>
  </si>
  <si>
    <t>-4.06%</t>
  </si>
  <si>
    <t>-16.77%</t>
  </si>
  <si>
    <t>-4.67%</t>
  </si>
  <si>
    <t>28.95%</t>
  </si>
  <si>
    <t>23.89%</t>
  </si>
  <si>
    <t>122.95%</t>
  </si>
  <si>
    <t>20.60%</t>
  </si>
  <si>
    <t>-2.30%</t>
  </si>
  <si>
    <t>17.74%</t>
  </si>
  <si>
    <t>2.37%</t>
  </si>
  <si>
    <t>-12.52%</t>
  </si>
  <si>
    <t>-46.48%</t>
  </si>
  <si>
    <t>6.91%</t>
  </si>
  <si>
    <t>17.85%</t>
  </si>
  <si>
    <t>9.59%</t>
  </si>
  <si>
    <t>10.93%</t>
  </si>
  <si>
    <t>45.19%</t>
  </si>
  <si>
    <t>1937.20%</t>
  </si>
  <si>
    <t>22.55%</t>
  </si>
  <si>
    <t>-0.68%</t>
  </si>
  <si>
    <t>19.17%</t>
  </si>
  <si>
    <t>3.01%</t>
  </si>
  <si>
    <t>-6.92%</t>
  </si>
  <si>
    <t>-91.05%</t>
  </si>
  <si>
    <t>0.17%</t>
  </si>
  <si>
    <t>-32.89%</t>
  </si>
  <si>
    <t>1.15%</t>
  </si>
  <si>
    <t>21.62%</t>
  </si>
  <si>
    <t>8.29%</t>
  </si>
  <si>
    <t>86.59%</t>
  </si>
  <si>
    <t>23.01%</t>
  </si>
  <si>
    <t>73.98%</t>
  </si>
  <si>
    <t>23.43%</t>
  </si>
  <si>
    <t>6.06%</t>
  </si>
  <si>
    <t>-0.08%</t>
  </si>
  <si>
    <t>10.70%</t>
  </si>
  <si>
    <t>27.08%</t>
  </si>
  <si>
    <t>-12.06%</t>
  </si>
  <si>
    <t>21.20%</t>
  </si>
  <si>
    <t>6.42%</t>
  </si>
  <si>
    <t>-8.42%</t>
  </si>
  <si>
    <t>26.64%</t>
  </si>
  <si>
    <t>6.88%</t>
  </si>
  <si>
    <t>2.04%</t>
  </si>
  <si>
    <t>8.25%</t>
  </si>
  <si>
    <t>1.25%</t>
  </si>
  <si>
    <t>32.17%</t>
  </si>
  <si>
    <t>12.12%</t>
  </si>
  <si>
    <t>32.00%</t>
  </si>
  <si>
    <t>18.80%</t>
  </si>
  <si>
    <t>48.70%</t>
  </si>
  <si>
    <t>17.56%</t>
  </si>
  <si>
    <t>13.07%</t>
  </si>
  <si>
    <t>44.44%</t>
  </si>
  <si>
    <t>13.73%</t>
  </si>
  <si>
    <t>-9.04%</t>
  </si>
  <si>
    <t>-4.76%</t>
  </si>
  <si>
    <t>5.51%</t>
  </si>
  <si>
    <t>-21.61%</t>
  </si>
  <si>
    <t>3.88%</t>
  </si>
  <si>
    <t>3.11%</t>
  </si>
  <si>
    <t>21.90%</t>
  </si>
  <si>
    <t>21.06%</t>
  </si>
  <si>
    <t>52.67%</t>
  </si>
  <si>
    <t>13.80%</t>
  </si>
  <si>
    <t>9.22%</t>
  </si>
  <si>
    <t>2.24%</t>
  </si>
  <si>
    <t>4.37%</t>
  </si>
  <si>
    <t>61.07%</t>
  </si>
  <si>
    <t>19.81%</t>
  </si>
  <si>
    <t>113.32%</t>
  </si>
  <si>
    <t>-32.14%</t>
  </si>
  <si>
    <t>-8.85%</t>
  </si>
  <si>
    <t>-62.28%</t>
  </si>
  <si>
    <t>-9.68%</t>
  </si>
  <si>
    <t>-28.74%</t>
  </si>
  <si>
    <t>29.19%</t>
  </si>
  <si>
    <t>20.00%</t>
  </si>
  <si>
    <t>19.65%</t>
  </si>
  <si>
    <t>11.07%</t>
  </si>
  <si>
    <t>27.61%</t>
  </si>
  <si>
    <t>24.89%</t>
  </si>
  <si>
    <t>20.67%</t>
  </si>
  <si>
    <t>29.00%</t>
  </si>
  <si>
    <t>18.36%</t>
  </si>
  <si>
    <t>-22.44%</t>
  </si>
  <si>
    <t>-0.02%</t>
  </si>
  <si>
    <t>9.79%</t>
  </si>
  <si>
    <t>16.52%</t>
  </si>
  <si>
    <t>6.36%</t>
  </si>
  <si>
    <t>16.88%</t>
  </si>
  <si>
    <t>4.30%</t>
  </si>
  <si>
    <t>16.48%</t>
  </si>
  <si>
    <t>-10.47%</t>
  </si>
  <si>
    <t>10.54%</t>
  </si>
  <si>
    <t>-24.86%</t>
  </si>
  <si>
    <t>16.18%</t>
  </si>
  <si>
    <t>50.78%</t>
  </si>
  <si>
    <t>89.95%</t>
  </si>
  <si>
    <t>21.01%</t>
  </si>
  <si>
    <t>-26.30%</t>
  </si>
  <si>
    <t>-4.04%</t>
  </si>
  <si>
    <t>12.93%</t>
  </si>
  <si>
    <t>436.47%</t>
  </si>
  <si>
    <t>10.07%</t>
  </si>
  <si>
    <t>70.41%</t>
  </si>
  <si>
    <t>7.26%</t>
  </si>
  <si>
    <t>10.72%</t>
  </si>
  <si>
    <t>-76.16%</t>
  </si>
  <si>
    <t>-8.26%</t>
  </si>
  <si>
    <t>123.07%</t>
  </si>
  <si>
    <t>28.63%</t>
  </si>
  <si>
    <t>40.96%</t>
  </si>
  <si>
    <t>113.17%</t>
  </si>
  <si>
    <t>6.21%</t>
  </si>
  <si>
    <t>33.95%</t>
  </si>
  <si>
    <t>-22.13%</t>
  </si>
  <si>
    <t>73.71%</t>
  </si>
  <si>
    <t>-54.69%</t>
  </si>
  <si>
    <t>-17.47%</t>
  </si>
  <si>
    <t>234.86%</t>
  </si>
  <si>
    <t>52.70%</t>
  </si>
  <si>
    <t>28.82%</t>
  </si>
  <si>
    <t>46.69%</t>
  </si>
  <si>
    <t>82.35%</t>
  </si>
  <si>
    <t>-71.87%</t>
  </si>
  <si>
    <t>38.40%</t>
  </si>
  <si>
    <t>-0.55%</t>
  </si>
  <si>
    <t>-25.33%</t>
  </si>
  <si>
    <t>31.26%</t>
  </si>
  <si>
    <t>85.37%</t>
  </si>
  <si>
    <t>190.77%</t>
  </si>
  <si>
    <t>208.39%</t>
  </si>
  <si>
    <t>22.14%</t>
  </si>
  <si>
    <t>11.71%</t>
  </si>
  <si>
    <t>-3.49%</t>
  </si>
  <si>
    <t>42.61%</t>
  </si>
  <si>
    <t>40.88%</t>
  </si>
  <si>
    <t>21.40%</t>
  </si>
  <si>
    <t>46.90%</t>
  </si>
  <si>
    <t>-30.13%</t>
  </si>
  <si>
    <t>27.20%</t>
  </si>
  <si>
    <t>27.94%</t>
  </si>
  <si>
    <t>-13.54%</t>
  </si>
  <si>
    <t>89.17%</t>
  </si>
  <si>
    <t>14.42%</t>
  </si>
  <si>
    <t>-17.22%</t>
  </si>
  <si>
    <t>24.79%</t>
  </si>
  <si>
    <t>-7.49%</t>
  </si>
  <si>
    <t>20.29%</t>
  </si>
  <si>
    <t>60.03%</t>
  </si>
  <si>
    <t>53.63%</t>
  </si>
  <si>
    <t>11.63%</t>
  </si>
  <si>
    <t>39.34%</t>
  </si>
  <si>
    <t>4.90%</t>
  </si>
  <si>
    <t>-36.39%</t>
  </si>
  <si>
    <t>-11.80%</t>
  </si>
  <si>
    <t>0.00%</t>
  </si>
  <si>
    <t>0.77%</t>
  </si>
  <si>
    <t>12.00%</t>
  </si>
  <si>
    <t>BRK-B Compound Annual Growth Rate (CAGR)</t>
  </si>
  <si>
    <t>5 years Avg</t>
  </si>
  <si>
    <t>10 years Avg</t>
  </si>
  <si>
    <t>All years Avg</t>
  </si>
  <si>
    <t>9.28%</t>
  </si>
  <si>
    <t>-0.67%</t>
  </si>
  <si>
    <t>-20.58%</t>
  </si>
  <si>
    <t>-8.58%</t>
  </si>
  <si>
    <t>13.16%</t>
  </si>
  <si>
    <t>3.72%</t>
  </si>
  <si>
    <t>-13.89%</t>
  </si>
  <si>
    <t>6.89%</t>
  </si>
  <si>
    <t>10.65%</t>
  </si>
  <si>
    <t>14.33%</t>
  </si>
  <si>
    <t>-11.86%</t>
  </si>
  <si>
    <t>11.59%</t>
  </si>
  <si>
    <t>Inputs</t>
  </si>
  <si>
    <t>Growth Rate (yrs 1 -5)</t>
  </si>
  <si>
    <t>Year</t>
  </si>
  <si>
    <t>FCF</t>
  </si>
  <si>
    <t>PV</t>
  </si>
  <si>
    <t>Growth rate (yrs 6 - 10)</t>
  </si>
  <si>
    <t>Discount Rate</t>
  </si>
  <si>
    <t>Terminal Value (multiple of FCF)</t>
  </si>
  <si>
    <t>Year 1 Free Cash Flow (billions)</t>
  </si>
  <si>
    <t>Excess Capital (Cash)</t>
  </si>
  <si>
    <t>Debt</t>
  </si>
  <si>
    <t>Stock Ticker</t>
  </si>
  <si>
    <t>BRK-B</t>
  </si>
  <si>
    <t>TV</t>
  </si>
  <si>
    <t>Present Value of Future Cash Flows</t>
  </si>
  <si>
    <t>Intrinsic Value (Market Cap)</t>
  </si>
  <si>
    <t>Intrinsic Value per share</t>
  </si>
  <si>
    <t>Current Price</t>
  </si>
  <si>
    <t>Margin of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</si>
</sst>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9" fontId="0" fillId="2" borderId="0" xfId="0" applyNumberFormat="1" applyFill="1"/>
    <xf numFmtId="1" fontId="0" fillId="0" borderId="0" xfId="0" applyNumberFormat="1"/>
    <xf numFmtId="4" fontId="0" fillId="2" borderId="0" xfId="0" applyNumberFormat="1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165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1"/>
  <sheetViews>
    <sheetView tabSelected="1" topLeftCell="A34" workbookViewId="0">
      <selection activeCell="F35" sqref="F35"/>
    </sheetView>
  </sheetViews>
  <sheetFormatPr defaultRowHeight="14.5" x14ac:dyDescent="0.35"/>
  <cols>
    <col min="1" max="1" width="39.7265625" bestFit="1" customWidth="1"/>
    <col min="2" max="2" width="11.1796875" customWidth="1"/>
    <col min="3" max="4" width="10.7265625" customWidth="1"/>
  </cols>
  <sheetData>
    <row r="1" spans="1:37" x14ac:dyDescent="0.35">
      <c r="A1" t="s">
        <v>0</v>
      </c>
    </row>
    <row r="2" spans="1:37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</row>
    <row r="3" spans="1:37" x14ac:dyDescent="0.35">
      <c r="A3" s="1" t="s">
        <v>37</v>
      </c>
      <c r="B3">
        <v>322.64</v>
      </c>
      <c r="C3">
        <v>308.89999999999998</v>
      </c>
      <c r="D3">
        <v>299</v>
      </c>
      <c r="E3">
        <v>231.87</v>
      </c>
      <c r="F3">
        <v>226.5</v>
      </c>
      <c r="G3">
        <v>204.18</v>
      </c>
      <c r="H3">
        <v>198.22</v>
      </c>
      <c r="I3">
        <v>162.97999999999999</v>
      </c>
      <c r="J3">
        <v>132.04</v>
      </c>
      <c r="K3">
        <v>150.15</v>
      </c>
      <c r="L3">
        <v>118.56</v>
      </c>
      <c r="M3">
        <v>89.7</v>
      </c>
      <c r="N3">
        <v>76.3</v>
      </c>
      <c r="O3">
        <v>80.11</v>
      </c>
      <c r="P3">
        <v>65.72</v>
      </c>
      <c r="Q3">
        <v>64.28</v>
      </c>
      <c r="R3">
        <v>94.72</v>
      </c>
      <c r="S3">
        <v>73.319999999999993</v>
      </c>
      <c r="T3">
        <v>58.71</v>
      </c>
      <c r="U3">
        <v>58.72</v>
      </c>
      <c r="V3">
        <v>56.3</v>
      </c>
      <c r="W3">
        <v>48.46</v>
      </c>
      <c r="X3">
        <v>50.5</v>
      </c>
      <c r="Y3">
        <v>47.08</v>
      </c>
      <c r="Z3">
        <v>36.6</v>
      </c>
      <c r="AA3">
        <v>47</v>
      </c>
      <c r="AB3">
        <v>30.78</v>
      </c>
      <c r="AC3">
        <v>22.24</v>
      </c>
    </row>
    <row r="4" spans="1:37" x14ac:dyDescent="0.35">
      <c r="A4" s="1" t="s">
        <v>38</v>
      </c>
      <c r="B4" t="s">
        <v>57</v>
      </c>
      <c r="C4" t="s">
        <v>58</v>
      </c>
      <c r="D4" t="s">
        <v>64</v>
      </c>
      <c r="E4" t="s">
        <v>70</v>
      </c>
      <c r="F4" t="s">
        <v>76</v>
      </c>
      <c r="G4" t="s">
        <v>82</v>
      </c>
      <c r="H4" t="s">
        <v>88</v>
      </c>
      <c r="I4" t="s">
        <v>93</v>
      </c>
      <c r="J4" t="s">
        <v>98</v>
      </c>
      <c r="K4" t="s">
        <v>102</v>
      </c>
      <c r="L4" t="s">
        <v>107</v>
      </c>
      <c r="M4" t="s">
        <v>112</v>
      </c>
      <c r="N4" t="s">
        <v>117</v>
      </c>
      <c r="O4" t="s">
        <v>122</v>
      </c>
      <c r="P4" t="s">
        <v>127</v>
      </c>
      <c r="Q4" t="s">
        <v>132</v>
      </c>
      <c r="R4" t="s">
        <v>137</v>
      </c>
      <c r="S4" t="s">
        <v>142</v>
      </c>
      <c r="T4" t="s">
        <v>147</v>
      </c>
      <c r="U4" t="s">
        <v>152</v>
      </c>
      <c r="V4" t="s">
        <v>157</v>
      </c>
      <c r="W4" t="s">
        <v>162</v>
      </c>
      <c r="X4" t="s">
        <v>167</v>
      </c>
      <c r="Y4" t="s">
        <v>172</v>
      </c>
      <c r="Z4" t="s">
        <v>177</v>
      </c>
      <c r="AA4" t="s">
        <v>182</v>
      </c>
      <c r="AB4" t="s">
        <v>187</v>
      </c>
    </row>
    <row r="5" spans="1:37" x14ac:dyDescent="0.35">
      <c r="A5" s="1" t="s">
        <v>39</v>
      </c>
      <c r="C5">
        <v>234190000000</v>
      </c>
      <c r="D5">
        <v>354636000000</v>
      </c>
      <c r="E5">
        <v>286256000000</v>
      </c>
      <c r="F5">
        <v>327223000000</v>
      </c>
      <c r="G5">
        <v>225382000000</v>
      </c>
      <c r="H5">
        <v>242137000000</v>
      </c>
      <c r="I5">
        <v>223604000000</v>
      </c>
      <c r="J5">
        <v>210821000000</v>
      </c>
      <c r="K5">
        <v>194673000000</v>
      </c>
      <c r="L5">
        <v>182150000000</v>
      </c>
      <c r="M5">
        <v>162463000000</v>
      </c>
      <c r="N5">
        <v>143688000000</v>
      </c>
      <c r="O5">
        <v>136185000000</v>
      </c>
      <c r="P5">
        <v>112493000000</v>
      </c>
      <c r="Q5">
        <v>107786000000</v>
      </c>
      <c r="R5">
        <v>118245000000</v>
      </c>
      <c r="S5">
        <v>98539000000</v>
      </c>
      <c r="T5">
        <v>81663000000</v>
      </c>
      <c r="U5">
        <v>74382000000</v>
      </c>
      <c r="V5">
        <v>63859000000</v>
      </c>
      <c r="W5">
        <v>42353000000</v>
      </c>
      <c r="X5">
        <v>37503000000</v>
      </c>
      <c r="Y5">
        <v>33871000000</v>
      </c>
      <c r="Z5">
        <v>24028000000</v>
      </c>
      <c r="AA5">
        <v>13832000000</v>
      </c>
      <c r="AB5">
        <v>10737600000</v>
      </c>
      <c r="AC5">
        <v>10797400000</v>
      </c>
      <c r="AD5">
        <v>3713400000</v>
      </c>
      <c r="AE5">
        <v>3847500000</v>
      </c>
      <c r="AF5">
        <v>2619200000</v>
      </c>
      <c r="AG5">
        <v>3029300000</v>
      </c>
      <c r="AH5">
        <v>2427500000</v>
      </c>
      <c r="AI5">
        <v>1580100000</v>
      </c>
      <c r="AJ5">
        <v>2483900000</v>
      </c>
      <c r="AK5">
        <v>2464900000</v>
      </c>
    </row>
    <row r="6" spans="1:37" x14ac:dyDescent="0.35">
      <c r="A6" s="1" t="s">
        <v>40</v>
      </c>
      <c r="C6" t="s">
        <v>59</v>
      </c>
      <c r="D6" t="s">
        <v>65</v>
      </c>
      <c r="E6" t="s">
        <v>71</v>
      </c>
      <c r="F6" t="s">
        <v>77</v>
      </c>
      <c r="G6" t="s">
        <v>83</v>
      </c>
      <c r="H6" t="s">
        <v>89</v>
      </c>
      <c r="I6" t="s">
        <v>94</v>
      </c>
      <c r="J6" t="s">
        <v>89</v>
      </c>
      <c r="K6" t="s">
        <v>103</v>
      </c>
      <c r="L6" t="s">
        <v>108</v>
      </c>
      <c r="M6" t="s">
        <v>113</v>
      </c>
      <c r="N6" t="s">
        <v>118</v>
      </c>
      <c r="O6" t="s">
        <v>123</v>
      </c>
      <c r="P6" t="s">
        <v>128</v>
      </c>
      <c r="Q6" t="s">
        <v>133</v>
      </c>
      <c r="R6" t="s">
        <v>138</v>
      </c>
      <c r="S6" t="s">
        <v>143</v>
      </c>
      <c r="T6" t="s">
        <v>148</v>
      </c>
      <c r="U6" t="s">
        <v>153</v>
      </c>
      <c r="V6" t="s">
        <v>158</v>
      </c>
      <c r="W6" t="s">
        <v>163</v>
      </c>
      <c r="X6" t="s">
        <v>168</v>
      </c>
      <c r="Y6" t="s">
        <v>173</v>
      </c>
      <c r="Z6" t="s">
        <v>178</v>
      </c>
      <c r="AA6" t="s">
        <v>183</v>
      </c>
      <c r="AB6" t="s">
        <v>188</v>
      </c>
      <c r="AC6" t="s">
        <v>192</v>
      </c>
      <c r="AD6" t="s">
        <v>196</v>
      </c>
      <c r="AE6" t="s">
        <v>200</v>
      </c>
      <c r="AF6" t="s">
        <v>204</v>
      </c>
      <c r="AG6" t="s">
        <v>208</v>
      </c>
      <c r="AH6" t="s">
        <v>212</v>
      </c>
      <c r="AI6" t="s">
        <v>216</v>
      </c>
      <c r="AJ6" t="s">
        <v>219</v>
      </c>
      <c r="AK6" t="s">
        <v>218</v>
      </c>
    </row>
    <row r="7" spans="1:37" x14ac:dyDescent="0.35">
      <c r="A7" s="1" t="s">
        <v>41</v>
      </c>
      <c r="C7">
        <v>-22058000000</v>
      </c>
      <c r="D7">
        <v>89795000000</v>
      </c>
      <c r="E7">
        <v>42521000000</v>
      </c>
      <c r="F7">
        <v>81417000000</v>
      </c>
      <c r="G7">
        <v>4021000000</v>
      </c>
    </row>
    <row r="8" spans="1:37" x14ac:dyDescent="0.35">
      <c r="A8" s="1" t="s">
        <v>42</v>
      </c>
      <c r="C8">
        <v>-10.01</v>
      </c>
      <c r="D8">
        <v>39.64</v>
      </c>
      <c r="E8">
        <v>17.78</v>
      </c>
      <c r="F8">
        <v>33.22</v>
      </c>
      <c r="G8">
        <v>1.63</v>
      </c>
      <c r="H8">
        <v>18.22</v>
      </c>
      <c r="I8">
        <v>9.76</v>
      </c>
      <c r="J8">
        <v>9.77</v>
      </c>
      <c r="K8">
        <v>8.06</v>
      </c>
      <c r="L8">
        <v>7.9</v>
      </c>
      <c r="M8">
        <v>5.98</v>
      </c>
      <c r="N8">
        <v>4.1399999999999997</v>
      </c>
      <c r="O8">
        <v>5.29</v>
      </c>
      <c r="P8">
        <v>3.46</v>
      </c>
      <c r="Q8">
        <v>2.15</v>
      </c>
      <c r="R8">
        <v>5.7</v>
      </c>
      <c r="S8">
        <v>4.76</v>
      </c>
      <c r="T8">
        <v>3.69</v>
      </c>
      <c r="U8">
        <v>3.17</v>
      </c>
      <c r="V8">
        <v>3.54</v>
      </c>
      <c r="W8">
        <v>1.86</v>
      </c>
      <c r="X8">
        <v>0.35</v>
      </c>
      <c r="Y8">
        <v>1.46</v>
      </c>
      <c r="Z8">
        <v>0.68</v>
      </c>
      <c r="AA8">
        <v>1.51</v>
      </c>
      <c r="AB8">
        <v>1.03</v>
      </c>
      <c r="AC8">
        <v>1.38</v>
      </c>
      <c r="AD8">
        <v>0.45</v>
      </c>
      <c r="AE8">
        <v>0.31</v>
      </c>
      <c r="AF8">
        <v>0.45</v>
      </c>
      <c r="AG8">
        <v>0.24</v>
      </c>
      <c r="AH8">
        <v>0.26</v>
      </c>
      <c r="AI8">
        <v>0.23</v>
      </c>
      <c r="AJ8">
        <v>0.26</v>
      </c>
      <c r="AK8">
        <v>0.23</v>
      </c>
    </row>
    <row r="9" spans="1:37" x14ac:dyDescent="0.35">
      <c r="A9" s="1" t="s">
        <v>43</v>
      </c>
      <c r="C9" t="s">
        <v>60</v>
      </c>
      <c r="D9" t="s">
        <v>66</v>
      </c>
      <c r="E9" t="s">
        <v>72</v>
      </c>
      <c r="F9" t="s">
        <v>78</v>
      </c>
      <c r="G9" t="s">
        <v>84</v>
      </c>
      <c r="H9" t="s">
        <v>90</v>
      </c>
      <c r="I9" t="s">
        <v>95</v>
      </c>
      <c r="J9" t="s">
        <v>99</v>
      </c>
      <c r="K9" t="s">
        <v>104</v>
      </c>
      <c r="L9" t="s">
        <v>109</v>
      </c>
      <c r="M9" t="s">
        <v>114</v>
      </c>
      <c r="N9" t="s">
        <v>119</v>
      </c>
      <c r="O9" t="s">
        <v>124</v>
      </c>
      <c r="P9" t="s">
        <v>129</v>
      </c>
      <c r="Q9" t="s">
        <v>134</v>
      </c>
      <c r="R9" t="s">
        <v>139</v>
      </c>
      <c r="S9" t="s">
        <v>144</v>
      </c>
      <c r="T9" t="s">
        <v>149</v>
      </c>
      <c r="U9" t="s">
        <v>154</v>
      </c>
      <c r="V9" t="s">
        <v>159</v>
      </c>
      <c r="W9" t="s">
        <v>164</v>
      </c>
      <c r="X9" t="s">
        <v>169</v>
      </c>
      <c r="Y9" t="s">
        <v>174</v>
      </c>
      <c r="Z9" t="s">
        <v>179</v>
      </c>
      <c r="AA9" t="s">
        <v>184</v>
      </c>
      <c r="AB9" t="s">
        <v>189</v>
      </c>
      <c r="AC9" t="s">
        <v>193</v>
      </c>
      <c r="AD9" t="s">
        <v>197</v>
      </c>
      <c r="AE9" t="s">
        <v>201</v>
      </c>
      <c r="AF9" t="s">
        <v>205</v>
      </c>
      <c r="AG9" t="s">
        <v>209</v>
      </c>
      <c r="AH9" t="s">
        <v>213</v>
      </c>
      <c r="AI9" t="s">
        <v>217</v>
      </c>
      <c r="AJ9" t="s">
        <v>220</v>
      </c>
      <c r="AK9" t="s">
        <v>218</v>
      </c>
    </row>
    <row r="10" spans="1:37" x14ac:dyDescent="0.35">
      <c r="A10" s="1" t="s">
        <v>44</v>
      </c>
      <c r="C10">
        <v>214.39</v>
      </c>
      <c r="D10">
        <v>223.46</v>
      </c>
      <c r="E10">
        <v>185.29</v>
      </c>
      <c r="F10">
        <v>173.32</v>
      </c>
      <c r="G10">
        <v>141.41999999999999</v>
      </c>
    </row>
    <row r="11" spans="1:37" x14ac:dyDescent="0.35">
      <c r="A11" s="1" t="s">
        <v>45</v>
      </c>
      <c r="C11" t="s">
        <v>61</v>
      </c>
      <c r="D11" t="s">
        <v>67</v>
      </c>
      <c r="E11" t="s">
        <v>73</v>
      </c>
      <c r="F11" t="s">
        <v>79</v>
      </c>
      <c r="G11" t="s">
        <v>85</v>
      </c>
      <c r="H11" t="s">
        <v>91</v>
      </c>
      <c r="I11" t="s">
        <v>96</v>
      </c>
      <c r="J11" t="s">
        <v>100</v>
      </c>
      <c r="K11" t="s">
        <v>105</v>
      </c>
      <c r="L11" t="s">
        <v>110</v>
      </c>
      <c r="M11" t="s">
        <v>115</v>
      </c>
      <c r="N11" t="s">
        <v>120</v>
      </c>
      <c r="O11" t="s">
        <v>125</v>
      </c>
      <c r="P11" t="s">
        <v>130</v>
      </c>
      <c r="Q11" t="s">
        <v>135</v>
      </c>
      <c r="R11" t="s">
        <v>140</v>
      </c>
      <c r="S11" t="s">
        <v>145</v>
      </c>
      <c r="T11" t="s">
        <v>150</v>
      </c>
      <c r="U11" t="s">
        <v>155</v>
      </c>
      <c r="V11" t="s">
        <v>160</v>
      </c>
      <c r="W11" t="s">
        <v>165</v>
      </c>
      <c r="X11" t="s">
        <v>170</v>
      </c>
      <c r="Y11" t="s">
        <v>175</v>
      </c>
      <c r="Z11" t="s">
        <v>180</v>
      </c>
      <c r="AA11" t="s">
        <v>185</v>
      </c>
      <c r="AB11" t="s">
        <v>190</v>
      </c>
      <c r="AC11" t="s">
        <v>194</v>
      </c>
      <c r="AD11" t="s">
        <v>198</v>
      </c>
      <c r="AE11" t="s">
        <v>202</v>
      </c>
      <c r="AF11" t="s">
        <v>206</v>
      </c>
      <c r="AG11" t="s">
        <v>210</v>
      </c>
      <c r="AH11" t="s">
        <v>214</v>
      </c>
      <c r="AI11" t="s">
        <v>218</v>
      </c>
      <c r="AJ11" t="s">
        <v>218</v>
      </c>
      <c r="AK11" t="s">
        <v>218</v>
      </c>
    </row>
    <row r="12" spans="1:37" x14ac:dyDescent="0.35">
      <c r="A12" s="1" t="s">
        <v>46</v>
      </c>
      <c r="C12">
        <v>21760000000</v>
      </c>
      <c r="D12">
        <v>26145000000</v>
      </c>
      <c r="E12">
        <v>26761000000</v>
      </c>
      <c r="F12">
        <v>22708000000</v>
      </c>
      <c r="G12">
        <v>22863000000</v>
      </c>
      <c r="H12">
        <v>34068000000</v>
      </c>
      <c r="I12">
        <v>19581000000</v>
      </c>
      <c r="J12">
        <v>15409000000</v>
      </c>
      <c r="K12">
        <v>16825000000</v>
      </c>
      <c r="L12">
        <v>16617000000</v>
      </c>
      <c r="M12">
        <v>11175000000</v>
      </c>
      <c r="N12">
        <v>12285000000</v>
      </c>
      <c r="O12">
        <v>11915000000</v>
      </c>
      <c r="P12">
        <v>10909000000</v>
      </c>
      <c r="Q12">
        <v>5114000000</v>
      </c>
      <c r="R12">
        <v>7177000000</v>
      </c>
      <c r="S12">
        <v>5624000000</v>
      </c>
      <c r="T12">
        <v>7251000000</v>
      </c>
      <c r="U12">
        <v>6204000000</v>
      </c>
      <c r="V12">
        <v>8257000000</v>
      </c>
      <c r="W12">
        <v>11203000000</v>
      </c>
      <c r="X12">
        <v>6574000000</v>
      </c>
      <c r="Y12">
        <v>2947000000</v>
      </c>
      <c r="Z12">
        <v>2200000000</v>
      </c>
      <c r="AA12">
        <v>657000000</v>
      </c>
      <c r="AB12">
        <v>2335600000</v>
      </c>
      <c r="AC12">
        <v>1260000000</v>
      </c>
      <c r="AD12">
        <v>1127900000</v>
      </c>
      <c r="AE12">
        <v>929100000</v>
      </c>
      <c r="AF12">
        <v>726200000</v>
      </c>
      <c r="AG12">
        <v>877300000</v>
      </c>
      <c r="AH12">
        <v>548200000</v>
      </c>
      <c r="AI12">
        <v>522600000</v>
      </c>
      <c r="AJ12">
        <v>522600000</v>
      </c>
      <c r="AK12">
        <v>522600000</v>
      </c>
    </row>
    <row r="13" spans="1:37" x14ac:dyDescent="0.35">
      <c r="A13" s="1" t="s">
        <v>47</v>
      </c>
      <c r="C13" t="s">
        <v>62</v>
      </c>
      <c r="D13" t="s">
        <v>68</v>
      </c>
      <c r="E13" t="s">
        <v>74</v>
      </c>
      <c r="F13" t="s">
        <v>80</v>
      </c>
      <c r="G13" t="s">
        <v>86</v>
      </c>
      <c r="H13" t="s">
        <v>92</v>
      </c>
      <c r="I13" t="s">
        <v>97</v>
      </c>
      <c r="J13" t="s">
        <v>101</v>
      </c>
      <c r="K13" t="s">
        <v>106</v>
      </c>
      <c r="L13" t="s">
        <v>111</v>
      </c>
      <c r="M13" t="s">
        <v>116</v>
      </c>
      <c r="N13" t="s">
        <v>121</v>
      </c>
      <c r="O13" t="s">
        <v>126</v>
      </c>
      <c r="P13" t="s">
        <v>131</v>
      </c>
      <c r="Q13" t="s">
        <v>136</v>
      </c>
      <c r="R13" t="s">
        <v>141</v>
      </c>
      <c r="S13" t="s">
        <v>146</v>
      </c>
      <c r="T13" t="s">
        <v>151</v>
      </c>
      <c r="U13" t="s">
        <v>156</v>
      </c>
      <c r="V13" t="s">
        <v>161</v>
      </c>
      <c r="W13" t="s">
        <v>166</v>
      </c>
      <c r="X13" t="s">
        <v>171</v>
      </c>
      <c r="Y13" t="s">
        <v>176</v>
      </c>
      <c r="Z13" t="s">
        <v>181</v>
      </c>
      <c r="AA13" t="s">
        <v>186</v>
      </c>
      <c r="AB13" t="s">
        <v>191</v>
      </c>
      <c r="AC13" t="s">
        <v>195</v>
      </c>
      <c r="AD13" t="s">
        <v>199</v>
      </c>
      <c r="AE13" t="s">
        <v>203</v>
      </c>
      <c r="AF13" t="s">
        <v>207</v>
      </c>
      <c r="AG13" t="s">
        <v>211</v>
      </c>
      <c r="AH13" t="s">
        <v>215</v>
      </c>
      <c r="AI13" t="s">
        <v>218</v>
      </c>
      <c r="AJ13" t="s">
        <v>218</v>
      </c>
      <c r="AK13" t="s">
        <v>218</v>
      </c>
    </row>
    <row r="14" spans="1:37" x14ac:dyDescent="0.35">
      <c r="A14" s="1" t="s">
        <v>48</v>
      </c>
      <c r="C14">
        <v>9.8800000000000008</v>
      </c>
      <c r="D14">
        <v>11.54</v>
      </c>
      <c r="E14">
        <v>11.19</v>
      </c>
      <c r="F14">
        <v>9.27</v>
      </c>
      <c r="G14">
        <v>9.27</v>
      </c>
    </row>
    <row r="15" spans="1:37" x14ac:dyDescent="0.35">
      <c r="A15" s="1" t="s">
        <v>49</v>
      </c>
      <c r="C15">
        <v>680603340972.31995</v>
      </c>
      <c r="D15">
        <v>677315391233</v>
      </c>
      <c r="E15">
        <v>554564001269.96997</v>
      </c>
      <c r="F15">
        <v>555132876037.5</v>
      </c>
      <c r="G15">
        <v>503444825636.21997</v>
      </c>
    </row>
    <row r="16" spans="1:37" x14ac:dyDescent="0.35">
      <c r="A16" s="1" t="s">
        <v>50</v>
      </c>
      <c r="C16">
        <v>767536340972.31995</v>
      </c>
      <c r="D16">
        <v>703393391233</v>
      </c>
      <c r="E16">
        <v>623469001269.96997</v>
      </c>
      <c r="F16">
        <v>594325876037.5</v>
      </c>
      <c r="G16">
        <v>570573825636.21997</v>
      </c>
    </row>
    <row r="17" spans="1:37" x14ac:dyDescent="0.35">
      <c r="A17" s="1" t="s">
        <v>51</v>
      </c>
      <c r="C17">
        <v>-30.86</v>
      </c>
      <c r="D17">
        <v>7.54</v>
      </c>
      <c r="E17">
        <v>13.04</v>
      </c>
      <c r="F17">
        <v>6.82</v>
      </c>
      <c r="G17">
        <v>125.2</v>
      </c>
    </row>
    <row r="18" spans="1:37" x14ac:dyDescent="0.35">
      <c r="A18" s="1" t="s">
        <v>52</v>
      </c>
      <c r="C18">
        <v>-34.799999999999997</v>
      </c>
      <c r="D18">
        <v>7.83</v>
      </c>
      <c r="E18">
        <v>14.66</v>
      </c>
      <c r="F18">
        <v>7.3</v>
      </c>
      <c r="G18">
        <v>141.9</v>
      </c>
    </row>
    <row r="19" spans="1:37" x14ac:dyDescent="0.35">
      <c r="A19" s="1" t="s">
        <v>53</v>
      </c>
      <c r="C19" t="s">
        <v>63</v>
      </c>
      <c r="D19" t="s">
        <v>69</v>
      </c>
      <c r="E19" t="s">
        <v>75</v>
      </c>
      <c r="F19" t="s">
        <v>81</v>
      </c>
      <c r="G19" t="s">
        <v>87</v>
      </c>
    </row>
    <row r="20" spans="1:37" x14ac:dyDescent="0.35">
      <c r="A20" s="1" t="s">
        <v>54</v>
      </c>
      <c r="C20">
        <v>128585000000</v>
      </c>
      <c r="D20">
        <v>146719000000</v>
      </c>
      <c r="E20">
        <v>138290000000</v>
      </c>
      <c r="F20">
        <v>127997000000</v>
      </c>
      <c r="G20">
        <v>111867000000</v>
      </c>
    </row>
    <row r="21" spans="1:37" x14ac:dyDescent="0.35">
      <c r="A21" s="1" t="s">
        <v>55</v>
      </c>
      <c r="C21">
        <v>122744000000</v>
      </c>
      <c r="D21">
        <v>114262000000</v>
      </c>
      <c r="E21">
        <v>116895000000</v>
      </c>
      <c r="F21">
        <v>103368000000</v>
      </c>
      <c r="G21">
        <v>97490000000</v>
      </c>
    </row>
    <row r="22" spans="1:37" x14ac:dyDescent="0.35">
      <c r="A22" s="1" t="s">
        <v>56</v>
      </c>
      <c r="C22">
        <v>2203312898</v>
      </c>
      <c r="D22">
        <v>2265268867</v>
      </c>
      <c r="E22">
        <v>2391702304</v>
      </c>
      <c r="F22">
        <v>2450917775</v>
      </c>
      <c r="G22">
        <v>2465691267</v>
      </c>
      <c r="H22">
        <v>2466921267</v>
      </c>
      <c r="I22">
        <v>2465737767</v>
      </c>
      <c r="J22">
        <v>2464773268</v>
      </c>
      <c r="K22">
        <v>2465182767</v>
      </c>
      <c r="L22">
        <v>2465418267</v>
      </c>
      <c r="M22">
        <v>2476939762</v>
      </c>
      <c r="N22">
        <v>2474835263</v>
      </c>
      <c r="O22">
        <v>2453490273</v>
      </c>
      <c r="P22">
        <v>2326759837</v>
      </c>
      <c r="Q22">
        <v>2323438838</v>
      </c>
      <c r="R22">
        <v>2318625341</v>
      </c>
      <c r="S22">
        <v>2312709344</v>
      </c>
      <c r="T22">
        <v>2309661345</v>
      </c>
      <c r="U22">
        <v>2306572847</v>
      </c>
      <c r="V22">
        <v>2303106348</v>
      </c>
      <c r="W22">
        <v>2299939850</v>
      </c>
      <c r="X22">
        <v>2290849855</v>
      </c>
      <c r="Y22">
        <v>2284398358</v>
      </c>
      <c r="Z22">
        <v>2279553360</v>
      </c>
      <c r="AA22">
        <v>1877043561</v>
      </c>
      <c r="AB22">
        <v>1849787075</v>
      </c>
      <c r="AC22">
        <v>1807884596</v>
      </c>
      <c r="AD22">
        <v>1624526898</v>
      </c>
      <c r="AE22">
        <v>1580695210</v>
      </c>
      <c r="AF22">
        <v>1766999117</v>
      </c>
      <c r="AG22">
        <v>1719822358</v>
      </c>
      <c r="AH22">
        <v>1718358516</v>
      </c>
      <c r="AI22">
        <v>1718458443</v>
      </c>
      <c r="AJ22">
        <v>1721108855</v>
      </c>
      <c r="AK22">
        <v>1719983059</v>
      </c>
    </row>
    <row r="24" spans="1:37" x14ac:dyDescent="0.35">
      <c r="A24" t="s">
        <v>221</v>
      </c>
    </row>
    <row r="25" spans="1:37" x14ac:dyDescent="0.35">
      <c r="B25" s="1" t="s">
        <v>222</v>
      </c>
      <c r="C25" s="1" t="s">
        <v>223</v>
      </c>
      <c r="D25" s="1" t="s">
        <v>224</v>
      </c>
    </row>
    <row r="26" spans="1:37" x14ac:dyDescent="0.35">
      <c r="A26" s="1" t="s">
        <v>38</v>
      </c>
      <c r="B26" t="s">
        <v>225</v>
      </c>
      <c r="C26" t="s">
        <v>229</v>
      </c>
      <c r="D26" t="s">
        <v>233</v>
      </c>
    </row>
    <row r="27" spans="1:37" x14ac:dyDescent="0.35">
      <c r="A27" s="1" t="s">
        <v>40</v>
      </c>
      <c r="B27" t="s">
        <v>226</v>
      </c>
      <c r="C27" t="s">
        <v>230</v>
      </c>
      <c r="D27" t="s">
        <v>234</v>
      </c>
    </row>
    <row r="28" spans="1:37" x14ac:dyDescent="0.35">
      <c r="A28" s="1" t="s">
        <v>43</v>
      </c>
      <c r="B28" t="s">
        <v>227</v>
      </c>
      <c r="C28" t="s">
        <v>231</v>
      </c>
      <c r="D28" t="s">
        <v>235</v>
      </c>
    </row>
    <row r="29" spans="1:37" x14ac:dyDescent="0.35">
      <c r="A29" s="1" t="s">
        <v>47</v>
      </c>
      <c r="B29" t="s">
        <v>228</v>
      </c>
      <c r="C29" t="s">
        <v>232</v>
      </c>
      <c r="D29" t="s">
        <v>236</v>
      </c>
    </row>
    <row r="32" spans="1:37" x14ac:dyDescent="0.35">
      <c r="A32" s="2" t="s">
        <v>237</v>
      </c>
    </row>
    <row r="33" spans="1:7" x14ac:dyDescent="0.35">
      <c r="A33" s="3" t="s">
        <v>238</v>
      </c>
      <c r="B33" s="4">
        <v>0.08</v>
      </c>
      <c r="E33" t="s">
        <v>239</v>
      </c>
      <c r="F33" t="s">
        <v>240</v>
      </c>
      <c r="G33" t="s">
        <v>241</v>
      </c>
    </row>
    <row r="34" spans="1:7" x14ac:dyDescent="0.35">
      <c r="A34" s="3" t="s">
        <v>242</v>
      </c>
      <c r="B34" s="4">
        <v>0.05</v>
      </c>
      <c r="E34">
        <v>1</v>
      </c>
      <c r="F34" s="5">
        <f>B37+3</f>
        <v>24.76</v>
      </c>
      <c r="G34" s="5">
        <f>F34/(1+$B$35)^E34</f>
        <v>22.509090909090908</v>
      </c>
    </row>
    <row r="35" spans="1:7" x14ac:dyDescent="0.35">
      <c r="A35" s="3" t="s">
        <v>243</v>
      </c>
      <c r="B35" s="4">
        <v>0.1</v>
      </c>
      <c r="E35">
        <v>2</v>
      </c>
      <c r="F35" s="5">
        <f>F34*(1+$B$33)</f>
        <v>26.740800000000004</v>
      </c>
      <c r="G35" s="5">
        <f t="shared" ref="G35:G44" si="0">F35/(1+$B$35)^E35</f>
        <v>22.099834710743803</v>
      </c>
    </row>
    <row r="36" spans="1:7" x14ac:dyDescent="0.35">
      <c r="A36" s="3" t="s">
        <v>244</v>
      </c>
      <c r="B36" s="3">
        <v>10</v>
      </c>
      <c r="E36">
        <v>3</v>
      </c>
      <c r="F36" s="5">
        <f t="shared" ref="F36:F38" si="1">F35*(1+$B$33)</f>
        <v>28.880064000000004</v>
      </c>
      <c r="G36" s="5">
        <f t="shared" si="0"/>
        <v>21.698019534184819</v>
      </c>
    </row>
    <row r="37" spans="1:7" x14ac:dyDescent="0.35">
      <c r="A37" s="3" t="s">
        <v>245</v>
      </c>
      <c r="B37" s="6">
        <f>C12/B41</f>
        <v>21.76</v>
      </c>
      <c r="E37">
        <v>4</v>
      </c>
      <c r="F37" s="5">
        <f t="shared" si="1"/>
        <v>31.190469120000007</v>
      </c>
      <c r="G37" s="5">
        <f t="shared" si="0"/>
        <v>21.303510088108734</v>
      </c>
    </row>
    <row r="38" spans="1:7" x14ac:dyDescent="0.35">
      <c r="A38" s="3" t="s">
        <v>246</v>
      </c>
      <c r="B38" s="6">
        <f>C20/B41</f>
        <v>128.58500000000001</v>
      </c>
      <c r="E38">
        <v>5</v>
      </c>
      <c r="F38" s="5">
        <f t="shared" si="1"/>
        <v>33.685706649600007</v>
      </c>
      <c r="G38" s="5">
        <f t="shared" si="0"/>
        <v>20.91617354105221</v>
      </c>
    </row>
    <row r="39" spans="1:7" x14ac:dyDescent="0.35">
      <c r="A39" s="3" t="s">
        <v>247</v>
      </c>
      <c r="B39" s="6">
        <f>C21/B41</f>
        <v>122.744</v>
      </c>
      <c r="E39">
        <v>6</v>
      </c>
      <c r="F39" s="5">
        <f>F38*(1+$B$34)</f>
        <v>35.369991982080009</v>
      </c>
      <c r="G39" s="5">
        <f t="shared" si="0"/>
        <v>19.965438380095289</v>
      </c>
    </row>
    <row r="40" spans="1:7" x14ac:dyDescent="0.35">
      <c r="A40" s="3" t="s">
        <v>248</v>
      </c>
      <c r="B40" s="3" t="s">
        <v>249</v>
      </c>
      <c r="E40">
        <v>7</v>
      </c>
      <c r="F40" s="5">
        <f t="shared" ref="F40:F43" si="2">F39*(1+$B$34)</f>
        <v>37.138491581184013</v>
      </c>
      <c r="G40" s="5">
        <f t="shared" si="0"/>
        <v>19.057918453727321</v>
      </c>
    </row>
    <row r="41" spans="1:7" x14ac:dyDescent="0.35">
      <c r="B41">
        <v>1000000000</v>
      </c>
      <c r="E41">
        <v>8</v>
      </c>
      <c r="F41" s="5">
        <f t="shared" si="2"/>
        <v>38.995416160243217</v>
      </c>
      <c r="G41" s="5">
        <f t="shared" si="0"/>
        <v>18.191649433103354</v>
      </c>
    </row>
    <row r="42" spans="1:7" x14ac:dyDescent="0.35">
      <c r="E42">
        <v>9</v>
      </c>
      <c r="F42" s="5">
        <f t="shared" si="2"/>
        <v>40.945186968255378</v>
      </c>
      <c r="G42" s="5">
        <f t="shared" si="0"/>
        <v>17.3647562770532</v>
      </c>
    </row>
    <row r="43" spans="1:7" x14ac:dyDescent="0.35">
      <c r="E43">
        <v>10</v>
      </c>
      <c r="F43" s="5">
        <f t="shared" si="2"/>
        <v>42.992446316668151</v>
      </c>
      <c r="G43" s="5">
        <f t="shared" si="0"/>
        <v>16.575449173550783</v>
      </c>
    </row>
    <row r="44" spans="1:7" x14ac:dyDescent="0.35">
      <c r="D44" s="7" t="s">
        <v>250</v>
      </c>
      <c r="E44">
        <v>10</v>
      </c>
      <c r="F44" s="5">
        <f>F43*B36</f>
        <v>429.92446316668151</v>
      </c>
      <c r="G44" s="5">
        <f t="shared" si="0"/>
        <v>165.75449173550783</v>
      </c>
    </row>
    <row r="45" spans="1:7" x14ac:dyDescent="0.35">
      <c r="D45" s="8" t="s">
        <v>251</v>
      </c>
      <c r="E45" s="9"/>
      <c r="F45" s="9"/>
      <c r="G45" s="10">
        <f>SUM(G34:G44)</f>
        <v>365.43633223621828</v>
      </c>
    </row>
    <row r="46" spans="1:7" x14ac:dyDescent="0.35">
      <c r="D46" s="11" t="s">
        <v>252</v>
      </c>
      <c r="E46" s="12"/>
      <c r="F46" s="12"/>
      <c r="G46" s="13">
        <f>G45+B38-B39</f>
        <v>371.27733223621829</v>
      </c>
    </row>
    <row r="47" spans="1:7" x14ac:dyDescent="0.35">
      <c r="D47" t="s">
        <v>253</v>
      </c>
      <c r="G47" s="14">
        <f>G46*B41/C22</f>
        <v>168.5086728141226</v>
      </c>
    </row>
    <row r="49" spans="4:7" x14ac:dyDescent="0.35">
      <c r="D49" t="s">
        <v>254</v>
      </c>
      <c r="G49">
        <v>278.8</v>
      </c>
    </row>
    <row r="51" spans="4:7" x14ac:dyDescent="0.35">
      <c r="D51" s="2" t="s">
        <v>255</v>
      </c>
      <c r="G51" s="15">
        <f>(G47-G49)/G47</f>
        <v>-0.65451424751019671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BRK-B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Perry Lee</cp:lastModifiedBy>
  <dcterms:created xsi:type="dcterms:W3CDTF">2023-05-12T07:45:24Z</dcterms:created>
  <dcterms:modified xsi:type="dcterms:W3CDTF">2023-05-12T08:33:31Z</dcterms:modified>
</cp:coreProperties>
</file>