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6.Frente Finanzas y Legal\modelo financiacion\"/>
    </mc:Choice>
  </mc:AlternateContent>
  <bookViews>
    <workbookView xWindow="0" yWindow="0" windowWidth="19800" windowHeight="8910" firstSheet="1" activeTab="1"/>
  </bookViews>
  <sheets>
    <sheet name="Presentacion" sheetId="5" r:id="rId1"/>
    <sheet name="Input" sheetId="1" r:id="rId2"/>
    <sheet name="FCL" sheetId="4" r:id="rId3"/>
    <sheet name="Fuentes de Financiacion" sheetId="3" r:id="rId4"/>
    <sheet name="Tablas"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4" l="1"/>
  <c r="M5" i="4"/>
  <c r="C35" i="4"/>
  <c r="C36" i="4"/>
  <c r="C37" i="4"/>
  <c r="C38" i="4"/>
  <c r="C39" i="4"/>
  <c r="C40" i="4"/>
  <c r="C41" i="4"/>
  <c r="C42" i="4"/>
  <c r="C44" i="4"/>
  <c r="C45" i="4"/>
  <c r="B30" i="1"/>
  <c r="B36" i="1" l="1"/>
  <c r="B33" i="1"/>
  <c r="B29" i="4"/>
  <c r="B54" i="1"/>
  <c r="B48" i="1" s="1"/>
  <c r="B59" i="1"/>
  <c r="B55" i="1" s="1"/>
  <c r="B22" i="4"/>
  <c r="D22" i="4" s="1"/>
  <c r="F22" i="4" s="1"/>
  <c r="H22" i="4" s="1"/>
  <c r="J22" i="4" s="1"/>
  <c r="L22" i="4" s="1"/>
  <c r="N22" i="4" s="1"/>
  <c r="P22" i="4" s="1"/>
  <c r="R22" i="4" s="1"/>
  <c r="T22" i="4" s="1"/>
  <c r="V22" i="4" s="1"/>
  <c r="B21" i="4"/>
  <c r="B20" i="4"/>
  <c r="D20" i="4" s="1"/>
  <c r="F20" i="4" s="1"/>
  <c r="H20" i="4" s="1"/>
  <c r="J20" i="4" s="1"/>
  <c r="L20" i="4" s="1"/>
  <c r="N20" i="4" s="1"/>
  <c r="P20" i="4" s="1"/>
  <c r="R20" i="4" s="1"/>
  <c r="T20" i="4" s="1"/>
  <c r="V20" i="4" s="1"/>
  <c r="B15" i="4"/>
  <c r="B49" i="1"/>
  <c r="B23" i="4"/>
  <c r="B19" i="4"/>
  <c r="B17" i="4"/>
  <c r="D17" i="4" s="1"/>
  <c r="F17" i="4" s="1"/>
  <c r="H17" i="4" s="1"/>
  <c r="J17" i="4" s="1"/>
  <c r="L17" i="4" s="1"/>
  <c r="N17" i="4" s="1"/>
  <c r="P17" i="4" s="1"/>
  <c r="R17" i="4" s="1"/>
  <c r="T17" i="4" s="1"/>
  <c r="V17" i="4" s="1"/>
  <c r="B16" i="4"/>
  <c r="D16" i="4" s="1"/>
  <c r="F16" i="4" s="1"/>
  <c r="H16" i="4" s="1"/>
  <c r="J16" i="4" s="1"/>
  <c r="L16" i="4" s="1"/>
  <c r="N16" i="4" s="1"/>
  <c r="P16" i="4" s="1"/>
  <c r="R16" i="4" s="1"/>
  <c r="T16" i="4" s="1"/>
  <c r="V16" i="4" s="1"/>
  <c r="B12" i="4"/>
  <c r="D12" i="4" s="1"/>
  <c r="F12" i="4" s="1"/>
  <c r="H12" i="4" s="1"/>
  <c r="J12" i="4" s="1"/>
  <c r="L12" i="4" s="1"/>
  <c r="N12" i="4" s="1"/>
  <c r="P12" i="4" s="1"/>
  <c r="R12" i="4" s="1"/>
  <c r="T12" i="4" s="1"/>
  <c r="V12" i="4" s="1"/>
  <c r="B11" i="4"/>
  <c r="B10" i="4"/>
  <c r="B9" i="4"/>
  <c r="C23" i="4"/>
  <c r="D23" i="4" s="1"/>
  <c r="F23" i="4" s="1"/>
  <c r="H23" i="4" s="1"/>
  <c r="J23" i="4" s="1"/>
  <c r="L23" i="4" s="1"/>
  <c r="N23" i="4" s="1"/>
  <c r="P23" i="4" s="1"/>
  <c r="R23" i="4" s="1"/>
  <c r="T23" i="4" s="1"/>
  <c r="V23" i="4" s="1"/>
  <c r="C22" i="4"/>
  <c r="C21" i="4"/>
  <c r="C20" i="4"/>
  <c r="C19" i="4"/>
  <c r="D19" i="4" s="1"/>
  <c r="F19" i="4" s="1"/>
  <c r="H19" i="4" s="1"/>
  <c r="J19" i="4" s="1"/>
  <c r="L19" i="4" s="1"/>
  <c r="N19" i="4" s="1"/>
  <c r="P19" i="4" s="1"/>
  <c r="R19" i="4" s="1"/>
  <c r="T19" i="4" s="1"/>
  <c r="V19" i="4" s="1"/>
  <c r="C17" i="4"/>
  <c r="C16" i="4"/>
  <c r="C15" i="4"/>
  <c r="D15" i="4" s="1"/>
  <c r="F15" i="4" s="1"/>
  <c r="H15" i="4" s="1"/>
  <c r="J15" i="4" s="1"/>
  <c r="L15" i="4" s="1"/>
  <c r="N15" i="4" s="1"/>
  <c r="P15" i="4" s="1"/>
  <c r="R15" i="4" s="1"/>
  <c r="T15" i="4" s="1"/>
  <c r="V15" i="4" s="1"/>
  <c r="C9" i="4"/>
  <c r="C12" i="4"/>
  <c r="C11" i="4"/>
  <c r="C10" i="4"/>
  <c r="D10" i="4" s="1"/>
  <c r="F10" i="4" s="1"/>
  <c r="B20" i="1"/>
  <c r="B16" i="1" s="1"/>
  <c r="B15" i="1" s="1"/>
  <c r="B10" i="1"/>
  <c r="B35" i="1"/>
  <c r="A27" i="4" s="1"/>
  <c r="B32" i="1"/>
  <c r="A26" i="4" s="1"/>
  <c r="B29" i="1"/>
  <c r="A25" i="4" s="1"/>
  <c r="H1" i="4"/>
  <c r="E1" i="3"/>
  <c r="B1" i="1"/>
  <c r="B5" i="1"/>
  <c r="B4" i="1"/>
  <c r="H10" i="1"/>
  <c r="E60" i="1" s="1"/>
  <c r="C62" i="2"/>
  <c r="C61" i="2"/>
  <c r="C60" i="2"/>
  <c r="C58" i="2"/>
  <c r="C57" i="2"/>
  <c r="C56" i="2"/>
  <c r="C55" i="2"/>
  <c r="C54" i="2"/>
  <c r="C53" i="2"/>
  <c r="C52" i="2"/>
  <c r="C51" i="2"/>
  <c r="H12" i="1"/>
  <c r="E62" i="1" s="1"/>
  <c r="H11" i="1"/>
  <c r="E61" i="1" s="1"/>
  <c r="H9" i="1"/>
  <c r="E59" i="1" s="1"/>
  <c r="H8" i="1"/>
  <c r="E58" i="1" s="1"/>
  <c r="H7" i="1"/>
  <c r="E57" i="1" s="1"/>
  <c r="H6" i="1"/>
  <c r="E56" i="1" s="1"/>
  <c r="G13" i="1"/>
  <c r="C13" i="5" s="1"/>
  <c r="D11" i="4" l="1"/>
  <c r="F11" i="4" s="1"/>
  <c r="H11" i="4" s="1"/>
  <c r="J11" i="4" s="1"/>
  <c r="L11" i="4" s="1"/>
  <c r="N11" i="4" s="1"/>
  <c r="P11" i="4" s="1"/>
  <c r="R11" i="4" s="1"/>
  <c r="T11" i="4" s="1"/>
  <c r="V11" i="4" s="1"/>
  <c r="D9" i="4"/>
  <c r="D21" i="4"/>
  <c r="F21" i="4" s="1"/>
  <c r="H21" i="4" s="1"/>
  <c r="J21" i="4" s="1"/>
  <c r="B9" i="1"/>
  <c r="H18" i="4"/>
  <c r="H14" i="4" s="1"/>
  <c r="H13" i="4" s="1"/>
  <c r="D18" i="4"/>
  <c r="H10" i="4"/>
  <c r="J10" i="4" s="1"/>
  <c r="L10" i="4" s="1"/>
  <c r="N10" i="4" s="1"/>
  <c r="P10" i="4" s="1"/>
  <c r="R10" i="4" s="1"/>
  <c r="T10" i="4" s="1"/>
  <c r="V10" i="4" s="1"/>
  <c r="D14" i="4"/>
  <c r="D13" i="4" s="1"/>
  <c r="B8" i="4"/>
  <c r="B18" i="4"/>
  <c r="B14" i="4" s="1"/>
  <c r="B13" i="4" s="1"/>
  <c r="B37" i="1"/>
  <c r="H5" i="1"/>
  <c r="D8" i="4" l="1"/>
  <c r="F9" i="4"/>
  <c r="F8" i="4" s="1"/>
  <c r="F18" i="4"/>
  <c r="F14" i="4" s="1"/>
  <c r="F13" i="4" s="1"/>
  <c r="B40" i="1"/>
  <c r="L21" i="4"/>
  <c r="J18" i="4"/>
  <c r="J14" i="4" s="1"/>
  <c r="J13" i="4" s="1"/>
  <c r="H13" i="1"/>
  <c r="E55" i="1"/>
  <c r="H9" i="4" l="1"/>
  <c r="C12" i="5"/>
  <c r="B40" i="4"/>
  <c r="D40" i="4" s="1"/>
  <c r="F40" i="4" s="1"/>
  <c r="H40" i="4" s="1"/>
  <c r="J40" i="4" s="1"/>
  <c r="L40" i="4" s="1"/>
  <c r="N40" i="4" s="1"/>
  <c r="P40" i="4" s="1"/>
  <c r="R40" i="4" s="1"/>
  <c r="T40" i="4" s="1"/>
  <c r="V40" i="4" s="1"/>
  <c r="B36" i="4"/>
  <c r="D36" i="4" s="1"/>
  <c r="B35" i="4"/>
  <c r="B37" i="4"/>
  <c r="B25" i="4"/>
  <c r="B42" i="4"/>
  <c r="H42" i="4" s="1"/>
  <c r="J42" i="4" s="1"/>
  <c r="L42" i="4" s="1"/>
  <c r="N42" i="4" s="1"/>
  <c r="B38" i="4"/>
  <c r="B41" i="4"/>
  <c r="D41" i="4" s="1"/>
  <c r="F41" i="4" s="1"/>
  <c r="H41" i="4" s="1"/>
  <c r="J41" i="4" s="1"/>
  <c r="L41" i="4" s="1"/>
  <c r="N41" i="4" s="1"/>
  <c r="P41" i="4" s="1"/>
  <c r="R41" i="4" s="1"/>
  <c r="T41" i="4" s="1"/>
  <c r="V41" i="4" s="1"/>
  <c r="B31" i="4"/>
  <c r="B39" i="4"/>
  <c r="D39" i="4" s="1"/>
  <c r="F39" i="4" s="1"/>
  <c r="H39" i="4" s="1"/>
  <c r="B26" i="4"/>
  <c r="D26" i="4" s="1"/>
  <c r="B27" i="4"/>
  <c r="D27" i="4" s="1"/>
  <c r="B30" i="4"/>
  <c r="B44" i="1"/>
  <c r="L18" i="4"/>
  <c r="L14" i="4" s="1"/>
  <c r="L13" i="4" s="1"/>
  <c r="N21" i="4"/>
  <c r="D30" i="4" l="1"/>
  <c r="D45" i="4" s="1"/>
  <c r="D43" i="4" s="1"/>
  <c r="F30" i="4"/>
  <c r="F45" i="4" s="1"/>
  <c r="F43" i="4" s="1"/>
  <c r="J9" i="4"/>
  <c r="H8" i="4"/>
  <c r="J44" i="4"/>
  <c r="L44" i="4" s="1"/>
  <c r="B28" i="4"/>
  <c r="H26" i="4"/>
  <c r="F26" i="4"/>
  <c r="D35" i="4"/>
  <c r="B34" i="4"/>
  <c r="B33" i="4" s="1"/>
  <c r="D31" i="4"/>
  <c r="H46" i="4"/>
  <c r="L46" i="4"/>
  <c r="J46" i="4"/>
  <c r="D25" i="4"/>
  <c r="B24" i="4"/>
  <c r="D38" i="4"/>
  <c r="F38" i="4" s="1"/>
  <c r="J39" i="4"/>
  <c r="H34" i="4"/>
  <c r="F27" i="4"/>
  <c r="H27" i="4"/>
  <c r="D37" i="4"/>
  <c r="F37" i="4" s="1"/>
  <c r="P42" i="4"/>
  <c r="J24" i="4"/>
  <c r="F28" i="4"/>
  <c r="P21" i="4"/>
  <c r="N18" i="4"/>
  <c r="N14" i="4" s="1"/>
  <c r="N13" i="4" s="1"/>
  <c r="H30" i="4" l="1"/>
  <c r="H45" i="4" s="1"/>
  <c r="H43" i="4" s="1"/>
  <c r="H33" i="4" s="1"/>
  <c r="D28" i="4"/>
  <c r="J43" i="4"/>
  <c r="L9" i="4"/>
  <c r="J8" i="4"/>
  <c r="B7" i="4"/>
  <c r="B5" i="4" s="1"/>
  <c r="D34" i="4"/>
  <c r="D33" i="4" s="1"/>
  <c r="F25" i="4"/>
  <c r="D24" i="4"/>
  <c r="F34" i="4"/>
  <c r="F33" i="4" s="1"/>
  <c r="L39" i="4"/>
  <c r="J34" i="4"/>
  <c r="N44" i="4"/>
  <c r="L43" i="4"/>
  <c r="R42" i="4"/>
  <c r="L24" i="4"/>
  <c r="N24" i="4"/>
  <c r="J28" i="4"/>
  <c r="R21" i="4"/>
  <c r="P18" i="4"/>
  <c r="P14" i="4" s="1"/>
  <c r="P13" i="4" s="1"/>
  <c r="H28" i="4" l="1"/>
  <c r="D7" i="4"/>
  <c r="D5" i="4" s="1"/>
  <c r="D48" i="4" s="1"/>
  <c r="F6" i="4" s="1"/>
  <c r="J33" i="4"/>
  <c r="J7" i="4"/>
  <c r="N9" i="4"/>
  <c r="L8" i="4"/>
  <c r="N39" i="4"/>
  <c r="L34" i="4"/>
  <c r="L33" i="4" s="1"/>
  <c r="F24" i="4"/>
  <c r="F7" i="4" s="1"/>
  <c r="H25" i="4"/>
  <c r="H24" i="4" s="1"/>
  <c r="P44" i="4"/>
  <c r="N43" i="4"/>
  <c r="T42" i="4"/>
  <c r="N28" i="4"/>
  <c r="L28" i="4"/>
  <c r="V24" i="4"/>
  <c r="R24" i="4"/>
  <c r="T24" i="4"/>
  <c r="P24" i="4"/>
  <c r="T21" i="4"/>
  <c r="R18" i="4"/>
  <c r="R14" i="4" s="1"/>
  <c r="R13" i="4" s="1"/>
  <c r="H7" i="4" l="1"/>
  <c r="L7" i="4"/>
  <c r="P9" i="4"/>
  <c r="N8" i="4"/>
  <c r="N7" i="4" s="1"/>
  <c r="F5" i="4"/>
  <c r="F48" i="4" s="1"/>
  <c r="H6" i="4" s="1"/>
  <c r="H5" i="4" s="1"/>
  <c r="H48" i="4" s="1"/>
  <c r="J6" i="4" s="1"/>
  <c r="J5" i="4" s="1"/>
  <c r="J48" i="4" s="1"/>
  <c r="L6" i="4" s="1"/>
  <c r="P39" i="4"/>
  <c r="N34" i="4"/>
  <c r="N33" i="4" s="1"/>
  <c r="R44" i="4"/>
  <c r="P43" i="4"/>
  <c r="V42" i="4"/>
  <c r="P28" i="4"/>
  <c r="T28" i="4"/>
  <c r="R28" i="4"/>
  <c r="V28" i="4"/>
  <c r="V21" i="4"/>
  <c r="V18" i="4" s="1"/>
  <c r="V14" i="4" s="1"/>
  <c r="V13" i="4" s="1"/>
  <c r="T18" i="4"/>
  <c r="T14" i="4" s="1"/>
  <c r="T13" i="4" s="1"/>
  <c r="L5" i="4" l="1"/>
  <c r="L48" i="4" s="1"/>
  <c r="N6" i="4" s="1"/>
  <c r="N5" i="4" s="1"/>
  <c r="N48" i="4" s="1"/>
  <c r="P6" i="4" s="1"/>
  <c r="R9" i="4"/>
  <c r="P8" i="4"/>
  <c r="P7" i="4" s="1"/>
  <c r="R39" i="4"/>
  <c r="P34" i="4"/>
  <c r="P33" i="4" s="1"/>
  <c r="T44" i="4"/>
  <c r="R43" i="4"/>
  <c r="P5" i="4" l="1"/>
  <c r="P48" i="4" s="1"/>
  <c r="R6" i="4" s="1"/>
  <c r="T9" i="4"/>
  <c r="R8" i="4"/>
  <c r="R7" i="4" s="1"/>
  <c r="T39" i="4"/>
  <c r="R34" i="4"/>
  <c r="R33" i="4" s="1"/>
  <c r="V44" i="4"/>
  <c r="V43" i="4" s="1"/>
  <c r="T43" i="4"/>
  <c r="R5" i="4" l="1"/>
  <c r="R48" i="4" s="1"/>
  <c r="T6" i="4" s="1"/>
  <c r="V9" i="4"/>
  <c r="V8" i="4" s="1"/>
  <c r="V7" i="4" s="1"/>
  <c r="T8" i="4"/>
  <c r="T7" i="4" s="1"/>
  <c r="V39" i="4"/>
  <c r="V34" i="4" s="1"/>
  <c r="V33" i="4" s="1"/>
  <c r="T34" i="4"/>
  <c r="T33" i="4" s="1"/>
  <c r="T5" i="4" l="1"/>
  <c r="T48" i="4" s="1"/>
  <c r="V6" i="4" s="1"/>
  <c r="V5" i="4" s="1"/>
  <c r="V48" i="4" s="1"/>
</calcChain>
</file>

<file path=xl/sharedStrings.xml><?xml version="1.0" encoding="utf-8"?>
<sst xmlns="http://schemas.openxmlformats.org/spreadsheetml/2006/main" count="759" uniqueCount="617">
  <si>
    <t>Nombre Entidad</t>
  </si>
  <si>
    <t>Tipo Entidad</t>
  </si>
  <si>
    <t>Categoria</t>
  </si>
  <si>
    <t>Recursos Propios</t>
  </si>
  <si>
    <t>Impuesto Predial</t>
  </si>
  <si>
    <t>Impuesto de Industria y Comercio y Avisos</t>
  </si>
  <si>
    <t>Sobretasa a la Gasolina</t>
  </si>
  <si>
    <t>Otras rentas menores</t>
  </si>
  <si>
    <t>Presupuesto de Ingresos o Rentas</t>
  </si>
  <si>
    <t>Presupuesto de Gastos e Inversiones</t>
  </si>
  <si>
    <t>Transferencias del orden nacional</t>
  </si>
  <si>
    <t>Otras transferencias</t>
  </si>
  <si>
    <t>Recursos de crèdito</t>
  </si>
  <si>
    <t>SGP</t>
  </si>
  <si>
    <t>Salud</t>
  </si>
  <si>
    <t>Regalìas</t>
  </si>
  <si>
    <t>Cofinanciaciòn</t>
  </si>
  <si>
    <t>Gastos Corrientes</t>
  </si>
  <si>
    <t>Funcionamiento</t>
  </si>
  <si>
    <t>Servicios Personales</t>
  </si>
  <si>
    <t>Gastos Generales</t>
  </si>
  <si>
    <t>Trasnferencias</t>
  </si>
  <si>
    <t>Proposito General 11,6%</t>
  </si>
  <si>
    <t>Deporte 8%</t>
  </si>
  <si>
    <t>Cultutra 8%</t>
  </si>
  <si>
    <t>Libre destinaciòn (categorias 4,5,6) 42%</t>
  </si>
  <si>
    <t>Otros Sectores 42%</t>
  </si>
  <si>
    <t>Educaciòn 58,5%</t>
  </si>
  <si>
    <t>Salud 24,5%</t>
  </si>
  <si>
    <t>Agua Potable 5,4%</t>
  </si>
  <si>
    <t>Categorìa Municipio</t>
  </si>
  <si>
    <t>Categorío Municipio</t>
  </si>
  <si>
    <t>Servicio a la deuda</t>
  </si>
  <si>
    <t>Servicio  a la deuda del proyecto</t>
  </si>
  <si>
    <t>Inversiones del proyecto (clasificar de acuerdo a fuente)</t>
  </si>
  <si>
    <t>Gobierno</t>
  </si>
  <si>
    <t>Medio Ambiente</t>
  </si>
  <si>
    <t xml:space="preserve">Movilidad </t>
  </si>
  <si>
    <t>Recreaciòn y Deporte</t>
  </si>
  <si>
    <t>Seguridad</t>
  </si>
  <si>
    <t xml:space="preserve">Servicios Publicos </t>
  </si>
  <si>
    <t>Urbanismo</t>
  </si>
  <si>
    <t>Verticales a implementar</t>
  </si>
  <si>
    <t>Si/No</t>
  </si>
  <si>
    <t>% Implementaciòn</t>
  </si>
  <si>
    <t>SI no</t>
  </si>
  <si>
    <t>SI</t>
  </si>
  <si>
    <t>No</t>
  </si>
  <si>
    <t>N/A</t>
  </si>
  <si>
    <t>Financiaciòn Propia</t>
  </si>
  <si>
    <t>% del proyecto con financiaciòn propia</t>
  </si>
  <si>
    <t>Recursos propios</t>
  </si>
  <si>
    <t>Transferencias</t>
  </si>
  <si>
    <r>
      <t xml:space="preserve">Financiaciòn - Cofinanciada </t>
    </r>
    <r>
      <rPr>
        <sz val="7"/>
        <color theme="1"/>
        <rFont val="Calibri"/>
        <family val="2"/>
        <scheme val="minor"/>
      </rPr>
      <t>(Fuente Nacional e Internacional)</t>
    </r>
  </si>
  <si>
    <t>Financiaciòn - Credito</t>
  </si>
  <si>
    <t>% del proyecto financiado con crèdito</t>
  </si>
  <si>
    <t>Financiaciòn - Privada</t>
  </si>
  <si>
    <t>% del proyecto financiado con inversion privada</t>
  </si>
  <si>
    <t>Control %</t>
  </si>
  <si>
    <t>Duranciòn del Proyecto Años</t>
  </si>
  <si>
    <t>Monto total del proyecto Gobierno Cateorgìa 1</t>
  </si>
  <si>
    <t>Monto total del proyecto Gobierno Cateorgìa 2</t>
  </si>
  <si>
    <t>Monto total del proyecto Gobierno Cateorgìa 3</t>
  </si>
  <si>
    <t>Monto total del proyecto Gobierno Cateorgìa 4</t>
  </si>
  <si>
    <t>Monto total del proyecto Gobierno Cateorgìa 5</t>
  </si>
  <si>
    <t>Monto total del proyecto Gobierno Cateorgìa 6</t>
  </si>
  <si>
    <t>Monto total del proyecto Medio Ambiente Cateorgìa 1</t>
  </si>
  <si>
    <t>Monto total del proyecto Medio Ambiente Cateorgìa 2</t>
  </si>
  <si>
    <t>Monto total del proyecto Medio Ambiente Cateorgìa 3</t>
  </si>
  <si>
    <t>Monto total del proyecto Medio Ambiente Cateorgìa 4</t>
  </si>
  <si>
    <t>Monto total del proyecto Medio Ambiente Cateorgìa 5</t>
  </si>
  <si>
    <t>Monto total del proyecto Medio Ambiente Cateorgìa 6</t>
  </si>
  <si>
    <t>Monto total del proyecto Mobilidad Cateorgìa 1</t>
  </si>
  <si>
    <t>Monto total del proyecto Mobilidad Cateorgìa 2</t>
  </si>
  <si>
    <t>Monto total del proyecto Mobilidad Cateorgìa 3</t>
  </si>
  <si>
    <t>Monto total del proyecto Mobilidad Cateorgìa 4</t>
  </si>
  <si>
    <t>Monto total del proyecto Mobilidad Cateorgìa 5</t>
  </si>
  <si>
    <t>Monto total del proyecto Mobilidad Cateorgìa 6</t>
  </si>
  <si>
    <t>Monto total del proyecto Recreaciòn y Deporte Cateorgìa 1</t>
  </si>
  <si>
    <t>Monto total del proyecto Recreaciòn y Deporte Cateorgìa 2</t>
  </si>
  <si>
    <t>Monto total del proyecto Recreaciòn y Deporte Cateorgìa 3</t>
  </si>
  <si>
    <t>Monto total del proyecto Recreaciòn y Deporte Cateorgìa 4</t>
  </si>
  <si>
    <t>Monto total del proyecto Recreaciòn y Deporte Cateorgìa 5</t>
  </si>
  <si>
    <t>Monto total del proyecto Recreaciòn y Deporte Cateorgìa 6</t>
  </si>
  <si>
    <t>Monto total del proyecto Salud Categoría 1</t>
  </si>
  <si>
    <t>Monto total del proyecto Salud Categoría 2</t>
  </si>
  <si>
    <t>Monto total del proyecto Salud Categoría 3</t>
  </si>
  <si>
    <t>Monto total del proyecto Salud Categoría 4</t>
  </si>
  <si>
    <t>Monto total del proyecto Salud Categoría 5</t>
  </si>
  <si>
    <t>Monto total del proyecto Salud Categoría 6</t>
  </si>
  <si>
    <t>Monto total del proyecto Seguridad Categoría 1</t>
  </si>
  <si>
    <t>Monto total del proyecto Seguridad Categoría 2</t>
  </si>
  <si>
    <t>Monto total del proyecto Seguridad Categoría 3</t>
  </si>
  <si>
    <t>Monto total del proyecto Seguridad Categoría 4</t>
  </si>
  <si>
    <t>Monto total del proyecto Seguridad Categoría 5</t>
  </si>
  <si>
    <t>Monto total del proyecto Seguridad Categoría 6</t>
  </si>
  <si>
    <t>Monto total del proyecto Servicios Publicos Categoría 1</t>
  </si>
  <si>
    <t>Monto total del proyecto Servicios Publicos Categoría 2</t>
  </si>
  <si>
    <t>Monto total del proyecto Servicios Publicos Categoría 3</t>
  </si>
  <si>
    <t>Monto total del proyecto Servicios Publicos Categoría 4</t>
  </si>
  <si>
    <t>Monto total del proyecto Servicios Publicos Categoría 5</t>
  </si>
  <si>
    <t>Monto total del proyecto Servicios Publicos Categoría 6</t>
  </si>
  <si>
    <t>Monto total del proyecto Urbanismo Categoría 1</t>
  </si>
  <si>
    <t>Monto total del proyecto Urbanismo Categoría 2</t>
  </si>
  <si>
    <t>Monto total del proyecto Urbanismo Categoría 3</t>
  </si>
  <si>
    <t>Monto total del proyecto Urbanismo Categoría 4</t>
  </si>
  <si>
    <t>Monto total del proyecto Urbanismo Categoría 5</t>
  </si>
  <si>
    <t>Monto total del proyecto Urbanismo Categoría 6</t>
  </si>
  <si>
    <t>Estimado Total del Proyecto</t>
  </si>
  <si>
    <t>Inversiòn en infraestructura externa</t>
  </si>
  <si>
    <t>Inversiòn en infraestructura interna</t>
  </si>
  <si>
    <t>Estudios y Diseños</t>
  </si>
  <si>
    <t>Estrcuturaciòn y Contratacion</t>
  </si>
  <si>
    <t>Mantenimiento</t>
  </si>
  <si>
    <t>Operaciòn</t>
  </si>
  <si>
    <t>Investigaciòn y desarrollo</t>
  </si>
  <si>
    <t>Actualizacion de infraestructura</t>
  </si>
  <si>
    <t>Amortizaciòn de Capital</t>
  </si>
  <si>
    <t>Intereses corrientes</t>
  </si>
  <si>
    <t>Retorno inversion privada</t>
  </si>
  <si>
    <t>Modelo Financiero - Anàlisis Proyecto Ciudades Inteligentes</t>
  </si>
  <si>
    <t>Nivel de la Entidad</t>
  </si>
  <si>
    <t>Tipo de la entidad</t>
  </si>
  <si>
    <t>Nacional</t>
  </si>
  <si>
    <t>Departamental</t>
  </si>
  <si>
    <t>Municipal</t>
  </si>
  <si>
    <t>Tipo de entidad</t>
  </si>
  <si>
    <t>Publica</t>
  </si>
  <si>
    <t>Privada</t>
  </si>
  <si>
    <t>Otro</t>
  </si>
  <si>
    <t>Nombre de la Entidad</t>
  </si>
  <si>
    <t>Categorìa</t>
  </si>
  <si>
    <t>Valor total del proyecto (millones)</t>
  </si>
  <si>
    <t>Plazo de ejecuciòn (años)</t>
  </si>
  <si>
    <t>Datos de Entrada</t>
  </si>
  <si>
    <t>Resultados</t>
  </si>
  <si>
    <t>Municpio de Chia - Cundinamarca</t>
  </si>
  <si>
    <t>Hoja: IMPUT</t>
  </si>
  <si>
    <t>Valor en Millones</t>
  </si>
  <si>
    <t>PRESUPUESTO DE LA ENTIDAD</t>
  </si>
  <si>
    <t>Codigo</t>
  </si>
  <si>
    <t>FUENTE</t>
  </si>
  <si>
    <t xml:space="preserve">ENTIDAD </t>
  </si>
  <si>
    <t>Creaciòn, naturaleza jurídica y Objeto Social</t>
  </si>
  <si>
    <t>Activiades, Funciones, Servicios, Programas</t>
  </si>
  <si>
    <t>Poblaciòn Objetivo, Beneficiarios, Cobertura</t>
  </si>
  <si>
    <t xml:space="preserve">Tipo de Financiacion  </t>
  </si>
  <si>
    <t>Líneas modalidades de Acceso</t>
  </si>
  <si>
    <t>Areas Prioritarias de Inversión</t>
  </si>
  <si>
    <t>Requisitos, Procedimientos y Condiciones de acceso a los Recursos</t>
  </si>
  <si>
    <t>Metodología para la Presentación de Proyectos</t>
  </si>
  <si>
    <t>FN-001</t>
  </si>
  <si>
    <t>FUENTES NACIONALES</t>
  </si>
  <si>
    <t xml:space="preserve">ASOCIACIÓN NACIONAL DE FUNDACIONES Y CORPORACIONES PARA EL DESARROLLO MICROEMPRESARIAL </t>
  </si>
  <si>
    <t xml:space="preserve"> Objeto Social     Constituida en 1990, actualmente cuenta con 20 entidades. Su objeto es agrupar, coordinar y llevar la vocería y representación, ante los diferentes organismos del sector público y privado del orden nacional e internacional, del conjunto de fundaciones y entidades privadas sin ánimo de lucro, miembros de la Asociación, que adelantan programas de apoyo al sector Microempresarial.  </t>
  </si>
  <si>
    <t xml:space="preserve">Impulsar y desarrollar la microempresa. - Crear mecanismos y programas para fortalecer el sector Microempresarial. - Generar empleo e ingresos para los estratos mas pobres de la población en Colombia. - Cada una de las instituciones afiliadas tiene unas funciones específicas. - Asesorar y Capacitar.  </t>
  </si>
  <si>
    <t xml:space="preserve"> Empresarios de pequeñas y medianas industrias.  - Crédito </t>
  </si>
  <si>
    <t>Microempresas
Empleo
Capacitacion
Sectores pobres</t>
  </si>
  <si>
    <t>credito</t>
  </si>
  <si>
    <t xml:space="preserve">- Presencia y representación a nivel nacional. - Información para el desarrollo (herramienta para adelantar acciones de desarrollo). - Cooperación horizontal, e internacional. </t>
  </si>
  <si>
    <t>Adaptación laboral; apoyo al tendero; apoyo a los artesanos; Asistencia técnica; atención a la tercera edad; banco de Materiales; bolsa de subcontratación; caja ecológica; capacitación e indígenas; centros de desarrollo productivo; cooperativas; creación de empresas; cultura, recreación y deporte; desarrollo comunitario y tecnológico; generación de empleo para discapacitados; grupos solidarios; instituto técnico o educación media; investigación de mercados; salud; sistema de información comercial; taller automotriz; taller de confección; tutoría empresarial y vivienda social</t>
  </si>
  <si>
    <t>Se deben contactar las organizaciones asociadas, para conocer los requisitos, procedimientos y condiciones de cada una:   Entidad                              Dirección                  Ciudad       Teléfono Corpocauca:                                    Cra. 3 No. 5-79                      Popayán      8243925 Corp. para el Desarrollo de Caldas:  Calle 19 No.21-40 local 16    Manizales    8742700 Fundación Caicedo Gonzalez:           Cra. 1 No.24-56 Of.404        Cali             8824155 Fundación Catatumbo:                    Calle 2 No.4E-48 La Ceiba     Cúcuta       5663784 Fundación Corona:                          Cra. 13 No. 71-27                  Bogotá        6446500 Fundación Superior Diners:             Calle 67 No.12-35 piso 2       Bogotá        6069050 Fundación El Alcaravan:                 Calle 77A  No.11-32 piso 9     Bogotá        3454155 Fundación Indufrial:                       Calle 21 No. 49-39                 Cartagena   6944877 Fund. para el Desarrollo de Risaralda: Calle 4 No 15-34               Pereira         3316925 Fundación Sarmiento Palau:            Calle 30 A No. 23-48             Tulua          6641881 Fund. Smurfit Carton de Colombia: Cra.3 No.9-63 local 102         Cali             6914000 Fundaempresa Atlántico:                 Cra. 60 No. 74-159               B/quilla       3683796 Fundecor:                                        Calle 22 No. 2-35                  Monteria      7822511 Fundelpa:                                        Cra. 59 entre calles 6 y 7      B/ventura   2425327 Fundesmag:                                    Cra.27 No.44-41 El Recreo    B/bermeja   6224565 Fundación Cerrejon:                        Calle 2 No. 7-51 piso 6          Riohacha     7273908 Fundación Universidad del Valle:     Calle 13 No. 90-389              Cali             3318004 Fundemicromag:                              Cra. 14 No. 14-50               Santa Marta  4214777 Fundesan:                                        Cra. 29 No. 50-20                B/manga     6479206 Funpresov:                                       Calle 28 No. 30-15 Of. 202     Palmira     2735045</t>
  </si>
  <si>
    <t>FN-002</t>
  </si>
  <si>
    <t xml:space="preserve">BANCO DE COMERCIO EXTERIOR DE COLOMBIA S.A., BANCOLDEX </t>
  </si>
  <si>
    <t xml:space="preserve">Creado con la Resolución 0968 de 1999 y la escritura pública 2474 del 26 de junio de 1999, como una Sociedad anónima de economía mixta del orden nacional, sujeta al régimen de empresa industrial y comercial del Estado, adscrito, al Ministerio de Agricultura y Desarrollo Rural con el Decreto 1127/1999. Su objeto es prestar servicios bancarios en el sector rural de manera eficiente; financia oportunamente las actividades agrícolas, pecuarias, forestales y agroindustriales; y atiende las necesidades financieras de los entes territoriales. </t>
  </si>
  <si>
    <t xml:space="preserve"> Propender por la institucionalización de la intermediación financiera en el otorgamiento de crédito a las actividades agropecuarias. - Proveer financiación al sector agropecuario a través de proyectos productivos rentables y sostenibles. - Proveer servicios bancarios en zonas carentes de otras instituciones financieras. - Competir en el sector financiero, apalancándose en factores derivados de su rol social. - Generar una rentabilidad adecuada para los activos del banco que le permitan financiar el rol social y sustentar patrimonialmente el desarrollo de la institución. </t>
  </si>
  <si>
    <t xml:space="preserve"> Sector Rural. - Entes Territoriales. - Personas naturales o jurídicas.</t>
  </si>
  <si>
    <t>Sector Agropecuario
Sector Exporatador
Desarrollo Institucional</t>
  </si>
  <si>
    <t xml:space="preserve"> Créditos - Líneas Especiale</t>
  </si>
  <si>
    <t>- Crédito: Vivienda de interés social rural, Microempresas urbanas y rurales, Crediahorro (para necesidades de consumo o adquisición de bienes y servicios), Por libranza (donde el beneficiario autoriza descontar de su sueldo las cuotas mensuales de la obl</t>
  </si>
  <si>
    <t xml:space="preserve"> Actividades rurales, agrícolas, pecuarias, pesqueras, forestales, agroindustriales.</t>
  </si>
  <si>
    <t>FN-003</t>
  </si>
  <si>
    <t xml:space="preserve">CERTIFICADO DE INCENTIVO FORESTAL DE CONSERVACION </t>
  </si>
  <si>
    <t xml:space="preserve">Creado por el Decreto 2505 de 1991, como el Banco de Comercio Exterior de Colombia S.A., una sociedad anónima de economía mixta, vinculada al Ministerio de Comercio, Industria y Turismo que fomenta el desarrollo de la política económica y social del país, buscando satisfacer las necesidades financieras del comercio exterior y del sector empresarial, en especial de pequeñas y medianas empresas.  </t>
  </si>
  <si>
    <t xml:space="preserve">Banco de redescuento, ofrece productos o servicios financieros a las empresas relacionadas o no con el comercio exterior Colombiano. En el exterior por medio de bancos previamente calificados ofrece financiación para el importador de bienes y servicios colombianos. Sirve de instrumento financiero del estado colombiano para respaldar el Plan Estratégico Exportador (es la carta de navegación para lograr el fortalecimiento del sector productivo Colombiano y su orientación hacia el mercado internacional). </t>
  </si>
  <si>
    <t xml:space="preserve">Exportadores Directos, Exportadores Indirectos (empresas productoras o importadoras de materias primas, insumos o bienes utilizados en la fabricación o comercialización de productos o servicios de exportación; empresas de servicios que contribuyan a la realización del proceso exportador; y empresas concesionarias que desarrollen proyectos de infraestructura vial que contribuyan a mejorar la competitividad de los bienes exportables), Empresas no vinculadas al Comercio exterior (pequeñas, medianas y grandes empresas de todos los sectores económicos, exceptuando al sector agropecuario), Importadores, Socios o Accionistas (empresas exportadoras e importadoras), Intermediarios Financieros (Bancos, corporaciones, compañías de financiamiento comercial, cooperativas y ONGS); y en el exterior (Compradores de productos y servicios colombianos). </t>
  </si>
  <si>
    <t>Sector Ambiental (reforestacion)</t>
  </si>
  <si>
    <t xml:space="preserve">Se financia en Pesos y en Dólares por el 50%, 70%, 100%, de acuerdo a la opción que le sea conveniente a la empresa solicitante. El plazo, el período de gracia, la tasa de redescuento, el margen de intermediación, la amortización de capital y el pago de interés, es diferente para cada línea o modalidad de crédito.  </t>
  </si>
  <si>
    <t xml:space="preserve">Inscripción de la empresa en el Registro Nacional de Exportadores de Bienes y Servicios. - Tramite de las solicitudes dependiendo la línea de crédito a necesitar. </t>
  </si>
  <si>
    <t>FN-004</t>
  </si>
  <si>
    <t xml:space="preserve">CERTIFICADO DE INCENTIVO FORESTAL PARA REFORESTACION, CIF </t>
  </si>
  <si>
    <t xml:space="preserve">Se crea por las Leyes 139 de 1994 y 223 de 1995, y reglamenta con el Decreto 900/1997. Se constituye en un reconocimiento del Estado a las externalidades positivas de la reforestación en tanto los beneficios ambientales y sociales generados sean apropiables por el conjunto de la población. Su Objeto es la promoción de inversiones directas en nuevas plantaciones forestales de carácter protector – productor en terrenos de aptitud forestal. </t>
  </si>
  <si>
    <t>Incentivar las inversiones en nuevas plantaciones forestales</t>
  </si>
  <si>
    <t xml:space="preserve">Las personas naturales o jurídicas de carácter privado, entidades descentralizadas municipales o distritales cuyo objeto sea la prestación de servicios públicos de acueducto y alcantarillado y entidades territoriales que se comprometan a cumplir un plan de establecimiento y manejo forestal. </t>
  </si>
  <si>
    <t xml:space="preserve">Cuantías: - 75%  de los costos totales netos de establecimiento de plantaciones con especies autóctonas y el 50% de plantaciones con especies introducidas siempre y cuando se tengan .densidades superiores a 1.000 arboles por hectárea - 50% de los costos totales netos de mantenimiento en que se incurra desde el segundo año hasta el quinto año después de efectuada la plantación en especies autóctonas e introducidas. - 75% de los costos totales correspondientes al mantenimiento de las áreas de bosque natural que se encuentren dentro de un plan de establecimiento y manejo forestal. - 75% de los costos por unidad (árbol), correspondientes al establecimiento del árbol de caucho (Hevea brasilensis). - Un incentivo de ($1.037) por árbol de especie autóctona y ($691) por árbol de especie introducida, en plantaciones con densidades entre 50 y 1000 arboles por hectárea. </t>
  </si>
  <si>
    <t>Zonas de Bosques Naturales poco o nada intervenidas ubicadas por encima de 2.500 m.s.n.m.; Bosque cuya sucesión vegetal se encuentre en estado primario o secundario en áreas al margen de los cursos de agua y humedales; Bosque localizado en predios ubicados dentro del Sistema de Parques Nacionales o Parques Regionales Naturales, siempre y cuando hayan sido titulados antes de la declaratoria del área como parque y cuyos propietarios no estén ejecutando acciones contravenientes a las disposiciones de las normas vigentes para la administración y manejo de dichas áreas; Bosques que se encuentren en las cuencas hidrográficas que surtan acueductos veredales y municipales</t>
  </si>
  <si>
    <t xml:space="preserve">Creado mediante la Ley 139/1994 y su decreto 1824 del mismo año, con el cual se busca compensar los beneficios ambientales y sociales generados por la reforestación. Es un reconocimiento en dinero a los reforestadores para cubrir los gastos de establecimiento y mantenimiento de especies autóctonas e introducidas, así como del mantenimiento del Bosque natural. De igual forma son objeto todos aquellos nuevos proyectos silvícolas, que se establezcan en áreas de aptitud forestal, dirigidos al aprovechamiento forestal de especies arbóreas que produzcan principalmente material maderable y otros productos alternativos como: aceites esenciales, látex, resinas, táninos y gomas. </t>
  </si>
  <si>
    <t>FN-005</t>
  </si>
  <si>
    <t>CORPORACIÓN COLOMBIANA DE INVESTIGACIÓN AGROPECUARIA, CORPOICA</t>
  </si>
  <si>
    <t>Creada por los decretos 130/1976 y 393/1991 como una entidad de Participación mixta de carácter científico y técnico, sin fines de lucro. Contribuye a mejorar el bienestar de la población colombiana mediante el desarrollo de conocimientos y tecnologías que hagan mas eficiente la producción agropecuaria, a la vez que la protejan contra las plagas y enfermedades.</t>
  </si>
  <si>
    <t>Mejorar la competitividad del sector agropecuario. - Desarrollar en forma equitativa la distribución de los beneficios de la tecnología a todo el sector (por medio de investigaciones en métodos de transferencia, con capacitaciones técnicas y metodológicas a investigadores, contribuyendo a la divulgación de los conocimientos y resultados de las investigaciones, etc.). - Asegurar la producción agrícola y pecuaria sostenible, mediante el uso racional de los recursos naturales. - Desarrollar y manejar de manera adecuada una capacidad científica y tecnológica que permita al país generar la tecnología agropecuaria que requiere. - Realizar análisis de laboratorio y documentales (Biblioteca Agropecuaria de Colombia - BAC)</t>
  </si>
  <si>
    <t xml:space="preserve">- Sectores Agropecuario, Industrial y Medio Ambiente (Ciencia y Tecnología). - Los productores y los actores de las cadenas agroalimentarias (gremios, agroindustria, comunidad científica, académica, entre otros). </t>
  </si>
  <si>
    <t>- Programas de Investigación e Innovación: Agroecosistemas, Biometría (técnicas de diseño experimental y análisis estadístico para la información que genera el proceso de investigación que garantizan la alta confiabilidad y precisión de los resultados), F</t>
  </si>
  <si>
    <t>Sector agropecuario</t>
  </si>
  <si>
    <t xml:space="preserve">Se desarrollan actividades en los niveles nacional, regional y local a través de Programas Planes y Proyectos Estratégicos que se ejecutan en Centros de Investigación localizados en diferentes zonas del país.  </t>
  </si>
  <si>
    <t>FN-006</t>
  </si>
  <si>
    <t>CREDITOS PARA LOS RECURSOS NATURALES</t>
  </si>
  <si>
    <t xml:space="preserve">Los créditos se establecen mediante contratos celebrados entre la República de Colombia y los Bancos Interamericanos de Desarrollo, BID (No.774-OC-CO y 910-SF- CO) y el Internacional de Reconstrucción y Fomento, BIRF (No.3692 CO), para cofinanciar el programa ambiental y de manejo de los recursos naturales. Su objeto es coadyudar en el proceso de reversión del deterioro de los recursos naturales y fortalecer la capacidad de gestión ambiental de las entidades encargadas de la formulación y ejecución de las políticas ambientales y de organizaciones comunitarias. </t>
  </si>
  <si>
    <t>- Proteger y recuperar áreas degradadas, frágiles o estratégicas en el desarrollo del país. - Promover el manejo sostenible de los recursos naturales. - Consolidar el Sistema Nacional Ambiental, SINA y fortalecer sus entidades. - Desarrollar políticas forestales  nacionales, en el marco de la política ambiental. - Dirigir la inversión para apoyar la conservación del bosque húmedo primario y su biodiversidad en el pacífico colombiano y para contrarrestar la deforestación</t>
  </si>
  <si>
    <t xml:space="preserve">- Las Corporaciones Autónomas Regionales y de Desarrollo Sostenible. - Las Universidades, centros de investigación. - Entidades Territoriales, organizaciones étnico territoriales.  - Organizaciones no gubernamentales. - La empresa privada. </t>
  </si>
  <si>
    <t xml:space="preserve">Programa Ambiental de Crédito, BID: - Subprograma A ó de manejo de los recursos naturales renovables. - Subprograma B o de fortalecimiento institucional. - Subprograma C o de Inversiones ambientales. Programa de Manejo de los Recursos Naturales, BIRF: - Política de desarrollo estratégico. - Rehabilitación de Cuencas hidrográficas. - Manejo de Parques Nacionales Naturales. - Investigación forestal y ambiental y la administración del programa. </t>
  </si>
  <si>
    <t>- Técnicos: Tener conocimiento del problema y capacidad para su solución; contar con el personal especializado y con las condiciones de prestar asistencia; disponer de metodologías de trabajo que garanticen la ejecución de los proyectos; demostrar el esta</t>
  </si>
  <si>
    <t>FN-007</t>
  </si>
  <si>
    <t xml:space="preserve">DIRECCION GENERAL DE AGUA POTABLE Y SANEAMIENTO BASICO DEL MINISTERIO DE AMBIENTE, VIVIENDA Y DESARROLLO TERRITORIAL </t>
  </si>
  <si>
    <t>A través del Ministerio de Ambiente, Vivienda y Desarrollo Territorial, el Gobierno Nacional asigna recursos para apoyar los programas de modernización empresarial y el cierre financiero de los proyectos de inversión de acueducto y alcantarillado. Como objeto está el mejoramiento de la calidad de vida de las comunidades con criterios de sostenibilidad, equidad y participación social.</t>
  </si>
  <si>
    <t>Formular políticas, planes y programas del sector de agua potable y saneamiento básico; coordinar acciones de planeación, de gestión empresarial, de asistencia técnica y de capacitación emprendidas por entidades publicas y privadas vinculadas al sector a nivel nacional, regional y local; asignar recursos, ejercer supervisión y evaluación de los planes y programas de inversión del sector; señalar los requisitos técnicos, equipos y procedimientos que deben cumplir las obras de empresas de servicios públicos; etc.</t>
  </si>
  <si>
    <t xml:space="preserve">Entidades Territoriales; Empresas Prestadoras del servicio de agua potable y saneamiento básico a nivel nacional (regional, departamental, local) e  internacional; Organismos Nacionales e Internacionales. Sectores urbano y rural.  </t>
  </si>
  <si>
    <t xml:space="preserve">Tener en cuenta: 1. Priorización de necesidades (en primer lugar  la ejecución de obras de suministro de agua potable de adecuada calidad, según el Decreto 475 de 1998, y la recolección y disposición de aguas residuales; en segundo lugar el manejo de desechos sólidos y el tratamiento de las aguas residuales) capítulo A del Reglamento técnico del sector de Agua Potable y Saneamiento Básico –RAS-; 2. El esquema financiero debe estar distribuido máximo el 40% la nación y 60% la entidad Territorial de recursos según Ley 60/1993 y 715/2001, recursos propios o de crédito (Participación de Propósito General); 3. El Nombre y Valor Total del proyecto debe ser los mismos en todos los documentos; 4. No se pueden comprometer vigencias futuras del Ministerio. </t>
  </si>
  <si>
    <t>Carta de presentación de la entidad territorial; aprobación del Plan de Ordenamiento Territorial (POT) para poblaciones con mas de 100 mil habitantes o Plan Básico de Ordenamiento Territorial (PBOT)para poblaciones entre 30 y 100 mil habitantes o Esquema de Ordenamiento Territorial (EOT) para poblaciones menores de 30 mil habs.; certificación de Secretario de Planeación aprobando el POT; copia de los estudios y diseños; documentos soporte sobre propiedad de terrenos; Plan Financiero por usos y fuentes; presupuesto detallado con análisis de precios unitario; certificado de aporte de cada una de las entidades participantes; esquema de ejecución y administración del proyecto; plan de contratación de las obras; mapa de localización del proyecto; cronograma de actividades y flujo de fondos; esquema tarifario vigente; esquema institucional actual; aprobación de la CAR de la licencia ambiental; certificado del Departamento Administratoivo de la Función Pública –DAF-; acuerdo del Concejo Municipal, Junta Directiva o entidad competente de suscripción de convenio; copia del acta de posesión, resolución de nombramiento y copia de cédula.</t>
  </si>
  <si>
    <t>FN-008</t>
  </si>
  <si>
    <t xml:space="preserve">ECOFONDO  </t>
  </si>
  <si>
    <t xml:space="preserve">Constituido en 1993, es una Organización de carácter ambiental, reconocida por las leyes colombianas como una corporación sin ánimo de lucro, de derecho privado y de interés público, conformada por organizaciones no gubernamentales, organizaciones comunitarias de base, instituciones de investigación, centros universitarios y organismos gubernamentales, que desarrollan trabajo ambiental en Colombia.  </t>
  </si>
  <si>
    <t>Impulsar un espacio de encuentro y comunicación entre organizaciones ambientales colombianas; participar activa y críticamente en el diseño y gestión de la política ambiental colombiana, en el marco del desarrollo sostenible y del Sistema Nacional Ambiental; contribuir al desarrollo y fortalecimiento de la conciencia ambiental de la sociedad colombiana; canalizar recursos financieros para la solución de los problemas ambientales prioritarios del país; promover la cooperación y el intercambio entre las ONGs y el gobierno colombiano; crear espacios de interacción y solidaridad con las organizaciones ambientales de América Latina y otras partes del mundo.</t>
  </si>
  <si>
    <t xml:space="preserve"> ONGs. - Organizaciones comunitarias que trabajen independientemente o con la colaboración de entidades gubernamentales. - Sector medio ambiente.E11</t>
  </si>
  <si>
    <t xml:space="preserve">Cofinanciación para la ejecución de proyectos de carácter ambiental realizados por ONG´s y organizaciones comunitarias que trabajen independientemente o en colaboración de entidades gubernamentales. No es requisito para las organizaciones que aspiran a dicha cofinanciación, estar afiliadas a la Corporación. Se cofinancia hasta el 70% del monto total. </t>
  </si>
  <si>
    <t xml:space="preserve">Los proyectos pueden estar relacionados con áreas de gestión ambiental tales como planeación y ordenamiento, fortalecimiento institucional, educación, comunicación, investigación básica y aplicada, apropiación de tecnologías y manejo de ecosistemas específicos. </t>
  </si>
  <si>
    <t xml:space="preserve"> Inversión     Proyectos de carácter ambiental.</t>
  </si>
  <si>
    <t xml:space="preserve">La convocatoria para recibir propuestas está abierta permanentemente y los recursos se asignan en ciclos semestrales.  </t>
  </si>
  <si>
    <t xml:space="preserve"> Presentación de Proyectos    Todos los requisitos y procedimientos relacionados con la selección, evaluación y aprobación de proyectos se encuentran descritos en el Manual General de Proyectos, que se encuentra en la página web. </t>
  </si>
  <si>
    <t>FN-009</t>
  </si>
  <si>
    <t xml:space="preserve">EMPRESA COLOMBIANA DE PETROLEOS, ECOPETROL  </t>
  </si>
  <si>
    <t xml:space="preserve">Creado con la Ley 165 de 1948, como una Empresa Industrial y Comercial del  Estado, vinculada al Ministerio de Minas y Energía, con personería jurídica, autonomía administrativa, y con patrimonio independiente. En su organización interna y en sus relaciones con terceros funciona como una sociedad de naturaleza mercantil, dedicada al  ejercicio de las actividades propias de la industria y el comercio del petróleo y sus fines, conforme a las reglas del derecho privado y  a las normas contenidas en sus estatutos, salvo las excepciones consagradas en la ley (Decreto 1209 de 1994). </t>
  </si>
  <si>
    <t xml:space="preserve">La administración, conservación, operación, manejo y explotación de campos petroleros, oleoductos, refinerías, etc., y de todos aquellos bienes muebles e inmuebles que el Estado perciba por concepto de reversión de acuerdo con las leyes y contratos de petróleos; realizar estudios técnicos, geológicos y económicos para el conocimiento de las reservas petrolíferas o mineras del país; la comercialización, importación, exportación de hidrocarburos, sus derivados, productos y afines; la ejecución de cualquier tipo negocio comercial o civil de acuerdo los fines de la empresa; etc. </t>
  </si>
  <si>
    <t xml:space="preserve">Empresas relacionadas con la exploración, producción, procesamiento, transporte y comercialización de petróleo. </t>
  </si>
  <si>
    <t xml:space="preserve"> Inversión     - Exploración y Producción - Refinación y Mercadeo - Transporte - Comercio Internacional y Gas </t>
  </si>
  <si>
    <t xml:space="preserve">A solicitud de las entidades territoriales, Ecopetrol puede realizar anticipos de las participaciones por regalías que les correspondan por la explotación de hidrocarburos en el área de su jurisdicción, para que estos recursos sean utilizados exclusivamente en la ejecución de los tipos de proyectos establecidos en los Artíc.11 y 12 de la Ley 619/2000 y el artículo 3 de la Ley 617/2000. Ecopetrol deducirá directamente el valor del anticipo de los correspondientes pagos de participaciones por regalías de las entidades territoriales, en 12 cuotas mensuales continuas de igual valor o por los meses restantes de la administración de Alcalde o Gobernador. Las entidades territoriales solicitantes para garantizar el anticipo pignoraran y cederán a favor de Ecopetrol sus participaciones por regalías futuras en cuantía similar, al 130% del anticipo. </t>
  </si>
  <si>
    <t xml:space="preserve"> Presentación de Proyectos   Los requisitos para la contratación con Ecopetrol, se encuentran en el Manual de Contratación en la página web de Ecopetrol. </t>
  </si>
  <si>
    <t>FN-010</t>
  </si>
  <si>
    <t>FINANCIERA DE DESARROLLO TERRITORIAL, FINDETER</t>
  </si>
  <si>
    <t xml:space="preserve">Creada mediante la ley 57 de 1989, como una Sociedad anónima del Orden nacional, vinculada al Ministerio de Hacienda y Crédito Público y sometida al régimen previsto para las Empresas Industriales y Comerciales del Estado. Sus accionistas son la Nación y los departamentos. </t>
  </si>
  <si>
    <t xml:space="preserve">Opera como Banco de segundo piso, concede financiamiento para la ejecución de programas y proyectos de Inversión a través de los establecimientos de crédito legalmente autorizados por la Superintendencia Bancaria (corporaciones financieras, corporaciones de ahorro y vivienda y compañías de financiamiento comercial); efectúa operaciones de redescuento automático y de contratos de Leasing; asesora en el diseño, ejecución y administración de proyectos de inversión; asesora en la conformación de los términos de referencia para contratación de consultorías; presta asistencia para establecer la viabilidad técnica, financiera e institucional del proyecto; apoyo para la conformación del plan financiero y del plan de ejecución del proyecto; catálogo de servicios de apoyo a la gestión municipal; oferta de modelos de instrumentos técnicos y contractuales; y certifica el servicio de deuda vigente. </t>
  </si>
  <si>
    <t xml:space="preserve">Las Entidades (territoriales, descentralizadas del orden territorial, administrativas especiales, públicas del orden nacional, de derecho privado); defensa civil; organismos cooperativos sin ánimo de lucro; patrimonios autónomos (públicos ó privados); organizaciones regionales de televisión; juntas de acción comunal; comunidades indígenas, negritudes; sociedades de mejora y ornato; asociaciones de recreación; formas asociativas de pequeños productores; unidades familiares para la financiación de las actividades de desarrollo productivo. </t>
  </si>
  <si>
    <t xml:space="preserve">Proyectos en etapas de preinversión e inversión: acueducto y alcantarillado, conservación y recuperación de microcuencas, aseo urbano, vías municipales y departamentales, puestos de salud, centros de atención al anciano, planteles oficiales y privados de educación preescolar a superior, telefonía rural y urbana, mercados mayoristas, centros de acopio y reubicación de vendedores ambulantes, mataderos; parques, instalaciones deportivas, terminales de transporte terrestre de carga y de pasajeros, muelles para transporte fluvial y embarcaderos marítimos, aeropuertos, infraestructura para nuevos asentamientos de vivienda de interés social, obras de mejoramiento de zonas subnormales de vivienda en aspectos urbanísticos, servicios públicos, infraestructura vial y equipamiento comunitario, desarrollo institucional de las entidades prestadoras de servicios generados por estos proyectos. </t>
  </si>
  <si>
    <t>- Monto del crédito: Hasta el 100% del valor del proyecto. - Plazo Total: Máximo 15 años (período de gracia y plazo de amortización).  - Período de gracia a Capital e Intereses: Hasta 3 años y 1 año respectivamente.  - Pago de Amortización e Intereses: Me</t>
  </si>
  <si>
    <t xml:space="preserve"> Inversión  Servicios públicos domiciliarios; salud; vivienda; transporte; recuperación y renovación urbana y equipamiento urbano; deporte; recreación y cultura; centros de </t>
  </si>
  <si>
    <t>FN-011</t>
  </si>
  <si>
    <t xml:space="preserve">FINANCIERA ENERGETICA NACIONAL S.A., FEN </t>
  </si>
  <si>
    <t xml:space="preserve">Creada por la Ley 11 de 1982, modificada por la Ley 25 de 1990. Es una Sociedad de Economía Mixta del Orden Nacional y vinculada al Ministerio de Minas y Energía. Su objeto principal es, ser el Organismo Financiero y Crediticio del sector Energético, que canaliza recursos de crédito hacia todas aquellas personas de derecho público o de derecho privado cuyo objeto social sea el sector eléctrico, el carbón, los hidrocarburos, etc., facilitando el desarrollo del país en este campo. </t>
  </si>
  <si>
    <t xml:space="preserve">Captar ahorro interno mediante la emisión de títulos valores; celebrar contratos de Fiducia; realizar operaciones de crédito y conceder empréstitos a entidades del sector energético; prestar asesoría a las empresas del sector privado; promover la creación, reorganización, y expansión de empresas del sector energético; abrir cartas de crédito; otorgar y aceptar avales; asesorar de acuerdo con la exigencia de las autoridades respectivas, el proceso de programación presupuestal de las empresas del sector. </t>
  </si>
  <si>
    <t xml:space="preserve">Empresas públicas o privadas del sector energético que desarrollan (generación, transmisión y distribución de energía eléctrica; exploración, explotación o refinación del carbón, minerales radiactivos, hidrocarburos y derivados; producción y utilización de equipo generador de energía mediante el uso de fuentes no convencionales; producción de bienes y  prestación de servicios a entidades del sector energético. </t>
  </si>
  <si>
    <t xml:space="preserve">Proyectos de inversión y obligaciones de pago derivadas de la ejecución de dichos proyectos; obras de infraestructura asociadas a los proyectos de inversión; adquisición de activos fijos; reparaciones mayores de instalaciones y equipos; programas de capitalización y reestructuración administrativa de empresas; programas de uso racional y eficiente de energía y de fuentes no convencionales. </t>
  </si>
  <si>
    <t>- Créditos para inversión: Destinados para la financiación de proyectos o programas de inversión de todos aquellas entidades públicas o privadas, relacionadas con el sector. - Créditos para servicio de deuda: Destinados a financiar los pagos correspondien</t>
  </si>
  <si>
    <t xml:space="preserve">    </t>
  </si>
  <si>
    <t xml:space="preserve">Se otorgan créditos en moneda Nacional o Extranjera, directamente o mediante redescuentos. - Moneda Nacional: Tasas de interés variables asociadas al DTF mas puntos adicionales (se determinan de acuerdo la actividad a financiar, las garantías ofrecidas, el plazo de financiación y el nivel de riesgo de las operaciones). - Moneda Extranjera: Un costo de captación, mas un margen de intermediación (según las condiciones del proyecto, el plazo concedido y el nivel de riesgo). - Período de gracia: Depende del flujo de caja del proyecto de la empresa solicitante, puede extenderse hasta el 40% del plazo total.  Para el otorgamiento de los créditos: Debe existir justificación técnica, económica y financiera; disponibilidad de los recursos, la distribución del riesgo; cumplimiento de condiciones y garantías; Formalización de los créditos: Celebración de contratos o pagarés, con las condiciones y obligaciones; Garantías y Contragarantías: Garantía </t>
  </si>
  <si>
    <t>FN-012</t>
  </si>
  <si>
    <t xml:space="preserve">FONDO COLOMBIANO DE MODERNIZACION Y DESARROLLO TECNOLOGICO DE LAS PEQUEÑAS Y MEDIANAS EMPRESAS, FOMIPYMES </t>
  </si>
  <si>
    <t xml:space="preserve">Creado con la Ley 590 de 2000, su objeto es cofinanciar programas, proyectos y actividades para el desarrollo tecnológico de las Mipymes y la aplicación de instrumentos no financieros, dirigidos a su fomento y promoción. </t>
  </si>
  <si>
    <t xml:space="preserve"> El Consejo administrador del Fomipyme tiene las siguientes funciones: - Determinar los criterios de utilización de los recursos del fondo. - Aprobar el presupuesto anual de ingresos y egresos y los criterios de distribución de los excedentes al final del año del fondo. - Aprobar el manual de operaciones del fondo. - Determinar los eventos para los cuales se permitirá el acceso de las entidades de microfinanciamiento a los recursos del fondo. </t>
  </si>
  <si>
    <t>- Las Micro, pequeñas y medianas empresas que se encuentren interesadas en su fortalecimiento, modernización y desarrollo tecnológico. - Las organizaciones de apoyo a las micro, pequeñas y medianas empresas. - Los consorcios y uniones temporales, conforma</t>
  </si>
  <si>
    <t xml:space="preserve">Líneas temáticas de las convocatorias: - Creación de Empresas. - Apoyo a Minicadenas productivas. - Desarrollo tecnológico y productivo. - Acceso a Mercados y Comercialización. - Innovación en Pyme. </t>
  </si>
  <si>
    <t xml:space="preserve">Se cofinanciará hasta el 65% del valor total de la propuesta (no superior a 1.500 S.M.L.M.V.). </t>
  </si>
  <si>
    <t xml:space="preserve">Requisitos mínimos que deben cumplir los proponentes para presentar propuestas: - Deben estar legalmente constituidos. - Debe tener mínimo 2 años de existencia legal (C. Existencia y Representación Legal). Criterios de Evaluación de las propuestas: - Capacidad técnica, operativa y financiera de las entidades proponentes y su equipo. - Estructura y coherencia de la propuesta. - Pertinencia regional y sectorial de la propuesta. </t>
  </si>
  <si>
    <t xml:space="preserve">Presentación de Proyectos  - Las propuestas recibidas participan en la convocatoria a la cual fue presentada. - En los 3 días siguientes, se publicarán las propuestas recibidas y se enviarán a las entidades evaluadoras para que inicien su proceso de elegibilidad y evaluación. </t>
  </si>
  <si>
    <t>FN-013</t>
  </si>
  <si>
    <t>FONDO DE COMPENSACION AMBIENTAL</t>
  </si>
  <si>
    <t xml:space="preserve">Creado por la Ley 344 de 1996, Art. 24, se denomina cuenta de la Nación, sin personería jurídica, adscrita al Ministerio de Ambiente, Vivienda y Desarrollo Territorial. Basados en el principio de equidad, los recursos del Fondo contribuyen a la financiación del presupuesto de funcionamiento, inversión y/o servicio de la deuda de las Corporaciones Autónomas Regionales que cuentan con menores recursos. </t>
  </si>
  <si>
    <t xml:space="preserve">Cubrir actividades de conservación, seguimiento y monitoreo en el área ambiental. </t>
  </si>
  <si>
    <t xml:space="preserve">Corporaciones Autónomas Regionales y de Desarrollo Sostenible.  </t>
  </si>
  <si>
    <t xml:space="preserve">Programas Ambientales </t>
  </si>
  <si>
    <t xml:space="preserve"> Inversión      El total de los recursos que recibe el fondo se distribuye así:  55% Funcionamiento 45% Inversión  5% Servicio de la deuda de las Corporaciones Autónomas Regionales y de Desarrollo Sostenible. </t>
  </si>
  <si>
    <t xml:space="preserve">Un comité de Evaluadores que tramita y evalúa las solicitudes de financiación del presupuesto de inversión, de funcionamiento o de servicio de la deuda presentada por las Corporaciones Autónomas Regionales y de Desarrollo Sostenible, el cual es conformado por el término necesario de evaluación de las solicitudes. </t>
  </si>
  <si>
    <t xml:space="preserve">  </t>
  </si>
  <si>
    <t>FN-014</t>
  </si>
  <si>
    <t xml:space="preserve">FONDO DE FOMENTO PARA LA MUJER RURAL, FOMMUR </t>
  </si>
  <si>
    <t xml:space="preserve">Creado con la Ley 731 del 14 de enero de 2002, y reglamentado por medio de la Resolución 127 de 2003, como una cuenta especial del Ministerio de Agricultura y Desarrollo Rural, sin personería jurídica. Su objeto es apoyar integralmente el desarrollo y fortalecimiento de las mujeres cabeza de familia y microempresarias rurales, con posibilidades de vincularse a actividades productivas locales y regionales. </t>
  </si>
  <si>
    <t xml:space="preserve">Fortalecer integralmente las microempresas y negocios rurales, con posibilidades de generar acumulación económica e integración a circuitos económicos regionales o locales, liderados por pequeñas productoras rurales, con énfasis en mujeres cabeza de familia. - Canalizar recursos de crédito y otros incentivos financieros, que permitan el fortalecimiento económico de las beneficiarias del programa, a través de Fondos de Crédito, Incentivos a la Capitalización Rural y Fondos de Garantías.  - Proveer servicios integrados de formación para la organización en asistencia técnica, capacitación, crédito y garantías a la población objetivo del programa en forma oportuna y adecuada.  - Contribuir al establecimiento de una base institucional sólida para el suministro de servicios financieros y de formación integral a las pequeñas productoras rurales en un marco de equidad.  - Estabilizar o mejorar los recursos económicos de las beneficiarias del programa, brindando servicios de crédito en actividades rentables y articuladas a los mecanismos de comercialización local, regional, nacional e internacional. - Impulsar y fortalecer procesos asociativos alrededor de las actividades promisorias o productivas que garanticen un mayor impacto. </t>
  </si>
  <si>
    <t xml:space="preserve"> Mujeres rurales cabeza de familia de bajos recursos económicos. - Microempresarias del sector rural.</t>
  </si>
  <si>
    <t>- Capacitación sobre el acceso al financiamiento. - Capacitación en la formulación y gestión de proyectos. - Capacitación para la creación y fortalecimiento de formas asociativas. - Capacitación a las mujeres rurales en actividades que les permitan desarr</t>
  </si>
  <si>
    <t xml:space="preserve">Departamentos de Cauca, Antioquía, y Bolivar.  </t>
  </si>
  <si>
    <t>- Acreditar la condición de beneficiaria, pudiendo optar por proyectos productivos o microempresariales de cualquier especie. - Percibir ingresos formales o en especie no superiores a 2  S. M.M.L.V. - Que los activos no sean superiores a 15.000 dólares, c</t>
  </si>
  <si>
    <t>FN-015</t>
  </si>
  <si>
    <t xml:space="preserve">FONDO DE INVERSION PARA LA PAZ, FIP </t>
  </si>
  <si>
    <t xml:space="preserve">Creado por la Ley 487 de 1998 y se reglamenta por el decreto 149 de 2000, no tiene personería jurídica y está adscrito al Departamento Administrativo de la Presidencia de la República. Cofinancia programas y proyectos que ayuden a generar condiciones de paz en el país. Este mecanismo es un sistema de manejo de cuentas, que busca agilizar y garantizar la transparencia en la ejecución de los recursos, brindando total seguridad de aportes. </t>
  </si>
  <si>
    <t xml:space="preserve">Proponer mecanismos de comunicación que garanticen una óptima participación de la ciudadanía; Definir los lineamientos y criterios básicos formulación, evaluación, control y ejecución de los planes, programas y proyectos para determinar la viabilidad; Identificar la problemática existente y definir estrategias en las zonas definidas como prioritarias.  </t>
  </si>
  <si>
    <t xml:space="preserve"> Gobiernos departamentales y municipales, las empresas de servicios públicos, las entidades sin ánimo de lucro, etc. </t>
  </si>
  <si>
    <t xml:space="preserve">Programas: - Red de apoyo social, RAS (cabe anotar que el Ministerio de Protección Social manejará los temas de familias y jóvenes en acción): Adopta medidas para mitigar el impacto de la recesión económica y el saneamiento fiscal sobre la población más vulnerable:         a.- Empleo en Acción: empleos temporales en infraestructura.         b.- Familias en acción: subsidios para garantizar educación a niños.         c.- Jóvenes en Acción: mejorar condiciones de empleo a jóvenes de bajos recursos. - Vías para la Paz: Busca la ejecución de proyectos de infraestructura vial en zonas críticas de conflicto armado, bajo los principios de integralidad, participación, y sostenibilidad ambiental, económica y social (proyectos prioritarios de carreteras, otros proyectos de carreteras, proyectos para mantenimiento de la red terciaria, proyectos fluviales y de puentes). Esto será manejado por el Ministerio de Transporte. - Infraestructura social y gestión comunitaria: Apoyar municipios mas pobres afectados por la violencia, con obras de construcción, mejoramiento y/o dotación de infraestructura social (educación, salud, recreación, deporte y cultura). - Desarrollo alternativo – familias guardabosques: Se aportan instrumentos que permitan erradicar cultivos ilícitos y prevenir su expansión. Son proyectos productivos (caucho, cacao, palma, sistemas agroforestales) que garantizan seguridad alimentaria y recursos por actividades productivas) - Fortalecimiento institucional y desarrollo social: Desarrolla planes para la profundización de la democracia y la promoción del desarrollo social y regional sostenible (Desarrollo alternativo integral, Fortalecimiento Institucional y desarrollo del capital social, Derechos humanos y atención humanitaria). - Obras para la Paz: Obras de infraestructura física (acueducto y alcantarillado, electrificación, salud, transporte, educación, aeropuertos y vivienda) en zonas deprimidas, de alto índice de pobreza, presencia de cultivos ilícitos, presencia de grupos armados irregulares.  </t>
  </si>
  <si>
    <t xml:space="preserve">Herramientas para la paz: Una propuesta del Plan Colombia que pretende generar efectos inmediatos y positivos en las poblaciones buscando el logro de la paz, las cuales son (Empleo en acción, Familias en acción, Jóvenes en acción, Vías para la Paz, El Campo en acción, Atención humanitaria, Derechos humanos y derecho </t>
  </si>
  <si>
    <t>FN-016</t>
  </si>
  <si>
    <t>FONDO DE PROMOCION TURISTICA</t>
  </si>
  <si>
    <t xml:space="preserve">Creado por la Ley 300 de 1996, como una cuenta especial del Ministerio de Desarrollo Económico. Este fondo maneja los recursos provenientes de impuestos por la prestación de servicios turísticos, que deben aportar las Agencias de Viajes y Turismo, Restaurantes catalogados como establecimientos turísticos y Hoteles. </t>
  </si>
  <si>
    <t xml:space="preserve">Ejecutar planes de promoción y mercadeo turístico. - Fortalecimiento y mejora de la competitividad en el sector turístico. - Incentivar al incremento del turismo receptivo y el turismo doméstico. - Llevar a cabo y contratar programas de competitividad y promoción externa e interna del turismo. </t>
  </si>
  <si>
    <t xml:space="preserve">Territorios Turísticos  </t>
  </si>
  <si>
    <t xml:space="preserve">El fondo recibe recursos de: La contribución parafiscal de prestadores de servicios turísticos (Agencias de Viajes y Turismo, Restaurantes turísticos y Hoteles); activos adquiridos o donados; rendimientos financieros que se deriven de las contribuciones.  </t>
  </si>
  <si>
    <t xml:space="preserve">Existe un Comité Directivo del fondo, encargado de distribuir los recursos y esta compuesto por: Cotelco (Asociación Hotelera de Colombia). Acodres (Asociación Colombiana de Restaurantes). Anato (Asociación Colombiana de Agencias de Viajes y Turismo). El Ministro de Comercio, Industria y Turismo (lo preside y podrá nombrar en su representación al Viceministro de Turismo). El Ministro de Hacienda o su delegado. El Director Nacional de Planeación o su delegado. El Gerente Nacional de Proexport. </t>
  </si>
  <si>
    <t>FN-017</t>
  </si>
  <si>
    <t xml:space="preserve">FONDO FINANCIERO DE PROYECTOS DE DESARROLLO, FONADE </t>
  </si>
  <si>
    <t xml:space="preserve">Creado por el Decreto 3068/1968, modif. por el Decreto 2168/1992, es una empresa industrial y comercial del Estado de naturaleza especial de carácter financiero. Asegura la preinversión, gerencia, estructura y promueve proyectos viables e incentiva la participación del sector privado, impulsando el desarrollo socioeconómico del país, principalmente proyectos prioritarios para el Plan Nacional de Desarrollo. </t>
  </si>
  <si>
    <t xml:space="preserve">Celebra contratos de financiamiento, de Fiducia (mediante el cual una persona jurídica, llamada fideicomitente confía a una sociedad fiduciaria una suma de dinero o de unos bienes muebles o inmuebles para que esta desarrolle una gestión, ya sea de inversión, administración, recaudo ó garantía), de Fomento de actividades científicas, tecnológicas y ambientales; analiza operaciones de crédito interno y externo; capta ahorro interno mediante la emisión de bonos, celebración de contratos de Fideicomiso (por el cual se entrega a una persona o entidad unos bienes o derechos para que sean administrados, se realicen unas operaciones lícitas y se garantice un rendimiento o utilidad), Garantía (donde un tercero se compromete a responder ante un acreedor, del cumplimiento de la obligación asumida por un deudor, en el caso de que éste incumpla), y Agencia (por medio del cual un comerciante asume en forma independiente y de manera estable el encargo de promover o explotar negocios en un determinado ramo, como representante o agente de un empresario nacional o extranjero); otorga avales y garantías para créditos de preparación proyectos, vende o negocia su cartera; impulsa el desarrollo de las firmas consultoras nacionales y actualiza el Registro Nacional de Consultores. </t>
  </si>
  <si>
    <t xml:space="preserve">Entidades del orden Nacional (Ministerios, Institutos especializados, Empresas Industriales y Comerciales del Estado), Entes Territoriales (departamentos, municipios con sus entidades adscritas y vinculadas, principalmente proyectos del Plan Nacional de Desarrollo), empresas del sector privado, personas naturales y consultores.  </t>
  </si>
  <si>
    <t>- Financiación de Proyectos de Preinversión y Administración de Convenios Inter administrativos de Preinversión: Conjunto de estudios técnicos, organizacionales, económicos y financieros que identifican la mejor alternativa o rechazan un proyecto. Proyect</t>
  </si>
  <si>
    <t xml:space="preserve">Requisitos generales: Solicitud del crédito; información de la empresa; autorización consulta de endeudamiento; autorización de la Junta o Consejo para contraer la deuda; certificado del valor actual de la deuda; garantía bancaria; copia de cédula y Nit; flujo de caja actual y proyectado a 2 </t>
  </si>
  <si>
    <t>FN-018</t>
  </si>
  <si>
    <t xml:space="preserve">FONDO NACIONAL AMBIENTAL, FONAM </t>
  </si>
  <si>
    <t xml:space="preserve">Creado con la Ley 99 de 1993, como un sistema especial de manejo de cuentas del Ministerio de Ambiente, Vivienda y Desarrollo Territorial, con personería jurídica, patrimonio independiente.  </t>
  </si>
  <si>
    <t>Presta apoyo a la ejecución de la Política ambiental; financia y cofinancia proyectos de utilidad pública e interés social enfocados a la preservación, mejora y recuperación del medio ambiente y de los recursos naturales.</t>
  </si>
  <si>
    <t xml:space="preserve"> Entidades Públicas o Privadas y Entidades con ánimo de lucro, que procuren por la conservación del ambiente o el manejo adecuado de los recursos naturales o aquellas que dediquen recursos para prevenir o mitigar los impactos de las actividades productivas sobre el ambiente.  </t>
  </si>
  <si>
    <t xml:space="preserve">Los proyectos que requieran licencia ambiental, deberán obtenerla con la autoridad ambiental competente, siendo este un requisito previo para cualquier desembolso. </t>
  </si>
  <si>
    <t xml:space="preserve"> Presentación de  Las solicitudes elegibles serán evaluadas económica, financiera, institucional, social y técnicamente, de acuerdo con lo establecido en el reglamento operativo.</t>
  </si>
  <si>
    <t>FN-019</t>
  </si>
  <si>
    <t xml:space="preserve">FONDO NACIONAL DE CAMINOS VECINALES </t>
  </si>
  <si>
    <t xml:space="preserve">Creado mediante el Decreto 1650 de 1960 y modif. por el decreto 2171 de 1992, es un establecimiento público, descentralizado, con Personería Jurídica, patrimonio propio y autonomía administrativa, adscrito al Ministerio de Transporte. Su objeto es construir, rehabilitar, mejorar y mantener la Red Vial Terciaria, garantizando el progreso y el desarrollo de la comunidad rural de la nación. </t>
  </si>
  <si>
    <t xml:space="preserve">Planear, programar y desarrollar la ejecución de las inversiones en la construcción, mejoramiento, mantenimiento y rehabilitación de la red vial terciaria; terminar los caminos y puentes ya iniciados en el territorio nacional; brindar asesoría técnica a las entidades territoriales; transferir las vías a su cargo a las entidades territoriales; mantener actualizado el inventario vial de la red terciaria; celebrar actos, negocios, contratos que se requieran para el cumplimento de su objeto; cumplir las directrices y orientaciones de las políticas de cofinanciación definidas en las normas vigentes y del proceso de descentralización; las demás funciones que le asigne la Ley y que correspondan a la naturaleza de sus funciones.  </t>
  </si>
  <si>
    <t xml:space="preserve">Entidades territoriales, Municipios, Departamentos. </t>
  </si>
  <si>
    <t xml:space="preserve">Los proyectos que el Fondo Nacional de Caminos Vecinales desarrolle bajo el esquema de cofinanciación, estarán sujetos al siguiente régimen:  </t>
  </si>
  <si>
    <t xml:space="preserve"> Presentación de Proyectos    Metodologías 023 (Proyectos de mantenimiento de vías) y 024 (Proyectos de Construcción, mejoramiento y rehabilitación de vías) del Bpin del DNP. </t>
  </si>
  <si>
    <t>FN-020</t>
  </si>
  <si>
    <t xml:space="preserve">FONDO NACIONAL DE REGALIAS, FNR </t>
  </si>
  <si>
    <t xml:space="preserve">El Fondo Nal. de Regalías y la Comisión Nal. de Regalías fueron creadas por la Ley 141 de 1994 y modificado por el Dcrto.2141/1999, se establece el régimen de las participaciones y compensaciones generadas por la explotación de recursos no renovables y define la destinación de recursos del Fondo. La CNR, es una Unidad Administrativa Especial, sin personería Jurídica adscrita al DNP. El FNR, es un sistema de manejo separado de cuentas, sin personería jurídica. </t>
  </si>
  <si>
    <t xml:space="preserve">Fondo: Destinar recursos a la promoción de la Minería, la preservación del Medio Ambiente y la Financiación de Proyectos Regionales de inversión prioritarios en los planes de desarrollo de las entidades territoriales. Comisión: Vigilar y controlar el correcto recaudo, uso y administración de los recursos provenientes de las regalías y compensaciones a favor de los entes territoriales. </t>
  </si>
  <si>
    <t xml:space="preserve">Entidades Territoriales, quienes deben formular y presentar los proyectos a la Comisión Nacional de Regalías.  </t>
  </si>
  <si>
    <t xml:space="preserve">Distribución de los recursos del Fondo: 15% Energización (60% zonas interconectadas y 40% zonas no interconectadas). 60,875% Varios sectores (20% fomento a la minería, 20% proyectos de medio ambiente, 59% proyectos regionales de inversión y 1% libre destinación). 13,125% Proyectos específicos (15,236% Dpto. de Córdoba por 10 años, 75,238% proyectos medio ambientales y 9,624 para proyectos de minería). </t>
  </si>
  <si>
    <t xml:space="preserve"> Inversión     Proyectos de Fomento a la Minería Proyectos para la Preservación del Medio Ambiente Proyectos de Inversión Regional: Los que benefician a dos ó más departamentos y que son de carácter estratégico por su impacto, cobertura y promoción. </t>
  </si>
  <si>
    <t xml:space="preserve"> Condiciones de acceso a los Recursos        El procedimiento general es:  La entidad territorial formula, presenta y envía el proyecto oficialmente a la CNR;   De acuerdo a la temática del proyecto, el ministerio correspondiente evalúa técnica y financieramente los proyectos. Los proyectos viables son remitidos al DNP, quien los consolida y los pone a consideración de la Comisión Nacional de Regalías para su aprobación. La Comisión mediante resolución, comunica las aprobaciones, define el procedimiento para convenios y desembolsos y el correspondiente esquema de seguimiento. Finalmente, se contrata la interventoría de cada proyecto. </t>
  </si>
  <si>
    <t xml:space="preserve"> Presentación de Proyectos  El decreto 2141/1999 definió las áreas proyectos y actividades financiables, así como los mecanismos, procedimientos y trámites que deben tener en cuenta las entidades territoriales para acceder a los recursos. </t>
  </si>
  <si>
    <t>FN-021</t>
  </si>
  <si>
    <t xml:space="preserve">FONDO NACIONAL DE VIVIENDA, FONVIVIENDA </t>
  </si>
  <si>
    <t xml:space="preserve">Creado con el Decreto 555 de 2003, como un fondo con Personería Jurídica, patrimonio propio, autonomía presupuestal y financiera, sin estructura administrativa ni planta de personal propia, adscrito al Ministerio de Ambiente, Vivienda y Desarrollo Territorial. Su objeto es consolidar  el Sistema Nacional de Información de Vivienda y ejecutar las políticas del Gobierno Nacional en materia de vivienda de interés social urbana, en particular aquellas orientadas a la descentralización territorial de la inversión de los recursos destinados a vivienda de interés social. </t>
  </si>
  <si>
    <t xml:space="preserve">Ejecutar las políticas del Gobierno Nacional y apoyar a su Ministerio en materia de vivienda de interés social urbana; canalizar recursos provenientes del subsidio familiar de vivienda; coordinar acciones y actividades con las entidades del Sistema Nacional de Vivienda de Interés social para el desarrollo de las políticas respectivas; diseñar, administrar, y custodiar el Sistema Nacional de Información de Vivienda; asignar subsidios de vivienda de interés social, bajo las diferentes modalidades. </t>
  </si>
  <si>
    <t xml:space="preserve">Personas naturales, mayores de edad, solteras o casadas que no sean propietarios de una vivienda, ni lo sea su cónyuge o compañera permanente en unión marital de hecho, cuyos ingresos del hogar, totales mensuales no sean mayores a 4 S.M.L.M.V. </t>
  </si>
  <si>
    <t xml:space="preserve">Subsidio Familiar de Vivienda: Aporte en dinero que se otorga por una sola vez al beneficiario, sin cargo de restitución por parte de éste, el cual constituye un complemento de su ahorro, para facilitarle la adquisición o construcción de una solución de vivienda de interés social, que puede ser:  - Unidad Básica por Desarrollo Progresivo: El que se realiza en dos etapas, la adquisición de un lote urbanizado y la ejecución de la unidad básica de vivienda.  - Unidad Básica: El que posee un lote urbanizado, una edificación (un espacio múltiple, cocina, lavadero y baño) y que se pueda extender a una vivienda mínima.  - Vivienda Mínima: La que posee una unidad básica y espacio separado para alcobas. Construcción en sitio propio: Cuando la vivienda a construir, se pretende adelantar en un lote de terreno, de propiedad de alguno de los miembros del hogar postulante y se encuentre inscrito en la Oficina de Registro de Instrumentos Públicos. </t>
  </si>
  <si>
    <t xml:space="preserve">♦ Valores máximos de las soluciones de vivienda subsidiables (medidos en SMLMV): - 100: A Municipios con población igual o inferior a 100.000 habitantes. - 120: A Municipios con población entre100.000 y 500.000 habitantes. - 135: A Municipios con población superior a 500.000 habitantes.  ♦ Tipos de solución de vivienda y valor (medidos en SMLMV), a las cuales puede aplicarse el subsidio de vivienda: - Municipios con población superior a 500.000 hab.: Vivienda Tipo 1(hasta 50); Vivienda Tipo 2(De 51 a 70).  - Municipios con población inferior a 500.000 hab.: Vivienda Tipo 1(hasta 40); Vivienda Tipo 2(De 41 a 70); Vivienda Tipo 3(De 71 a 100); Vivienda Tipo 4(De 101 a 135).  </t>
  </si>
  <si>
    <t xml:space="preserve"> Inversión    Sectores de bajos recursos económicos. </t>
  </si>
  <si>
    <t>FN-022</t>
  </si>
  <si>
    <t xml:space="preserve">FONDO PARA EL FINANCIAMIENTO DEL SECTOR AGROPECUARIO, FINAGRO </t>
  </si>
  <si>
    <t xml:space="preserve">Creado con la Ley 16 de 1990, como una Sociedad de Economía Mixta, autónoma y especializada que maneja recursos de crédito. Su objeto es el financiamiento de las actividades Agropecuarias y del sector Rural, mediante la canalización y administración de recursos suficientes y oportunos en concordancia con las políticas del Gobierno Nacional para contribuir al desarrollo económico y social del país. Es un establecimiento de crédito de segundo piso, pues actúa como intermediario entre beneficiario y el banco que éste escoja. </t>
  </si>
  <si>
    <t xml:space="preserve">Financiación de proyectos para el desarrollo agropecuario y rural manteniendo el equilibrio financiero, administrando los recursos para proporcionarles una mayor seguridad. - Promover alianzas estratégicas con el propósito de ofrecer servicios innovadores y atractivos a los intermediarios, con una mayor cobertura de crédito. </t>
  </si>
  <si>
    <t xml:space="preserve">Pequeños, medianos y grandes productores del sector agrícola.  </t>
  </si>
  <si>
    <t xml:space="preserve">Crédito agropecuario; otros servicios (Certificado de Incentivo Forestal, CIF; Fondo Agropecuario de Garantías, FAG; Incentivo para la Capitalización Rural, ICR; programas especiales de fomento; alianzas estratégicas).  </t>
  </si>
  <si>
    <t>- Producción: cultivos de ciclo corto y semestrales, hortalizas, semillas, matas vegetales - Sostenimiento: agrícola, forestal, pecuario (avícola, bovinos, especies menores, zoocría, pesquero y acuícola). - Comercialización  - Servicios de apoyo  - Compra</t>
  </si>
  <si>
    <t xml:space="preserve">1. Seleccionar el intermediario financiero, donde se presentará la solicitud del crédito. 2. Establecer las necesidades de financiación y soportarlas con un proyecto productivo, para esto puede acceder a: Servicios complementarios:  - Fondo Agropecuario de Garantías, FAG: Su objeto es respaldar créditos nuevos redescontados en Finagro, que se otorguen a productores que no puedan ofrecer las garantías comunes requeridas por los intermediarios financieros. Sus usuarios son personas naturales o jurídicas y se clasifican en: pequeños, medianos y grandes productores, de acuerdo al monto del préstamo a solicitar. - Incentivo a la Capitalización Rural, ICR: Es un derecho a un beneficio económico que se otorga a una persona por la ejecución de un proyecto o actividad de inversión nueva que contribuya a incrementar la formación bruta de capital y/o a la modernización tecnológica del sector agropecuario. Los beneficiarios son personas naturales o jurídicas que en forma individual o colectiva, ejecuten proyectos relacionados con adecuación de tierras y manejo del recurso hídrico; maquinaria y equipo de uso agropecuario, forestal y pesquero; transformación primaria y comercialización de bienes de origen agropecuario; plantación y mantenimiento de cultivos de tardío rendimiento; infraestructura para la producción y/o desarrollo de biotecnología. - Certificado de Incentivo Forestal, CIF (ver pág. 5 de éste documento). </t>
  </si>
  <si>
    <t>FN-023</t>
  </si>
  <si>
    <t xml:space="preserve">FONDO PARA LA ACCION AMBIENTAL, FPAA  </t>
  </si>
  <si>
    <t xml:space="preserve">Constituido en agosto de 2000, como un Organismo no gubernamental, sin ánimo de lucro; tuvo su origen en el Acuerdo bilateral suscrito en 1993 entre los gobiernos de Colombia y Estados Unidos, mediante el cual se crea la “Iniciativa de las Américas”. Su objeto es administrar, supervisar y gestionar recursos para promover las actividades destinadas a preservar, proteger o mejorar los recursos naturales y biológicos del país; fomenta la supervivencia y desarrollo de la niñez. </t>
  </si>
  <si>
    <t xml:space="preserve">- Promueve el desarrollo sostenible desde una perspectiva descentralizada y altamente participativa. - Apoya en forma prioritaria, proyectos que promueven la consolidación de una nueva relación hombre - medio ambiente y fortalecen la visión planificada y eficiente de la administración ambiental del país. - Cofinancia con recursos no reembolsables, proyectos destinados a preservar y proteger los recursos naturales de país, de forma sostenible y viable ecológicamente. </t>
  </si>
  <si>
    <t xml:space="preserve">Entidades colombianas no gubernamentales sin ánimo de lucro, dedicadas a la conservación ambiental y organizaciones comunitarias. </t>
  </si>
  <si>
    <t xml:space="preserve">El Consejo de las Américas (conformado por 8 miembros: un representante de la Agencia de Estados Unidos para el Desarrollo Internacional –USAID-, el director de Política Ambiental del DNP; el Ministro de Ambiente, Vivienda y Desarrollo Territorial; un representante de los empresarios del país, un delegado de la academia; y 3 representantes de ONG´s ambientales y de niñez, estos cinco últimos son nombrados por los representantes del Gobierno de la República de Colombia con el consentimiento del representante del Gobierno de los Estados Unidos de América en consulta con esos grupos) es el rector de los recursos del fondo y el que analiza y selecciona los proyectos.   </t>
  </si>
  <si>
    <t>El trámite se realiza a través de unidades técnicas especializadas quienes evalúan las solicitudes y efectúan seguimiento y evaluación a los proyectos aprobados, actualmente el fondo cuenta con 14 Unidades Técnicas de Apoyo (Alma Mater; la Corporación para la investigación socioeconómica y tecnológica de Colombia -CINSET-; el Centro para la investigación en sistemas sostenibles de producción agropecuaria - CIPAV-; CODESARROLLO; Corporación Desarrollo y Paz del Magdalena Medio; ECOFONDO; FEDECARIBE; Fundación FES; Fundación Natura; Universidad de los Andes; Universidad del Norte; Universidad Nacional de Colombia; Colciencias; Corporación para el desarrollo participativo y sostenible de los pequeños agricultores -</t>
  </si>
  <si>
    <t>FN-024</t>
  </si>
  <si>
    <t xml:space="preserve">FONDOS REGIONALES DE INVERSION EN DESCONTAMINACION HIDRICA, FRIDEHI </t>
  </si>
  <si>
    <t xml:space="preserve">Creados mediante Acuerdo del Consejo Directivo de cada Corporación Autónoma Regional y depende de las condiciones financieras y del monto de cada fondo (por lo menos el 70% de los recaudos de tasas ambientales, en particular la tasa retributiva por contaminación hídrica). Son mecanismos financieros implementados por el Ministerio de Ambiente, Vivienda y Desarrollo Territorial y el Sistema Nacional Ambiental –SINA-, para manejar la inversión de los recursos generados por tasas ambientales con la finalidad de utilizar estos recursos en la descontaminación del medio ambiente al menor costo posible, promoviendo la innovación y asignación eficiente de los recursos. </t>
  </si>
  <si>
    <t xml:space="preserve">   - Minimizar  el costo de alcanzar las metas regionales de descontaminación, garantizando la mayor reducción de carga contaminante por peso invertido.  - Acelerar la inversión y el mejoramiento ambiental a nivel de cada cuenca. - Dar criterios de selección de proyectos según costo efectividad y ayuda comunitaria. - Identificar, negociar y articular fuentes financieras para los proyectos seleccionados. - Promover la eficiencia, agilidad y transparencia administrativa en el manejo de recursos generados por tasas retributivas y las fuentes financieras adicionales. - Cofinanciar la investigación y el desarrollo regional en torno a la minimización del costo de la descontaminación municipal y la producción limpia. - Incentivar la participación de diferentes actores regionales que contribuyan a la estructuración de proyectos que solucionen la contaminación de aguas residuales. - Facilitar a las Autoridades Ambientales Regionales el desarrollo de programas de inversión para el mejoramiento de la calidad del agua a  nivel regional. - Lograr una adecuada estructuración financiera para los proyectos de descontaminación y reconversión desde varios aspectos. </t>
  </si>
  <si>
    <t xml:space="preserve">Todas las entidades que paguen tasas retributivas. </t>
  </si>
  <si>
    <t>- 55% Proyectos de inversión en sistemas de tratamiento de aguas residuales. - 15% Proyectos de preinversión en sistemas de tratamiento de aguas residuales. - 22% Proyectos de investigación sectorial aplicada en producción mas limpia. - 5% Proyectos de in</t>
  </si>
  <si>
    <t xml:space="preserve"> Inversión     - Proyectos ambientales relacionados con la prevención y tratamiento de la contaminación hídrica. - Sistemas de tratamiento de aguas residuales en los municipios. </t>
  </si>
  <si>
    <t>FN-025</t>
  </si>
  <si>
    <t xml:space="preserve">INSTITUTO COLOMBIANO AGROPECUARIO, ICA </t>
  </si>
  <si>
    <t xml:space="preserve"> Establecimiento Público de Orden Nacional con personería jurídica, autonomía administrativa y patrimonio independiente adscrito al Ministerio de Agricultura y Desarrollo Rural. Contribuye al desarrollo agropecuario sostenible, mediante la prevención, control y disminución de problemas y riesgos sanitarios, biológicos y químicos que afecten la producción agropecuaria y al hombre. Mejora la capacidad nacional de oferta agroalimentaria y agroindustrial acorde con los mercados, menor deterioro ambiental y competitividad en beneficio de la sociedad colombiana. </t>
  </si>
  <si>
    <t xml:space="preserve">Realizar, financiar o concertar programas de Investigación y transferencia de tecnología; promover y utilizar estrategias de información científica y tecnológica para impulsar el desarrollo del sector agropecuario; procurar la preservación y el correcto aprovechamiento de los recursos genéticos vegetales y animales del país; ejercer el control técnico sobre importaciones de insumos para la actividad agropecuaria, de animales, vegetales y productos de origen animal y vegetal, previniendo la aparición de enfermedades ó plagas y certificar la calidad sanitaria de las exportaciones. </t>
  </si>
  <si>
    <t xml:space="preserve">Sector agropecuario </t>
  </si>
  <si>
    <t xml:space="preserve">Servicios:  - Area Agrícola: plaguicidas, fertilizantes, bio-insumos, prevención de riesgos fitosanitarios. - Area Pecuaria: regulación y control de medicamentos veterinarios, biológicos veterinarios. </t>
  </si>
  <si>
    <t xml:space="preserve">Registro de productores, importadores y exportadores de insumos agropecuarios; expedición de documentos para la importación y exportación de animales, vegetales y sus productos; análisis de insumos agropecuarios y residuos de plaguicidas; registro de ventas o de uso de insumos agropecuarios; certificación de semillas; pruebas de diagnóstico para animales, vegetales y humanos (zoonosis); expedición de guías de movilización; registro obtentores de variedades vegetales; certificados fitosanitarios y zoosanitarios de nacionalización, exportación y reexportación (la persona natural o jurídica, que esté interesada en exportar material vegetal originario de Colombia debe solicitar por escrito en la oficina de Inspección y cuarentena del ICA, la inspección de mercancía y  la expedición de dicho certificado).  </t>
  </si>
  <si>
    <t>FN-026</t>
  </si>
  <si>
    <t xml:space="preserve">INSTITUTO COLOMBIANO DE BIENESTAR FAMILIAR, ICBF </t>
  </si>
  <si>
    <t xml:space="preserve"> Creado por la Ley 75/1968, es un establecimiento público del orden nacional, con personería jurídica, autonomía administrativa y patrimonio propio, adscrito al Ministerio de la Protección Social. Es un servicio público a cargo del Estado que busca fortalecer los lazos familiares, asegurar y apoyar el cumplimiento de los deberes y obligaciones de sus miembros, tutelar sus derechos y brindar protección a los menores Sistema Nacional de Bienestar Familiar: Conjunto de instituciones públicas y privadas del orden nacional, departamental y municipal que atienden total o parcialmente, la prestación de los servicios de bienestar familiar, buscando el desarrollo armónico de la familia, la protección de la niñez y la garantía de sus derechos. </t>
  </si>
  <si>
    <t xml:space="preserve">Funciones: Ejecutar políticas del Gobierno en materia de fortalecimiento de la familia y protección al menor de edad; formular, ejecutar y evaluar programas de bienestar familiar sujetos en el Plan de Gobierno; atender el subsidio alimentario y la promoción de la salud a cargo del ICBF; ejecutar programas de carácter nutricional, especialmente en la población infantil vulnerable y en riesgo; señalar y hacer cumplir los requisitos de funcionamiento de las instituciones y de los establecimientos de protección del menor de edad y la familia y de las instituciones que desarrollen programas de adopción. Servicios del ICBF:  Apoyo al bienestar familiar: busca reforzar las funciones desarrolladas por la familia; Nutrición: acciones para elevar el nivel nutricional de madres gestantes, niños y niñas en edad escolar y preescolar; Creciendo y aprendiendo: orientación a la familia para una convivencia sana y armónica; Restableciendo vínculos: busca la integración familiar, social y comunitaria, con el respeto de los derechos; Intervenciones directas: procura la restitución y garantía de los derechos estos. - Programas Generales: protección a la familia, la infancia y la juventud (hogares infantiles, jardines comunitarios, adopciones, etc.); plan nacional de alimentación y nutrición (recuperación nutricional, binestarina y soya); prevención y atención de la violencia intrafamiliar (hogar sustituto, casa hogar de protección); prevención y erradicación del trabajo infantil; el programa presidencial Colombia Joven (programa que orienta la acción del Estado y de la sociedad en la formulación de la Política Pública de Juventud y su implementación a través de acciones que mejoren la calidad de vida de los jóvenes y su participación responsable y efectiva en todos los ámbitos de la vida nacional).  - Programas Especiales: atención a ancianos pobres e indigentes; atención a la población con discapacidad; apoyo a familias indígenas en formación y desarrollo; apoyo a la población rural dispersa; asistencia en situación de emergencia. </t>
  </si>
  <si>
    <t xml:space="preserve">Las Regionales: cuentan con Centros Zonales ubicados actualmente en 199 municipios, en donde profesionales de diferentes disciplinas (derecho, trabajo social, sociología, psicología, nutrición, pedagógica y otros) brindan asesoría permanente a los niños, niñas, jóvenes y padres de familia, cuya situación lo requiera, en lo referente a asistencia y asesoría social, psicológica, legal y nutricional, según los requerimientos o necesidades de la población que solicite el servicio.  </t>
  </si>
  <si>
    <t>FN-027</t>
  </si>
  <si>
    <t xml:space="preserve">INSTITUTO COLOMBIANO DE CREDITO EDUCATIVO Y ESTUDIOS TÉCNICOS EN EL EXTERIOR, ICETEX  </t>
  </si>
  <si>
    <t xml:space="preserve">Establecimiento público adscrito al Ministerio de Educación Nacional, según el Decreto 2586 de 1950. Su objeto es la generación y puesta en marcha de un conjunto de programas de apoyo al desarrollo cultural y educativo de los programas internacionales y de los Fondos en administración que potencie y facilite el acceso y el mejoramiento de la Educación Superior. </t>
  </si>
  <si>
    <t xml:space="preserve">- Facilitar a los estudiantes el acceso a los mejores programas de formación en el país y a un número cada vez mayor de oportunidades de estudio en el exterior, en instituciones de reconocido prestigio internacional. - Asegurar capacitación a estudiantes en áreas prioritarias para el desarrollo nacional. - Obtener alternativas de financiación, con participación de la nación y otros sectores. - Garantizar que la distribución de los servicios entre los estudiantes y las diferentes regiones del país, se realice con criterios de equidad social y regional. </t>
  </si>
  <si>
    <t xml:space="preserve">Estudiantes y profesionales colombianos que posean altos méritos académicos y carezcan de recursos económicos suficientes para financiar sus estudios superiores. - Estratos 1, 2 y 3 con buen desempeño académico. - Carreras técnicas profesionales, tecnológicas y ciclo complementario del bachillerato. - Créditos para 1 y 2 semestre o créditos académicos equivalentes.   </t>
  </si>
  <si>
    <t>- Créditos: Ayuda reembolsable al alumno que ingrese o continúe estudios superiores de pregrado o posgrado en el país ó el exterior (corto, mediano y largo plazo). - Becas Internacionales: Ayudas financieras no reembolsables, que cubren total o parcialmen</t>
  </si>
  <si>
    <t xml:space="preserve">- Proyecto acceso con calidad a la educación superior (ACCES): busca ampliar la cobertura de la educación superior, con financiamiento sostenible, reducir desigualdades de acceso y resolver problemas de calidad y pertenencia. - Líneas especiales: Crédito </t>
  </si>
  <si>
    <t xml:space="preserve"> Condiciones de acceso a los Recursos   - Programas de Educación superior acreditados o en vía de acreditación. - Regionalización, Educación Virtual o modalidades alternativas. - Ser colombiano, tener inscripción a un programa, y el puntaje requerido del Icfes.   Metodología para la Presentación de Proyectos   Formulario de solicitud diligenciado; fotocopia del documento de identidad; recibo de pago o certificado del Colegio; fotocopia del último recibo de teléfono y del carne del SISBEN; certificado del examen de estado (ICFES); constancia de inscripción de la Institución de Educación Superior; fotocopia del título o acta de grado de los estudios de pregrado; y certificado de experiencia laboral e ingresos, si trabaja.  </t>
  </si>
  <si>
    <t>FN-028</t>
  </si>
  <si>
    <t xml:space="preserve">INSTITUTO COLOMBIANO DE DESARROLLO RURAL, INCODER </t>
  </si>
  <si>
    <t xml:space="preserve">Creado por el Decreto 1300/2003, es un Instituto descentralizado, adscrito al Ministerio de Agricultura y Desarrollo Rural. Su objeto es contribuir al fortalecimiento de las comunidades rurales, en especial las campesinas, indígenas y afrocolombianas al ordenamiento social y cultural del territorio rural y al mejoramiento de la capacidad de gestión de las entidades territoriales, para que en conjunto se construyan procesos de desarrollo competitivos, sostenibles y equitativos. </t>
  </si>
  <si>
    <t xml:space="preserve">Fortalecer los procesos de coordinación inter e intrasectoriales; articular y fortalecer los procesos participativos de planeación institucional, regional y local; impulsar la identificación y consolidación de núcleos de desarrollo rural; facilitar el acceso a la tierra y demás factores productivos, promoviendo nuevas alternativas de producción; contribuir al fortalecimiento de la actividad pesquera y acuícola mediante la investigación, ordenamiento, administración, control y regulación de los recursos; gestionar y otorgar recursos para la financiación, cofinanciación, subsidios e incentivos; y contribuir a la descentralización y participación comunitaria desde la base de la sociedad rural, fortaleciendo las entidades territoriales y sus comunidades.   </t>
  </si>
  <si>
    <t xml:space="preserve">Productores agropecuarios; toda persona que explote un predio en calidad de dueño; Productores de pesca y acuicultura. </t>
  </si>
  <si>
    <t xml:space="preserve"> Inversión      - Sector rural, dedicado a  la tierra y el cultivo;  - Sectores pesqueros y acuícolas.  </t>
  </si>
  <si>
    <t>FN-029</t>
  </si>
  <si>
    <t xml:space="preserve">INSTITUTO COLOMBIANO DE RECREACIÓN Y DEPORTE, COLDEPORTES </t>
  </si>
  <si>
    <t xml:space="preserve">Creado por el Decreto 2743 de 1968, como un establecimiento público adscrito al Ministerio de Cultura, con personería jurídica y patrimonio independiente. Su objetivo es ser el máximo organismo planificador, rector, director, asesor, evaluador y coordinador del Sistema Nacional del Deporte, tanto en el nivel privado como en el público, a través de la formulación de planes, programas y proyectos que garantizan el fomento, patrocinio, masificación y acceso del individuo y la comunidad al conocimiento y práctica del deporte, la recreación, el aprovechamiento del tiempo libre, la educación extraescolar y la educación física. </t>
  </si>
  <si>
    <t xml:space="preserve">Actividades: Sistema paralímpico (máximo evento deportivo para personas con discapacidad), Glorias del deporte (es la máxima categoría que se otorga a un deportista por haber obtenido el tope de rendimiento en su deporte), Deportistas de alto rendimiento (le ofrece a estos deportistas, condiciones óptimas de preparación, entrenamiento y competencia, para optimizar los logros deportivos en eventos de carácter internacional, mundial y olímpico), Incentivos (estimular económicamente a los deportistas nacionales que han obtenido medallas de oro, plata y bronce en juegos olímpicos y campeonatos mundiales), Juegos universitarios (es un plan que busca la formación integral de los deportistas, como un paso del alto rendimiento), Escuelas de formación deportiva (desarrollan procesos técnicos, científicos, de salud, sociales y educativos para el desarrollo deportivo del niño y el joven colombiano), Centros de educación física (son  estructuras deportivas y educativas, establecidas y adecuadas por un ente deportivo municipal para atender sus necesidades de capacitación, asesoría, fomento, apoyo, investigación y ejecución de programas de educación física, deporte y recreación), Sindep (herramienta de software que permite manejar la información en los establecimientos, sobre deportistas, profesionales del deporte, organismos deportivos, calendarios, infraestructura médica y deportiva, etc.), Festivales escolares (propiciar en todos los establecimientos educativos del país, los espacios recreativos y deportivos que fortalezcan el desarrollo individual y social del niño colombiano, a través de la práctica de la actividad física deportiva y recreativa), Juegos intercolegiados (son unos juegos que se realizan anualmente en los colegios, en fases que permitan llegar a una final nacional, mediante diferentes clasificaciones), Nuevo comienzo -adulto mayor- (es un programa que ofrece recreación para la tercera edad), Juegos de la función pública (son campeonatos de diferentes tipos de juegos que organiza el Departamento Administrativo de la Función Pública).    </t>
  </si>
  <si>
    <t xml:space="preserve">Sectores académicos (universidades, Sena);  empresarial, industrial, oficial (Ministerio de Minas y Energía, Ministerio de Ambiente, Vivienda y Desarrollo Territorial, Ministerio de Comunicaciones, Ministerio de Cultura, entre otros). </t>
  </si>
  <si>
    <t>- La Recuperación Contingente: Proyectos cuyo desarrollo no genera beneficios económicos directos, donde la entidad proponente es exonerada del reembolso. - La Cofinanciación: Proyectos que se ejecutan mediante alianzas estratégicas entre una universidad,</t>
  </si>
  <si>
    <t xml:space="preserve"> Inversión       Programas del Sistema Nacional de Ciencia y Tecnología: Ciencias Básicas, Biotecnología, Educación, Medio Ambiente, Salud, Ciencias Sociales y Humanas, Ciencias Agropecuarias, Mar, Desarrollo Tecnológico Industrial y Calidad, Electrónica, Telecomunicación e Informática, y Energía-Minería. Instituciones del Sistema Nacional de Innovación: Centros (Desarrollo Tecnológico, Regionales de Productividad) y las Incubadoras de Empresas. </t>
  </si>
  <si>
    <t>- Certificación de revisión y aprobación de componente técnico del proyecto por el Comité Científico o instancia técnica respectiva de la entidad que presenta el proyecto.  - Carta institucional de presentación de la propuesta, firmada por el representant</t>
  </si>
  <si>
    <t>FN-030</t>
  </si>
  <si>
    <t xml:space="preserve">INSTITUTO NACIONAL DE CONCESIONES, INCO </t>
  </si>
  <si>
    <t xml:space="preserve">Creado por el Decreto 1800 del 26 de junio de 2003, como un establecimiento público de orden nacional,  adscrito al Ministerio de Transporte, con personería jurídica, patrimonio independiente  y autonomía administrativa y financiera. Su objeto es planear, estructurar, contratar, ejecutar y administrar los negocios de infraestructura de transporte que se desarrollen con participación del capital privado y en especial las concesiones en los modos carretero, fluvial, marítimo, férreo y portuario. </t>
  </si>
  <si>
    <t xml:space="preserve">- Planear la ejecución de los proyectos con participación de capital privado en infraestructura a cargo de la Nación que hayan sido previamente identificados por el Ministerio de Transporte. - Estudiar la viabilidad y proponer esquemas de participación del capital privado de acuerdo con las políticas fijadas por el Ministerio - Unificar los procedimientos de evaluación, preparación de estudios, pliegos, negociación y en general la estructuración de concesiones. - Elaborar los estudios requeridos para definir los peajes, tasas, tarifas, contribución de valorización en los proyectos a su cargo y otras modalidades de financiación a cobrar por el uso o para la construcción, mantenimiento o rehabilitación de la infraestructura del sector transporte. - Elaborar los estudios y adelantar las acciones necesarias para recopilar la información de carácter predial, ambiental y social requerida para una efectiva gestión de los proyectos a su cargo. -  Coordinar la obtención de licencias y permisos, la negociación, la adquisición de predios y la realización de las gestiones requeridas para el desarrollo del respectivo proyecto. - Controlar la evolución de las variables relacionadas con las garantías otorgadas por la Nación, durante la vigencia de los contratos, y calcular y actualizar los pasivos contingentes si hubiere lugar a ello, para cubrir dichas garantías. - Ejecutar las actividades requeridas para la promoción de los proyectos entre los inversionistas nacionales o extranjeros. - Coordinar con el Instituto Nacional de Vías –INVIAS-, la entrega mediante acto administrativo de la infraestructura de transporte, en desarrollo de contratos de concesión. - Supervisar, evaluar y controlar el cumplimiento de la normatividad técnica en los proyectos a su cargo. - Establecer para cada negocio de infraestructura de transporte los esquemas de retribución de la inversión. - Asesorar a las entidades descentralizadas, territorialmente o por servicios y a las entidades nacionales, en la estructuración técnica, legal y financiera de proyectos de vinculación de capital privado cuando éstas lo soliciten. </t>
  </si>
  <si>
    <t xml:space="preserve"> Empresas públicas y privadas relacionadas con el desarrollo de Proyectos de infraestructura de transporte.</t>
  </si>
  <si>
    <t xml:space="preserve"> Inversión    Sector transporte (carretero, fluvial, marítimo, férreo y portuario </t>
  </si>
  <si>
    <t xml:space="preserve">- Tres ejemplares de la propuesta completa, incluyendo bibliografía y presupuesto.  - Tres copias de las hojas de vida resumidas de los Investigadores y co-investigadores.  - Versión de la propuesta en archivo electrónico (Word para Windows), en diskette </t>
  </si>
  <si>
    <t xml:space="preserve"> Presentación de Proyectos     La Infraestructura de transporte a cargo del Instituto Nacional de Vías –INVIAS- será transferida mediante acto administrativo al Instituto Nacional de Concesiones –INCO-.   </t>
  </si>
  <si>
    <t>FI-031</t>
  </si>
  <si>
    <t>FUENTES INTERNACIONALES</t>
  </si>
  <si>
    <t>RECURSOS DE CREDITO EXTERNO</t>
  </si>
  <si>
    <t>La Ley 80 de 1993 y Decreto 2681 del mismo año, reglamenta las Operaciones de Crédito Público Externas, las cuales son las que celebran las entidades públicas con no residentes del territorio colombiano y/o que se pactan en moneda extranjera, pagaderas a través de la misma, y que de alguna forma afectan de manera directa la Balanza de pagos de la Nación por aumento de pasivos en el exterior</t>
  </si>
  <si>
    <t>Celebrar operaciones de crédito entre entidades públicas y no residentes del territorio colombiano.</t>
  </si>
  <si>
    <t>- Préstamos de libre destinación: Son recursos cuya asignación es libre y autónoma y no está asociada a un proyecto en particular sino a un programa de financiación global. - Créditos de destinación específica: Son los recursos que se obtienen con el fin de destinarlos para un proyecto concreto, se registran en el Banco de Proyectos de Inversión Nacional -Bpin-, para sean tenidos en cuenta para el Presupuesto General de la Nación.</t>
  </si>
  <si>
    <t>Los créditos externos según su aplicación se clasifican en: - Libre Destinación: a. Bonos: Por medio de agentes se colocan los bonos en inversionistas que pueden ser personas naturales o jurídicas. b. Banca Comercial: En bancos internacionales. c. Banca Multilateral: El riesgo queda en el banco pero prestan bajo el cumplimiento de reformas económicas. - Destinación específica: a. Banca Multilateral: BID, CAF, BIRF, Bancos Europeos. b. Proveedores: Firmas que financian bienes a plazo, como prioridad la defensa. c. Banca Bilateral: Donde un país financia a otro. Los créditos bilaterales se pueden otorgar bajo las siguientes modalidades: - Ayuda de Capital: Son recursos que provienen de los presupuestos gubernamentales de los países que deseen contribuir al desarrollo de Colombia y son otorgados en condiciones blandas. - Recursos de fomento a las exportaciones: Estos recursos van ligados a la compra de bienes y/o servicios procedentes del país que otorga el crédito.</t>
  </si>
  <si>
    <t>Fuentes de crédito externo: Organismos Internacionales de Fomento – Banca Multilateral, Gobiernos o Crédito Bilateral, Títulos de Deuda Pública Externa (Bonos, Titularización), Banca Privada o Comercial, Proveedores, Leasing Internacional. Los créditos de Libre Destinación y de Destinación Específica deben someterse a los siguientes pasos: 1. Autorización: están programados y requieren previa autorización del DNP. 2. Contratación: ya cuenta con firma de aprobación</t>
  </si>
  <si>
    <t>1. La entidad presenta solicitud de endeudamiento y justificación al DNP. 2. El DNP da concepto sobre el Estudio técnico de la operación y el Análisis Financiero del caso, y el Departamento Administrativo de la Función Pública, informa sobre la capacidad de endeudamiento de las entidades territoriales, para asignar los recursos. 3. La entidad solicitante y el DNP, preparan conjuntamente el documento CONPES. 4. El Conpes y la CICP, Comisión Interparlamentaria de Crédito Público y el Ministerio de Hacienda, emiten concepto favorable único, y resolución de autorización respectivamente, para la contratación del empréstito, otorgamiento de la garantía e inicio de trámites. 5. La fuente de financiamiento negocia el empréstito junto con el Min. Hacienda, quién emite resolución de autorización para suscribir el contrato y otorgar garantías. 6. Se constituyen las Contragarantías, la firma del contrato de crédito y de garantía</t>
  </si>
  <si>
    <t>FI-032</t>
  </si>
  <si>
    <t>ORGANIZACIÓN DE LOS ESTADOS IBEROAMERICANOS, OEI</t>
  </si>
  <si>
    <t>Creada en 1949 como la Oficina de Educación Iberoamericana y con modificaciones hasta 1991, es un organismo internacional de carácter gubernamental para la cooperación entre los países iberoamericanos en el campo de la educación, la ciencia, la tecnología y la cultura en el contexto del desarrollo integral, la democracia y la integración regional.</t>
  </si>
  <si>
    <t>- Contribuir a fortalecer el conocimiento, la integración, la solidaridad y la paz, entre los pueblos iberoamericanos a través de la educación, la ciencia, la tecnología y la cultura. - Colaborar permanentemente en la transmisión e intercambio de las experiencias de integración económica, política y cultural producidas en los países europeos y latinoamericanos. - Difundir una cultura que asimile el desarrollo de la ciencia y la tecnología. - Facilitar las relaciones entre ciencia, tecnología y sociedad en los países iberoamericanos, analizando las implicaciones del desarrollo científico-técnico desde una perspectiva social y aumentando su valoración y la comprensión de sus efectos por todos los ciudadanos. - Promover la vinculación y distribución equitativa de los planes de educación, ciencia, tecnología y cultura y los planes y procesos socioeconómicos. - Promover y realizar programas de cooperación horizontal entre los Estados Miembros y de éstos con los Estados e instituciones de otras regiones. - Contribuir a la difusión de las lenguas española y portuguesa y al impulso de los métodos y técnicas de su enseñanza, así como el fomento de la educación bilingüe.</t>
  </si>
  <si>
    <t>Países Iberoamericanos que conforman la comunidad de naciones (Argentina, Bolivia, Brasil, Colombia, Costa Rica, Cuba, Chile, República Guinea Ecuatorial, Honduras, México, Nicaragua, Panamá, Paraguay, Perú, Portugal, Puerto Rico, Uruguay y Venezuela).</t>
  </si>
  <si>
    <t xml:space="preserve"> - Programas: Servicio Informativo Iberoamericano (es una agencia de prensa internacional que ofrece información periodística sobre educación, ciencia, tecnología y cultura con el objeto de contribuir a la promoción y divulgación de los científicos, investigadores, artistas, y demás protagonistas del progreso), Guía Iberoamericana de la Administración pública de la cultura (son publicaciones que muestran las actividades en el campo de la ciencia, la cultura, y la educación que la OEI ha puesto en marcha en los diferentes países iberoamericanos), Formación en administración y gestión cultural (actividades y proyectos destinados a la profesionalización de la
gestión en el campo de las políticas culturales, a través de programas de formación
inicial y de capacitación en ejercicio, intercambio de programas y especialistas, y
diseño de herramientas para la formación), Red Quipu (Red Iberoamericana de
Información y Comunicación Educativa, creada en 1997 con el objeto de facilitar el
acceso a información entre los distintos actores educativos de iberoamérica).
- Servicios Especiales: Gestión de Programas, Servicios Administrativos y
Gerenciales, Programas y Proyectos especiales (incentivan y apoyan el sector
educativo), Centro de Recursos Documentales e Informáticos –CREDI, Servicio
Informativo Iberoamericano, Centro de Producción Audiovisual, Licitaciones y
Convocatorias.
- Publicaciones: Iberoamérica conoce, Palabra obra – La imagen del sabedor.
- Eventos Iberoamericanos. </t>
  </si>
  <si>
    <t>Países Iberoamericanos.</t>
  </si>
  <si>
    <t>FI-033</t>
  </si>
  <si>
    <t>ORGANIZACIÓN DE LAS NACIONES UNIDAS PARA LA AGRICULTURA Y LA ALIMENTACION, FAO</t>
  </si>
  <si>
    <t>Fundada en 1945 como una agencia especializada de las Naciones Unidas para la agricultura y la alimentación. Este organismo tiene como mandato elevar los niveles de nutrición y vida, y mejorar la productividad agrícola. Su pretensión principal es aliviar la pobreza y el hambre promoviendo el desarrollo agrícola, la mejor nutrición y seguridad alimentaria, todo esto por medio de Asistencia y Cooperación Técnica</t>
  </si>
  <si>
    <t xml:space="preserve"> - Coordina internacionalmente, aspectos relativos a la agricultura, la silvicultura, la pesca y el desarrollo rural para aumentar la producción y seguridad alimentaria. - Otorga asistencia y ayuda a los países en desarrollo mediante una amplía variedad de proyectos. - Proporciona información sobre nutrición, alimentación, agricultura, pesca, y forestal - Asesora a agricultores, científicos, comerciantes, planificadores y a Gobiernos en aspectos de planeación, inversión, comercialización, políticas, etc., para el desarrollo. - Sirve de tribuna neutral, donde los países debaten y formulan políticas del sector. - Organiza conferencias, reuniones técnicas y consultas a expertos.</t>
  </si>
  <si>
    <t>Agricultores, Científicos, Comerciantes, Planificadores del sector público, Gobiernos, Organizaciones no gubernamentales y Países en desarrollo.</t>
  </si>
  <si>
    <t>La FAO, no es un fondo, por lo tanto los proyectos a los cuales aporta, son ejecutados por la FAO misma, en cooperación con Entidades Nacionales y todos tienen que ser avalados por el Gobierno Nacional, por medio de la ACCI.</t>
  </si>
  <si>
    <t xml:space="preserve"> - Programa de Cooperación Técnica, PCT: estimula el flujo de recursos hacia el sector agrícola, y responde a necesidades urgentes e imprevistas; financia situaciones de emergencia, inversión, capacitación, servicios de asesoría, misiones de formulación y programación de conferencias de donantes como apoyo a los gobiernos en programas nacionales, asistencia al desarrollo, y cooperación entre países. - Programa Especial para la Seguridad Alimentaria, PESA: ayuda a mejorar la seguridad alimentaria de países con bajos recursos, mediante rápidos aumentos de la productividad y producción agrícola por medio de la organización de los agricultores para que realicen operaciones en áreas de propiedad de la FAO, aportándoles de igual forma conocimientos y experiencia. - Cooperación Sur-Sur: organiza a los agricultores para que realicen operaciones en ciertas áreas (definidas por la FAO) en aras de aumentar la productividad. - Fondo Especial Telefood, FET: aporta asistencia a las familias pobres de los países en vías de desarrollo y en algunos países de economía de transición, en el mejoramiento de los medios de producción mediante provisiones que se entregan a los agricultores, pescadores y campesinos de semillas, utensilios, fertilizantes, equipos entre otros materiales de acuerdo a cada sistema de producción.
- Programa de las Naciones Unidas para el Desarrollo, PNUD: apoya los servicios
técnicos y cubre su costo, y proporciona fondos para la formulación, evaluación y
justificación de proyectos.
- Programa Cooperativo Gubernamental, GCP: financia diferentes proyectos
bilaterales o multilaterales, por medio de uno o varios donantes.
- Fondos Fiduciarios Unilaterales, UTF: son recursos de créditos realizados a través
de la banca multilateral como el Banco Mundial, el BID, entre otros.</t>
  </si>
  <si>
    <t>- La Agricultura, la silvicultura, la pesca, y desarrollo rural. - Población pobre, con baja nutrición y seguridad alimentaria.</t>
  </si>
  <si>
    <t>Se debe tramitar ante la ACCI: - Se presenta propuesta del proyecto donde se solicite el aval de la ACCI ante la FAO. - La ACCI evalúa la propuesta, de acuerdo con las prioridades del gobierno. - Si la ACCI otorga el aval, debe enviar comunicado a la FAO en Colombia. - La FAO en Colombia, realiza una evaluación y la envía a Roma (FAO principal), para la evaluación técnica y financiera final, donde puede tardar de 1 a 3 meses.</t>
  </si>
  <si>
    <t>Continuamente se realizan conferencias, reuniones técnicas y consultas de expertos, las cuales se publican en la página web.</t>
  </si>
  <si>
    <t>FI-034</t>
  </si>
  <si>
    <t>INSTITUTO INTERAMERICANO DE COOPERACION PARA LA AGRICULTURA, IICA</t>
  </si>
  <si>
    <t>Este organismo fue fundado hace 60 años en Costa Rica; en 1964 inicia labores en Colombia, y se encuentra especializado en la agricultura y el bienestar rural del Sistema Interamericano. Su misión es apoyar a los Estados Miembros (Canadá, Estados Unidos, México, Belice, Costa Rica, El Salvador, Guatemala, Honduras, Nicaragua, Panamá, Bolivia, Colombia, Ecuador, Perú, Venezuela, Argentina, Brasil, Chile, Paraguay, Uruguay, Antigua y Barbuda, Bahamas, Barbados, Dominica; Granada, Guyana, Haití, Jamaica, República Dominicana, San Vicente y las Granadinas, Santa Lucia, St. Kitts y Nevis, Surinam, y Trinidad y Tobago), en la búsqueda del progreso y la prosperidad con la modernización del sector rural, la promoción de la seguridad alimentaria, el desarrollo del sector agropecuario de una forma competitiva.</t>
  </si>
  <si>
    <t xml:space="preserve"> - Proporciona servicios de cooperación técnica, en conjunto con alianzas estratégicas desarrolladas con instituciones públicas y privadas, a través de Convenios y Proyectos. - Apoya el desarrollo Agroindustrial y de los Agronegocios mediante la adopción de nueva tecnología y prácticas modernas de negocios. - Promueve el desarrollo rural y el uso sostenible de los recursos naturales. - Apoya a los Ministerios de Agricultura frente a la globalización y modernización del Estado y ayuda en el proceso de transformación de la educación agrícola.</t>
  </si>
  <si>
    <t xml:space="preserve"> - Gremios de productores. - Sector académico. - Agricultores</t>
  </si>
  <si>
    <t xml:space="preserve">  - Sector Rural. - Sector Agropecuario</t>
  </si>
  <si>
    <t>La IICA presta su cooperación en conjunto con socios estratégicos como el Ministerio de Agricultura y Desarrollo Rural, Gobernaciones, Senado de la República, DNP, Universidades, Corporación Andina de Fomento, ICA, Banco Mundial, Banco Agrario, Corpoica, DANE, ICFES, Colciencias, Federaciones de productores, entre otros.</t>
  </si>
  <si>
    <t>FI-035</t>
  </si>
  <si>
    <t>EMBAJADA REAL DE LOS PAISES BAJOS</t>
  </si>
  <si>
    <t>Holanda ha prestado un especial interés a la cooperación internacional para el desarrollo en la última mitad del Siglo XX, aún en épocas de bajas en su economía. Actualmente, el país ha recuperado su dinámica y goza de una bonanza que ha sido calificada como el “milagro holandés”. Esto significa que Holanda aunque es un país pequeño y densamente poblado es una nación próspera y una parte sustancial de su prosperidad está relacionada con el desarrollo de su agricultura y de su riqueza agropecuaria. Holanda destina 3 mil millones de dólares a la cooperación internacional En los próximos dos años, la orientación hacia el proceso de paz dará contenido y rumbo a los programas temáticos de derechos humanos y medio ambiente. En ambos programas se trabajará tanto con el Estado como con la sociedad civil. Hasta ahora, ciertos componentes el programa están claramente enfocados hacia las ONG. Se intentará conseguir un mayor equilibro y se dará más importancia a los programas de larga duración.</t>
  </si>
  <si>
    <t>La Cooperación al Desarrollo en Colombia contiene tres programas temáticos: programa de Derechos Humanos, Paz y Buen Gobierno y Medio Ambiente. En 2002 se tratarán de orientar, en lo posible, todos los programas hacia el proceso de paz. Asimismo, se tratarán de mejorar la relación entre los diferentes programas. Dentro de los programas de derechos humanos y medio ambiente, se aplicarán los puntos de partida o línea base para una aproximación por sectores, siempre que esto sea posible.</t>
  </si>
  <si>
    <t>Sectores: Medio Ambiente, Derechos Humanos</t>
  </si>
  <si>
    <t>El gobierno neerlandés ha decidido concentrar la cooperación bilateral entre Holanda y Colombia desde Junio de 1999 en: - Promoción y Defensa de los Derechos Humanos, Paz y Democracia. - Protección del Medio Ambiente y la Biodiversidad. - Programas de Derechos Humanos, Paz, Buen Gobierno, y Democracia: Lucha contra la impunidad, protección de víctimas de violación de DDHH, apoyo institucional a organizaciones de DDHH, actividades educativas pro-paz y DDHH, lucha contra la corrupción y acceso a la justicia.</t>
  </si>
  <si>
    <t>Grandes programas y estrategias en el área de Medio Ambiente</t>
  </si>
  <si>
    <t>Cada propuesta que llega a la Embajada, es cuidadosamente estudiada para evaluar si está conforme a los criterios técnicos, y si encaja en los grandes lineamientos y objetivos del programa ambiental de Holanda con Colombia.</t>
  </si>
  <si>
    <t>FI-036</t>
  </si>
  <si>
    <t>EMBAJADA DE SUIZA</t>
  </si>
  <si>
    <t>Embajada de Suiza</t>
  </si>
  <si>
    <t xml:space="preserve"> - Modernización de la Red Ambiental Nacional (crédito blando); apoyo a inversiones en tecnología ambiental por parte de pequeñas y medianas empresas (fondo de garantías); Asesoría al Centro Nacional de Producción mas limpia y tecnología ambiental; manejo Forestal Sostenible (proyecto de la OIMT en Rionegro, Antioquia). - Proyectos de desarrollo y cooperación a través de diferentes ONG´S Suizas. - Proyectos multilaterales con la Oficina del Alto Comisionado de las Naciones Unidas para los Refugiados –ACNUR-, el Programa Mundial de Alimentos –PMA-, y el Comité Internacional de la Cruz Roja –CICR-, así como proyectos a través de ONG´S nacionales e internacionales con énfasis en la ayuda humanitaria en las líneas de emergencia, prevención, rehabilitación. - Fortalecimiento de la sociedad civil por la paz y promoción de los derechos humanos</t>
  </si>
  <si>
    <t>El trámite para la financiación de proyectos se puede realizar ante la ACCI, que es la que se encarga en conjunto con la Embajada de Suiza, en lo referente a este tipo de cooperación.</t>
  </si>
  <si>
    <t>FI-037</t>
  </si>
  <si>
    <t>EMBAJADA DE PERU</t>
  </si>
  <si>
    <t>Embajada de Perú en Colombia.</t>
  </si>
  <si>
    <t xml:space="preserve"> - Cooperación Bilateral (Cooperación Técnica de Países en desarrollo (CTPD) a través de la Comisión Mixta de Cooperación Científica y Técnica. - Cooperación Horizontal (Pasantías, cursos, talleres, intercambio de conocimientos y experiencias).</t>
  </si>
  <si>
    <t xml:space="preserve"> - Actividades que promueven el intercambio de conocimientos y experiencias. - No aplican a obras de infraestructura.</t>
  </si>
  <si>
    <t>El trámite para la financiación de proyectos se puede realizar ante la ACCI, que es la que se encarga en conjunto con la Embajada de Perú, en lo referente a este tipo de cooperación.</t>
  </si>
  <si>
    <t>FI-038</t>
  </si>
  <si>
    <t>CORPORACION ANDINA DE FOMENTO, CAF</t>
  </si>
  <si>
    <t>El 7 de febrero de 1968, los gobiernos de los países miembros suscribieron en Bogotá, su convenio constitutivo e iniciaron operaciones formalmente en 1970. Es una Institución Financiera multilateral cuya misión es apoyar el desarrollo sostenible de sus países accionistas y la integración regional. Atiende a los sectores público y privado, suministrando productos y servicios financieros múltiples a una amplia cartera de clientes, como son los dieciséis países de América Latina y el Caribe y 18 bancos privados que conforman la CAF.</t>
  </si>
  <si>
    <t>- Otorga préstamos a corto, mediano y largo plazo, cooperaciones técnicas, avales y garantías, y participa como accionista en empresas y fondos de inversión. - Estructura y financia proyectos sin recurso o con garantías limitadas y financia la adquisición de empresas y activos en procesos de privatización. - Realiza operaciones de financiamiento con organismos multilaterales y con la banca internacional. - Opera como banco de segundo piso para canalizar recursos hacia diversos sectores productivos y especialmente hacia las pequeñas y medianas empresas. - Servicios de apoyo financiero y asesoría para la consolidación y sostenibilidad de las instituciones financieras que atienden a la microempresa. - Presta servicios de cooperación técnica facilitado la transferencia de conocimientos y tecnología. - Administra fondos de otras instituciones tales como pequeños productores rurales, y comunidades indígenas, para proyectos orientados a beneficiar a sectores sociales marginados económicamente.</t>
  </si>
  <si>
    <t>De los países accionistas: Gobiernos, Instituciones públicas y Empresas privadas o mixtas</t>
  </si>
  <si>
    <t xml:space="preserve"> - Prestamos: Garantías limitadas, A/B (a través de estos préstamos la CAF otorga una porción A del préstamo con sus propios recursos y distribuye una porción B entre bancos internacionales o inversionistas institucionales, siendo la CAF siempre el acreedor, con la finalidad de complementar sus propios recursos financieros) y Cofinanciamientos. - Participaciones accionarias: Con fondos de inversión, a través de capital y de inversiones de cuasi – capital (préstamos subordinados los cuales se entienden como aquellos que se otorgan a empresas y entidades financieras, buscando el apalancamiento de los recursos, mejorando sus activos y pasivos y se adecua a las normativas del país; acciones preferentes las cuales son aquellas que se encuentran privilegiadas ante las acciones generales al momento de repartir los dividendos, y préstamos con opción de ser convertidos en acciones).
- Instrumentos de Inversión: Depósitos y emisiones de bonos regionales.
- Banca de Inversión: Suscripción de emisiones en los mercados de capitales
(Underwriting), Fideicomiso estructurado (captación de fondos mediante una estructura
de venta y arrendamiento posterior de sus activos productivos), Garantías parciales,
Finanzas Corporativas, Swaps de tasas de interés y otros derivados (tasas de interés
fijas a los clientes que no pueden acceder directamente a los mercados de productos
derivados en condiciones favorables), Asesorías financieras, Seguro de riesgo político
(se ofrecen pólizas de seguro de riesgo político y garantías de inversión para
operaciones de crédito externo, de comercio exterior y de inversión de capital).
- Fondos Especiales: Cooperación técnica para entre otras acciones mitigar la pobreza,
y el Fondo de Desarrollo Humano –FONDESHU- (promueve el desarrollo humano
sostenible en la región apoyando a las instituciones financieras que atienden a la
microempresa y financiando proyectos comunitarios que tengan alto impacto
demostrativo en los sectores rurales mas necesitados).</t>
  </si>
  <si>
    <t>- Sistemas financieros de las microempresas. - Comunidades de escasos recursos, sectores marginales.</t>
  </si>
  <si>
    <t>FI-039</t>
  </si>
  <si>
    <t>BANCO INTERAMERICANO DE DESARROLLO, BID</t>
  </si>
  <si>
    <t>Establecido en 1959, está conformado por 46 países, y tiene el propósito de contribuir a impulsar el progreso económico y social de América Latina y el Caribe, mediante el financiamiento multilateral de programas y proyectos de desarrollo económico, social e institucional. Su dos objetivos principales son: La equidad social y La reducción de la pobreza, y el crecimiento ambientalmente sostenible.</t>
  </si>
  <si>
    <t xml:space="preserve"> - Destinar su capital propio, los recursos que obtiene en los mercados financieros y otros fondos disponibles a financiar el desarrollo de sus países miembros prestatarios. - Complementar la inversión privada cuando el capital no está disponible, en términos y condiciones razonables. - Proveer asistencia técnica para la preparación, financiamiento y ejecución de los programas de desarrollo.</t>
  </si>
  <si>
    <t>Países Miembros de América Latina y el Caribe: - Gobiernos nacionales, provinciales, departamentales y municipales. - Organismos públicos autónomos. - Entidades de la sociedad civil que cuenten con aval gubernamental. - Empresas privadas sin garantía gubernamental (hasta el 5% de la cartera).</t>
  </si>
  <si>
    <t>- Préstamos: Proyectos específicos, Programas de obras múltiples, Créditos Globales, Ajuste Sectorial (mejorar la eficiencia económica de un sector o subsector y transferir recursos que posibiliten esa mejora), Por etapas (para financiar una porción del total del plan de inversión de un sector o subsector), Facilidad para preparación de proyectos, Financiamiento para pequeños proyectos, Sector privado, Mecanismos de reconstrucción para emergencia. - Cooperación Técnica: Con recursos no reembolsables, Recursos de recuperación contingente, Recursos reembolsables. - Créditos de Exportación, Créditos Paralelos de otras Instituciones financieras públicas, Otros créditos paralelos.</t>
  </si>
  <si>
    <t xml:space="preserve"> - Competitividad, mediante el respaldo a políticas y programas que incrementan el potencial de los países para el desarrollo en un entorno de comercio internacional abierto. - Modernización del estado, a través del fortalecimiento de la eficiencia y la transparencia en las instituciones públicas.
- Programas sociales, por medio de inversiones que amplíen las oportunidades para los
pobres.
- Integración regional, facilitando vínculos entre países que desarrollen mercados
regionales de bienes y servicios.</t>
  </si>
  <si>
    <t>El BID puede financiar hasta el 60% del costo total de los proyectos en Colombia. - Préstamos de capital ordinario al sector público: Amortización de 15 a 25 años. - Préstamos del sector privado, se evalúa cada uno por separado. - Préstamos Fondo de Operaciones Especiales (FOE): Amortización de 25 a 40 años.</t>
  </si>
  <si>
    <t>- El banco verifica la capacidad que tenga el prestatario de ejecutar el proyecto, determina sus costos, beneficios y efectos; realiza un estudio del impacto ambiental; y examina la rentabilidad y sostenibilidad del proyecto. - El prestatario presenta informes periódicos al BID, en la evolución del proyecto.</t>
  </si>
  <si>
    <t>FI-040</t>
  </si>
  <si>
    <t>AGENCIA COLOMBIANA DE COOPERACION INTERNACIONAL, ACCI</t>
  </si>
  <si>
    <t>Creada con la Ley 318 de 1996 como un Establecimiento Público del orden nacional, adscrito al Departamento Administrativo de la Presidencia de República. Su misión es ordenar y coordinar la cooperación técnica y financiera no reembolsable, orientada a la transferencia de tecnologías y capacidades internacionales, con el fin de fortalecer las diferentes regiones y sectores del país, utilizando como instrumento importante el Plan Nacional de Desarrollo.</t>
  </si>
  <si>
    <t>- Coordinar y articular las acciones de Cooperación internacional, técnica y financiera no reembolsable que reciba y otorgue el país, como ayuda oficial para el desarrollo. - Apoyar las entidades Nacionales y Territoriales, en la preparación de los planes, programas y proyectos de Cooperación Internacional. - Coordinar las solicitudes de cooperación internacional y canalizar la totalidad de los programas y proyectos que el país presente ante los cooperantes internacionales.</t>
  </si>
  <si>
    <t>- Entidades oficiales del orden nacional, departamental y municipal. - Organismos descentralizados del orden nacional, departamental y municipal.</t>
  </si>
  <si>
    <t>Cooperación Internacional: Técnica de Países en Desarrollo (CTPD); Financiera; ayuda de Emergencia y Desastres; ayuda alimentaria; cooperación cultural; becas; pasantías; seminarios, cursos y talleres.</t>
  </si>
  <si>
    <t>Proyectos: prioritarios en Plan Nacional de Desarrollo, de todas las áreas de desarrollo y estratégicos de cooperación internacional.</t>
  </si>
  <si>
    <t>El proyecto es presentado a la ACCI para su estudio que puede tardar 1 mes; si el proyecto es viable la ACCI busca la fuente de cooperación internacional que lo puede apoyar y lo negocia, en caso contrario, lo devuelve para ser reformulado; la fuente estudia el proyecto, este análisis tiene una duración relativa que puede ser hasta 1 año; una vez aprobado, se firma el convenio y se definen los mecanismos de ejecución.</t>
  </si>
  <si>
    <t>Los proyectos se presentan en cualquier fecha del año y con los siguientes aspectos: Antecedentes (diagnóstico que muestre la necesidad o viabilidad de adelantar el proyecto, con los principales indicadores de medición socioeconómica y las características geográficas de la región), Planteamiento del problema a solucionar (identificar el nivel de los problemas que se desea y se puede atender), Justificación del proyecto (analizar las características, dimensiones, efectos y razones del problema; explicar la viabilidad del proyecto y mostrar la relación del proyecto con los planes y
programas del gobierno), Objetivo general (el objetivo mas amplio de desarrollo nacional
o sectorial o multisectorial), Objetivo específico (las soluciones concretas al problema
que el proyecto desea atender), Resultados (los posibles efectos de las actividades que
realiza el proyecto), Indicadores y fuentes de verificación (indicadores de resultados y
fuentes que indiquen donde hallar información de los indicadores), Presupuesto (datos
sobre personal, capacitación, subcontratos, equipos, viajes, infraestructura,
misceláneos; y los requisitos sobre el Aporte Colombiano los cuales deben demostrar
las entidades colombianas que hagan aportes en efectivo al proyecto, por medio de
“Certificado de Disponibilidad Presupuestal”, “Certificado de Vigencias Futuras” ó
“Carta de compromiso de realización del aporte en especies” de acuerdo a la necesidad de
cada entidad), Marco Institucional (información relevante de las entidades que participan
en el proyecto, como su marco legal, estructura orgánica, estatutos, funciones, planes
y programas), Mecanismos de coordinación (acuerdos, convenios y contratos necesarios
para la realización del proyecto y la forma en que la entidad ejecutora puede asegurar
la sostenibilidad del mismo) y Observaciones, y Cronograma (gráfico de actividades y
tiempos esenciales para la ejecución del proyecto.</t>
  </si>
  <si>
    <t>FM-041</t>
  </si>
  <si>
    <t>FUENTES MUNICIPALES</t>
  </si>
  <si>
    <t>IMPUESTOS MUNICIPALES</t>
  </si>
  <si>
    <t>Estos impuestos se rigen por las Leyes 488/98, 548/99, 633/00, pero actualmente existe un Proyecto de Ley donde se recopilan todas las normas sobre el sistema impositivo de las entidades territoriales.</t>
  </si>
  <si>
    <t>Entidades Territoriales, Municipios.</t>
  </si>
  <si>
    <t xml:space="preserve"> - Impuesto a Hidrocarburos (a la gasolina, subsidio de Ecopetrol, actividades mineras) y vehículos (timbre y tránsito). - Sobretasa a la Gasolina Motor y al ACPM. - Tasas, Regalías, Peajes, Transferencias del sector eléctrico y estampillas. - Impuesto por mayor valor del Predio: Contribución a la Valorización y desarrollo municipal. - Impuesto de delineación Urbana: Es un impuesto que se cobra cuando se realizan construcciones y/o remodelaciones. - Impuesto de extracción arena, cascajo y piedra: Es un gravamen que se impone a toda persona que desarrolle una actividad en los lechos de los cauces de los ríos y arroyos con relación a la extracción de arena, las piedras y el cascajo. - Impuesto de Degüello y Ganado menor (porcino, bovino y caprino). - Impuesto de Industria y Comercio. - Participación sobre la plusvalía (Ley 388/97 art. 73; presunción de valorización de un inmueble; se cobran las acciones que mejoran el uso del suelo que aprovechará un tercero, ejemplo: cambiar el uso del suelo). - Impuesto sobre Servicio de Alumbrado Público. - Otros ingresos: Impuesto a espectáculos públicos para financiar el Deporte, Estampillas pro-anciano.</t>
  </si>
  <si>
    <t>- Base Gravable: Depende del impuesto. - Periodo gravable: Mensuales, bimensuales, trimestrales, semestrales o anuales. - Tarifas: De acuerdo a los montos o Porcentajes. - Declaración y pago: Mensual, bimensual, trimestral, semestral o anual. - Causación: Varía dependiendo del impuesto, contribución, ingreso, etc. - Sanciones: Por medio de las liquidaciones oficiales o de resoluciones independientes.</t>
  </si>
  <si>
    <t>FD-042</t>
  </si>
  <si>
    <t>FUENTES DEPARTAMENTALES</t>
  </si>
  <si>
    <t>TRANSFERENCIAS DEL SECTOR ELECTRICO PARA FINANCIAR MEDIO AMBIENTE</t>
  </si>
  <si>
    <t>Con la Ley 99 de 1993 se establece lo relacionado con las transferencias del sector eléctrico, la cual corresponde a un porcentaje de las ventas en bloque de energía hidroeléctrica de las centrales térmicas generadoras de mas de 10.000 Kw, de acuerdo a los precios por kilovatio. Su objeto es establecer compensaciones a las entidades territoriales por los proyectos de generación eléctrica, por los efectos ambientales que generan.</t>
  </si>
  <si>
    <t xml:space="preserve"> - Realizar mitigación y recuperación a los efectos ambientales de los proyectos de generación eléctrica. - Ejecutar programas ambientales, tales como protección de recursos naturales</t>
  </si>
  <si>
    <t xml:space="preserve"> - Las Corporaciones Autónomas Regionales. - Municipios ubicados en el área de la Cuenca hidrográfica, el embalse o la planta termoeléctrica.</t>
  </si>
  <si>
    <t xml:space="preserve"> - 6% de las ventas en bloque de energía hidroeléctrica, que se le paga así: 3% a Corporaciones Autónomas Regionales que tengan jurisdicción en el área donde se encuentra localizada la Cuenca hidrográfica y el embalse, que será destinado a la protección del medio ambiente y a la defensa de la cuenca del área de influencia del proyecto; 3% a los municipios y distritos localizados en la cuenca hidrográfica (1,5% a los Municipios y Distritos donde se encuentra el embalse y 1,5% a los Municipios y Distritos de la Cuenca hidrográfica que surte el embalse). - 4% de las Centrales térmicas generadoras de mas de 10.000 Kw., que se paga así: 2,5% a la Corporación para la protección del medio ambiente del área donde está ubicada la planta y 1,5% para el Municipio donde está situada la planta generadora. - De acuerdo al precio por kilovatio se determina el porcentaje para programas de protección de recursos naturales.</t>
  </si>
  <si>
    <t>- La liquidación y transferencia de los recursos, se debe realizar dentro de los 10 primeros días de cada mes y sobre la base de las ventas brutas del mes anterior, las empresas generadoras de energía deben realizar la liquidación de los valores a transferir a las Corporaciones Autónomas Regionales, municipios y distritos, y comunicándole a los beneficiarios mediante acto administrativo (empresas públicas o mixtas) ó mediante comunicación a las empresas privadas. - Las transferencias deben efectuarse dentro de los 90 días siguientes al mes que se liquida, de lo contrario incurren en mora y debe pagar un interés adicional.</t>
  </si>
  <si>
    <t>FD-043</t>
  </si>
  <si>
    <t>TASAS RETRIBUTIVAS PARA FINANCIAR MEDIO AMBIENTE</t>
  </si>
  <si>
    <t>Con la Ley 99 de 1993, se faculta la utilización de instrumentos económicos, que buscan lograr ahorros en los costos de abatimiento (costos en los que se incurre en determinadas situaciones de urgencia), además que se constituyen en fuente de ingreso para las entidades ejecutoras de la política ambiental; con base en esta Ley nace el decreto 901 de 1997, mediante el cual se reglamentan las Tasas Retributivas. De acuerdo a esto las Corporaciones Autónomas regionales se encuentran facultadas para recaudar tasas retributivas y por uso de agua. Su objeto es inducir a quienes vierten contaminantes a las aguas a implementar su opción de descontaminación menos costosa, e incentivar la innovación tecnológica en opciones de mínimo costo.</t>
  </si>
  <si>
    <t>- Invertir en las regiones. - Celebrar contratos con entidades territoriales, para ejecutar obras de mejoramiento del medio ambiente. - Buscar procesos que permitan la descontaminación de las aguas a bajos costos.</t>
  </si>
  <si>
    <t>- Las Corporaciones Autónomas Regionales. - Las Corporaciones de Desarrollo Sostenible. - Las Autoridades ambientales de los grandes centros urbanos.</t>
  </si>
  <si>
    <t>Sectores con altos niveles de contaminación ambiental. Los obligados a pagar la tasa retributiva son las personas o empresas que realicen vertimientos.</t>
  </si>
  <si>
    <t xml:space="preserve"> - La autoridad ambiental competente debe utilizar la declaración presentada por los usuarios, para calcular la carga contaminante de cada sustancia objeto del cobro de la tasa. - El usuario, debe tener a disposición de la autoridad ambiental, las caracterizaciones en que se basa sus declaraciones, para efectos de los procesos de verificación, y
control que la Corporación realice a los procedimientos de reclamación que interponga
el usuario.
- Los usuarios pueden ser visitados en cualquier momento por la autoridad ambiental
competente con el fin de verificar la información suministrada, levantándose un acta,
donde conste la hora, fecha, funcionario y objeto de la visita.
- La persona o empresa que paga la tasa retributiva, debe presentar semestralmente a
la autoridad ambiental una declaración sustentada con la caracterización
representativa de sus vertimientos, de conformidad con un formato especial. </t>
  </si>
  <si>
    <t>Todos los usuarios que realicen vertimiento puntuales, se encuentran obligados al pago de la tasa retributiva.</t>
  </si>
  <si>
    <t>FD-044</t>
  </si>
  <si>
    <t>PREDIAL COMO FUENTE PARA EL MEDIO AMBIENTE</t>
  </si>
  <si>
    <t>En la Ley 99 de 1993, se establece la sobretasa al impuesto predial como una fuente de recursos financieros para las Corporaciones Autónomas Regionales, los cuales se destinan a la ejecución de programas y proyectos de protección y restauración del medio ambiente y los recursos naturales renovables, de acuerdo a los planes de desarrollo de los municipios del área de su jurisdicción.</t>
  </si>
  <si>
    <t xml:space="preserve"> - Ejecución de programas y proyectos de protección y restauración del medio ambiente, de acuerdo con los planes de desarrollo de los municipios del área de su jurisdicción. - Elaboración de planes, programas y proyectos de desarrollo que estén relacionados con el medio ambiente.</t>
  </si>
  <si>
    <t xml:space="preserve"> - Las Corporaciones Autónomas Regionales, - Municipios con población mayor a 100.000 habitantes</t>
  </si>
  <si>
    <t>Los recursos que reciben las Corporaciones Autónomas Regionales por medio de los municipios, se distribuyen así: - 50% a la ejecución de programas y proyectos de protección o restauración del medio ambiente, de acuerdo con los planes de desarrollo de los municipios del área de su jurisdicción. - El 50% se destina exclusivamente a inversión, dentro del perímetro urbano del municipio, distrito, o área metropolitana donde haya sido recaudado el impuesto, cuando la población municipal, distrital o metropolitana, dentro del área urbana, fuere superior a 1'000.000 habitantes.</t>
  </si>
  <si>
    <t xml:space="preserve">Sobretasa a favor de las Corporaciones Autónomas Regionales: - Los recaudos efectuados por los tesoreros municipales y distritales se mantendrán en cuenta separada y los saldos respectivos serán girados trimestralmente a las Corporaciones dentro de los 10 días hábiles siguientes a la terminación de cada periodo.
- Los tesoreros distritales y municipales, no podrán otorgar paz y salvos a quienes no
hayan cancelado, la totalidad del impuesto predial y la sobretasa.
- Los intereses que se causen por mora en el pago del impuesto predial se tendrán en
cuenta en el mismo porcentaje por la mora en el pago de la sobretasa y serán
transferidos a las Corporaciones, en los mismos términos y períodos señalados
anteriormente. </t>
  </si>
  <si>
    <t>En algún caso particular que se requiera disponer de los recursos de la sobretasa al impuesto predial con cierta celeridad, el Ministerio de Ambiente, Vivienda y Desarrollo Territorial, quien es la entidad que aprueba y da el visto bueno para que se realicen dichos trámites por parte de los Municipios, viabilizará los giros a las Corporaciones Autónomas Regionales y establecerá las fechas en las que se deban realizar.</t>
  </si>
  <si>
    <t>FD-045</t>
  </si>
  <si>
    <t>INSTITUTO PARA EL DESARROLLO DE RISARALDA, INFIDER</t>
  </si>
  <si>
    <t>Creado por la Ordenanza 11/1983, y con posteriores modificaciones en 1989. Es un Establecimiento Público descentralizado del Orden Departamental, con personería jurídica, patrimonio propio y autonomía administrativa. Promueve el progreso municipal y regional mediante el otorgamiento de crédito, la captación de recursos, la prestación de asistencia técnica, y el fomento a proyectos microempresariales.</t>
  </si>
  <si>
    <t>Fomentar el desarrollo regional a través del financiamiento de proyectos de inversión pública, la asesoría municipal y la captación de recursos, contribuyendo al mejoramiento de la calidad de vida de la comunidad y la protección del medio ambiente, siendo una entidad pública con un clima organizacional y un equipo humano en continuo desarrollo.</t>
  </si>
  <si>
    <t>Departamento, Municipios y Asociaciones de Municipios de Risaralda; Establecimientos Públicos e Institutos Descentralizados del orden Nacional; Empresas comerciales e industriales del estado y entidades públicas y privadas.</t>
  </si>
  <si>
    <t>- Crédito - Asesorías (técnica, financiera y presupuestal) - Captación de Recursos</t>
  </si>
  <si>
    <t>- FOMENTO: para proyectos de inversión pública. Condiciones: monto (capacidad de endeudamiento), plazo (1 a 5 años), tasa de interés (DTF +1 al DTF + 4 T.V.), período de gracia (hasta 1 año), garantía (ingresos corrientes para inversión). - TRANSITORIO: para funcionamiento. Condiciones: monto (hasta el 10% de ingresos corrientes), plazo (1 a 12 meses), tasa de interés (hasta el DTF + 6 T.A dependiendo de los ingresos corrientes del municipio), garantía (ingresos corrientes para funcionamiento del municipio). - CAPTACION DE RECURSOS: Los excedentes de tesorería pueden ser colocados en depósitos con diferentes modalidades para que la rentabilidad incremente los recursos de los Municipios y sus entidades descentralizadas. Depósitos: De disponibilidad inmediata (liquidación diaria y capitalización mensual), a la vista (mínimo de 5 días), y a 90 días. - DE TESORERÍA: para situaciones temporales de liquidez, como el pago de nómina, y funcionamiento de los municipios; para entidades públicas o privadas sin ánimo de lucro. Intereses (DTF + 6 para municipios, y DTF + 7 para las otras entidades). - DE AJUSTE: para reestructuración de planta física de las entidades. - MANEJO DE DEUDA PÚBLICA: para el manejo y financiación de la deuda pública de las entidades que lo requieran. PREINVERSIÓN, se financian hasta el 100% con 2 años de plazo.</t>
  </si>
  <si>
    <t>Acueducto, alcantarillado, rellenos sanitarios; reforestación de cuencas, protección del medio ambiente; hospitales, puestos de salud, guarderías, ancianatos; vías, carreteras, puentes, pavimentación, reparación de vías; instituciones educativas, casa de cultura, escenarios deportivos, parques recreativos; edificios públicos, obras destinadas a la prestación de servicios públicos; electrificación y alumbrado público; maquinaria y equipo automotor, vehículos livianos; sistematización, preinversión, estudios, diseños y consultorías; repetidoras de televisión y telefonía; programa para microempresas, famiempresas y formas asociativas en general.</t>
  </si>
  <si>
    <t>Formulario de solicitud diligenciado por el Gobernador, Alcalde, Gerente o Director y su respectiva acta de posesión; autorización legal (Acuerdo del Concejo Municipal o Junta Directiva) para contratar el empréstito; constancia expedida por el Tesorero sobre la disponibilidad de la garantía ofrecida y el servicio de la deuda pública proyectada a 5 años, con las entidades financieras; Ejecución presupuestal de la vigencia fiscal anterior, presupuesto de ingresos y egresos de la vigencia actual y la ejecución del mes anterior de la solicitud de crédito; certificado de inscripción del proyecto en el Banco de Proyectos de la Secretaría de Planeación Departamental, en caso de que el Municipio cuente con Secretaría de Planeación, se debe presentar el concepto favorable del Plan de Desarrollo Regional y local o en su defecto se encuentre dentro del Plan de Desarrollo Municipal; los demás requisitos especiales de acuerdo al proyecto de inversión; las Entidades Descentralizadas, y las empresas comerciales e industriales del estado deben anexar Balance general y estado de pérdidas y ganancias de la vigencia anterior</t>
  </si>
  <si>
    <t>FD-046</t>
  </si>
  <si>
    <t>INSTITUTO PARA EL DESARROLLO DE ANTIOQUIA, IDEA</t>
  </si>
  <si>
    <t>Creado por la Ordenanza 13/1964 de la Asamblea de Antioquia, es un establecimiento público de carácter departamental, descentralizado de fomento y desarrollo, con personería jurídica, autonomía administrativa y patrimonio independiente. Coopera con el fomento económico, cultural y social, ofreciendo servicios de crédito y garantía, y otros en favor de obras de servicio público que se adelanten en el país</t>
  </si>
  <si>
    <t>Propender por el bienestar y mejoramiento de la calidad de vida de la comunidad, contribuyendo al desarrollo económico, social, financiero, administrativo e institucional de las regiones y municipios del país, a través de la financiación de inversiones públicas, de la asesoría y capacitación administrativa, financiera y técnica; promoviendo la participación y gestión ciudadana en la ejecución de los planes de desarrollo nacional, departamental y municipal.</t>
  </si>
  <si>
    <t>Departamento, municipios y distrito, y sus Entidades Descentralizadas, Territorios Indígenas, otras Entidades Públicas, Empresas privadas que desarrollen obras destinadas a la prestación de un servicio público o tiendan a satisfacer una necesidad básica de la comunidad, que sea de especial importancia para el desarrollo de Antioquia.</t>
  </si>
  <si>
    <t>- Construcción de Viviendas de Interés Social. - Financiación de Fami y Microempresas de Antioquia. - Protección del Medio Ambiente. - Fomento a la Educación y la Cultura. - Contribución y Financiación a la Salud. - Créditos de Incentivo al Deporte y la Recreación. - Impulso al sector agropecuario.</t>
  </si>
  <si>
    <t>- Crédito de Fomento: Financia obras e inversiones de infraestructura, a bajos costos y amplios plazos. - Crédito de Tesorería: Prestamos a corto plazo para atender situaciones temporales de iliquidez y de funcionamiento de los municipios y otros. - Capacitación: seminarios, manuales y documentos. - Asesoría: Financiera, Administrativa y Técnica.</t>
  </si>
  <si>
    <t>Acueducto, Alcantarillado, Hospitales, Centros de salud, Centros de Bienestar del Anciano, Establecimientos Educativos, Casas de la Cultura, Bibliotecas, Museos, Plazas de feria, Fomento Agropecuario e Industrial, Escenarios deportivos, Equipo automotor, Edificios y espacios públicos, Planes de Desarrollo, Protección del Medio Ambiente, Electrificación, Programas de Vivienda, Microempresas y Famiempresas, Carreteras, Puentes, Pavimentación, Semaforización, Mataderos, Plaza de mercado, Equipo de telecomunicaciones, Maquinaria agrícola y de obras públicas, Rellenos sanitarios, Formación y actualización catastral y Programas de desarrollo institucional</t>
  </si>
  <si>
    <t>FD-047</t>
  </si>
  <si>
    <t>INSTITUTO FINANCIERO PARA EL DESARROLLO DEL VALLE DEL CAUCA, INFIVALLE</t>
  </si>
  <si>
    <t>Creado por ordenanza el 4 de noviembre de 1971, como una entidad pública descentralizada, dependiente de la gobernación del Valle de Cauca. Su objeto es la promoción del desarrollo económico, social y cultural de la comunidad y la región principalmente mediante la financiación y la prestación de servicios técnicos, que permitan mejorar la calidad de vida de los vallecaucanos.</t>
  </si>
  <si>
    <t>Prestación de servicios financieros consistentes en el manejo de los recursos provenientes de las entidades públicas y de los municipios, y su colocación en forma de créditos, los cuales se destinan a la financiación de obras en servicios públicos, infraestructura básica, adquisición de equipos, programas de vivienda y en general a todas las obras que solucionen las necesidades básicas de la comunidad vallecaucana.</t>
  </si>
  <si>
    <t>- Entidades Territoriales y entidades descentralizadas con sede en el Valle del Cauca. - Organizaciones cooperativas creadas entre sí por Entes territoriales y sus entidades descentralizadas. - Asociaciones de municipios y de manera excepcional a las entidades a que se refiere el art.375 del Decreto1333 de 1986, ubicadas en el Valle del Cauca, tales como las Juntas de acción comunal, sociedades de mejora y ornato, Juntas y asociaciones de recreación, defensa civil y usuarios. - Empresas públicas, privadas y/o mixtas, que sin estar destinadas a la prestación de servicios públicos, buscan satisfacer necesidades básicas de la comunidad y la región.</t>
  </si>
  <si>
    <t>- Crédito de Tesorería, Fomento y Sobregiros: Con diferentes plazos cada uno. - Descuento de Actas: Plazo máximo de 3 meses. - Asesoría y Asistencia Técnica: Sobre la creación y realización de un proyecto. - Promoción de Proyectos: Para identificar y seleccionar proyectos prioritarios tendientes a solucionar necesidades de la comunidad. - Evaluación de proyectos: Se capacita en Presupuesto y sus normas, Estatuto de Contratación, Formulación de Proyectos y Análisis financieros. - Trámite y presentación de solicitudes: Se asesora en la identificación y establecimiento de prioridades de los proyectos, en el análisis del presupuesto y sobre como recuperar las inversiones rápidamente.</t>
  </si>
  <si>
    <t>Requisitos generales para créditos: - Solicitud de crédito firmada por el Representante Legal de la entidad, Alcalde, etc. - Copia de la disposición legal mediante la cual se autoriza para contratar el crédito. - Certificado de la capacidad legal de endeudamiento - Certificado de libertad de la prenda a pignorar. - Relación de la deuda pública contratada con otras entidades. - Presupuesto para la vigencia en curso. - Boletín de casa reciente. - Copia del concepto de la oficina jurídica de la Gobernación.</t>
  </si>
  <si>
    <t>FD-048</t>
  </si>
  <si>
    <t>INSTITUTO DE FINANCIAMIENTO, PROMOCION Y DESARROLLO DE MANIZALES, INFIMANIZALES</t>
  </si>
  <si>
    <t>Creado con el Acuerdo 292 de 1997 del Concejo de Manizales, como un establecimiento público del orden Municipal. Su objeto es el fomento, promoción y contribución al desarrollo administrativo, económico, social, urbanístico, rural, cultural, deportivo, financiero, institucional y físico-ambiental del Municipio de Manizales</t>
  </si>
  <si>
    <t xml:space="preserve"> - Prestar servicios financieros y de garantía a Entidades Públicas Municipales. - Financiar cuando sea viable, la creación, la organización, la fusión, la transformación y/o expansión de entidades descentralizadas del orden municipal. - Recibir en dinero depósitos o valores de las entidades descentralizadas del municipio de Manizales y de aquellas en las cuales el Estado tenga participación mayor del 50%. - Financiar inversiones públicas o sociales, que se adelanten a través de entidades públicas de su jurisdicción ó en las que la participación del municipio o sus entidades descentralizadas sea superior al 50%. - Financiar inversiones en cualquier empresa de servicios públicos domiciliarios, del municipio o de cualquiera de sus entidades descentralizadas. - Prestar asesoría administrativa, financiera y técnica al Municipio y sus entidades descentralizadas. - Actuar como intermediario financiero en operaciones crediticias realizadas entre las entidades públicas de Manizales y los organismos de crédito.</t>
  </si>
  <si>
    <t>- Entidades Públicas Municipales de Manizales. - Entidades Descentralizadas del Municipio. - Empresas de Servicios Públicos Domiciliarios.</t>
  </si>
  <si>
    <t>- Créditos: De tesorería, de mediano y largo plazo, Créditos puente, - Operaciones: De liquidez inmediata, De manejo de deuda pública.</t>
  </si>
  <si>
    <t>La Ciudad de Manizales.</t>
  </si>
  <si>
    <t>El crédito se otorga con base en criterios de seguridad, liquidez y rentabilidad.</t>
  </si>
  <si>
    <t>- Se requiere una evaluación técnica, económica, financiera y ambiental del proyecto. - Se analizará la capacidad de los prestatarios para atender el servicio de la deuda. - Las tasas de interés son variables y se calcularán con base en el DTF. - Todos los préstamos otorgados por Infimanizales deberán estar respaldados con las respectivas garantías, ya sea hipotecaria, prendaría, etc. - El Comité de Crédito debe autorizar todas las operaciones de crédito. - Los créditos a largo plazo requieren de un informe periódico de supervisión en el que se verifica el avance del proyecto y el destino de los fondos que prestó Infimanizales.</t>
  </si>
  <si>
    <t>FD-049</t>
  </si>
  <si>
    <t>IMPUESTOS DEPARTAMENTALES</t>
  </si>
  <si>
    <t>Estos impuestos se rigen por las Leyes 488/98, 548/99, 633/00, pero actualmente existe un Proyecto de Ley donde se recopilan todas las normas sobre el sistema impositivo de las entidades territoriales</t>
  </si>
  <si>
    <t>Fiscalización, control, liquidación oficial, el recaudo, el cobro y las devoluciones de los tributos fiscales.</t>
  </si>
  <si>
    <t>Entidades Territoriales, departamentos.</t>
  </si>
  <si>
    <t>- Impuestos a Monopolios, Juegos de Suerte y Azar: A premios de lotería, sobre billetes de lotería, a juegos permitidos, Ingresos por juegos de apuestas permanentes. - Impuestos a Loterías Foráneas y premios de loterías. - Impuesto al Consumo de Licores, Vinos, Cerveza, Cigarrillos y Tabaco: A consumo de licores nacionales y locales, consumo de vinos nacionales, Tornaguías (impuesto que se debe pagar por la movilización, transito o reenvío de mercancías gravadas con impuesto al consumo), sobretasa al consumo de licores extranjeros, a venta de licores, Monopolio de Licores, al consumo y venta de cerveza, al consumo de cigarrillos y tabacos, sobretasa a cigarrillo extranjeros para el deporte. - Impuesto a Hidrocarburos y Vehículos automotores: A la gasolina y otros hidrocarburos, subsidio de Ecopetrol, ingresos por actividades mineras, impuesto a timbre de vehículos. - Sobretasa a la Gasolina Motor y al ACPM. - Peajes. - Contribuciones por un mayor del Predio: Contribución de valorización departamental. - Impuesto de Degüello y ganado mayor (vacuno): Impuesto sobre el degüello de ganado. - Tributos por actos públicos: Impuesto de registro y anotación, sobretasa al impuesto de registro y anotación, contribución sobre contratos. - Ingresos no tributarios: Venta de bienes y servicios, transferencias corrientes, fondos especiales, rentas ocasionales, solicitud del pasaporte, otros ingresos. - Ingresos de capital: Recursos del crédito, recursos del balance, rendimientos financieros. - Otros ingresos: Impuesto a espectáculos públicos para financiar el deporte, Situado fiscal, Estampillas pro-desarrollo departamental, Estampillas pro-electrificación rural, Estampillas pro-desarrollo fronterizo, Estampillas Pro-cultura, Patentes, solicitud de pasaporte.</t>
  </si>
  <si>
    <t>- Base Gravable: Depende del impuesto. - Periodo gravable: Mensuales, bimensuales, trimestrales, semestrales o anuales. - Tarifas: De acuerdo a los montos o porcentajes. - Declaración y pago: Mensual, bimensual, trimestral, semestral o anual. - Causación: Varía dependiendo del impuesto, contribución, ingreso, etc. - Sanciones: Por medio de las liquidaciones oficiales o de resoluciones independientes.</t>
  </si>
  <si>
    <t>FD-050</t>
  </si>
  <si>
    <t>FONDO MIXTO DE ANTIOQUIA</t>
  </si>
  <si>
    <t>Creado en 1995 el Fondo Mixto de Promoción de la Cultura y las Artes de Antioquia, como una institución de derecho privado, sin ánimo de lucro, adscrita al Sistema Nacional de Cultura – SNC, y se ha consolidado como una instancia fundamental de captación de recursos del sector privado a favor de la cultura y como una herramienta de financiación de agentes y gestores culturales de los sectores público y privado.</t>
  </si>
  <si>
    <t xml:space="preserve"> - Asesoría técnica, administrativa y financiera en gestión de proyectos del área cultural. - Administración de recursos de inversión cultural del sector publico y privado. - Financiación y cofinanciación de proyectos públicos y privados. - Ejecución de programas y proyectos culturales, públicos y privados, por administración delegada. - Información, orientación y asesoría en línea a través de la página web. - Banco de Programas y Proyectos (subsistema fundamental de gestión de información a través del cual se registran, evalúan y asignan recursos que permitan financiar programas y proyectos que estimulen el talento, la creatividad y promuevan el desarrollo de artistas y las comunidades de Antioquia.</t>
  </si>
  <si>
    <t xml:space="preserve"> - Artistas, agrupaciones, organizaciones comunitarias, entidades culturales públicas y privadas. - Grupos étnicos y sociales de menores recursos. - Agentes (expertos conocedoras de la cultura y artes que se encargan de tramitar y orientar a los novatos), gestores (docentes y profesores que dan a conocer y estimulan en la población el arte y la cultura) y empresarios (grandes inversionistas que aportan para el desarrollo de las diferentes actividades culturales) del sector cultural.</t>
  </si>
  <si>
    <t>- Estimulo a la creación e investigación cultural (proyectos que apoyen la creación e investigación). - Difusión y comunicación (publicaciones, libros, revistas, sistemas audiovisuales, radio, T.V., CDS, Discos. - Creación de público (festivales, carnavales, exposiciones, cines, clubes, escuelas, móviles). - Fortalecimiento de actores (capacitación, Planes de Desarrollo Cultural, asesoría en planificación y gestión, administración, organización, comunicación e información).</t>
  </si>
  <si>
    <t>Sector cultural en el Departamento de Antioquia.</t>
  </si>
  <si>
    <t>Las fechas de las convocatorias, son publicadas en la página web.</t>
  </si>
  <si>
    <t>FN-051</t>
  </si>
  <si>
    <t>SISTEMA GENERAL DE PARTICIPACIONES</t>
  </si>
  <si>
    <t>Conjunto de recursos que la Nación transfiere por mandato de los artículos 356 y 357 de la Constitución Política (reformados por el Acto Legislativo 01 de 2001), a las entidades territoriales, para la financiación de los servicios a su cargo con prioridad en salud, educación y los definidos en el art. 76 de la ley 715 de 2001.</t>
  </si>
  <si>
    <t>Su función se basa en distribuir los recursos, a las cuatro asignaciones especiales (resguardos indígenas; municipios cuyos territorios limiten con el Río Grande de la Magdalena en proporción a la ribera de cada municipio; los distritos y municipios para programas de alimentación escolar; y para el fondo Nacional de Pensiones de las entidades territoriales –Fonpet-) y a las tres participaciones (Salud, Educación y de Propósito general).</t>
  </si>
  <si>
    <t>- Sectores de la Educación, Salud y otros (Deporte y Recreación, Cultura, Servicios públicos, Vivienda, Agropecuario, Transporte, Justicia, Empleo, etc.) - Resguardos Indígenas. - Municipios que limiten con el Río Grande del Magdalena. - Distritos y Municipios para Alimentación escolar. - Entidades territoriales.</t>
  </si>
  <si>
    <t>Distribución de los recursos: - 4% para Asignaciones Especiales: - 2,9% Fondo Nacional de Pensiones de Entidades Territoriales, Fonpet (pasivos pensionales). - 0,52% Resguardos Indígenas (salud, educación, agua, vivienda, agro, transporte). - 0,5% Distritos y Municipios para Alimentación Escolar (complementación alimentaria). - 0,08% Municipios que limiten con el Río Grande del Magdalena (inversión social prioritaria en el Plan de Desarrollo). - 96% para Distribución sectorial: - 58,5% Educación (personal, infraestructura, canasta educativa y calidad) - 24,5% Salud (salud pública, régimen subsidiado, prestación del servicio). - 17% Propósitos Generales (municipios y distritos): De libre destinación para municipios 4, 5 y 6 y de forzosa inversión para municipios y distritos y el Departamento de San Andrés.</t>
  </si>
  <si>
    <t>e Inversión Educación y Salud.</t>
  </si>
  <si>
    <t>Los procedimientos son especiales para cada caso, los cuales pueden ser consultados en la página web del DNP.</t>
  </si>
  <si>
    <t>El giro de los recursos de las asignaciones especiales, participaciones (educación, salud y propósito general), se realizan por mes vencido; estos son efectuados por el Ministerio de Hacienda y Crédito Público, con excepción de las participaciones de salud y educación, los cuales son girados por el Ministerio de Salud y Educación.</t>
  </si>
  <si>
    <t>FN-052</t>
  </si>
  <si>
    <t>SERVICIOS DE DESARROLLO Y CONSULTORIA, SEDECOM</t>
  </si>
  <si>
    <t>Creada en 1987, como una entidad privada sin ánimo de lucro con capital colombiano y con el auspicio de Friedich Elber Stiftung de Alemania. Su objeto es contribuir al bienestar y desarrollo económico de las localidades colombianas y de los países latinoamericanos, bajo el principio que para realizar los ideales de participación democrática, equidad y solidaridad, es necesario integrar en forma creativa y coherente el desarrollo de las capacidades individuales y comunitarias, el bienestar colectivo, el crecimiento económico y la protección y conservación del medio ambiente.</t>
  </si>
  <si>
    <t>- Política de Desarrollo de la Democracia: Fomentar cambios políticos y económicos para fortalecer la estructura democrática del país. - Política de Desarrollo Territorial y Desarrollo Económico local: Generar autonomía, autogestión y sustentabilidad en los procesos de interacción con las localidades; desarrollar los modelos teóricos y metodológicos para la interpretación de la situación económica, social e interacción con las localidades; integrar la educación ambiental en todos los proyectos para contribuir a la protección y conservación del medio ambiente. - Política de Desarrollo Empresarial: Compartir los avances institucionales para apoyar el desarrollo de las empresas de menor tamaño con asistencia técnica, apoyo a la gestión comercial y promoción de sus productos en mercados a través de sus representantes; desarrollar programas y acciones con microempresarios y cooperativas asi como con entidades públicas y privadas con el fin de aportar instrumentos que mejoren los niveles de ingresos de esta población; apoyar los procesos de organización gremial y sectorial de los microempresarios; diseñar y promover nuevos esquemas de capacitación y asesoría a la microempresa, con el fin de facilitar su inserción en los mercados formales; realizar estudios e investigaciones con el fin de contar con mas y mejores insumos para la calificación de los distintos planes, programas y acciones de apoyo a la microempresa; diseñar instrumentos de seguimiento, evaluación y control, para ofrecer instrumentos metodológicos en las organizaciones públicas y privadas.</t>
  </si>
  <si>
    <t>Empresas pequeñas.</t>
  </si>
  <si>
    <t>Sistemas Integrados de Servicio (las clases de servicios que ofrecen a las microempresas): - Desarrollo humano: el sentido de la participación comunitaria, la cultura y el conflicto. - Investigación y Desarrollo: asesoría para planeación participativa del desarrollo económico local, diagnóstico de la competitividad sistémica local, estudio del entorno y de las actividades económicas, sistema de inteligencia de mercados, etc. - Asesoría y Promoción Comercial: asesoría en la definición de las condiciones de mercabilidad de los productos, en el diseño, desarrollo y comercialización de los productos. - Asistencia Técnica Puntual: asistencia en ambiente laboral, en programación de la producción, en equipamiento y aprovechamiento de los servicios, en el diseño y distribución de la planta, etc. - Asesoría Empresarial: asesoría sobre liderazgo empresarial, en el manejo de información interna y del entorno y en manejo de procesos administrativos. - Asistencia Financiera: asistencia en el uso del sistema de información contable, en el análisis de costos, precios y políticas de precios y en el uso de indicadores financieros. - Transferencia Tecnológica: transferencia tecnológica y asesoría en el conocimiento.</t>
  </si>
  <si>
    <t>FN-053</t>
  </si>
  <si>
    <t>SERVICIO NACIONAL DE APRENDIZAJE, SENA</t>
  </si>
  <si>
    <t>Creado por el Decreto 118 de 1957, como un establecimiento público del Orden nacional con personería jurídica patrimonio propio e independiente y autonomía administrativa, adscrito al Ministerio de Protección Social. Ofrece y ejecuta la formación profesional integral, para la incorporación y el desarrollo de las personas en actividades productivas contribuyendo al progreso social, económico y tecnológico del país; administra un sistema de información sobre oferta y demanda laboral; participa en actividades de investigación y desarrollo tecnológico, ocupacional, y social, que favorecen la actualización y mejoramiento de la formación profesional integral</t>
  </si>
  <si>
    <t>- Formación profesional integral de los trabajadores. - Empresarismo y trabajo. - Innovación y desarrollo tecnológico. - Sistema de normalización y certificación del desempeño laboral: califica el talento humano colombiano mediante la normalización, evaluación y certificación de las competencias laborales y mejora la cobertura, calidad y pertinencia de la oferta educativa. - Sistema de inteligencia competitiva: orienta las políticas y acciones de formación y trabajo, a partir de la gestión de empleo y de la provisión sistemática de información útil para la toma de decisiones estratégicas. - Internacionalización del Sena; - Gestión institucional. Fondo Nacional de formación profesional de industria de la construcción -FIC-. - Fondo de apoyo para la capacitación de alumnos; - Capacitación a personal en diferentes áreas de trabajo. - Cursos. - Formación profesional y continua. - Sistema de Información de empleo –SIE-. - Programa Nacional para el fortalecimiento de centros de desarrollo tecnológico: Apoya a las entidades que tienen como objeto la ejecución de actividades científicas y tecnológicas para uno o varios sectores productivos o actividades económicas. - Programa Nacional para el fortalecimiento de centros de productividad regional y parques tecnológicos (modelos organizacionales avanzados que buscan potencializar las empresas, con el ánimo de incrementar el desarrollo tanto a nivel productivo como tecnológico). - Inscripción a cursos de formación profesional. - Solicitud de validación de programas de formación profesional. - Solicitud de Servicios Tecnológicos: apoyo a la competitividad y productividad de las empresas a través de centros de formación y laboratorios (servicios de formación técnica, de laboratorios, asesoría, consultoría, investigación aplicada y fabricación especial). - Solicitud de Certificación y/o Homologación de Estudios. - Solicitud de Videoconferencia.</t>
  </si>
  <si>
    <t>Empresas, trabajadores y toda persona interesada en ingresar al campo laboral.</t>
  </si>
  <si>
    <t>FN-054</t>
  </si>
  <si>
    <t>RED DE SOLIDARIDAD SOCIAL, RSS</t>
  </si>
  <si>
    <t>Creada por la Ley 368 de 1997, como un establecimiento público adscrito al Departamento Administrativo de la Presidencia de la República. Promueve el desarrollo pleno e integral de las capacidades y eleva el nivel de valoración de grupos vulnerables logrando satisfacer sus intereses; presta asistencia humanitaria, reconstrucción de infraestructura y del tejido social en comunidades afectadas por el conflicto armado; estimula y facilita procesos colectivos de reflexión y concertación de intereses; mejorar la calidad de vida de los mas pobres; garantizar la gestión del estado para que los mas pobres migren hacia un desarrollo sostenido.</t>
  </si>
  <si>
    <t>Adelantar y coordinar programas que promuevan los derechos constitucionales y contribuir a la satisfacción de las necesidades de las personas y grupos vulnerables por razones tales como violencia, condiciones económicas, discapacidades físicas y mentales, comunidades donde se presenten problemas de pobreza, marginamiento; prestar atención a víctimas y desplazados por la violencia.; promover la obtención de recursos de cooperación nacional e internacional para financiar y apoyar estudios, programas y proyectos relacionados con el objeto, etc. Programas que desarrolla actualmente: Atención integral a la población desplazada; atención integral a los municipios afectados por la violencia; atención integral para los adultos mayores; programa indígena (crear fondos rotatorios de proyectos productivos, planes de vida y aseguramiento alimentario; fondo de crédito); personas con discapacidad; victimas de la violencia (ayuda a la población que sufra atentados por explosivos o tomas guerrilleras, ayuda a familias de victimas fatales o ayuda a personas que queden con discapacidad); programa de donaciones (la DIAN adjudica encautaciones por medio de una base de datos donde reposan las organizaciones que se han registrado anteriormente); atención humanitaria de emergencia (kits alimentarios); apoyo a recuperadores, recicladores y habitantes de la calle; programa especial de vivienda a través del Ministerio de Ambiente, Vivienda y Desarrollo Territorial y cooperación internacional; reconstrucción o construcción de infraestructura social (puesto de salud, casa de la cultura); apoyo a alianzas para proyectos específicos.</t>
  </si>
  <si>
    <t>Presta atención a nivel nacional a Jóvenes, Desempleados, Mujeres cabeza de hogar, Grupos Indígenas, Personas con discapacidad; Grupos Indigentes, desplazados por la violencia, grupos vulnerables, etc.</t>
  </si>
  <si>
    <t>Zonas afectadas por la violencia, poblaciones pobres y marginadas.</t>
  </si>
  <si>
    <t>Formulación y presentación del proyecto: Por Administraciones departamentales y municipales, organizaciones comunitarias, organizaciones sociales y ONG´S; Análisis de las iniciativas y radicación de los proyectos: Se estudian los objetivos, metas y criterios de elegibilidad; Calificación de viabilidad: El comité de proyectos lo somete a calificación; Plazo para emitir concepto: 20 días a partir de su radicación en la Subgerencia General; Resultado de la calificación de la viabilidad: Se determina si fue o no aprobado el proyecto; Asignación de recursos por proyecto; Se presentan los documentos para la elaboración y la firma de los convenios; Se realiza el seguimiento al proyecto: presupuestal, financiero, de adquisiciones y físico; Terminación del proyecto y liquidación del contrato: Se levanta acta de terminación.</t>
  </si>
  <si>
    <t>FN-055</t>
  </si>
  <si>
    <t>PROYECTO DE APOYO AL DESARROLLO DE LA MICROEMPRESA RURAL, PADEMER</t>
  </si>
  <si>
    <t>Objeto Social Creado con el CONPES 2859 del 10 de julio de 1996. Su objeto es fomentar la generación de empleo, aumentar la productividad de las microempresas y lograr una mayor competitividad de sus productos, a través del manejo de procesos eficientes de integración entre entidades territoriales, gremios y entidades privadas del sector.</t>
  </si>
  <si>
    <t>- Proveer servicios tecnológicos a los microempresarios rurales en forma oportuna y adecuada, a través de la contratación de todos aquellos servicios de capacitación, asistencia técnica y asesoría necesarios para el logro de una óptima producción, comercialización y gestión, acordes con las exigencias del mercado. - Canalizar recursos de crédito, otros servicios financieros e incentivos a las microempresas rurales, con el fin de posibilitarles el financiamiento de sus necesidades de inversión y de capital de trabajo. Servicios a los microempresarios rurales: - Tecnológicos: Procesos de capacitación básica, asesoría y asistencia técnica en procesos tecnológicos específicos; en aspectos comerciales y de potencialidades del mercado, y en desarrollo de competencias empresariales. - Financieros: Fondos de crédito, Fondos de Garantías, Fondo de Incentivo a la Capitalización de Microempresas Rurales (IC-MER). - Coordinación del Proyecto: Dirigir, coordinar y supervisar la ejecución del Pademer. - Seguimiento y evaluación: Realizar el monitoreo y seguimiento del proyecto Pademer.</t>
  </si>
  <si>
    <t>- Sector rural a través del microempresarios rurales. - Organizaciones no gubernamentales - Universidades públicas y privadas - Centros de investigación - Asociaciones y cooperativas de productores - Uniones temporales</t>
  </si>
  <si>
    <t>Sector Rural</t>
  </si>
  <si>
    <t>Herramienta o aplicación para la ejecución de proyectos de servicios tecnológicos: Sistema de Formulación, Ejecución y Seguimiento a Proyectos de Servicios Tecnológicos.</t>
  </si>
  <si>
    <t>Con el objeto de agilizar los diferentes procedimientos que genera la ejecución de los Proyectos de Servicios Tecnológicos y hacerlos mas eficientes tanto para entidad ejecutora, como para la Unidad Técnica Nacional Coordinadora –UTNC- del proyecto Pademer, se desarrollo la aplicación denominada “SISTEMA DE FORMULACION, EJECUCION Y SEGUIMIENTO A PROYECTOS DE SERVICIOS TECNOLOGICOS”, por lo cual las propuestas deben ser elaboradas en dicho sistema. La entidad ejecutora debe allegar la formulación del proyecto tanto en medio magnético como impreso, adjuntando la documentación requerida, y en las fechas de las convocatorias, las cuales son publicadas en la página web.</t>
  </si>
  <si>
    <t>FN-056</t>
  </si>
  <si>
    <t>INSTITUTO NACIONAL DE VIAS, INVIAS</t>
  </si>
  <si>
    <t>Creado mediante el Decreto 2171 de 1992, como un Establecimiento Público del Orden Nacional, con personería jurídica, autonomía administrativa y adscrito al Ministerio de Transporte. Es una entidad que busca contribuir eficientemente al Desarrollo Socioeconómico del país y al mejoramiento de la calidad de vida de los Colombianos, a través de una infraestructura vial que corresponda a los estándares de calidad.</t>
  </si>
  <si>
    <t>Realizar estudios e investigaciones sobre la ejecución de obras viales; presta asesoría técnica a las entidades territoriales y sus organismos descentralizados; recauda los peajes y demás cobros por el uso de la infraestructura vial; celebra negocios, contratos y convenios; elabora los planes del sector, programación de compra de terrenos; presta asesoría en materia de valorización; define las características técnicas de la demarcación y señalización de la infraestructura de transporte; realiza estudios e investigaciones y supervisa la ejecución de las obras competentes por Ley; ejecuta la política del gobierno Nacional en relación con la infraestructura vial a su cargo, de conformidad con los lineamientos del Ministerio de Transporte; dirige y supervisa la elaboración de proyectos para el análisis, liquidación, distribución y cobro de la contribución nacional de valorización, causada por la construcción y mejoramiento de la red vial.</t>
  </si>
  <si>
    <t>- Entidades Territoriales y sus organismos descentralizados. - Empresas y entidades relacionadas con la construcción de infraestructura vial.</t>
  </si>
  <si>
    <t>Tipos de Contratación: - Concursos - Contratación Directa - Licitaciones</t>
  </si>
  <si>
    <t>Hoja: FUENTES DE FINANCIACION</t>
  </si>
  <si>
    <t>Hoja: Flujo de Caja del Proyecto</t>
  </si>
  <si>
    <t>Concepto</t>
  </si>
  <si>
    <t>Año 1</t>
  </si>
  <si>
    <t>Año 2</t>
  </si>
  <si>
    <t>Año 3</t>
  </si>
  <si>
    <t>Ingresos</t>
  </si>
  <si>
    <t>Egresos</t>
  </si>
  <si>
    <t>Codigo Fuente de cofinanciaciòn 1</t>
  </si>
  <si>
    <t>Nombre Fuente de cofinanciaciòn 1</t>
  </si>
  <si>
    <t>Codigo Fuente de cofinanciaciòn 2</t>
  </si>
  <si>
    <t>Nombre Fuente de cofinanciaciòn 2</t>
  </si>
  <si>
    <t>Codigo Fuente de cofinanciaciòn 3</t>
  </si>
  <si>
    <t>Nombre Fuente de cofinanciaciòn 3</t>
  </si>
  <si>
    <t>% a financiar fuente 1</t>
  </si>
  <si>
    <t>% a financiar fuente 2</t>
  </si>
  <si>
    <t>% a financiar fuente 3</t>
  </si>
  <si>
    <t>% del proyecto con cofinanciaciòn</t>
  </si>
  <si>
    <t>% que financia del proyecto</t>
  </si>
  <si>
    <t>Año  1</t>
  </si>
  <si>
    <t>Inversiones Publicas</t>
  </si>
  <si>
    <t>Inversiones Privadas</t>
  </si>
  <si>
    <t>Recursos del crédito</t>
  </si>
  <si>
    <t>Trasferencias</t>
  </si>
  <si>
    <t xml:space="preserve">Cofinanicación </t>
  </si>
  <si>
    <t>%</t>
  </si>
  <si>
    <t>Credito Corriente</t>
  </si>
  <si>
    <t>Credito Condonable</t>
  </si>
  <si>
    <t>Base</t>
  </si>
  <si>
    <t>Proyecto</t>
  </si>
  <si>
    <t>Credito</t>
  </si>
  <si>
    <t>FCL</t>
  </si>
  <si>
    <t>Saldo que pasa</t>
  </si>
  <si>
    <t>Persépolis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</si>
</sst>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_-;\-* #,##0.0_-;_-* &quot;-&quot;??_-;_-@_-"/>
    <numFmt numFmtId="165" formatCode="_-* #,##0_-;\-* #,##0_-;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sz val="7"/>
      <color theme="1"/>
      <name val="Calibri"/>
      <family val="2"/>
      <scheme val="minor"/>
    </font>
    <font>
      <b/>
      <sz val="36"/>
      <color rgb="FF00B050"/>
      <name val="Calibri"/>
      <family val="2"/>
      <scheme val="minor"/>
    </font>
    <font>
      <b/>
      <sz val="20"/>
      <color rgb="FF00B050"/>
      <name val="Calibri"/>
      <family val="2"/>
      <scheme val="minor"/>
    </font>
    <font>
      <b/>
      <sz val="12"/>
      <color rgb="FF00B050"/>
      <name val="Calibri"/>
      <family val="2"/>
      <scheme val="minor"/>
    </font>
    <font>
      <sz val="11"/>
      <name val="Calibri"/>
      <family val="2"/>
      <scheme val="minor"/>
    </font>
    <font>
      <sz val="8"/>
      <color theme="0" tint="-0.34998626667073579"/>
      <name val="Calibri"/>
      <family val="2"/>
      <scheme val="minor"/>
    </font>
    <font>
      <b/>
      <sz val="12"/>
      <color theme="1"/>
      <name val="Calibri"/>
      <family val="2"/>
      <scheme val="minor"/>
    </font>
    <font>
      <sz val="8"/>
      <color theme="1"/>
      <name val="Calibri"/>
      <family val="2"/>
      <scheme val="minor"/>
    </font>
    <font>
      <b/>
      <sz val="6"/>
      <color theme="9" tint="0.59999389629810485"/>
      <name val="Calibri"/>
      <family val="2"/>
      <scheme val="minor"/>
    </font>
    <font>
      <sz val="6"/>
      <color theme="0" tint="-0.34998626667073579"/>
      <name val="Calibri"/>
      <family val="2"/>
      <scheme val="minor"/>
    </font>
    <font>
      <b/>
      <sz val="6"/>
      <color theme="0" tint="-0.34998626667073579"/>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s>
  <borders count="1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0" fillId="0" borderId="1" xfId="0" applyBorder="1"/>
    <xf numFmtId="0" fontId="0" fillId="0" borderId="2" xfId="0" applyBorder="1"/>
    <xf numFmtId="0" fontId="0" fillId="0" borderId="3" xfId="0" applyBorder="1" applyAlignment="1">
      <alignment horizontal="left" indent="1"/>
    </xf>
    <xf numFmtId="0" fontId="0" fillId="0" borderId="4" xfId="0" applyBorder="1"/>
    <xf numFmtId="0" fontId="0" fillId="0" borderId="3" xfId="0" applyBorder="1" applyAlignment="1">
      <alignment horizontal="left" indent="2"/>
    </xf>
    <xf numFmtId="0" fontId="0" fillId="0" borderId="5" xfId="0" applyBorder="1" applyAlignment="1">
      <alignment horizontal="left" indent="1"/>
    </xf>
    <xf numFmtId="0" fontId="0" fillId="0" borderId="6" xfId="0" applyBorder="1"/>
    <xf numFmtId="0" fontId="5" fillId="0" borderId="3" xfId="0" applyFont="1" applyBorder="1" applyAlignment="1">
      <alignment horizontal="left" indent="2"/>
    </xf>
    <xf numFmtId="0" fontId="4" fillId="0" borderId="3" xfId="0" applyFont="1" applyBorder="1" applyAlignment="1">
      <alignment horizontal="left" indent="3"/>
    </xf>
    <xf numFmtId="0" fontId="4" fillId="0" borderId="3" xfId="0" applyFont="1" applyBorder="1" applyAlignment="1">
      <alignment horizontal="left" indent="5"/>
    </xf>
    <xf numFmtId="0" fontId="3" fillId="0" borderId="3" xfId="0" applyFont="1" applyBorder="1" applyAlignment="1">
      <alignment horizontal="left" indent="1"/>
    </xf>
    <xf numFmtId="0" fontId="3" fillId="0" borderId="3" xfId="0" applyFont="1" applyBorder="1" applyAlignment="1">
      <alignment horizontal="left" indent="2"/>
    </xf>
    <xf numFmtId="0" fontId="0" fillId="0" borderId="3" xfId="0" applyBorder="1"/>
    <xf numFmtId="0" fontId="0" fillId="0" borderId="0" xfId="0" applyBorder="1"/>
    <xf numFmtId="0" fontId="0" fillId="0" borderId="5" xfId="0" applyBorder="1"/>
    <xf numFmtId="0" fontId="0" fillId="0" borderId="8" xfId="0" applyBorder="1"/>
    <xf numFmtId="0" fontId="0" fillId="0" borderId="5" xfId="0" applyBorder="1" applyAlignment="1">
      <alignment horizontal="left" indent="2"/>
    </xf>
    <xf numFmtId="0" fontId="0" fillId="0" borderId="3" xfId="0" applyBorder="1" applyAlignment="1">
      <alignment horizontal="left" indent="5"/>
    </xf>
    <xf numFmtId="0" fontId="0" fillId="0" borderId="2" xfId="0" applyBorder="1" applyAlignment="1">
      <alignment horizontal="center"/>
    </xf>
    <xf numFmtId="9" fontId="0" fillId="0" borderId="4" xfId="2" applyFont="1" applyBorder="1" applyAlignment="1">
      <alignment horizontal="center"/>
    </xf>
    <xf numFmtId="9" fontId="0" fillId="0" borderId="0" xfId="0" applyNumberFormat="1"/>
    <xf numFmtId="165" fontId="0" fillId="0" borderId="0" xfId="1" applyNumberFormat="1" applyFont="1"/>
    <xf numFmtId="165" fontId="0" fillId="0" borderId="0" xfId="0" applyNumberFormat="1"/>
    <xf numFmtId="0" fontId="3" fillId="0" borderId="5" xfId="0" applyFont="1" applyFill="1" applyBorder="1"/>
    <xf numFmtId="0" fontId="3" fillId="0" borderId="8" xfId="0" applyFont="1" applyBorder="1"/>
    <xf numFmtId="165" fontId="3" fillId="0" borderId="6" xfId="0" applyNumberFormat="1" applyFont="1" applyBorder="1"/>
    <xf numFmtId="9" fontId="0" fillId="0" borderId="0" xfId="2" applyFont="1" applyBorder="1"/>
    <xf numFmtId="165" fontId="0" fillId="0" borderId="4" xfId="1" applyNumberFormat="1" applyFont="1" applyBorder="1"/>
    <xf numFmtId="9" fontId="0" fillId="0" borderId="8" xfId="2" applyFont="1" applyBorder="1"/>
    <xf numFmtId="165" fontId="0" fillId="0" borderId="6" xfId="1" applyNumberFormat="1" applyFont="1" applyBorder="1"/>
    <xf numFmtId="10" fontId="0" fillId="0" borderId="0" xfId="2" applyNumberFormat="1" applyFont="1"/>
    <xf numFmtId="0" fontId="0" fillId="0" borderId="7" xfId="0" applyBorder="1"/>
    <xf numFmtId="0" fontId="0" fillId="0" borderId="0" xfId="0" applyBorder="1" applyAlignment="1">
      <alignment horizontal="center"/>
    </xf>
    <xf numFmtId="0" fontId="0" fillId="4" borderId="0" xfId="0" applyFill="1" applyBorder="1"/>
    <xf numFmtId="0" fontId="0" fillId="3" borderId="8" xfId="0" applyFill="1" applyBorder="1"/>
    <xf numFmtId="0" fontId="3" fillId="0" borderId="0" xfId="0" applyFont="1" applyBorder="1"/>
    <xf numFmtId="0" fontId="3" fillId="4" borderId="2" xfId="0" applyFont="1" applyFill="1" applyBorder="1" applyAlignment="1">
      <alignment horizontal="center"/>
    </xf>
    <xf numFmtId="0" fontId="3" fillId="4" borderId="6" xfId="0" applyFont="1" applyFill="1" applyBorder="1" applyAlignment="1">
      <alignment horizontal="center"/>
    </xf>
    <xf numFmtId="0" fontId="3" fillId="0" borderId="0" xfId="0" applyFont="1" applyBorder="1" applyAlignment="1">
      <alignment horizontal="center"/>
    </xf>
    <xf numFmtId="165" fontId="3" fillId="3" borderId="2" xfId="1" applyNumberFormat="1" applyFont="1" applyFill="1" applyBorder="1" applyAlignment="1">
      <alignment horizontal="center"/>
    </xf>
    <xf numFmtId="0" fontId="3" fillId="3" borderId="6" xfId="0" applyFont="1" applyFill="1" applyBorder="1" applyAlignment="1">
      <alignment horizontal="center"/>
    </xf>
    <xf numFmtId="0" fontId="9" fillId="0" borderId="1" xfId="0" applyFont="1" applyBorder="1" applyAlignment="1">
      <alignment vertical="center"/>
    </xf>
    <xf numFmtId="0" fontId="10" fillId="0" borderId="7" xfId="0" applyFont="1" applyBorder="1" applyAlignment="1">
      <alignment vertical="center"/>
    </xf>
    <xf numFmtId="0" fontId="10" fillId="0" borderId="7" xfId="0" applyFont="1" applyBorder="1" applyAlignment="1">
      <alignment horizontal="center" vertical="center"/>
    </xf>
    <xf numFmtId="0" fontId="6" fillId="5" borderId="9" xfId="0" applyFont="1" applyFill="1" applyBorder="1" applyAlignment="1">
      <alignment horizontal="center" vertical="center" wrapText="1"/>
    </xf>
    <xf numFmtId="0" fontId="6" fillId="5" borderId="10" xfId="0" applyFont="1" applyFill="1" applyBorder="1" applyAlignment="1">
      <alignment horizontal="center" vertical="center" wrapText="1"/>
    </xf>
    <xf numFmtId="9" fontId="6" fillId="5" borderId="10" xfId="2" applyFont="1" applyFill="1" applyBorder="1" applyAlignment="1">
      <alignment horizontal="center" vertical="center" wrapText="1"/>
    </xf>
    <xf numFmtId="0" fontId="6" fillId="5" borderId="11" xfId="0" applyFont="1" applyFill="1" applyBorder="1" applyAlignment="1">
      <alignment horizontal="center" vertical="center" wrapText="1"/>
    </xf>
    <xf numFmtId="0" fontId="3" fillId="5" borderId="1" xfId="0" applyFont="1" applyFill="1" applyBorder="1"/>
    <xf numFmtId="0" fontId="12" fillId="0" borderId="0" xfId="0" applyFont="1" applyAlignment="1">
      <alignment horizontal="right"/>
    </xf>
    <xf numFmtId="9" fontId="12" fillId="0" borderId="0" xfId="0" applyNumberFormat="1" applyFont="1"/>
    <xf numFmtId="0" fontId="3" fillId="6" borderId="0" xfId="0" applyFont="1" applyFill="1" applyAlignment="1">
      <alignment horizontal="center" vertical="center"/>
    </xf>
    <xf numFmtId="0" fontId="11" fillId="0" borderId="0" xfId="0" applyFont="1" applyAlignment="1">
      <alignment vertical="center"/>
    </xf>
    <xf numFmtId="0" fontId="11" fillId="0" borderId="12" xfId="0" applyFont="1" applyBorder="1" applyAlignment="1">
      <alignment vertical="center"/>
    </xf>
    <xf numFmtId="0" fontId="11" fillId="0" borderId="0" xfId="0" applyFont="1" applyBorder="1" applyAlignment="1">
      <alignment vertical="center"/>
    </xf>
    <xf numFmtId="0" fontId="11" fillId="0" borderId="0" xfId="0" applyFont="1" applyAlignment="1">
      <alignment horizontal="center" vertical="center"/>
    </xf>
    <xf numFmtId="0" fontId="11" fillId="0" borderId="0" xfId="0" applyFont="1" applyAlignment="1"/>
    <xf numFmtId="0" fontId="11" fillId="0" borderId="0" xfId="0" applyFont="1" applyAlignment="1">
      <alignment horizontal="left" vertical="center"/>
    </xf>
    <xf numFmtId="0" fontId="11" fillId="0" borderId="0" xfId="0" applyFont="1" applyAlignment="1">
      <alignment vertical="top"/>
    </xf>
    <xf numFmtId="0" fontId="11" fillId="0" borderId="0" xfId="0" applyFont="1" applyAlignment="1">
      <alignment horizontal="center" vertical="top"/>
    </xf>
    <xf numFmtId="0" fontId="0" fillId="0" borderId="0" xfId="0" applyAlignment="1"/>
    <xf numFmtId="0" fontId="2" fillId="2" borderId="0" xfId="0" applyFont="1" applyFill="1" applyAlignment="1">
      <alignment horizontal="center"/>
    </xf>
    <xf numFmtId="0" fontId="0" fillId="7" borderId="0" xfId="0" applyFill="1" applyAlignment="1">
      <alignment horizontal="left" indent="1"/>
    </xf>
    <xf numFmtId="0" fontId="0" fillId="7" borderId="0" xfId="0" applyFill="1"/>
    <xf numFmtId="0" fontId="3" fillId="0" borderId="0" xfId="0" applyFont="1" applyFill="1" applyBorder="1"/>
    <xf numFmtId="165" fontId="3" fillId="0" borderId="0" xfId="0" applyNumberFormat="1" applyFont="1" applyBorder="1"/>
    <xf numFmtId="0" fontId="3" fillId="7" borderId="5" xfId="0" applyFont="1" applyFill="1" applyBorder="1" applyAlignment="1">
      <alignment horizontal="left" indent="2"/>
    </xf>
    <xf numFmtId="9" fontId="3" fillId="7" borderId="6" xfId="2" applyFont="1" applyFill="1" applyBorder="1" applyAlignment="1">
      <alignment horizontal="center"/>
    </xf>
    <xf numFmtId="0" fontId="10" fillId="0" borderId="0" xfId="0" applyFont="1" applyBorder="1" applyAlignment="1">
      <alignment vertical="center"/>
    </xf>
    <xf numFmtId="9" fontId="11" fillId="0" borderId="0" xfId="0" applyNumberFormat="1" applyFont="1" applyAlignment="1">
      <alignment vertical="center"/>
    </xf>
    <xf numFmtId="0" fontId="0" fillId="0" borderId="3" xfId="0" applyBorder="1" applyAlignment="1">
      <alignment horizontal="left" vertical="center" indent="4"/>
    </xf>
    <xf numFmtId="0" fontId="0" fillId="0" borderId="13" xfId="0" applyBorder="1" applyAlignment="1">
      <alignment horizontal="left" vertical="center" indent="2"/>
    </xf>
    <xf numFmtId="0" fontId="0" fillId="0" borderId="15" xfId="0" applyBorder="1" applyAlignment="1">
      <alignment horizontal="left" vertical="center" indent="4"/>
    </xf>
    <xf numFmtId="0" fontId="3" fillId="7" borderId="1" xfId="0" applyFont="1" applyFill="1" applyBorder="1"/>
    <xf numFmtId="0" fontId="3" fillId="5" borderId="1" xfId="0" applyFont="1" applyFill="1" applyBorder="1" applyAlignment="1">
      <alignment vertical="center"/>
    </xf>
    <xf numFmtId="0" fontId="3" fillId="5" borderId="3" xfId="0" applyFont="1" applyFill="1" applyBorder="1" applyAlignment="1">
      <alignment vertical="center"/>
    </xf>
    <xf numFmtId="0" fontId="3" fillId="5" borderId="5" xfId="0" applyFont="1" applyFill="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xf numFmtId="0" fontId="13" fillId="5" borderId="1" xfId="0" applyFont="1" applyFill="1" applyBorder="1" applyAlignment="1">
      <alignment horizontal="center"/>
    </xf>
    <xf numFmtId="0" fontId="13" fillId="5" borderId="7" xfId="0" applyFont="1" applyFill="1" applyBorder="1" applyAlignment="1">
      <alignment horizontal="center"/>
    </xf>
    <xf numFmtId="0" fontId="13" fillId="5" borderId="2" xfId="0" applyFont="1" applyFill="1" applyBorder="1" applyAlignment="1">
      <alignment horizontal="center"/>
    </xf>
    <xf numFmtId="0" fontId="0" fillId="0" borderId="0" xfId="0" applyAlignment="1">
      <alignment horizontal="left" indent="2"/>
    </xf>
    <xf numFmtId="0" fontId="0" fillId="0" borderId="0" xfId="0" applyAlignment="1">
      <alignment horizontal="left" indent="4"/>
    </xf>
    <xf numFmtId="0" fontId="5" fillId="0" borderId="3" xfId="0" applyFont="1" applyBorder="1" applyAlignment="1">
      <alignment horizontal="left" indent="6"/>
    </xf>
    <xf numFmtId="0" fontId="4" fillId="0" borderId="3" xfId="0" applyFont="1" applyBorder="1" applyAlignment="1">
      <alignment horizontal="left" indent="7"/>
    </xf>
    <xf numFmtId="0" fontId="0" fillId="0" borderId="3" xfId="0" applyBorder="1" applyAlignment="1">
      <alignment horizontal="left" indent="6"/>
    </xf>
    <xf numFmtId="0" fontId="4" fillId="0" borderId="3" xfId="0" applyFont="1" applyBorder="1" applyAlignment="1">
      <alignment horizontal="left" indent="9"/>
    </xf>
    <xf numFmtId="0" fontId="15" fillId="2" borderId="0" xfId="0" applyFont="1" applyFill="1" applyAlignment="1">
      <alignment horizontal="center"/>
    </xf>
    <xf numFmtId="9" fontId="16" fillId="0" borderId="0" xfId="2" applyFont="1"/>
    <xf numFmtId="164" fontId="4" fillId="0" borderId="0" xfId="1" applyNumberFormat="1" applyFont="1"/>
    <xf numFmtId="0" fontId="14" fillId="0" borderId="3" xfId="0" applyFont="1" applyBorder="1" applyAlignment="1">
      <alignment horizontal="left" indent="9"/>
    </xf>
    <xf numFmtId="165" fontId="0" fillId="0" borderId="7" xfId="0" applyNumberFormat="1" applyBorder="1"/>
    <xf numFmtId="165" fontId="2" fillId="2" borderId="0" xfId="0" applyNumberFormat="1" applyFont="1" applyFill="1" applyAlignment="1">
      <alignment horizontal="center"/>
    </xf>
    <xf numFmtId="165" fontId="4" fillId="7" borderId="0" xfId="1" applyNumberFormat="1" applyFont="1" applyFill="1"/>
    <xf numFmtId="165" fontId="4" fillId="0" borderId="0" xfId="1" applyNumberFormat="1" applyFont="1"/>
    <xf numFmtId="165" fontId="3" fillId="0" borderId="4" xfId="1" applyNumberFormat="1" applyFont="1" applyBorder="1"/>
    <xf numFmtId="0" fontId="3" fillId="0" borderId="5" xfId="0" applyFont="1" applyBorder="1" applyAlignment="1">
      <alignment horizontal="left" indent="1"/>
    </xf>
    <xf numFmtId="0" fontId="0" fillId="0" borderId="0" xfId="0" applyAlignment="1">
      <alignment horizontal="left" indent="5"/>
    </xf>
    <xf numFmtId="0" fontId="0" fillId="0" borderId="0" xfId="0" applyAlignment="1">
      <alignment horizontal="left" indent="6"/>
    </xf>
    <xf numFmtId="165" fontId="16" fillId="0" borderId="0" xfId="2" applyNumberFormat="1" applyFont="1"/>
    <xf numFmtId="0" fontId="3" fillId="0" borderId="0" xfId="0" applyFont="1" applyAlignment="1">
      <alignment horizontal="left" indent="3"/>
    </xf>
    <xf numFmtId="165" fontId="3" fillId="0" borderId="0" xfId="0" applyNumberFormat="1" applyFont="1"/>
    <xf numFmtId="9" fontId="17" fillId="0" borderId="0" xfId="2" applyFont="1"/>
    <xf numFmtId="0" fontId="3" fillId="0" borderId="0" xfId="0" applyFont="1"/>
    <xf numFmtId="10" fontId="3" fillId="0" borderId="0" xfId="2" applyNumberFormat="1" applyFont="1"/>
    <xf numFmtId="165" fontId="3" fillId="7" borderId="0" xfId="0" applyNumberFormat="1" applyFont="1" applyFill="1"/>
    <xf numFmtId="0" fontId="3" fillId="7" borderId="0" xfId="0" applyFont="1" applyFill="1" applyAlignment="1">
      <alignment horizontal="left" indent="1"/>
    </xf>
    <xf numFmtId="9" fontId="17" fillId="7" borderId="0" xfId="2" applyFont="1" applyFill="1"/>
    <xf numFmtId="0" fontId="3" fillId="0" borderId="0" xfId="0" applyFont="1" applyAlignment="1">
      <alignment horizontal="left" indent="2"/>
    </xf>
    <xf numFmtId="165" fontId="6" fillId="0" borderId="0" xfId="1" applyNumberFormat="1" applyFont="1"/>
    <xf numFmtId="0" fontId="0" fillId="0" borderId="0" xfId="0" applyFont="1" applyAlignment="1">
      <alignment horizontal="left" indent="2"/>
    </xf>
    <xf numFmtId="0" fontId="0" fillId="0" borderId="0" xfId="0" applyFont="1"/>
    <xf numFmtId="165" fontId="3" fillId="0" borderId="0" xfId="1" applyNumberFormat="1" applyFont="1"/>
    <xf numFmtId="1" fontId="3" fillId="0" borderId="0" xfId="0" applyNumberFormat="1" applyFont="1"/>
    <xf numFmtId="1" fontId="17" fillId="0" borderId="0" xfId="2" applyNumberFormat="1" applyFont="1"/>
    <xf numFmtId="0" fontId="0" fillId="8" borderId="0" xfId="0" applyFill="1" applyBorder="1"/>
    <xf numFmtId="0" fontId="0" fillId="8" borderId="8" xfId="0" applyFill="1" applyBorder="1"/>
    <xf numFmtId="9" fontId="0" fillId="8" borderId="4" xfId="2" applyFont="1" applyFill="1" applyBorder="1" applyAlignment="1">
      <alignment horizontal="center"/>
    </xf>
    <xf numFmtId="9" fontId="0" fillId="8" borderId="6" xfId="2" applyFont="1" applyFill="1" applyBorder="1" applyAlignment="1">
      <alignment horizontal="center"/>
    </xf>
    <xf numFmtId="0" fontId="0" fillId="8" borderId="2" xfId="0" applyFill="1" applyBorder="1" applyAlignment="1">
      <alignment horizontal="center"/>
    </xf>
    <xf numFmtId="9" fontId="0" fillId="8" borderId="14" xfId="2" applyFont="1" applyFill="1" applyBorder="1" applyAlignment="1">
      <alignment horizontal="center"/>
    </xf>
    <xf numFmtId="9" fontId="14" fillId="8" borderId="4" xfId="2" applyFont="1" applyFill="1" applyBorder="1" applyAlignment="1">
      <alignment horizontal="left" wrapText="1"/>
    </xf>
    <xf numFmtId="9" fontId="0" fillId="8" borderId="16" xfId="2" applyFont="1" applyFill="1" applyBorder="1" applyAlignment="1">
      <alignment horizontal="center"/>
    </xf>
    <xf numFmtId="165" fontId="0" fillId="8" borderId="4" xfId="1" applyNumberFormat="1" applyFont="1" applyFill="1" applyBorder="1"/>
    <xf numFmtId="165" fontId="3" fillId="8" borderId="4" xfId="1" applyNumberFormat="1" applyFont="1" applyFill="1" applyBorder="1"/>
    <xf numFmtId="165" fontId="3" fillId="8" borderId="6" xfId="1" applyNumberFormat="1" applyFont="1" applyFill="1" applyBorder="1"/>
    <xf numFmtId="0" fontId="0" fillId="8" borderId="4" xfId="0" applyFill="1" applyBorder="1"/>
    <xf numFmtId="165" fontId="0" fillId="8" borderId="4" xfId="0" applyNumberFormat="1" applyFill="1" applyBorder="1"/>
    <xf numFmtId="0" fontId="8" fillId="0" borderId="1"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center"/>
    </xf>
    <xf numFmtId="0" fontId="6" fillId="0" borderId="3" xfId="0" applyFont="1" applyBorder="1" applyAlignment="1">
      <alignment horizontal="center"/>
    </xf>
    <xf numFmtId="0" fontId="6" fillId="0" borderId="0" xfId="0" applyFont="1" applyBorder="1" applyAlignment="1">
      <alignment horizontal="center"/>
    </xf>
    <xf numFmtId="0" fontId="6" fillId="0" borderId="4" xfId="0" applyFont="1" applyBorder="1" applyAlignment="1">
      <alignment horizontal="center"/>
    </xf>
    <xf numFmtId="0" fontId="10" fillId="0" borderId="7" xfId="0" applyFont="1" applyBorder="1" applyAlignment="1">
      <alignment horizontal="center" vertical="center"/>
    </xf>
    <xf numFmtId="0" fontId="10" fillId="0" borderId="2" xfId="0" applyFont="1" applyBorder="1" applyAlignment="1">
      <alignment horizontal="center" vertic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13" fillId="5" borderId="9" xfId="0" applyFont="1" applyFill="1" applyBorder="1" applyAlignment="1">
      <alignment horizontal="center"/>
    </xf>
    <xf numFmtId="0" fontId="13" fillId="5" borderId="10" xfId="0" applyFont="1" applyFill="1" applyBorder="1" applyAlignment="1">
      <alignment horizontal="center"/>
    </xf>
    <xf numFmtId="0" fontId="13" fillId="5" borderId="11" xfId="0" applyFont="1" applyFill="1" applyBorder="1" applyAlignment="1">
      <alignment horizontal="center"/>
    </xf>
    <xf numFmtId="0" fontId="10" fillId="0" borderId="0" xfId="0" applyFont="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Fuentes de Financiacion'!A1"/><Relationship Id="rId2" Type="http://schemas.openxmlformats.org/officeDocument/2006/relationships/hyperlink" Target="#Tablas!A1"/><Relationship Id="rId1" Type="http://schemas.openxmlformats.org/officeDocument/2006/relationships/hyperlink" Target="#Input!A1"/><Relationship Id="rId4" Type="http://schemas.openxmlformats.org/officeDocument/2006/relationships/hyperlink" Target="#FCL!A1"/></Relationships>
</file>

<file path=xl/drawings/_rels/drawing2.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438150</xdr:colOff>
      <xdr:row>5</xdr:row>
      <xdr:rowOff>0</xdr:rowOff>
    </xdr:from>
    <xdr:to>
      <xdr:col>6</xdr:col>
      <xdr:colOff>981075</xdr:colOff>
      <xdr:row>7</xdr:row>
      <xdr:rowOff>9525</xdr:rowOff>
    </xdr:to>
    <xdr:sp macro="" textlink="">
      <xdr:nvSpPr>
        <xdr:cNvPr id="3" name="Recortar y redondear rectángulo de esquina sencilla 2">
          <a:hlinkClick xmlns:r="http://schemas.openxmlformats.org/officeDocument/2006/relationships" r:id="rId1"/>
        </xdr:cNvPr>
        <xdr:cNvSpPr/>
      </xdr:nvSpPr>
      <xdr:spPr>
        <a:xfrm>
          <a:off x="3619500" y="1362075"/>
          <a:ext cx="2247900" cy="400050"/>
        </a:xfrm>
        <a:prstGeom prst="snip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CO" sz="1100"/>
            <a:t>Input</a:t>
          </a:r>
        </a:p>
      </xdr:txBody>
    </xdr:sp>
    <xdr:clientData/>
  </xdr:twoCellAnchor>
  <xdr:twoCellAnchor>
    <xdr:from>
      <xdr:col>3</xdr:col>
      <xdr:colOff>438150</xdr:colOff>
      <xdr:row>7</xdr:row>
      <xdr:rowOff>28575</xdr:rowOff>
    </xdr:from>
    <xdr:to>
      <xdr:col>6</xdr:col>
      <xdr:colOff>981075</xdr:colOff>
      <xdr:row>9</xdr:row>
      <xdr:rowOff>38100</xdr:rowOff>
    </xdr:to>
    <xdr:sp macro="" textlink="">
      <xdr:nvSpPr>
        <xdr:cNvPr id="4" name="Recortar y redondear rectángulo de esquina sencilla 3">
          <a:hlinkClick xmlns:r="http://schemas.openxmlformats.org/officeDocument/2006/relationships" r:id="rId2"/>
        </xdr:cNvPr>
        <xdr:cNvSpPr/>
      </xdr:nvSpPr>
      <xdr:spPr>
        <a:xfrm>
          <a:off x="3619500" y="1781175"/>
          <a:ext cx="2247900" cy="400050"/>
        </a:xfrm>
        <a:prstGeom prst="snip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r>
            <a:rPr lang="es-CO" sz="1100"/>
            <a:t>Tablas</a:t>
          </a:r>
        </a:p>
      </xdr:txBody>
    </xdr:sp>
    <xdr:clientData/>
  </xdr:twoCellAnchor>
  <xdr:twoCellAnchor>
    <xdr:from>
      <xdr:col>3</xdr:col>
      <xdr:colOff>438150</xdr:colOff>
      <xdr:row>9</xdr:row>
      <xdr:rowOff>57150</xdr:rowOff>
    </xdr:from>
    <xdr:to>
      <xdr:col>6</xdr:col>
      <xdr:colOff>981075</xdr:colOff>
      <xdr:row>11</xdr:row>
      <xdr:rowOff>57150</xdr:rowOff>
    </xdr:to>
    <xdr:sp macro="" textlink="">
      <xdr:nvSpPr>
        <xdr:cNvPr id="5" name="Recortar y redondear rectángulo de esquina sencilla 4">
          <a:hlinkClick xmlns:r="http://schemas.openxmlformats.org/officeDocument/2006/relationships" r:id="rId3"/>
        </xdr:cNvPr>
        <xdr:cNvSpPr/>
      </xdr:nvSpPr>
      <xdr:spPr>
        <a:xfrm>
          <a:off x="3619500" y="2200275"/>
          <a:ext cx="2247900" cy="400050"/>
        </a:xfrm>
        <a:prstGeom prst="snip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CO" sz="1100"/>
            <a:t>Fuentes de Financiacion</a:t>
          </a:r>
        </a:p>
      </xdr:txBody>
    </xdr:sp>
    <xdr:clientData/>
  </xdr:twoCellAnchor>
  <xdr:twoCellAnchor>
    <xdr:from>
      <xdr:col>3</xdr:col>
      <xdr:colOff>438149</xdr:colOff>
      <xdr:row>11</xdr:row>
      <xdr:rowOff>76200</xdr:rowOff>
    </xdr:from>
    <xdr:to>
      <xdr:col>6</xdr:col>
      <xdr:colOff>990599</xdr:colOff>
      <xdr:row>13</xdr:row>
      <xdr:rowOff>85725</xdr:rowOff>
    </xdr:to>
    <xdr:sp macro="" textlink="">
      <xdr:nvSpPr>
        <xdr:cNvPr id="6" name="Recortar y redondear rectángulo de esquina sencilla 5">
          <a:hlinkClick xmlns:r="http://schemas.openxmlformats.org/officeDocument/2006/relationships" r:id="rId4"/>
        </xdr:cNvPr>
        <xdr:cNvSpPr/>
      </xdr:nvSpPr>
      <xdr:spPr>
        <a:xfrm>
          <a:off x="3619499" y="2619375"/>
          <a:ext cx="2257425" cy="400050"/>
        </a:xfrm>
        <a:prstGeom prst="snip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CO" sz="1100"/>
            <a:t>Flujo de Caja Proyectado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1304925</xdr:colOff>
      <xdr:row>0</xdr:row>
      <xdr:rowOff>66675</xdr:rowOff>
    </xdr:from>
    <xdr:to>
      <xdr:col>0</xdr:col>
      <xdr:colOff>1971675</xdr:colOff>
      <xdr:row>0</xdr:row>
      <xdr:rowOff>504825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66675"/>
          <a:ext cx="666750" cy="438150"/>
        </a:xfrm>
        <a:prstGeom prst="rect">
          <a:avLst/>
        </a:prstGeom>
        <a:noFill/>
        <a:ln>
          <a:noFill/>
        </a:ln>
      </xdr:spPr>
    </xdr:pic>
    <xdr:clientData/>
  </xdr:twoCellAnchor>
  <xdr:twoCellAnchor>
    <xdr:from>
      <xdr:col>7</xdr:col>
      <xdr:colOff>114300</xdr:colOff>
      <xdr:row>0</xdr:row>
      <xdr:rowOff>133350</xdr:rowOff>
    </xdr:from>
    <xdr:to>
      <xdr:col>7</xdr:col>
      <xdr:colOff>514350</xdr:colOff>
      <xdr:row>0</xdr:row>
      <xdr:rowOff>419100</xdr:rowOff>
    </xdr:to>
    <xdr:sp macro="" textlink="">
      <xdr:nvSpPr>
        <xdr:cNvPr id="3" name="Flecha izquierda 2">
          <a:hlinkClick xmlns:r="http://schemas.openxmlformats.org/officeDocument/2006/relationships" r:id="rId2"/>
        </xdr:cNvPr>
        <xdr:cNvSpPr/>
      </xdr:nvSpPr>
      <xdr:spPr>
        <a:xfrm>
          <a:off x="11087100" y="1333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123825</xdr:colOff>
      <xdr:row>0</xdr:row>
      <xdr:rowOff>19050</xdr:rowOff>
    </xdr:from>
    <xdr:to>
      <xdr:col>3</xdr:col>
      <xdr:colOff>619125</xdr:colOff>
      <xdr:row>0</xdr:row>
      <xdr:rowOff>447675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7825" y="19050"/>
          <a:ext cx="495300" cy="428625"/>
        </a:xfrm>
        <a:prstGeom prst="rect">
          <a:avLst/>
        </a:prstGeom>
        <a:noFill/>
        <a:ln>
          <a:noFill/>
        </a:ln>
      </xdr:spPr>
    </xdr:pic>
    <xdr:clientData/>
  </xdr:twoCellAnchor>
  <xdr:twoCellAnchor>
    <xdr:from>
      <xdr:col>21</xdr:col>
      <xdr:colOff>114300</xdr:colOff>
      <xdr:row>0</xdr:row>
      <xdr:rowOff>142875</xdr:rowOff>
    </xdr:from>
    <xdr:to>
      <xdr:col>21</xdr:col>
      <xdr:colOff>514350</xdr:colOff>
      <xdr:row>0</xdr:row>
      <xdr:rowOff>428625</xdr:rowOff>
    </xdr:to>
    <xdr:sp macro="" textlink="">
      <xdr:nvSpPr>
        <xdr:cNvPr id="3" name="Flecha izquierda 2">
          <a:hlinkClick xmlns:r="http://schemas.openxmlformats.org/officeDocument/2006/relationships" r:id="rId2"/>
        </xdr:cNvPr>
        <xdr:cNvSpPr/>
      </xdr:nvSpPr>
      <xdr:spPr>
        <a:xfrm>
          <a:off x="8496300" y="142875"/>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847725</xdr:colOff>
      <xdr:row>0</xdr:row>
      <xdr:rowOff>47625</xdr:rowOff>
    </xdr:from>
    <xdr:to>
      <xdr:col>1</xdr:col>
      <xdr:colOff>1514475</xdr:colOff>
      <xdr:row>0</xdr:row>
      <xdr:rowOff>542925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9725" y="47625"/>
          <a:ext cx="666750" cy="495300"/>
        </a:xfrm>
        <a:prstGeom prst="rect">
          <a:avLst/>
        </a:prstGeom>
        <a:noFill/>
        <a:ln>
          <a:noFill/>
        </a:ln>
      </xdr:spPr>
    </xdr:pic>
    <xdr:clientData/>
  </xdr:twoCellAnchor>
  <xdr:twoCellAnchor>
    <xdr:from>
      <xdr:col>8</xdr:col>
      <xdr:colOff>114300</xdr:colOff>
      <xdr:row>0</xdr:row>
      <xdr:rowOff>133350</xdr:rowOff>
    </xdr:from>
    <xdr:to>
      <xdr:col>8</xdr:col>
      <xdr:colOff>514350</xdr:colOff>
      <xdr:row>0</xdr:row>
      <xdr:rowOff>419100</xdr:rowOff>
    </xdr:to>
    <xdr:sp macro="" textlink="">
      <xdr:nvSpPr>
        <xdr:cNvPr id="3" name="Flecha izquierda 2">
          <a:hlinkClick xmlns:r="http://schemas.openxmlformats.org/officeDocument/2006/relationships" r:id="rId2"/>
        </xdr:cNvPr>
        <xdr:cNvSpPr/>
      </xdr:nvSpPr>
      <xdr:spPr>
        <a:xfrm>
          <a:off x="11449050" y="1333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1438275</xdr:colOff>
      <xdr:row>0</xdr:row>
      <xdr:rowOff>95250</xdr:rowOff>
    </xdr:from>
    <xdr:to>
      <xdr:col>5</xdr:col>
      <xdr:colOff>1838325</xdr:colOff>
      <xdr:row>0</xdr:row>
      <xdr:rowOff>381000</xdr:rowOff>
    </xdr:to>
    <xdr:sp macro="" textlink="">
      <xdr:nvSpPr>
        <xdr:cNvPr id="4" name="Flecha izquierda 3">
          <a:hlinkClick xmlns:r="http://schemas.openxmlformats.org/officeDocument/2006/relationships" r:id="rId2"/>
        </xdr:cNvPr>
        <xdr:cNvSpPr/>
      </xdr:nvSpPr>
      <xdr:spPr>
        <a:xfrm>
          <a:off x="8115300" y="952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showGridLines="0" zoomScale="120" zoomScaleNormal="120" workbookViewId="0"/>
  </sheetViews>
  <sheetFormatPr baseColWidth="10" defaultRowHeight="15" x14ac:dyDescent="0.25"/>
  <cols>
    <col min="1" max="1" width="4.28515625" customWidth="1"/>
    <col min="2" max="2" width="32" bestFit="1" customWidth="1"/>
    <col min="3" max="3" width="30.85546875" bestFit="1" customWidth="1"/>
    <col min="6" max="6" width="2.7109375" customWidth="1"/>
    <col min="7" max="7" width="21" customWidth="1"/>
  </cols>
  <sheetData>
    <row r="1" spans="2:7" ht="15.75" thickBot="1" x14ac:dyDescent="0.3"/>
    <row r="2" spans="2:7" ht="46.5" x14ac:dyDescent="0.7">
      <c r="B2" s="132" t="s">
        <v>616</v>
      </c>
      <c r="C2" s="133"/>
      <c r="D2" s="133"/>
      <c r="E2" s="133"/>
      <c r="F2" s="133"/>
      <c r="G2" s="134"/>
    </row>
    <row r="3" spans="2:7" x14ac:dyDescent="0.25">
      <c r="B3" s="13"/>
      <c r="C3" s="14"/>
      <c r="D3" s="14"/>
      <c r="E3" s="14"/>
      <c r="F3" s="14"/>
      <c r="G3" s="4"/>
    </row>
    <row r="4" spans="2:7" x14ac:dyDescent="0.25">
      <c r="B4" s="135" t="s">
        <v>120</v>
      </c>
      <c r="C4" s="136"/>
      <c r="D4" s="136"/>
      <c r="E4" s="136"/>
      <c r="F4" s="136"/>
      <c r="G4" s="137"/>
    </row>
    <row r="5" spans="2:7" ht="15.75" thickBot="1" x14ac:dyDescent="0.3">
      <c r="B5" s="13"/>
      <c r="C5" s="14"/>
      <c r="D5" s="14"/>
      <c r="E5" s="14"/>
      <c r="F5" s="14"/>
      <c r="G5" s="4"/>
    </row>
    <row r="6" spans="2:7" x14ac:dyDescent="0.25">
      <c r="B6" s="1" t="s">
        <v>122</v>
      </c>
      <c r="C6" s="37" t="s">
        <v>127</v>
      </c>
      <c r="D6" s="14"/>
      <c r="E6" s="14"/>
      <c r="F6" s="14"/>
      <c r="G6" s="4"/>
    </row>
    <row r="7" spans="2:7" ht="15.75" thickBot="1" x14ac:dyDescent="0.3">
      <c r="B7" s="15" t="s">
        <v>121</v>
      </c>
      <c r="C7" s="38" t="s">
        <v>125</v>
      </c>
      <c r="D7" s="14"/>
      <c r="E7" s="14"/>
      <c r="F7" s="14"/>
      <c r="G7" s="4"/>
    </row>
    <row r="8" spans="2:7" ht="15.75" thickBot="1" x14ac:dyDescent="0.3">
      <c r="B8" s="13"/>
      <c r="C8" s="39"/>
      <c r="D8" s="14"/>
      <c r="E8" s="14"/>
      <c r="F8" s="14"/>
      <c r="G8" s="4"/>
    </row>
    <row r="9" spans="2:7" x14ac:dyDescent="0.25">
      <c r="B9" s="1" t="s">
        <v>130</v>
      </c>
      <c r="C9" s="37" t="s">
        <v>136</v>
      </c>
      <c r="D9" s="14"/>
      <c r="E9" s="14"/>
      <c r="F9" s="14"/>
      <c r="G9" s="4"/>
    </row>
    <row r="10" spans="2:7" ht="15.75" thickBot="1" x14ac:dyDescent="0.3">
      <c r="B10" s="15" t="s">
        <v>131</v>
      </c>
      <c r="C10" s="38">
        <v>1</v>
      </c>
      <c r="D10" s="14"/>
      <c r="E10" s="14"/>
      <c r="F10" s="14"/>
      <c r="G10" s="4"/>
    </row>
    <row r="11" spans="2:7" ht="15.75" thickBot="1" x14ac:dyDescent="0.3">
      <c r="B11" s="13"/>
      <c r="C11" s="39"/>
      <c r="D11" s="14"/>
      <c r="E11" s="14"/>
      <c r="F11" s="14"/>
      <c r="G11" s="4"/>
    </row>
    <row r="12" spans="2:7" x14ac:dyDescent="0.25">
      <c r="B12" s="1" t="s">
        <v>132</v>
      </c>
      <c r="C12" s="40">
        <f>+Input!H13</f>
        <v>75000</v>
      </c>
      <c r="D12" s="14"/>
      <c r="E12" s="14"/>
      <c r="F12" s="14"/>
      <c r="G12" s="4"/>
    </row>
    <row r="13" spans="2:7" ht="15.75" thickBot="1" x14ac:dyDescent="0.3">
      <c r="B13" s="15" t="s">
        <v>133</v>
      </c>
      <c r="C13" s="41">
        <f>+Input!G13</f>
        <v>10</v>
      </c>
      <c r="D13" s="14"/>
      <c r="E13" s="14"/>
      <c r="F13" s="14"/>
      <c r="G13" s="4"/>
    </row>
    <row r="14" spans="2:7" x14ac:dyDescent="0.25">
      <c r="B14" s="13"/>
      <c r="C14" s="14"/>
      <c r="D14" s="14"/>
      <c r="E14" s="14"/>
      <c r="F14" s="14"/>
      <c r="G14" s="4"/>
    </row>
    <row r="15" spans="2:7" x14ac:dyDescent="0.25">
      <c r="B15" s="13"/>
      <c r="C15" s="14"/>
      <c r="D15" s="14"/>
      <c r="E15" s="14"/>
      <c r="F15" s="14"/>
      <c r="G15" s="4"/>
    </row>
    <row r="16" spans="2:7" x14ac:dyDescent="0.25">
      <c r="B16" s="13"/>
      <c r="C16" s="14"/>
      <c r="D16" s="14"/>
      <c r="E16" s="14"/>
      <c r="F16" s="14"/>
      <c r="G16" s="4"/>
    </row>
    <row r="17" spans="2:7" x14ac:dyDescent="0.25">
      <c r="B17" s="13"/>
      <c r="C17" s="14"/>
      <c r="D17" s="14"/>
      <c r="E17" s="14"/>
      <c r="F17" s="34"/>
      <c r="G17" s="4" t="s">
        <v>134</v>
      </c>
    </row>
    <row r="18" spans="2:7" ht="15.75" thickBot="1" x14ac:dyDescent="0.3">
      <c r="B18" s="15"/>
      <c r="C18" s="16"/>
      <c r="D18" s="16"/>
      <c r="E18" s="16"/>
      <c r="F18" s="35"/>
      <c r="G18" s="7" t="s">
        <v>135</v>
      </c>
    </row>
  </sheetData>
  <mergeCells count="2">
    <mergeCell ref="B2:G2"/>
    <mergeCell ref="B4:G4"/>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Tablas!$XFA$2:$XFA$3</xm:f>
          </x14:formula1>
          <xm:sqref>C6</xm:sqref>
        </x14:dataValidation>
        <x14:dataValidation type="list" allowBlank="1" showInputMessage="1" showErrorMessage="1">
          <x14:formula1>
            <xm:f>Tablas!$XFB$2:$XFB$5</xm:f>
          </x14:formula1>
          <xm:sqref>C7</xm:sqref>
        </x14:dataValidation>
        <x14:dataValidation type="list" allowBlank="1" showInputMessage="1" showErrorMessage="1">
          <x14:formula1>
            <xm:f>Tablas!$XFD$2:$XFD$7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abSelected="1" topLeftCell="A42" zoomScale="90" zoomScaleNormal="90" workbookViewId="0">
      <selection activeCell="A67" sqref="A67"/>
    </sheetView>
  </sheetViews>
  <sheetFormatPr baseColWidth="10" defaultRowHeight="15" x14ac:dyDescent="0.25"/>
  <cols>
    <col min="1" max="1" width="37.28515625" customWidth="1"/>
    <col min="2" max="2" width="30.85546875" bestFit="1" customWidth="1"/>
    <col min="3" max="3" width="9.85546875" bestFit="1" customWidth="1"/>
    <col min="4" max="4" width="53" bestFit="1" customWidth="1"/>
    <col min="5" max="5" width="13.42578125" customWidth="1"/>
    <col min="6" max="6" width="14.140625" bestFit="1" customWidth="1"/>
  </cols>
  <sheetData>
    <row r="1" spans="1:8" ht="44.25" customHeight="1" x14ac:dyDescent="0.25">
      <c r="A1" s="42" t="s">
        <v>616</v>
      </c>
      <c r="B1" s="138" t="str">
        <f>+Presentacion!$B$4</f>
        <v>Modelo Financiero - Anàlisis Proyecto Ciudades Inteligentes</v>
      </c>
      <c r="C1" s="138"/>
      <c r="D1" s="138"/>
      <c r="E1" s="138"/>
      <c r="F1" s="138"/>
      <c r="G1" s="138"/>
      <c r="H1" s="139"/>
    </row>
    <row r="2" spans="1:8" ht="15.75" thickBot="1" x14ac:dyDescent="0.3">
      <c r="A2" s="140" t="s">
        <v>137</v>
      </c>
      <c r="B2" s="141"/>
      <c r="C2" s="141"/>
      <c r="D2" s="141"/>
      <c r="E2" s="141"/>
      <c r="F2" s="141"/>
      <c r="G2" s="141"/>
      <c r="H2" s="142"/>
    </row>
    <row r="3" spans="1:8" ht="15.75" thickBot="1" x14ac:dyDescent="0.3"/>
    <row r="4" spans="1:8" ht="39" thickBot="1" x14ac:dyDescent="0.3">
      <c r="A4" s="75" t="s">
        <v>0</v>
      </c>
      <c r="B4" s="78" t="str">
        <f>+Presentacion!C9</f>
        <v>Municpio de Chia - Cundinamarca</v>
      </c>
      <c r="D4" s="45" t="s">
        <v>42</v>
      </c>
      <c r="E4" s="46" t="s">
        <v>43</v>
      </c>
      <c r="F4" s="47" t="s">
        <v>44</v>
      </c>
      <c r="G4" s="46" t="s">
        <v>59</v>
      </c>
      <c r="H4" s="48" t="s">
        <v>138</v>
      </c>
    </row>
    <row r="5" spans="1:8" x14ac:dyDescent="0.25">
      <c r="A5" s="76" t="s">
        <v>1</v>
      </c>
      <c r="B5" s="79" t="str">
        <f>+Presentacion!C6</f>
        <v>Publica</v>
      </c>
      <c r="D5" s="13" t="s">
        <v>35</v>
      </c>
      <c r="E5" s="119" t="s">
        <v>46</v>
      </c>
      <c r="F5" s="27">
        <v>1</v>
      </c>
      <c r="G5" s="14">
        <v>10</v>
      </c>
      <c r="H5" s="28">
        <f>IF(E5="SI",(F5*(IF($B$6=1,Tablas!B2,(IF($B$6=2,Tablas!B3,(IF($B$6=3,Tablas!B4,(IF($B$6=4,Tablas!B5,(IF($B$6=5,Tablas!B6,(IF($B$6=6,Tablas!B7))))))))))))),0)</f>
        <v>50000</v>
      </c>
    </row>
    <row r="6" spans="1:8" ht="15.75" thickBot="1" x14ac:dyDescent="0.3">
      <c r="A6" s="77" t="s">
        <v>2</v>
      </c>
      <c r="B6" s="80">
        <v>1</v>
      </c>
      <c r="D6" s="13" t="s">
        <v>36</v>
      </c>
      <c r="E6" s="119" t="s">
        <v>47</v>
      </c>
      <c r="F6" s="27">
        <v>1</v>
      </c>
      <c r="G6" s="14">
        <v>10</v>
      </c>
      <c r="H6" s="28">
        <f>IF(E6="SI",(F6*(IF($B$6=1,Tablas!B8,(IF($B$6=2,Tablas!B9,(IF($B$6=3,Tablas!B10,(IF($B$6=4,Tablas!B11,(IF($B$6=5,Tablas!B12,(IF($B$6=6,Tablas!B13))))))))))))),0)</f>
        <v>0</v>
      </c>
    </row>
    <row r="7" spans="1:8" ht="15.75" thickBot="1" x14ac:dyDescent="0.3">
      <c r="D7" s="13" t="s">
        <v>37</v>
      </c>
      <c r="E7" s="119" t="s">
        <v>47</v>
      </c>
      <c r="F7" s="27">
        <v>1</v>
      </c>
      <c r="G7" s="14">
        <v>10</v>
      </c>
      <c r="H7" s="28">
        <f>IF(E7="SI",(F7*(IF($B$6=1,Tablas!B14,(IF($B$6=2,Tablas!B15,(IF($B$6=3,Tablas!B16,(IF($B$6=4,Tablas!B17,(IF($B$6=5,Tablas!B18,(IF($B$6=6,Tablas!B19))))))))))))),0)</f>
        <v>0</v>
      </c>
    </row>
    <row r="8" spans="1:8" x14ac:dyDescent="0.25">
      <c r="A8" s="49" t="s">
        <v>49</v>
      </c>
      <c r="B8" s="19" t="s">
        <v>46</v>
      </c>
      <c r="D8" s="13" t="s">
        <v>38</v>
      </c>
      <c r="E8" s="119" t="s">
        <v>47</v>
      </c>
      <c r="F8" s="27">
        <v>1</v>
      </c>
      <c r="G8" s="14">
        <v>10</v>
      </c>
      <c r="H8" s="28">
        <f>IF(E8="SI",(F8*(IF($B$6=1,Tablas!B20,(IF($B$6=2,Tablas!B21,(IF($B$6=3,Tablas!B22,(IF($B$6=4,Tablas!B23,(IF($B$6=5,Tablas!B24,(IF($B$6=6,Tablas!B25))))))))))))),0)</f>
        <v>0</v>
      </c>
    </row>
    <row r="9" spans="1:8" x14ac:dyDescent="0.25">
      <c r="A9" s="5" t="s">
        <v>50</v>
      </c>
      <c r="B9" s="20">
        <f>+B10+B15</f>
        <v>0.61</v>
      </c>
      <c r="D9" s="13" t="s">
        <v>14</v>
      </c>
      <c r="E9" s="119" t="s">
        <v>47</v>
      </c>
      <c r="F9" s="27">
        <v>1</v>
      </c>
      <c r="G9" s="14">
        <v>10</v>
      </c>
      <c r="H9" s="28">
        <f>IF(E9="SI",(F9*(IF($B$6=1,Tablas!B26,(IF($B$6=2,Tablas!B27,(IF($B$6=3,Tablas!B28,(IF($B$6=4,Tablas!B29,(IF($B$6=5,Tablas!B30,(IF($B$6=6,Tablas!B31))))))))))))),0)</f>
        <v>0</v>
      </c>
    </row>
    <row r="10" spans="1:8" x14ac:dyDescent="0.25">
      <c r="A10" s="18" t="s">
        <v>51</v>
      </c>
      <c r="B10" s="20">
        <f>SUM(B11:B14)</f>
        <v>0.37</v>
      </c>
      <c r="D10" s="13" t="s">
        <v>39</v>
      </c>
      <c r="E10" s="119" t="s">
        <v>46</v>
      </c>
      <c r="F10" s="27">
        <v>0.5</v>
      </c>
      <c r="G10" s="14">
        <v>10</v>
      </c>
      <c r="H10" s="28">
        <f>IF(E10="SI",(F10*(IF($B$6=1,Tablas!B32,(IF($B$6=2,Tablas!B33,(IF($B$6=3,Tablas!B34,(IF($B$6=4,Tablas!B35,(IF($B$6=5,Tablas!B36,(IF($B$6=6,Tablas!B37))))))))))))),0)</f>
        <v>25000</v>
      </c>
    </row>
    <row r="11" spans="1:8" x14ac:dyDescent="0.25">
      <c r="A11" s="88" t="s">
        <v>4</v>
      </c>
      <c r="B11" s="121">
        <v>0.2</v>
      </c>
      <c r="D11" s="13" t="s">
        <v>40</v>
      </c>
      <c r="E11" s="119" t="s">
        <v>47</v>
      </c>
      <c r="F11" s="27">
        <v>1</v>
      </c>
      <c r="G11" s="14">
        <v>10</v>
      </c>
      <c r="H11" s="28">
        <f>IF(E11="SI",(F11*(IF($B$6=1,Tablas!B38,(IF($B$6=2,Tablas!B39,(IF($B$6=3,Tablas!B40,(IF($B$6=4,Tablas!B41,(IF($B$6=5,Tablas!B42,(IF($B$6=6,Tablas!B43))))))))))))),0)</f>
        <v>0</v>
      </c>
    </row>
    <row r="12" spans="1:8" ht="15.75" thickBot="1" x14ac:dyDescent="0.3">
      <c r="A12" s="88" t="s">
        <v>5</v>
      </c>
      <c r="B12" s="121">
        <v>0.15</v>
      </c>
      <c r="D12" s="15" t="s">
        <v>41</v>
      </c>
      <c r="E12" s="120" t="s">
        <v>47</v>
      </c>
      <c r="F12" s="29">
        <v>1</v>
      </c>
      <c r="G12" s="16">
        <v>10</v>
      </c>
      <c r="H12" s="30">
        <f>IF(E12="SI",(F12*(IF($B$6=1,Tablas!B44,(IF($B$6=2,Tablas!B45,(IF($B$6=3,Tablas!B46,(IF($B$6=4,Tablas!B47,(IF($B$6=5,Tablas!B48,(IF($B$6=6,Tablas!B49))))))))))))),0)</f>
        <v>0</v>
      </c>
    </row>
    <row r="13" spans="1:8" ht="15.75" thickBot="1" x14ac:dyDescent="0.3">
      <c r="A13" s="88" t="s">
        <v>6</v>
      </c>
      <c r="B13" s="121">
        <v>0.02</v>
      </c>
      <c r="D13" s="24" t="s">
        <v>108</v>
      </c>
      <c r="E13" s="25"/>
      <c r="F13" s="25"/>
      <c r="G13" s="25">
        <f>AVERAGE(G5:G12)</f>
        <v>10</v>
      </c>
      <c r="H13" s="26">
        <f>SUM(H5:H12)</f>
        <v>75000</v>
      </c>
    </row>
    <row r="14" spans="1:8" x14ac:dyDescent="0.25">
      <c r="A14" s="88" t="s">
        <v>7</v>
      </c>
      <c r="B14" s="121">
        <v>0</v>
      </c>
      <c r="D14" s="65"/>
      <c r="E14" s="36"/>
      <c r="F14" s="36"/>
      <c r="G14" s="36"/>
      <c r="H14" s="66"/>
    </row>
    <row r="15" spans="1:8" x14ac:dyDescent="0.25">
      <c r="A15" s="18" t="s">
        <v>52</v>
      </c>
      <c r="B15" s="20">
        <f>+B16+B25</f>
        <v>0.24</v>
      </c>
      <c r="D15" s="65"/>
      <c r="E15" s="36"/>
      <c r="F15" s="36"/>
      <c r="G15" s="36"/>
      <c r="H15" s="66"/>
    </row>
    <row r="16" spans="1:8" x14ac:dyDescent="0.25">
      <c r="A16" s="89" t="s">
        <v>13</v>
      </c>
      <c r="B16" s="20">
        <f>+B17+B18+B19+B20</f>
        <v>0.24</v>
      </c>
      <c r="D16" s="65"/>
      <c r="E16" s="36"/>
      <c r="F16" s="36"/>
      <c r="G16" s="36"/>
      <c r="H16" s="66"/>
    </row>
    <row r="17" spans="1:8" x14ac:dyDescent="0.25">
      <c r="A17" s="88" t="s">
        <v>27</v>
      </c>
      <c r="B17" s="121">
        <v>0</v>
      </c>
      <c r="D17" s="65"/>
      <c r="E17" s="36"/>
      <c r="F17" s="36"/>
      <c r="G17" s="36"/>
      <c r="H17" s="66"/>
    </row>
    <row r="18" spans="1:8" x14ac:dyDescent="0.25">
      <c r="A18" s="88" t="s">
        <v>28</v>
      </c>
      <c r="B18" s="121">
        <v>0</v>
      </c>
      <c r="D18" s="65"/>
      <c r="E18" s="36"/>
      <c r="F18" s="36"/>
      <c r="G18" s="36"/>
      <c r="H18" s="66"/>
    </row>
    <row r="19" spans="1:8" x14ac:dyDescent="0.25">
      <c r="A19" s="88" t="s">
        <v>29</v>
      </c>
      <c r="B19" s="121">
        <v>0</v>
      </c>
      <c r="D19" s="65"/>
      <c r="E19" s="36"/>
      <c r="F19" s="36"/>
      <c r="G19" s="36"/>
      <c r="H19" s="66"/>
    </row>
    <row r="20" spans="1:8" x14ac:dyDescent="0.25">
      <c r="A20" s="88" t="s">
        <v>22</v>
      </c>
      <c r="B20" s="20">
        <f>+B21+B21+B22+B23+B24</f>
        <v>0.24</v>
      </c>
      <c r="D20" s="65"/>
      <c r="E20" s="36"/>
      <c r="F20" s="36"/>
      <c r="G20" s="36"/>
      <c r="H20" s="66"/>
    </row>
    <row r="21" spans="1:8" x14ac:dyDescent="0.25">
      <c r="A21" s="90" t="s">
        <v>23</v>
      </c>
      <c r="B21" s="121">
        <v>0.1</v>
      </c>
      <c r="D21" s="65"/>
      <c r="E21" s="36"/>
      <c r="F21" s="36"/>
      <c r="G21" s="36"/>
      <c r="H21" s="66"/>
    </row>
    <row r="22" spans="1:8" x14ac:dyDescent="0.25">
      <c r="A22" s="90" t="s">
        <v>24</v>
      </c>
      <c r="B22" s="121">
        <v>0</v>
      </c>
      <c r="D22" s="65"/>
      <c r="E22" s="36"/>
      <c r="F22" s="36"/>
      <c r="G22" s="36"/>
      <c r="H22" s="66"/>
    </row>
    <row r="23" spans="1:8" x14ac:dyDescent="0.25">
      <c r="A23" s="90" t="s">
        <v>25</v>
      </c>
      <c r="B23" s="121">
        <v>0.02</v>
      </c>
      <c r="D23" s="65"/>
      <c r="E23" s="36"/>
      <c r="F23" s="36"/>
      <c r="G23" s="36"/>
      <c r="H23" s="66"/>
    </row>
    <row r="24" spans="1:8" x14ac:dyDescent="0.25">
      <c r="A24" s="90" t="s">
        <v>26</v>
      </c>
      <c r="B24" s="121">
        <v>0.02</v>
      </c>
      <c r="D24" s="65"/>
      <c r="E24" s="36"/>
      <c r="F24" s="36"/>
      <c r="G24" s="36"/>
      <c r="H24" s="66"/>
    </row>
    <row r="25" spans="1:8" ht="15.75" thickBot="1" x14ac:dyDescent="0.3">
      <c r="A25" s="17" t="s">
        <v>15</v>
      </c>
      <c r="B25" s="122">
        <v>0</v>
      </c>
      <c r="D25" s="65"/>
      <c r="E25" s="36"/>
      <c r="F25" s="36"/>
      <c r="G25" s="36"/>
      <c r="H25" s="66"/>
    </row>
    <row r="26" spans="1:8" ht="15.75" thickBot="1" x14ac:dyDescent="0.3">
      <c r="A26" s="65"/>
      <c r="B26" s="33"/>
      <c r="D26" s="65"/>
      <c r="E26" s="36"/>
      <c r="F26" s="36"/>
      <c r="G26" s="36"/>
      <c r="H26" s="66"/>
    </row>
    <row r="27" spans="1:8" x14ac:dyDescent="0.25">
      <c r="A27" s="49" t="s">
        <v>53</v>
      </c>
      <c r="B27" s="123" t="s">
        <v>46</v>
      </c>
      <c r="D27" s="65"/>
      <c r="E27" s="36"/>
      <c r="F27" s="36"/>
      <c r="G27" s="36"/>
      <c r="H27" s="66"/>
    </row>
    <row r="28" spans="1:8" x14ac:dyDescent="0.25">
      <c r="A28" s="72" t="s">
        <v>591</v>
      </c>
      <c r="B28" s="124" t="s">
        <v>370</v>
      </c>
      <c r="D28" s="65"/>
      <c r="E28" s="36"/>
      <c r="F28" s="36"/>
      <c r="G28" s="36"/>
      <c r="H28" s="66"/>
    </row>
    <row r="29" spans="1:8" ht="23.25" x14ac:dyDescent="0.25">
      <c r="A29" s="71" t="s">
        <v>592</v>
      </c>
      <c r="B29" s="125" t="str">
        <f>VLOOKUP(B28,'Fuentes de Financiacion'!$A$4:$D$60,3,FALSE)</f>
        <v xml:space="preserve">INSTITUTO COLOMBIANO DE RECREACIÓN Y DEPORTE, COLDEPORTES </v>
      </c>
      <c r="D29" s="65"/>
      <c r="E29" s="36"/>
      <c r="F29" s="36"/>
      <c r="G29" s="36"/>
      <c r="H29" s="66"/>
    </row>
    <row r="30" spans="1:8" x14ac:dyDescent="0.25">
      <c r="A30" s="73" t="s">
        <v>597</v>
      </c>
      <c r="B30" s="126">
        <f>IF(B27="SI",((VLOOKUP(B28,'Fuentes de Financiacion'!$A$4:$D$60,4,FALSE))),0)</f>
        <v>0.2</v>
      </c>
      <c r="D30" s="65"/>
      <c r="E30" s="36"/>
      <c r="F30" s="36"/>
      <c r="G30" s="36"/>
      <c r="H30" s="66"/>
    </row>
    <row r="31" spans="1:8" x14ac:dyDescent="0.25">
      <c r="A31" s="72" t="s">
        <v>593</v>
      </c>
      <c r="B31" s="124" t="s">
        <v>305</v>
      </c>
      <c r="D31" s="65"/>
      <c r="E31" s="36"/>
      <c r="F31" s="36"/>
      <c r="G31" s="36"/>
      <c r="H31" s="66"/>
    </row>
    <row r="32" spans="1:8" x14ac:dyDescent="0.25">
      <c r="A32" s="71" t="s">
        <v>594</v>
      </c>
      <c r="B32" s="125" t="str">
        <f>VLOOKUP(B31,'Fuentes de Financiacion'!$A$4:$D$60,3,FALSE)</f>
        <v xml:space="preserve">FONDO NACIONAL DE REGALIAS, FNR </v>
      </c>
      <c r="D32" s="65"/>
      <c r="E32" s="36"/>
      <c r="F32" s="36"/>
      <c r="G32" s="36"/>
      <c r="H32" s="66"/>
    </row>
    <row r="33" spans="1:8" x14ac:dyDescent="0.25">
      <c r="A33" s="73" t="s">
        <v>598</v>
      </c>
      <c r="B33" s="126">
        <f>IF(B27="SI",(VLOOKUP(B31,'Fuentes de Financiacion'!$A$4:$D$60,4,FALSE)),0)</f>
        <v>0.05</v>
      </c>
      <c r="D33" s="65"/>
      <c r="E33" s="36"/>
      <c r="F33" s="36"/>
      <c r="G33" s="36"/>
      <c r="H33" s="66"/>
    </row>
    <row r="34" spans="1:8" x14ac:dyDescent="0.25">
      <c r="A34" s="72" t="s">
        <v>595</v>
      </c>
      <c r="B34" s="124" t="s">
        <v>187</v>
      </c>
      <c r="D34" s="65"/>
      <c r="E34" s="36"/>
      <c r="F34" s="36"/>
      <c r="G34" s="36"/>
      <c r="H34" s="66"/>
    </row>
    <row r="35" spans="1:8" ht="23.25" x14ac:dyDescent="0.25">
      <c r="A35" s="71" t="s">
        <v>596</v>
      </c>
      <c r="B35" s="125" t="str">
        <f>VLOOKUP(B34,'Fuentes de Financiacion'!$A$4:$D$60,3,FALSE)</f>
        <v>CORPORACIÓN COLOMBIANA DE INVESTIGACIÓN AGROPECUARIA, CORPOICA</v>
      </c>
      <c r="D35" s="65"/>
      <c r="E35" s="36"/>
      <c r="F35" s="36"/>
      <c r="G35" s="36"/>
      <c r="H35" s="66"/>
    </row>
    <row r="36" spans="1:8" x14ac:dyDescent="0.25">
      <c r="A36" s="73" t="s">
        <v>599</v>
      </c>
      <c r="B36" s="126">
        <f>IF(B27="SI",(VLOOKUP(B34,'Fuentes de Financiacion'!$A$4:$D$60,4,FALSE)),0)</f>
        <v>0.05</v>
      </c>
      <c r="D36" s="65"/>
      <c r="E36" s="36"/>
      <c r="F36" s="36"/>
      <c r="G36" s="36"/>
      <c r="H36" s="66"/>
    </row>
    <row r="37" spans="1:8" ht="15.75" thickBot="1" x14ac:dyDescent="0.3">
      <c r="A37" s="67" t="s">
        <v>600</v>
      </c>
      <c r="B37" s="68">
        <f>IF(B27="si",(B36+B33+B30),0)</f>
        <v>0.30000000000000004</v>
      </c>
    </row>
    <row r="38" spans="1:8" ht="15.75" thickBot="1" x14ac:dyDescent="0.3"/>
    <row r="39" spans="1:8" x14ac:dyDescent="0.25">
      <c r="A39" s="74" t="s">
        <v>54</v>
      </c>
      <c r="B39" s="123" t="s">
        <v>46</v>
      </c>
    </row>
    <row r="40" spans="1:8" ht="15.75" thickBot="1" x14ac:dyDescent="0.3">
      <c r="A40" s="17" t="s">
        <v>55</v>
      </c>
      <c r="B40" s="122">
        <f>100%-B9-B37-B43</f>
        <v>-1.0000000000000037E-2</v>
      </c>
    </row>
    <row r="41" spans="1:8" ht="15.75" thickBot="1" x14ac:dyDescent="0.3"/>
    <row r="42" spans="1:8" x14ac:dyDescent="0.25">
      <c r="A42" s="74" t="s">
        <v>56</v>
      </c>
      <c r="B42" s="123" t="s">
        <v>46</v>
      </c>
    </row>
    <row r="43" spans="1:8" ht="15.75" thickBot="1" x14ac:dyDescent="0.3">
      <c r="A43" s="17" t="s">
        <v>57</v>
      </c>
      <c r="B43" s="122">
        <v>0.1</v>
      </c>
    </row>
    <row r="44" spans="1:8" x14ac:dyDescent="0.25">
      <c r="A44" s="50" t="s">
        <v>58</v>
      </c>
      <c r="B44" s="51">
        <f>+B9+B37+B40+B43</f>
        <v>1</v>
      </c>
    </row>
    <row r="45" spans="1:8" ht="15.75" thickBot="1" x14ac:dyDescent="0.3">
      <c r="C45" s="23"/>
    </row>
    <row r="46" spans="1:8" ht="16.5" thickBot="1" x14ac:dyDescent="0.3">
      <c r="A46" s="143" t="s">
        <v>139</v>
      </c>
      <c r="B46" s="144"/>
      <c r="C46" s="144"/>
      <c r="D46" s="144"/>
      <c r="E46" s="145"/>
    </row>
    <row r="47" spans="1:8" ht="15.75" x14ac:dyDescent="0.25">
      <c r="A47" s="82"/>
      <c r="B47" s="83" t="s">
        <v>602</v>
      </c>
      <c r="C47" s="83"/>
      <c r="D47" s="83"/>
      <c r="E47" s="84" t="s">
        <v>602</v>
      </c>
    </row>
    <row r="48" spans="1:8" x14ac:dyDescent="0.25">
      <c r="A48" s="81" t="s">
        <v>8</v>
      </c>
      <c r="B48" s="99">
        <f>+B49+B54+B66+B67</f>
        <v>339900</v>
      </c>
      <c r="C48" s="14"/>
      <c r="D48" s="81" t="s">
        <v>9</v>
      </c>
      <c r="E48" s="4"/>
    </row>
    <row r="49" spans="1:5" x14ac:dyDescent="0.25">
      <c r="A49" s="11" t="s">
        <v>3</v>
      </c>
      <c r="B49" s="28">
        <f>SUM(B50:B53)</f>
        <v>154000</v>
      </c>
      <c r="C49" s="14"/>
      <c r="D49" s="3" t="s">
        <v>17</v>
      </c>
      <c r="E49" s="4"/>
    </row>
    <row r="50" spans="1:5" x14ac:dyDescent="0.25">
      <c r="A50" s="8" t="s">
        <v>4</v>
      </c>
      <c r="B50" s="127">
        <v>50000</v>
      </c>
      <c r="C50" s="14"/>
      <c r="D50" s="5" t="s">
        <v>18</v>
      </c>
      <c r="E50" s="4"/>
    </row>
    <row r="51" spans="1:5" x14ac:dyDescent="0.25">
      <c r="A51" s="8" t="s">
        <v>5</v>
      </c>
      <c r="B51" s="127">
        <v>65000</v>
      </c>
      <c r="C51" s="14"/>
      <c r="D51" s="9" t="s">
        <v>19</v>
      </c>
      <c r="E51" s="130"/>
    </row>
    <row r="52" spans="1:5" x14ac:dyDescent="0.25">
      <c r="A52" s="8" t="s">
        <v>6</v>
      </c>
      <c r="B52" s="127">
        <v>35000</v>
      </c>
      <c r="C52" s="14"/>
      <c r="D52" s="9" t="s">
        <v>20</v>
      </c>
      <c r="E52" s="130"/>
    </row>
    <row r="53" spans="1:5" x14ac:dyDescent="0.25">
      <c r="A53" s="8" t="s">
        <v>7</v>
      </c>
      <c r="B53" s="127">
        <v>4000</v>
      </c>
      <c r="C53" s="14"/>
      <c r="D53" s="5" t="s">
        <v>21</v>
      </c>
      <c r="E53" s="130"/>
    </row>
    <row r="54" spans="1:5" x14ac:dyDescent="0.25">
      <c r="A54" s="11" t="s">
        <v>10</v>
      </c>
      <c r="B54" s="28">
        <f>+B55+B64+B65</f>
        <v>160400</v>
      </c>
      <c r="C54" s="14"/>
      <c r="D54" s="11" t="s">
        <v>34</v>
      </c>
      <c r="E54" s="4"/>
    </row>
    <row r="55" spans="1:5" x14ac:dyDescent="0.25">
      <c r="A55" s="5" t="s">
        <v>13</v>
      </c>
      <c r="B55" s="28">
        <f>+B56+B57+B58+B59</f>
        <v>125000</v>
      </c>
      <c r="C55" s="14"/>
      <c r="D55" s="9" t="s">
        <v>35</v>
      </c>
      <c r="E55" s="131">
        <f>+H5</f>
        <v>50000</v>
      </c>
    </row>
    <row r="56" spans="1:5" x14ac:dyDescent="0.25">
      <c r="A56" s="9" t="s">
        <v>27</v>
      </c>
      <c r="B56" s="127">
        <v>73125</v>
      </c>
      <c r="C56" s="14"/>
      <c r="D56" s="9" t="s">
        <v>36</v>
      </c>
      <c r="E56" s="131">
        <f t="shared" ref="E56:E62" si="0">+H6</f>
        <v>0</v>
      </c>
    </row>
    <row r="57" spans="1:5" x14ac:dyDescent="0.25">
      <c r="A57" s="9" t="s">
        <v>28</v>
      </c>
      <c r="B57" s="127">
        <v>30625</v>
      </c>
      <c r="C57" s="14"/>
      <c r="D57" s="9" t="s">
        <v>37</v>
      </c>
      <c r="E57" s="131">
        <f t="shared" si="0"/>
        <v>0</v>
      </c>
    </row>
    <row r="58" spans="1:5" x14ac:dyDescent="0.25">
      <c r="A58" s="9" t="s">
        <v>29</v>
      </c>
      <c r="B58" s="127">
        <v>6750.0000000000009</v>
      </c>
      <c r="C58" s="14"/>
      <c r="D58" s="9" t="s">
        <v>38</v>
      </c>
      <c r="E58" s="131">
        <f t="shared" si="0"/>
        <v>0</v>
      </c>
    </row>
    <row r="59" spans="1:5" x14ac:dyDescent="0.25">
      <c r="A59" s="9" t="s">
        <v>22</v>
      </c>
      <c r="B59" s="28">
        <f>+B60+B61+B62+B63</f>
        <v>14499.999999999996</v>
      </c>
      <c r="C59" s="14"/>
      <c r="D59" s="9" t="s">
        <v>14</v>
      </c>
      <c r="E59" s="131">
        <f t="shared" si="0"/>
        <v>0</v>
      </c>
    </row>
    <row r="60" spans="1:5" x14ac:dyDescent="0.25">
      <c r="A60" s="10" t="s">
        <v>23</v>
      </c>
      <c r="B60" s="127">
        <v>1159.9999999999998</v>
      </c>
      <c r="C60" s="14"/>
      <c r="D60" s="9" t="s">
        <v>39</v>
      </c>
      <c r="E60" s="131">
        <f t="shared" si="0"/>
        <v>25000</v>
      </c>
    </row>
    <row r="61" spans="1:5" x14ac:dyDescent="0.25">
      <c r="A61" s="10" t="s">
        <v>24</v>
      </c>
      <c r="B61" s="127">
        <v>1159.9999999999998</v>
      </c>
      <c r="C61" s="14"/>
      <c r="D61" s="9" t="s">
        <v>40</v>
      </c>
      <c r="E61" s="131">
        <f t="shared" si="0"/>
        <v>0</v>
      </c>
    </row>
    <row r="62" spans="1:5" x14ac:dyDescent="0.25">
      <c r="A62" s="10" t="s">
        <v>25</v>
      </c>
      <c r="B62" s="127">
        <v>6089.9999999999991</v>
      </c>
      <c r="C62" s="14"/>
      <c r="D62" s="9" t="s">
        <v>41</v>
      </c>
      <c r="E62" s="131">
        <f t="shared" si="0"/>
        <v>0</v>
      </c>
    </row>
    <row r="63" spans="1:5" x14ac:dyDescent="0.25">
      <c r="A63" s="10" t="s">
        <v>26</v>
      </c>
      <c r="B63" s="127">
        <v>6089.9999999999991</v>
      </c>
      <c r="C63" s="14"/>
      <c r="D63" s="3" t="s">
        <v>32</v>
      </c>
      <c r="E63" s="4"/>
    </row>
    <row r="64" spans="1:5" x14ac:dyDescent="0.25">
      <c r="A64" s="5" t="s">
        <v>15</v>
      </c>
      <c r="B64" s="127">
        <v>35400</v>
      </c>
      <c r="C64" s="14"/>
      <c r="D64" s="12" t="s">
        <v>33</v>
      </c>
      <c r="E64" s="4"/>
    </row>
    <row r="65" spans="1:5" x14ac:dyDescent="0.25">
      <c r="A65" s="5" t="s">
        <v>16</v>
      </c>
      <c r="B65" s="127">
        <v>0</v>
      </c>
      <c r="C65" s="14"/>
      <c r="D65" s="3"/>
      <c r="E65" s="4"/>
    </row>
    <row r="66" spans="1:5" x14ac:dyDescent="0.25">
      <c r="A66" s="11" t="s">
        <v>11</v>
      </c>
      <c r="B66" s="128">
        <v>500</v>
      </c>
      <c r="C66" s="14"/>
      <c r="D66" s="12"/>
      <c r="E66" s="4"/>
    </row>
    <row r="67" spans="1:5" ht="15.75" thickBot="1" x14ac:dyDescent="0.3">
      <c r="A67" s="100" t="s">
        <v>12</v>
      </c>
      <c r="B67" s="129">
        <v>25000</v>
      </c>
      <c r="C67" s="16"/>
      <c r="D67" s="6"/>
      <c r="E67" s="7"/>
    </row>
  </sheetData>
  <mergeCells count="3">
    <mergeCell ref="B1:H1"/>
    <mergeCell ref="A2:H2"/>
    <mergeCell ref="A46:E46"/>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Tablas!$XFC$2:$XFC$4</xm:f>
          </x14:formula1>
          <xm:sqref>B42 B8 E5:E12 B39 B26:B27</xm:sqref>
        </x14:dataValidation>
        <x14:dataValidation type="list" allowBlank="1" showInputMessage="1" showErrorMessage="1">
          <x14:formula1>
            <xm:f>Tablas!$XFD$2:$XFD$7</xm:f>
          </x14:formula1>
          <xm:sqref>B6</xm:sqref>
        </x14:dataValidation>
        <x14:dataValidation type="list" allowBlank="1" showInputMessage="1" showErrorMessage="1">
          <x14:formula1>
            <xm:f>'Fuentes de Financiacion'!$A$5:$A$60</xm:f>
          </x14:formula1>
          <xm:sqref>B28 B31 B34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topLeftCell="A5" zoomScale="90" zoomScaleNormal="90" workbookViewId="0">
      <selection activeCell="B9" sqref="B9"/>
    </sheetView>
  </sheetViews>
  <sheetFormatPr baseColWidth="10" defaultRowHeight="15" x14ac:dyDescent="0.25"/>
  <cols>
    <col min="1" max="1" width="43.85546875" customWidth="1"/>
    <col min="2" max="2" width="9" style="23" bestFit="1" customWidth="1"/>
    <col min="3" max="3" width="2.85546875" bestFit="1" customWidth="1"/>
    <col min="4" max="4" width="9.5703125" bestFit="1" customWidth="1"/>
    <col min="5" max="5" width="2.140625" bestFit="1" customWidth="1"/>
    <col min="6" max="6" width="9" bestFit="1" customWidth="1"/>
    <col min="7" max="7" width="2.140625" bestFit="1" customWidth="1"/>
    <col min="8" max="8" width="9" bestFit="1" customWidth="1"/>
    <col min="9" max="9" width="2.140625" bestFit="1" customWidth="1"/>
    <col min="10" max="10" width="9" bestFit="1" customWidth="1"/>
    <col min="11" max="11" width="2.140625" bestFit="1" customWidth="1"/>
    <col min="12" max="12" width="9" bestFit="1" customWidth="1"/>
    <col min="13" max="13" width="2.140625" bestFit="1" customWidth="1"/>
    <col min="14" max="14" width="9" bestFit="1" customWidth="1"/>
    <col min="15" max="15" width="2.140625" bestFit="1" customWidth="1"/>
    <col min="16" max="16" width="9" bestFit="1" customWidth="1"/>
    <col min="17" max="17" width="2.140625" bestFit="1" customWidth="1"/>
    <col min="18" max="18" width="9" bestFit="1" customWidth="1"/>
    <col min="19" max="19" width="2.140625" bestFit="1" customWidth="1"/>
    <col min="20" max="20" width="9" bestFit="1" customWidth="1"/>
    <col min="21" max="21" width="2.140625" bestFit="1" customWidth="1"/>
    <col min="22" max="22" width="9" bestFit="1" customWidth="1"/>
  </cols>
  <sheetData>
    <row r="1" spans="1:22" ht="44.25" customHeight="1" x14ac:dyDescent="0.25">
      <c r="A1" s="42" t="s">
        <v>616</v>
      </c>
      <c r="B1" s="95"/>
      <c r="C1" s="32"/>
      <c r="D1" s="32"/>
      <c r="E1" s="32"/>
      <c r="F1" s="32"/>
      <c r="G1" s="32"/>
      <c r="H1" s="138" t="str">
        <f>+Presentacion!$B$4</f>
        <v>Modelo Financiero - Anàlisis Proyecto Ciudades Inteligentes</v>
      </c>
      <c r="I1" s="138"/>
      <c r="J1" s="138"/>
      <c r="K1" s="138"/>
      <c r="L1" s="138"/>
      <c r="M1" s="138"/>
      <c r="N1" s="138"/>
      <c r="O1" s="138"/>
      <c r="P1" s="138"/>
      <c r="Q1" s="138"/>
      <c r="R1" s="138"/>
      <c r="S1" s="138"/>
      <c r="T1" s="138"/>
      <c r="U1" s="44"/>
      <c r="V1" s="2"/>
    </row>
    <row r="2" spans="1:22" ht="15.75" thickBot="1" x14ac:dyDescent="0.3">
      <c r="A2" s="140" t="s">
        <v>584</v>
      </c>
      <c r="B2" s="141"/>
      <c r="C2" s="141"/>
      <c r="D2" s="141"/>
      <c r="E2" s="141"/>
      <c r="F2" s="141"/>
      <c r="G2" s="141"/>
      <c r="H2" s="141"/>
      <c r="I2" s="141"/>
      <c r="J2" s="141"/>
      <c r="K2" s="141"/>
      <c r="L2" s="141"/>
      <c r="M2" s="141"/>
      <c r="N2" s="141"/>
      <c r="O2" s="141"/>
      <c r="P2" s="141"/>
      <c r="Q2" s="141"/>
      <c r="R2" s="141"/>
      <c r="S2" s="141"/>
      <c r="T2" s="141"/>
      <c r="U2" s="141"/>
      <c r="V2" s="142"/>
    </row>
    <row r="4" spans="1:22" x14ac:dyDescent="0.25">
      <c r="A4" s="62" t="s">
        <v>585</v>
      </c>
      <c r="B4" s="96" t="s">
        <v>611</v>
      </c>
      <c r="C4" s="91" t="s">
        <v>608</v>
      </c>
      <c r="D4" s="62" t="s">
        <v>586</v>
      </c>
      <c r="E4" s="91" t="s">
        <v>608</v>
      </c>
      <c r="F4" s="62" t="s">
        <v>587</v>
      </c>
      <c r="G4" s="91" t="s">
        <v>608</v>
      </c>
      <c r="H4" s="62" t="s">
        <v>588</v>
      </c>
      <c r="I4" s="91" t="s">
        <v>608</v>
      </c>
      <c r="J4" s="62" t="s">
        <v>587</v>
      </c>
      <c r="K4" s="91" t="s">
        <v>608</v>
      </c>
      <c r="L4" s="62" t="s">
        <v>587</v>
      </c>
      <c r="M4" s="91" t="s">
        <v>608</v>
      </c>
      <c r="N4" s="62" t="s">
        <v>587</v>
      </c>
      <c r="O4" s="91" t="s">
        <v>608</v>
      </c>
      <c r="P4" s="62" t="s">
        <v>587</v>
      </c>
      <c r="Q4" s="91" t="s">
        <v>608</v>
      </c>
      <c r="R4" s="62" t="s">
        <v>587</v>
      </c>
      <c r="S4" s="91" t="s">
        <v>608</v>
      </c>
      <c r="T4" s="62" t="s">
        <v>587</v>
      </c>
      <c r="U4" s="91" t="s">
        <v>608</v>
      </c>
      <c r="V4" s="62" t="s">
        <v>587</v>
      </c>
    </row>
    <row r="5" spans="1:22" x14ac:dyDescent="0.25">
      <c r="A5" s="63" t="s">
        <v>589</v>
      </c>
      <c r="B5" s="97">
        <f>+B7+B31</f>
        <v>368650</v>
      </c>
      <c r="C5" s="64"/>
      <c r="D5" s="97">
        <f>+D7+D31</f>
        <v>36183.887999999999</v>
      </c>
      <c r="E5" s="64"/>
      <c r="F5" s="97">
        <f>+F7+F31+F6</f>
        <v>34030.79264</v>
      </c>
      <c r="G5" s="64"/>
      <c r="H5" s="97">
        <f>+H7+H31+H6</f>
        <v>48440.837752533334</v>
      </c>
      <c r="I5" s="64"/>
      <c r="J5" s="97">
        <f>+J7+J31+J6</f>
        <v>65698.475885109336</v>
      </c>
      <c r="K5" s="64"/>
      <c r="L5" s="97">
        <f>+L7+L31+L6</f>
        <v>83735.898518805479</v>
      </c>
      <c r="M5" s="97">
        <f>+M7+M31+M6</f>
        <v>0</v>
      </c>
      <c r="N5" s="97">
        <f>+N7+N31+N6</f>
        <v>102497.04204579821</v>
      </c>
      <c r="O5" s="64"/>
      <c r="P5" s="97">
        <f>+P7+P31+P6</f>
        <v>124503.61809288643</v>
      </c>
      <c r="Q5" s="64"/>
      <c r="R5" s="97">
        <f>+R7+R31+R6</f>
        <v>147277.98963567303</v>
      </c>
      <c r="S5" s="64"/>
      <c r="T5" s="97">
        <f>+T7+T31+T6</f>
        <v>170843.19053902896</v>
      </c>
      <c r="U5" s="64"/>
      <c r="V5" s="97">
        <f>+V7+V31+V6</f>
        <v>195222.94568377128</v>
      </c>
    </row>
    <row r="6" spans="1:22" s="115" customFormat="1" x14ac:dyDescent="0.25">
      <c r="A6" s="114" t="s">
        <v>615</v>
      </c>
      <c r="B6" s="98"/>
      <c r="C6" s="92"/>
      <c r="D6" s="98"/>
      <c r="E6" s="92"/>
      <c r="F6" s="98">
        <f>+D48</f>
        <v>4703.887999999999</v>
      </c>
      <c r="G6" s="92"/>
      <c r="H6" s="98">
        <f>+F48</f>
        <v>20118.29264</v>
      </c>
      <c r="I6" s="92"/>
      <c r="J6" s="98">
        <f>+H48</f>
        <v>42277.087752533334</v>
      </c>
      <c r="K6" s="92"/>
      <c r="L6" s="98">
        <f>+J48</f>
        <v>59611.868742252191</v>
      </c>
      <c r="M6" s="92"/>
      <c r="N6" s="98">
        <f>+L48</f>
        <v>77649.291375948334</v>
      </c>
      <c r="O6" s="92"/>
      <c r="P6" s="98">
        <f>+N48</f>
        <v>98910.434902941066</v>
      </c>
      <c r="Q6" s="92"/>
      <c r="R6" s="98">
        <f>+P48</f>
        <v>120917.01095002929</v>
      </c>
      <c r="S6" s="92"/>
      <c r="T6" s="98">
        <f>+R48</f>
        <v>143691.3824928159</v>
      </c>
      <c r="U6" s="92"/>
      <c r="V6" s="98">
        <f>+T48</f>
        <v>167256.58339617183</v>
      </c>
    </row>
    <row r="7" spans="1:22" s="107" customFormat="1" x14ac:dyDescent="0.25">
      <c r="A7" s="112" t="s">
        <v>603</v>
      </c>
      <c r="B7" s="113">
        <f>+B8+B13+B23+B24+B28</f>
        <v>361150</v>
      </c>
      <c r="C7" s="106"/>
      <c r="D7" s="113">
        <f>+D8+D13+D23+D24+D28</f>
        <v>28683.887999999999</v>
      </c>
      <c r="E7" s="106"/>
      <c r="F7" s="113">
        <f>+F8+F13+F23+F24+F28</f>
        <v>29326.904640000001</v>
      </c>
      <c r="G7" s="106"/>
      <c r="H7" s="113">
        <f>+H8+H13+H23+H24+H28</f>
        <v>28322.545112533335</v>
      </c>
      <c r="I7" s="106"/>
      <c r="J7" s="113">
        <f>+J8+J13+J23+J24+J28</f>
        <v>23421.388132576005</v>
      </c>
      <c r="K7" s="106"/>
      <c r="L7" s="113">
        <f>+L8+L13+L23+L24+L28</f>
        <v>24124.029776553281</v>
      </c>
      <c r="M7" s="106"/>
      <c r="N7" s="113">
        <f>+N8+N13+N23+N24+N28</f>
        <v>24847.750669849884</v>
      </c>
      <c r="O7" s="106"/>
      <c r="P7" s="113">
        <f>+P8+P13+P23+P24+P28</f>
        <v>25593.183189945375</v>
      </c>
      <c r="Q7" s="106"/>
      <c r="R7" s="113">
        <f>+R8+R13+R23+R24+R28</f>
        <v>26360.978685643739</v>
      </c>
      <c r="S7" s="106"/>
      <c r="T7" s="113">
        <f>+T8+T13+T23+T24+T28</f>
        <v>27151.808046213049</v>
      </c>
      <c r="U7" s="106"/>
      <c r="V7" s="113">
        <f>+V8+V13+V23+V24+V28</f>
        <v>27966.362287599444</v>
      </c>
    </row>
    <row r="8" spans="1:22" x14ac:dyDescent="0.25">
      <c r="A8" s="86" t="s">
        <v>3</v>
      </c>
      <c r="B8" s="98">
        <f>SUM(B9:B12)</f>
        <v>154000</v>
      </c>
      <c r="C8" s="92"/>
      <c r="D8" s="98">
        <f>SUM(D9:D12)</f>
        <v>21063.5</v>
      </c>
      <c r="E8" s="92"/>
      <c r="F8" s="93">
        <f t="shared" ref="F8:V8" si="0">SUM(F9:F12)</f>
        <v>21695.405000000002</v>
      </c>
      <c r="G8" s="92"/>
      <c r="H8" s="93">
        <f t="shared" si="0"/>
        <v>22346.26715</v>
      </c>
      <c r="I8" s="92"/>
      <c r="J8" s="93">
        <f t="shared" si="0"/>
        <v>23016.655164500004</v>
      </c>
      <c r="K8" s="92"/>
      <c r="L8" s="93">
        <f t="shared" si="0"/>
        <v>23707.154819435</v>
      </c>
      <c r="M8" s="92"/>
      <c r="N8" s="93">
        <f t="shared" si="0"/>
        <v>24418.369464018055</v>
      </c>
      <c r="O8" s="92"/>
      <c r="P8" s="93">
        <f t="shared" si="0"/>
        <v>25150.920547938593</v>
      </c>
      <c r="Q8" s="92"/>
      <c r="R8" s="93">
        <f t="shared" si="0"/>
        <v>25905.44816437675</v>
      </c>
      <c r="S8" s="92"/>
      <c r="T8" s="93">
        <f t="shared" si="0"/>
        <v>26682.611609308053</v>
      </c>
      <c r="U8" s="92"/>
      <c r="V8" s="93">
        <f t="shared" si="0"/>
        <v>27483.089957587297</v>
      </c>
    </row>
    <row r="9" spans="1:22" x14ac:dyDescent="0.25">
      <c r="A9" s="87" t="s">
        <v>4</v>
      </c>
      <c r="B9" s="98">
        <f>+Input!B50</f>
        <v>50000</v>
      </c>
      <c r="C9" s="92">
        <f>+Input!B11</f>
        <v>0.2</v>
      </c>
      <c r="D9" s="98">
        <f>(B9*C9)*1.03</f>
        <v>10300</v>
      </c>
      <c r="E9" s="92"/>
      <c r="F9" s="93">
        <f>+D9*1.03</f>
        <v>10609</v>
      </c>
      <c r="G9" s="92"/>
      <c r="H9" s="93">
        <f>+F9*1.03</f>
        <v>10927.27</v>
      </c>
      <c r="I9" s="92"/>
      <c r="J9" s="93">
        <f>+H9*1.03</f>
        <v>11255.088100000001</v>
      </c>
      <c r="K9" s="92"/>
      <c r="L9" s="93">
        <f>+J9*1.03</f>
        <v>11592.740743</v>
      </c>
      <c r="M9" s="92"/>
      <c r="N9" s="93">
        <f>+L9*1.03</f>
        <v>11940.52296529</v>
      </c>
      <c r="O9" s="92"/>
      <c r="P9" s="93">
        <f>+N9*1.03</f>
        <v>12298.7386542487</v>
      </c>
      <c r="Q9" s="92"/>
      <c r="R9" s="93">
        <f>+P9*1.03</f>
        <v>12667.700813876161</v>
      </c>
      <c r="S9" s="92"/>
      <c r="T9" s="93">
        <f>+R9*1.03</f>
        <v>13047.731838292446</v>
      </c>
      <c r="U9" s="92"/>
      <c r="V9" s="93">
        <f>+T9*1.03</f>
        <v>13439.163793441219</v>
      </c>
    </row>
    <row r="10" spans="1:22" x14ac:dyDescent="0.25">
      <c r="A10" s="87" t="s">
        <v>5</v>
      </c>
      <c r="B10" s="98">
        <f>+Input!B51</f>
        <v>65000</v>
      </c>
      <c r="C10" s="92">
        <f>+Input!B12</f>
        <v>0.15</v>
      </c>
      <c r="D10" s="98">
        <f t="shared" ref="D10:D12" si="1">(B10*C10)*1.03</f>
        <v>10042.5</v>
      </c>
      <c r="E10" s="92"/>
      <c r="F10" s="93">
        <f>+D10*1.03</f>
        <v>10343.775</v>
      </c>
      <c r="G10" s="92"/>
      <c r="H10" s="93">
        <f t="shared" ref="F10:V12" si="2">+F10*1.03</f>
        <v>10654.088250000001</v>
      </c>
      <c r="I10" s="92"/>
      <c r="J10" s="93">
        <f t="shared" si="2"/>
        <v>10973.710897500001</v>
      </c>
      <c r="K10" s="92"/>
      <c r="L10" s="93">
        <f t="shared" si="2"/>
        <v>11302.922224425001</v>
      </c>
      <c r="M10" s="92"/>
      <c r="N10" s="93">
        <f t="shared" si="2"/>
        <v>11642.009891157752</v>
      </c>
      <c r="O10" s="92"/>
      <c r="P10" s="93">
        <f t="shared" si="2"/>
        <v>11991.270187892484</v>
      </c>
      <c r="Q10" s="92"/>
      <c r="R10" s="93">
        <f t="shared" si="2"/>
        <v>12351.008293529258</v>
      </c>
      <c r="S10" s="92"/>
      <c r="T10" s="93">
        <f t="shared" si="2"/>
        <v>12721.538542335136</v>
      </c>
      <c r="U10" s="92"/>
      <c r="V10" s="93">
        <f t="shared" si="2"/>
        <v>13103.184698605191</v>
      </c>
    </row>
    <row r="11" spans="1:22" x14ac:dyDescent="0.25">
      <c r="A11" s="87" t="s">
        <v>6</v>
      </c>
      <c r="B11" s="98">
        <f>+Input!B52</f>
        <v>35000</v>
      </c>
      <c r="C11" s="92">
        <f>+Input!B13</f>
        <v>0.02</v>
      </c>
      <c r="D11" s="98">
        <f t="shared" si="1"/>
        <v>721</v>
      </c>
      <c r="E11" s="92"/>
      <c r="F11" s="93">
        <f t="shared" si="2"/>
        <v>742.63</v>
      </c>
      <c r="G11" s="92"/>
      <c r="H11" s="93">
        <f t="shared" si="2"/>
        <v>764.90890000000002</v>
      </c>
      <c r="I11" s="92"/>
      <c r="J11" s="93">
        <f t="shared" si="2"/>
        <v>787.85616700000003</v>
      </c>
      <c r="K11" s="92"/>
      <c r="L11" s="93">
        <f t="shared" si="2"/>
        <v>811.49185201</v>
      </c>
      <c r="M11" s="92"/>
      <c r="N11" s="93">
        <f t="shared" si="2"/>
        <v>835.83660757029998</v>
      </c>
      <c r="O11" s="92"/>
      <c r="P11" s="93">
        <f t="shared" si="2"/>
        <v>860.91170579740901</v>
      </c>
      <c r="Q11" s="92"/>
      <c r="R11" s="93">
        <f t="shared" si="2"/>
        <v>886.73905697133125</v>
      </c>
      <c r="S11" s="92"/>
      <c r="T11" s="93">
        <f t="shared" si="2"/>
        <v>913.3412286804712</v>
      </c>
      <c r="U11" s="92"/>
      <c r="V11" s="93">
        <f t="shared" si="2"/>
        <v>940.74146554088532</v>
      </c>
    </row>
    <row r="12" spans="1:22" x14ac:dyDescent="0.25">
      <c r="A12" s="87" t="s">
        <v>7</v>
      </c>
      <c r="B12" s="98">
        <f>+Input!B53</f>
        <v>4000</v>
      </c>
      <c r="C12" s="92">
        <f>+Input!B14</f>
        <v>0</v>
      </c>
      <c r="D12" s="98">
        <f t="shared" si="1"/>
        <v>0</v>
      </c>
      <c r="E12" s="92"/>
      <c r="F12" s="93">
        <f t="shared" si="2"/>
        <v>0</v>
      </c>
      <c r="G12" s="92"/>
      <c r="H12" s="93">
        <f t="shared" si="2"/>
        <v>0</v>
      </c>
      <c r="I12" s="92"/>
      <c r="J12" s="93">
        <f t="shared" si="2"/>
        <v>0</v>
      </c>
      <c r="K12" s="92"/>
      <c r="L12" s="93">
        <f t="shared" si="2"/>
        <v>0</v>
      </c>
      <c r="M12" s="92"/>
      <c r="N12" s="93">
        <f t="shared" si="2"/>
        <v>0</v>
      </c>
      <c r="O12" s="92"/>
      <c r="P12" s="93">
        <f t="shared" si="2"/>
        <v>0</v>
      </c>
      <c r="Q12" s="92"/>
      <c r="R12" s="93">
        <f t="shared" si="2"/>
        <v>0</v>
      </c>
      <c r="S12" s="92"/>
      <c r="T12" s="93">
        <f t="shared" si="2"/>
        <v>0</v>
      </c>
      <c r="U12" s="92"/>
      <c r="V12" s="93">
        <f t="shared" si="2"/>
        <v>0</v>
      </c>
    </row>
    <row r="13" spans="1:22" x14ac:dyDescent="0.25">
      <c r="A13" s="86" t="s">
        <v>606</v>
      </c>
      <c r="B13" s="98">
        <f>+B14</f>
        <v>125000</v>
      </c>
      <c r="C13" s="92"/>
      <c r="D13" s="98">
        <f>+D14</f>
        <v>370.38799999999992</v>
      </c>
      <c r="E13" s="92"/>
      <c r="F13" s="98">
        <f>+F14</f>
        <v>381.49964</v>
      </c>
      <c r="G13" s="92"/>
      <c r="H13" s="98">
        <f>+H14</f>
        <v>392.94462919999995</v>
      </c>
      <c r="I13" s="92"/>
      <c r="J13" s="98">
        <f>+J14</f>
        <v>404.73296807600002</v>
      </c>
      <c r="K13" s="92"/>
      <c r="L13" s="98">
        <f>+L14</f>
        <v>416.87495711827995</v>
      </c>
      <c r="M13" s="92"/>
      <c r="N13" s="98">
        <f>+N14</f>
        <v>429.38120583182842</v>
      </c>
      <c r="O13" s="92"/>
      <c r="P13" s="98">
        <f>+P14</f>
        <v>442.26264200678327</v>
      </c>
      <c r="Q13" s="92"/>
      <c r="R13" s="98">
        <f>+R14</f>
        <v>455.53052126698674</v>
      </c>
      <c r="S13" s="92"/>
      <c r="T13" s="98">
        <f>+T14</f>
        <v>469.1964369049964</v>
      </c>
      <c r="U13" s="92"/>
      <c r="V13" s="98">
        <f>+V14</f>
        <v>483.27233001214631</v>
      </c>
    </row>
    <row r="14" spans="1:22" x14ac:dyDescent="0.25">
      <c r="A14" s="89" t="s">
        <v>13</v>
      </c>
      <c r="B14" s="98">
        <f>+B15+B16+B17+B18</f>
        <v>125000</v>
      </c>
      <c r="C14" s="92"/>
      <c r="D14" s="98">
        <f>+D15+D16+D17+D18</f>
        <v>370.38799999999992</v>
      </c>
      <c r="E14" s="92"/>
      <c r="F14" s="93">
        <f t="shared" ref="F14:V14" si="3">+F15+F16+F17+F18</f>
        <v>381.49964</v>
      </c>
      <c r="G14" s="92"/>
      <c r="H14" s="93">
        <f t="shared" si="3"/>
        <v>392.94462919999995</v>
      </c>
      <c r="I14" s="92"/>
      <c r="J14" s="93">
        <f t="shared" si="3"/>
        <v>404.73296807600002</v>
      </c>
      <c r="K14" s="92"/>
      <c r="L14" s="93">
        <f t="shared" si="3"/>
        <v>416.87495711827995</v>
      </c>
      <c r="M14" s="92"/>
      <c r="N14" s="93">
        <f t="shared" si="3"/>
        <v>429.38120583182842</v>
      </c>
      <c r="O14" s="92"/>
      <c r="P14" s="93">
        <f t="shared" si="3"/>
        <v>442.26264200678327</v>
      </c>
      <c r="Q14" s="92"/>
      <c r="R14" s="93">
        <f t="shared" si="3"/>
        <v>455.53052126698674</v>
      </c>
      <c r="S14" s="92"/>
      <c r="T14" s="93">
        <f t="shared" si="3"/>
        <v>469.1964369049964</v>
      </c>
      <c r="U14" s="92"/>
      <c r="V14" s="93">
        <f t="shared" si="3"/>
        <v>483.27233001214631</v>
      </c>
    </row>
    <row r="15" spans="1:22" x14ac:dyDescent="0.25">
      <c r="A15" s="88" t="s">
        <v>27</v>
      </c>
      <c r="B15" s="98">
        <f>+Input!B56</f>
        <v>73125</v>
      </c>
      <c r="C15" s="92">
        <f>+Input!B17</f>
        <v>0</v>
      </c>
      <c r="D15" s="98">
        <f>(B15*C15)*1.03</f>
        <v>0</v>
      </c>
      <c r="E15" s="92"/>
      <c r="F15" s="93">
        <f t="shared" ref="F15:V17" si="4">+D15*1.03</f>
        <v>0</v>
      </c>
      <c r="G15" s="92"/>
      <c r="H15" s="93">
        <f t="shared" si="4"/>
        <v>0</v>
      </c>
      <c r="I15" s="92"/>
      <c r="J15" s="93">
        <f t="shared" si="4"/>
        <v>0</v>
      </c>
      <c r="K15" s="92"/>
      <c r="L15" s="93">
        <f t="shared" si="4"/>
        <v>0</v>
      </c>
      <c r="M15" s="92"/>
      <c r="N15" s="93">
        <f t="shared" si="4"/>
        <v>0</v>
      </c>
      <c r="O15" s="92"/>
      <c r="P15" s="93">
        <f t="shared" si="4"/>
        <v>0</v>
      </c>
      <c r="Q15" s="92"/>
      <c r="R15" s="93">
        <f t="shared" si="4"/>
        <v>0</v>
      </c>
      <c r="S15" s="92"/>
      <c r="T15" s="93">
        <f t="shared" si="4"/>
        <v>0</v>
      </c>
      <c r="U15" s="92"/>
      <c r="V15" s="93">
        <f t="shared" si="4"/>
        <v>0</v>
      </c>
    </row>
    <row r="16" spans="1:22" x14ac:dyDescent="0.25">
      <c r="A16" s="88" t="s">
        <v>28</v>
      </c>
      <c r="B16" s="98">
        <f>+Input!B57</f>
        <v>30625</v>
      </c>
      <c r="C16" s="92">
        <f>+Input!B18</f>
        <v>0</v>
      </c>
      <c r="D16" s="98">
        <f t="shared" ref="D16:D23" si="5">(B16*C16)*1.03</f>
        <v>0</v>
      </c>
      <c r="E16" s="92"/>
      <c r="F16" s="93">
        <f t="shared" si="4"/>
        <v>0</v>
      </c>
      <c r="G16" s="92"/>
      <c r="H16" s="93">
        <f t="shared" si="4"/>
        <v>0</v>
      </c>
      <c r="I16" s="92"/>
      <c r="J16" s="93">
        <f t="shared" si="4"/>
        <v>0</v>
      </c>
      <c r="K16" s="92"/>
      <c r="L16" s="93">
        <f t="shared" si="4"/>
        <v>0</v>
      </c>
      <c r="M16" s="92"/>
      <c r="N16" s="93">
        <f t="shared" si="4"/>
        <v>0</v>
      </c>
      <c r="O16" s="92"/>
      <c r="P16" s="93">
        <f t="shared" si="4"/>
        <v>0</v>
      </c>
      <c r="Q16" s="92"/>
      <c r="R16" s="93">
        <f t="shared" si="4"/>
        <v>0</v>
      </c>
      <c r="S16" s="92"/>
      <c r="T16" s="93">
        <f t="shared" si="4"/>
        <v>0</v>
      </c>
      <c r="U16" s="92"/>
      <c r="V16" s="93">
        <f t="shared" si="4"/>
        <v>0</v>
      </c>
    </row>
    <row r="17" spans="1:22" x14ac:dyDescent="0.25">
      <c r="A17" s="88" t="s">
        <v>29</v>
      </c>
      <c r="B17" s="98">
        <f>+Input!B58</f>
        <v>6750.0000000000009</v>
      </c>
      <c r="C17" s="92">
        <f>+Input!B19</f>
        <v>0</v>
      </c>
      <c r="D17" s="98">
        <f t="shared" si="5"/>
        <v>0</v>
      </c>
      <c r="E17" s="92"/>
      <c r="F17" s="93">
        <f t="shared" si="4"/>
        <v>0</v>
      </c>
      <c r="G17" s="92"/>
      <c r="H17" s="93">
        <f t="shared" si="4"/>
        <v>0</v>
      </c>
      <c r="I17" s="92"/>
      <c r="J17" s="93">
        <f t="shared" si="4"/>
        <v>0</v>
      </c>
      <c r="K17" s="92"/>
      <c r="L17" s="93">
        <f t="shared" si="4"/>
        <v>0</v>
      </c>
      <c r="M17" s="92"/>
      <c r="N17" s="93">
        <f t="shared" si="4"/>
        <v>0</v>
      </c>
      <c r="O17" s="92"/>
      <c r="P17" s="93">
        <f t="shared" si="4"/>
        <v>0</v>
      </c>
      <c r="Q17" s="92"/>
      <c r="R17" s="93">
        <f t="shared" si="4"/>
        <v>0</v>
      </c>
      <c r="S17" s="92"/>
      <c r="T17" s="93">
        <f t="shared" si="4"/>
        <v>0</v>
      </c>
      <c r="U17" s="92"/>
      <c r="V17" s="93">
        <f t="shared" si="4"/>
        <v>0</v>
      </c>
    </row>
    <row r="18" spans="1:22" x14ac:dyDescent="0.25">
      <c r="A18" s="88" t="s">
        <v>22</v>
      </c>
      <c r="B18" s="98">
        <f>+B19+B20+B21+B22</f>
        <v>14499.999999999996</v>
      </c>
      <c r="C18" s="92"/>
      <c r="D18" s="98">
        <f>+D19+D20+D21+D22</f>
        <v>370.38799999999992</v>
      </c>
      <c r="E18" s="92"/>
      <c r="F18" s="93">
        <f t="shared" ref="F18:V18" si="6">+F19+F20+F21+F22</f>
        <v>381.49964</v>
      </c>
      <c r="G18" s="92"/>
      <c r="H18" s="93">
        <f t="shared" si="6"/>
        <v>392.94462919999995</v>
      </c>
      <c r="I18" s="92"/>
      <c r="J18" s="93">
        <f t="shared" si="6"/>
        <v>404.73296807600002</v>
      </c>
      <c r="K18" s="92"/>
      <c r="L18" s="93">
        <f t="shared" si="6"/>
        <v>416.87495711827995</v>
      </c>
      <c r="M18" s="92"/>
      <c r="N18" s="93">
        <f t="shared" si="6"/>
        <v>429.38120583182842</v>
      </c>
      <c r="O18" s="92"/>
      <c r="P18" s="93">
        <f t="shared" si="6"/>
        <v>442.26264200678327</v>
      </c>
      <c r="Q18" s="92"/>
      <c r="R18" s="93">
        <f t="shared" si="6"/>
        <v>455.53052126698674</v>
      </c>
      <c r="S18" s="92"/>
      <c r="T18" s="93">
        <f t="shared" si="6"/>
        <v>469.1964369049964</v>
      </c>
      <c r="U18" s="92"/>
      <c r="V18" s="93">
        <f t="shared" si="6"/>
        <v>483.27233001214631</v>
      </c>
    </row>
    <row r="19" spans="1:22" x14ac:dyDescent="0.25">
      <c r="A19" s="90" t="s">
        <v>23</v>
      </c>
      <c r="B19" s="98">
        <f>+Input!B60</f>
        <v>1159.9999999999998</v>
      </c>
      <c r="C19" s="92">
        <f>+Input!B21</f>
        <v>0.1</v>
      </c>
      <c r="D19" s="98">
        <f t="shared" si="5"/>
        <v>119.47999999999999</v>
      </c>
      <c r="E19" s="92"/>
      <c r="F19" s="93">
        <f t="shared" ref="F19:V23" si="7">+D19*1.03</f>
        <v>123.06439999999999</v>
      </c>
      <c r="G19" s="92"/>
      <c r="H19" s="93">
        <f t="shared" si="7"/>
        <v>126.756332</v>
      </c>
      <c r="I19" s="92"/>
      <c r="J19" s="93">
        <f t="shared" si="7"/>
        <v>130.55902196</v>
      </c>
      <c r="K19" s="92"/>
      <c r="L19" s="93">
        <f t="shared" si="7"/>
        <v>134.4757926188</v>
      </c>
      <c r="M19" s="92"/>
      <c r="N19" s="93">
        <f t="shared" si="7"/>
        <v>138.510066397364</v>
      </c>
      <c r="O19" s="92"/>
      <c r="P19" s="93">
        <f t="shared" si="7"/>
        <v>142.66536838928494</v>
      </c>
      <c r="Q19" s="92"/>
      <c r="R19" s="93">
        <f t="shared" si="7"/>
        <v>146.94532944096349</v>
      </c>
      <c r="S19" s="92"/>
      <c r="T19" s="93">
        <f t="shared" si="7"/>
        <v>151.3536893241924</v>
      </c>
      <c r="U19" s="92"/>
      <c r="V19" s="93">
        <f t="shared" si="7"/>
        <v>155.89430000391818</v>
      </c>
    </row>
    <row r="20" spans="1:22" x14ac:dyDescent="0.25">
      <c r="A20" s="90" t="s">
        <v>24</v>
      </c>
      <c r="B20" s="98">
        <f>+Input!B61</f>
        <v>1159.9999999999998</v>
      </c>
      <c r="C20" s="92">
        <f>+Input!B22</f>
        <v>0</v>
      </c>
      <c r="D20" s="98">
        <f t="shared" si="5"/>
        <v>0</v>
      </c>
      <c r="E20" s="92"/>
      <c r="F20" s="93">
        <f t="shared" si="7"/>
        <v>0</v>
      </c>
      <c r="G20" s="92"/>
      <c r="H20" s="93">
        <f t="shared" si="7"/>
        <v>0</v>
      </c>
      <c r="I20" s="92"/>
      <c r="J20" s="93">
        <f t="shared" si="7"/>
        <v>0</v>
      </c>
      <c r="K20" s="92"/>
      <c r="L20" s="93">
        <f t="shared" si="7"/>
        <v>0</v>
      </c>
      <c r="M20" s="92"/>
      <c r="N20" s="93">
        <f t="shared" si="7"/>
        <v>0</v>
      </c>
      <c r="O20" s="92"/>
      <c r="P20" s="93">
        <f t="shared" si="7"/>
        <v>0</v>
      </c>
      <c r="Q20" s="92"/>
      <c r="R20" s="93">
        <f t="shared" si="7"/>
        <v>0</v>
      </c>
      <c r="S20" s="92"/>
      <c r="T20" s="93">
        <f t="shared" si="7"/>
        <v>0</v>
      </c>
      <c r="U20" s="92"/>
      <c r="V20" s="93">
        <f t="shared" si="7"/>
        <v>0</v>
      </c>
    </row>
    <row r="21" spans="1:22" x14ac:dyDescent="0.25">
      <c r="A21" s="90" t="s">
        <v>25</v>
      </c>
      <c r="B21" s="98">
        <f>+Input!B62</f>
        <v>6089.9999999999991</v>
      </c>
      <c r="C21" s="92">
        <f>+Input!B23</f>
        <v>0.02</v>
      </c>
      <c r="D21" s="98">
        <f t="shared" si="5"/>
        <v>125.45399999999998</v>
      </c>
      <c r="E21" s="92"/>
      <c r="F21" s="93">
        <f t="shared" si="7"/>
        <v>129.21761999999998</v>
      </c>
      <c r="G21" s="92"/>
      <c r="H21" s="93">
        <f t="shared" si="7"/>
        <v>133.09414859999998</v>
      </c>
      <c r="I21" s="92"/>
      <c r="J21" s="93">
        <f t="shared" si="7"/>
        <v>137.08697305799998</v>
      </c>
      <c r="K21" s="92"/>
      <c r="L21" s="93">
        <f t="shared" si="7"/>
        <v>141.19958224973999</v>
      </c>
      <c r="M21" s="92"/>
      <c r="N21" s="93">
        <f t="shared" si="7"/>
        <v>145.4355697172322</v>
      </c>
      <c r="O21" s="92"/>
      <c r="P21" s="93">
        <f t="shared" si="7"/>
        <v>149.79863680874917</v>
      </c>
      <c r="Q21" s="92"/>
      <c r="R21" s="93">
        <f t="shared" si="7"/>
        <v>154.29259591301164</v>
      </c>
      <c r="S21" s="92"/>
      <c r="T21" s="93">
        <f t="shared" si="7"/>
        <v>158.92137379040199</v>
      </c>
      <c r="U21" s="92"/>
      <c r="V21" s="93">
        <f t="shared" si="7"/>
        <v>163.68901500411405</v>
      </c>
    </row>
    <row r="22" spans="1:22" x14ac:dyDescent="0.25">
      <c r="A22" s="90" t="s">
        <v>26</v>
      </c>
      <c r="B22" s="98">
        <f>+Input!B63</f>
        <v>6089.9999999999991</v>
      </c>
      <c r="C22" s="92">
        <f>+Input!B24</f>
        <v>0.02</v>
      </c>
      <c r="D22" s="98">
        <f t="shared" si="5"/>
        <v>125.45399999999998</v>
      </c>
      <c r="E22" s="92"/>
      <c r="F22" s="93">
        <f t="shared" si="7"/>
        <v>129.21761999999998</v>
      </c>
      <c r="G22" s="92"/>
      <c r="H22" s="93">
        <f t="shared" si="7"/>
        <v>133.09414859999998</v>
      </c>
      <c r="I22" s="92"/>
      <c r="J22" s="93">
        <f t="shared" si="7"/>
        <v>137.08697305799998</v>
      </c>
      <c r="K22" s="92"/>
      <c r="L22" s="93">
        <f t="shared" si="7"/>
        <v>141.19958224973999</v>
      </c>
      <c r="M22" s="92"/>
      <c r="N22" s="93">
        <f t="shared" si="7"/>
        <v>145.4355697172322</v>
      </c>
      <c r="O22" s="92"/>
      <c r="P22" s="93">
        <f t="shared" si="7"/>
        <v>149.79863680874917</v>
      </c>
      <c r="Q22" s="92"/>
      <c r="R22" s="93">
        <f t="shared" si="7"/>
        <v>154.29259591301164</v>
      </c>
      <c r="S22" s="92"/>
      <c r="T22" s="93">
        <f t="shared" si="7"/>
        <v>158.92137379040199</v>
      </c>
      <c r="U22" s="92"/>
      <c r="V22" s="93">
        <f t="shared" si="7"/>
        <v>163.68901500411405</v>
      </c>
    </row>
    <row r="23" spans="1:22" x14ac:dyDescent="0.25">
      <c r="A23" s="89" t="s">
        <v>15</v>
      </c>
      <c r="B23" s="98">
        <f>+Input!B64</f>
        <v>35400</v>
      </c>
      <c r="C23" s="92">
        <f>+Input!B25</f>
        <v>0</v>
      </c>
      <c r="D23" s="98">
        <f t="shared" si="5"/>
        <v>0</v>
      </c>
      <c r="E23" s="92"/>
      <c r="F23" s="93">
        <f t="shared" si="7"/>
        <v>0</v>
      </c>
      <c r="G23" s="92"/>
      <c r="H23" s="93">
        <f t="shared" si="7"/>
        <v>0</v>
      </c>
      <c r="I23" s="92"/>
      <c r="J23" s="93">
        <f t="shared" si="7"/>
        <v>0</v>
      </c>
      <c r="K23" s="92"/>
      <c r="L23" s="93">
        <f t="shared" si="7"/>
        <v>0</v>
      </c>
      <c r="M23" s="92"/>
      <c r="N23" s="93">
        <f t="shared" si="7"/>
        <v>0</v>
      </c>
      <c r="O23" s="92"/>
      <c r="P23" s="93">
        <f t="shared" si="7"/>
        <v>0</v>
      </c>
      <c r="Q23" s="92"/>
      <c r="R23" s="93">
        <f t="shared" si="7"/>
        <v>0</v>
      </c>
      <c r="S23" s="92"/>
      <c r="T23" s="93">
        <f t="shared" si="7"/>
        <v>0</v>
      </c>
      <c r="U23" s="92"/>
      <c r="V23" s="93">
        <f t="shared" si="7"/>
        <v>0</v>
      </c>
    </row>
    <row r="24" spans="1:22" x14ac:dyDescent="0.25">
      <c r="A24" s="86" t="s">
        <v>607</v>
      </c>
      <c r="B24" s="98">
        <f>SUM(B25:B27)</f>
        <v>22500</v>
      </c>
      <c r="C24" s="92"/>
      <c r="D24" s="98">
        <f>SUM(D25:D27)</f>
        <v>7500</v>
      </c>
      <c r="E24" s="92"/>
      <c r="F24" s="93">
        <f t="shared" ref="F24:V24" si="8">SUM(F25:F27)</f>
        <v>7500</v>
      </c>
      <c r="G24" s="92"/>
      <c r="H24" s="93">
        <f t="shared" si="8"/>
        <v>5833.3333333333339</v>
      </c>
      <c r="I24" s="92"/>
      <c r="J24" s="93">
        <f t="shared" si="8"/>
        <v>0</v>
      </c>
      <c r="K24" s="92"/>
      <c r="L24" s="93">
        <f t="shared" si="8"/>
        <v>0</v>
      </c>
      <c r="M24" s="92"/>
      <c r="N24" s="93">
        <f t="shared" si="8"/>
        <v>0</v>
      </c>
      <c r="O24" s="92"/>
      <c r="P24" s="93">
        <f t="shared" si="8"/>
        <v>0</v>
      </c>
      <c r="Q24" s="92"/>
      <c r="R24" s="93">
        <f t="shared" si="8"/>
        <v>0</v>
      </c>
      <c r="S24" s="92"/>
      <c r="T24" s="93">
        <f t="shared" si="8"/>
        <v>0</v>
      </c>
      <c r="U24" s="92"/>
      <c r="V24" s="93">
        <f t="shared" si="8"/>
        <v>0</v>
      </c>
    </row>
    <row r="25" spans="1:22" x14ac:dyDescent="0.25">
      <c r="A25" s="94" t="str">
        <f>+Input!B29</f>
        <v xml:space="preserve">INSTITUTO COLOMBIANO DE RECREACIÓN Y DEPORTE, COLDEPORTES </v>
      </c>
      <c r="B25" s="98">
        <f>+Input!B30*Input!H13</f>
        <v>15000</v>
      </c>
      <c r="C25" s="92"/>
      <c r="D25" s="98">
        <f>+B25/3</f>
        <v>5000</v>
      </c>
      <c r="E25" s="92"/>
      <c r="F25" s="93">
        <f>+D25</f>
        <v>5000</v>
      </c>
      <c r="G25" s="92"/>
      <c r="H25" s="93">
        <f>+B25-F25-D25</f>
        <v>5000</v>
      </c>
      <c r="I25" s="92"/>
      <c r="J25" s="93"/>
      <c r="K25" s="92"/>
      <c r="L25" s="93"/>
      <c r="M25" s="92"/>
      <c r="N25" s="93"/>
      <c r="O25" s="92"/>
      <c r="P25" s="93"/>
      <c r="Q25" s="92"/>
      <c r="R25" s="93"/>
      <c r="S25" s="92"/>
      <c r="T25" s="93"/>
      <c r="U25" s="92"/>
      <c r="V25" s="93"/>
    </row>
    <row r="26" spans="1:22" x14ac:dyDescent="0.25">
      <c r="A26" s="94" t="str">
        <f>+Input!B32</f>
        <v xml:space="preserve">FONDO NACIONAL DE REGALIAS, FNR </v>
      </c>
      <c r="B26" s="98">
        <f>+Input!B33*Input!H13</f>
        <v>3750</v>
      </c>
      <c r="C26" s="92"/>
      <c r="D26" s="98">
        <f t="shared" ref="D26:D27" si="9">+B26/3</f>
        <v>1250</v>
      </c>
      <c r="E26" s="92"/>
      <c r="F26" s="93">
        <f t="shared" ref="F26:F27" si="10">+D26</f>
        <v>1250</v>
      </c>
      <c r="G26" s="92"/>
      <c r="H26" s="93">
        <f>+D26/3</f>
        <v>416.66666666666669</v>
      </c>
      <c r="I26" s="92"/>
      <c r="J26" s="93"/>
      <c r="K26" s="92"/>
      <c r="L26" s="93"/>
      <c r="M26" s="92"/>
      <c r="N26" s="93"/>
      <c r="O26" s="92"/>
      <c r="P26" s="93"/>
      <c r="Q26" s="92"/>
      <c r="R26" s="93"/>
      <c r="S26" s="92"/>
      <c r="T26" s="93"/>
      <c r="U26" s="92"/>
      <c r="V26" s="93"/>
    </row>
    <row r="27" spans="1:22" x14ac:dyDescent="0.25">
      <c r="A27" s="94" t="str">
        <f>+Input!B35</f>
        <v>CORPORACIÓN COLOMBIANA DE INVESTIGACIÓN AGROPECUARIA, CORPOICA</v>
      </c>
      <c r="B27" s="98">
        <f>+Input!B36*Input!H13</f>
        <v>3750</v>
      </c>
      <c r="C27" s="92"/>
      <c r="D27" s="98">
        <f t="shared" si="9"/>
        <v>1250</v>
      </c>
      <c r="E27" s="92"/>
      <c r="F27" s="93">
        <f t="shared" si="10"/>
        <v>1250</v>
      </c>
      <c r="G27" s="92"/>
      <c r="H27" s="93">
        <f>+D27/3</f>
        <v>416.66666666666669</v>
      </c>
      <c r="I27" s="92"/>
      <c r="J27" s="93"/>
      <c r="K27" s="92"/>
      <c r="L27" s="93"/>
      <c r="M27" s="92"/>
      <c r="N27" s="93"/>
      <c r="O27" s="92"/>
      <c r="P27" s="93"/>
      <c r="Q27" s="92"/>
      <c r="R27" s="93"/>
      <c r="S27" s="92"/>
      <c r="T27" s="93"/>
      <c r="U27" s="92"/>
      <c r="V27" s="93"/>
    </row>
    <row r="28" spans="1:22" x14ac:dyDescent="0.25">
      <c r="A28" s="85" t="s">
        <v>605</v>
      </c>
      <c r="B28" s="98">
        <f>+B29+B30</f>
        <v>24249.999999999996</v>
      </c>
      <c r="C28" s="92"/>
      <c r="D28" s="98">
        <f>+D29+D30</f>
        <v>-250.00000000000091</v>
      </c>
      <c r="E28" s="92"/>
      <c r="F28" s="93">
        <f t="shared" ref="F28:V28" si="11">+F29+F30</f>
        <v>-250.00000000000091</v>
      </c>
      <c r="G28" s="92"/>
      <c r="H28" s="93">
        <f t="shared" si="11"/>
        <v>-250.00000000000091</v>
      </c>
      <c r="I28" s="92"/>
      <c r="J28" s="93">
        <f t="shared" si="11"/>
        <v>0</v>
      </c>
      <c r="K28" s="92"/>
      <c r="L28" s="93">
        <f t="shared" si="11"/>
        <v>0</v>
      </c>
      <c r="M28" s="92"/>
      <c r="N28" s="93">
        <f t="shared" si="11"/>
        <v>0</v>
      </c>
      <c r="O28" s="92"/>
      <c r="P28" s="93">
        <f t="shared" si="11"/>
        <v>0</v>
      </c>
      <c r="Q28" s="92"/>
      <c r="R28" s="93">
        <f t="shared" si="11"/>
        <v>0</v>
      </c>
      <c r="S28" s="92"/>
      <c r="T28" s="93">
        <f t="shared" si="11"/>
        <v>0</v>
      </c>
      <c r="U28" s="92"/>
      <c r="V28" s="93">
        <f t="shared" si="11"/>
        <v>0</v>
      </c>
    </row>
    <row r="29" spans="1:22" x14ac:dyDescent="0.25">
      <c r="A29" s="89" t="s">
        <v>609</v>
      </c>
      <c r="B29" s="23">
        <f>+Input!B67</f>
        <v>25000</v>
      </c>
      <c r="C29" s="92"/>
      <c r="D29" s="23"/>
      <c r="E29" s="92"/>
      <c r="F29" s="93"/>
      <c r="G29" s="92"/>
      <c r="H29" s="93"/>
      <c r="I29" s="92"/>
      <c r="J29" s="93"/>
      <c r="K29" s="92"/>
      <c r="L29" s="93"/>
      <c r="M29" s="92"/>
      <c r="N29" s="93"/>
      <c r="O29" s="92"/>
      <c r="P29" s="93"/>
      <c r="Q29" s="92"/>
      <c r="R29" s="93"/>
      <c r="S29" s="92"/>
      <c r="T29" s="93"/>
      <c r="U29" s="92"/>
      <c r="V29" s="93"/>
    </row>
    <row r="30" spans="1:22" x14ac:dyDescent="0.25">
      <c r="A30" s="89" t="s">
        <v>610</v>
      </c>
      <c r="B30" s="98">
        <f>+Input!H13*Input!B40</f>
        <v>-750.00000000000273</v>
      </c>
      <c r="C30" s="92"/>
      <c r="D30" s="98">
        <f>+B30/3</f>
        <v>-250.00000000000091</v>
      </c>
      <c r="E30" s="92"/>
      <c r="F30" s="93">
        <f>+B30/3</f>
        <v>-250.00000000000091</v>
      </c>
      <c r="G30" s="92"/>
      <c r="H30" s="93">
        <f>+B30-D30-F30</f>
        <v>-250.00000000000091</v>
      </c>
      <c r="I30" s="92"/>
      <c r="J30" s="93"/>
      <c r="K30" s="92"/>
      <c r="L30" s="93"/>
      <c r="M30" s="92"/>
      <c r="N30" s="93"/>
      <c r="O30" s="92"/>
      <c r="P30" s="93"/>
      <c r="Q30" s="92"/>
      <c r="R30" s="93"/>
      <c r="S30" s="92"/>
      <c r="T30" s="93"/>
      <c r="U30" s="92"/>
      <c r="V30" s="93"/>
    </row>
    <row r="31" spans="1:22" x14ac:dyDescent="0.25">
      <c r="A31" s="85" t="s">
        <v>604</v>
      </c>
      <c r="B31" s="98">
        <f>+Input!B43*Input!H13</f>
        <v>7500</v>
      </c>
      <c r="C31" s="92"/>
      <c r="D31" s="98">
        <f>+B31</f>
        <v>7500</v>
      </c>
      <c r="E31" s="92"/>
      <c r="F31" s="93"/>
      <c r="G31" s="92"/>
      <c r="H31" s="93"/>
      <c r="I31" s="92"/>
      <c r="J31" s="93"/>
      <c r="K31" s="92"/>
      <c r="L31" s="93"/>
      <c r="M31" s="92"/>
      <c r="N31" s="93"/>
      <c r="O31" s="92"/>
      <c r="P31" s="93"/>
      <c r="Q31" s="92"/>
      <c r="R31" s="93"/>
      <c r="S31" s="92"/>
      <c r="T31" s="93"/>
      <c r="U31" s="92"/>
      <c r="V31" s="93"/>
    </row>
    <row r="32" spans="1:22" x14ac:dyDescent="0.25">
      <c r="C32" s="92"/>
      <c r="E32" s="92"/>
      <c r="G32" s="92"/>
      <c r="I32" s="92"/>
      <c r="K32" s="92"/>
      <c r="M32" s="92"/>
      <c r="O32" s="92"/>
      <c r="Q32" s="92"/>
      <c r="S32" s="92"/>
      <c r="U32" s="92"/>
    </row>
    <row r="33" spans="1:22" s="107" customFormat="1" x14ac:dyDescent="0.25">
      <c r="A33" s="110" t="s">
        <v>590</v>
      </c>
      <c r="B33" s="109">
        <f>+B34+B43+B46</f>
        <v>75000</v>
      </c>
      <c r="C33" s="111"/>
      <c r="D33" s="109">
        <f>+D34+D43+D46</f>
        <v>31480</v>
      </c>
      <c r="E33" s="111"/>
      <c r="F33" s="109">
        <f>+F34+F43+F46</f>
        <v>13912.5</v>
      </c>
      <c r="G33" s="111"/>
      <c r="H33" s="109">
        <f>+H34+H43+H46</f>
        <v>6163.75</v>
      </c>
      <c r="I33" s="111"/>
      <c r="J33" s="109">
        <f>+J34+J43+J46</f>
        <v>6086.6071428571431</v>
      </c>
      <c r="K33" s="111"/>
      <c r="L33" s="109">
        <f>+L34+L43+L46</f>
        <v>6086.6071428571431</v>
      </c>
      <c r="M33" s="111"/>
      <c r="N33" s="109">
        <f>+N34+N43+N46</f>
        <v>3586.6071428571427</v>
      </c>
      <c r="O33" s="111"/>
      <c r="P33" s="109">
        <f>+P34+P43+P46</f>
        <v>3586.6071428571427</v>
      </c>
      <c r="Q33" s="111"/>
      <c r="R33" s="109">
        <f>+R34+R43+R46</f>
        <v>3586.6071428571427</v>
      </c>
      <c r="S33" s="111"/>
      <c r="T33" s="109">
        <f>+T34+T43+T46</f>
        <v>3586.6071428571427</v>
      </c>
      <c r="U33" s="111"/>
      <c r="V33" s="109">
        <f>+V34+V43+V46</f>
        <v>3586.6071428571427</v>
      </c>
    </row>
    <row r="34" spans="1:22" s="107" customFormat="1" x14ac:dyDescent="0.25">
      <c r="A34" s="104" t="s">
        <v>612</v>
      </c>
      <c r="B34" s="105">
        <f>SUM(B35:B42)</f>
        <v>75000</v>
      </c>
      <c r="C34" s="106"/>
      <c r="D34" s="105">
        <f>SUM(D35:D42)</f>
        <v>31507.5</v>
      </c>
      <c r="E34" s="105"/>
      <c r="F34" s="105">
        <f>SUM(F35:F42)</f>
        <v>13942.5</v>
      </c>
      <c r="G34" s="106"/>
      <c r="H34" s="105">
        <f>SUM(H35:H42)</f>
        <v>3693.75</v>
      </c>
      <c r="I34" s="106"/>
      <c r="J34" s="105">
        <f>SUM(J35:J42)</f>
        <v>3693.75</v>
      </c>
      <c r="K34" s="106"/>
      <c r="L34" s="105">
        <f>SUM(L35:L42)</f>
        <v>3693.75</v>
      </c>
      <c r="M34" s="106"/>
      <c r="N34" s="105">
        <f>SUM(N35:N42)</f>
        <v>3693.75</v>
      </c>
      <c r="O34" s="106"/>
      <c r="P34" s="105">
        <f>SUM(P35:P42)</f>
        <v>3693.75</v>
      </c>
      <c r="Q34" s="106"/>
      <c r="R34" s="105">
        <f>SUM(R35:R42)</f>
        <v>3693.75</v>
      </c>
      <c r="S34" s="106"/>
      <c r="T34" s="105">
        <f>SUM(T35:T42)</f>
        <v>3693.75</v>
      </c>
      <c r="U34" s="106"/>
      <c r="V34" s="105">
        <f>SUM(V35:V42)</f>
        <v>3693.75</v>
      </c>
    </row>
    <row r="35" spans="1:22" x14ac:dyDescent="0.25">
      <c r="A35" s="102" t="s">
        <v>111</v>
      </c>
      <c r="B35" s="22">
        <f>+Input!$H$13*FCL!C35</f>
        <v>750</v>
      </c>
      <c r="C35" s="92">
        <f>Tablas!B51</f>
        <v>0.01</v>
      </c>
      <c r="D35" s="22">
        <f>+B35</f>
        <v>750</v>
      </c>
      <c r="E35" s="92"/>
      <c r="F35" s="22"/>
      <c r="G35" s="92"/>
      <c r="I35" s="92"/>
      <c r="K35" s="92"/>
      <c r="M35" s="92"/>
      <c r="O35" s="92"/>
      <c r="Q35" s="92"/>
      <c r="S35" s="92"/>
      <c r="U35" s="92"/>
    </row>
    <row r="36" spans="1:22" x14ac:dyDescent="0.25">
      <c r="A36" s="102" t="s">
        <v>112</v>
      </c>
      <c r="B36" s="22">
        <f>+Input!$H$13*FCL!C36</f>
        <v>375</v>
      </c>
      <c r="C36" s="92">
        <f>Tablas!B52</f>
        <v>5.0000000000000001E-3</v>
      </c>
      <c r="D36" s="22">
        <f>+B36</f>
        <v>375</v>
      </c>
      <c r="E36" s="92"/>
      <c r="F36" s="22"/>
      <c r="G36" s="92"/>
      <c r="I36" s="92"/>
      <c r="K36" s="92"/>
      <c r="M36" s="92"/>
      <c r="O36" s="92"/>
      <c r="Q36" s="92"/>
      <c r="S36" s="92"/>
      <c r="U36" s="92"/>
    </row>
    <row r="37" spans="1:22" x14ac:dyDescent="0.25">
      <c r="A37" s="102" t="s">
        <v>109</v>
      </c>
      <c r="B37" s="22">
        <f>+Input!$H$13*FCL!C37</f>
        <v>29625</v>
      </c>
      <c r="C37" s="92">
        <f>Tablas!B53</f>
        <v>0.39500000000000002</v>
      </c>
      <c r="D37" s="22">
        <f>+B37*68%</f>
        <v>20145</v>
      </c>
      <c r="E37" s="103"/>
      <c r="F37" s="22">
        <f>+B37-D37</f>
        <v>9480</v>
      </c>
      <c r="G37" s="92"/>
      <c r="I37" s="92"/>
      <c r="K37" s="92"/>
      <c r="M37" s="92"/>
      <c r="O37" s="92"/>
      <c r="Q37" s="92"/>
      <c r="S37" s="92"/>
      <c r="U37" s="92"/>
    </row>
    <row r="38" spans="1:22" x14ac:dyDescent="0.25">
      <c r="A38" s="102" t="s">
        <v>110</v>
      </c>
      <c r="B38" s="22">
        <f>+Input!$H$13*FCL!C38</f>
        <v>8250</v>
      </c>
      <c r="C38" s="92">
        <f>Tablas!B54</f>
        <v>0.11</v>
      </c>
      <c r="D38" s="22">
        <f>+B38*85%</f>
        <v>7012.5</v>
      </c>
      <c r="E38" s="103"/>
      <c r="F38" s="22">
        <f>+B38-D38</f>
        <v>1237.5</v>
      </c>
      <c r="G38" s="92"/>
      <c r="I38" s="92"/>
      <c r="K38" s="92"/>
      <c r="M38" s="92"/>
      <c r="O38" s="92"/>
      <c r="Q38" s="92"/>
      <c r="S38" s="92"/>
      <c r="U38" s="92"/>
    </row>
    <row r="39" spans="1:22" x14ac:dyDescent="0.25">
      <c r="A39" s="102" t="s">
        <v>114</v>
      </c>
      <c r="B39" s="22">
        <f>+Input!$H$13*FCL!C39</f>
        <v>15000</v>
      </c>
      <c r="C39" s="92">
        <f>Tablas!B55</f>
        <v>0.2</v>
      </c>
      <c r="D39" s="22">
        <f>+B39/10</f>
        <v>1500</v>
      </c>
      <c r="E39" s="92"/>
      <c r="F39" s="22">
        <f>+D39</f>
        <v>1500</v>
      </c>
      <c r="G39" s="92"/>
      <c r="H39" s="22">
        <f>+F39</f>
        <v>1500</v>
      </c>
      <c r="I39" s="92"/>
      <c r="J39" s="22">
        <f>+H39</f>
        <v>1500</v>
      </c>
      <c r="K39" s="92"/>
      <c r="L39" s="22">
        <f>+J39</f>
        <v>1500</v>
      </c>
      <c r="M39" s="92"/>
      <c r="N39" s="22">
        <f>+L39</f>
        <v>1500</v>
      </c>
      <c r="O39" s="92"/>
      <c r="P39" s="22">
        <f>+N39</f>
        <v>1500</v>
      </c>
      <c r="Q39" s="92"/>
      <c r="R39" s="22">
        <f>+P39</f>
        <v>1500</v>
      </c>
      <c r="S39" s="92"/>
      <c r="T39" s="22">
        <f>+R39</f>
        <v>1500</v>
      </c>
      <c r="U39" s="92"/>
      <c r="V39" s="22">
        <f>+T39</f>
        <v>1500</v>
      </c>
    </row>
    <row r="40" spans="1:22" x14ac:dyDescent="0.25">
      <c r="A40" s="102" t="s">
        <v>113</v>
      </c>
      <c r="B40" s="22">
        <f>+Input!$H$13*FCL!C40</f>
        <v>11250</v>
      </c>
      <c r="C40" s="92">
        <f>Tablas!B56</f>
        <v>0.15</v>
      </c>
      <c r="D40" s="22">
        <f>+B40/10</f>
        <v>1125</v>
      </c>
      <c r="E40" s="92"/>
      <c r="F40" s="22">
        <f>+D40</f>
        <v>1125</v>
      </c>
      <c r="G40" s="92"/>
      <c r="H40" s="22">
        <f>+F40</f>
        <v>1125</v>
      </c>
      <c r="I40" s="92"/>
      <c r="J40" s="22">
        <f>+H40</f>
        <v>1125</v>
      </c>
      <c r="K40" s="92"/>
      <c r="L40" s="22">
        <f>+J40</f>
        <v>1125</v>
      </c>
      <c r="M40" s="92"/>
      <c r="N40" s="22">
        <f>+L40</f>
        <v>1125</v>
      </c>
      <c r="O40" s="92"/>
      <c r="P40" s="22">
        <f>+N40</f>
        <v>1125</v>
      </c>
      <c r="Q40" s="92"/>
      <c r="R40" s="22">
        <f>+P40</f>
        <v>1125</v>
      </c>
      <c r="S40" s="92"/>
      <c r="T40" s="22">
        <f>+R40</f>
        <v>1125</v>
      </c>
      <c r="U40" s="92"/>
      <c r="V40" s="22">
        <f>+T40</f>
        <v>1125</v>
      </c>
    </row>
    <row r="41" spans="1:22" x14ac:dyDescent="0.25">
      <c r="A41" s="102" t="s">
        <v>115</v>
      </c>
      <c r="B41" s="22">
        <f>+Input!$H$13*FCL!C41</f>
        <v>6000</v>
      </c>
      <c r="C41" s="92">
        <f>Tablas!B57</f>
        <v>0.08</v>
      </c>
      <c r="D41" s="22">
        <f>+B41/10</f>
        <v>600</v>
      </c>
      <c r="E41" s="92"/>
      <c r="F41" s="22">
        <f>+D41</f>
        <v>600</v>
      </c>
      <c r="G41" s="92"/>
      <c r="H41" s="22">
        <f>+F41</f>
        <v>600</v>
      </c>
      <c r="I41" s="92"/>
      <c r="J41" s="22">
        <f>+H41</f>
        <v>600</v>
      </c>
      <c r="K41" s="92"/>
      <c r="L41" s="22">
        <f>+J41</f>
        <v>600</v>
      </c>
      <c r="M41" s="92"/>
      <c r="N41" s="22">
        <f>+L41</f>
        <v>600</v>
      </c>
      <c r="O41" s="92"/>
      <c r="P41" s="22">
        <f>+N41</f>
        <v>600</v>
      </c>
      <c r="Q41" s="92"/>
      <c r="R41" s="22">
        <f>+P41</f>
        <v>600</v>
      </c>
      <c r="S41" s="92"/>
      <c r="T41" s="22">
        <f>+R41</f>
        <v>600</v>
      </c>
      <c r="U41" s="92"/>
      <c r="V41" s="22">
        <f>+T41</f>
        <v>600</v>
      </c>
    </row>
    <row r="42" spans="1:22" x14ac:dyDescent="0.25">
      <c r="A42" s="102" t="s">
        <v>116</v>
      </c>
      <c r="B42" s="22">
        <f>+Input!$H$13*FCL!C42</f>
        <v>3750</v>
      </c>
      <c r="C42" s="92">
        <f>Tablas!B58</f>
        <v>0.05</v>
      </c>
      <c r="D42" s="22"/>
      <c r="E42" s="92"/>
      <c r="F42" s="22"/>
      <c r="G42" s="92"/>
      <c r="H42">
        <f>+B42/8</f>
        <v>468.75</v>
      </c>
      <c r="I42" s="92"/>
      <c r="J42">
        <f>+H42</f>
        <v>468.75</v>
      </c>
      <c r="K42" s="92"/>
      <c r="L42">
        <f>+J42</f>
        <v>468.75</v>
      </c>
      <c r="M42" s="92"/>
      <c r="N42">
        <f>+L42</f>
        <v>468.75</v>
      </c>
      <c r="O42" s="92"/>
      <c r="P42">
        <f>+N42</f>
        <v>468.75</v>
      </c>
      <c r="Q42" s="92"/>
      <c r="R42">
        <f>+P42</f>
        <v>468.75</v>
      </c>
      <c r="S42" s="92"/>
      <c r="T42">
        <f>+R42</f>
        <v>468.75</v>
      </c>
      <c r="U42" s="92"/>
      <c r="V42">
        <f>+T42</f>
        <v>468.75</v>
      </c>
    </row>
    <row r="43" spans="1:22" s="107" customFormat="1" x14ac:dyDescent="0.25">
      <c r="A43" s="104" t="s">
        <v>613</v>
      </c>
      <c r="B43" s="116">
        <f>+B44</f>
        <v>0</v>
      </c>
      <c r="C43" s="106"/>
      <c r="D43" s="116">
        <f>+D44+D45</f>
        <v>-27.500000000000099</v>
      </c>
      <c r="E43" s="106"/>
      <c r="F43" s="116">
        <f>+F44+F45</f>
        <v>-30.000000000000107</v>
      </c>
      <c r="G43" s="106"/>
      <c r="H43" s="116">
        <f>+H44+H45</f>
        <v>-30.000000000000107</v>
      </c>
      <c r="I43" s="106"/>
      <c r="J43" s="116">
        <f>+J44+J45</f>
        <v>-107.14285714285754</v>
      </c>
      <c r="K43" s="106"/>
      <c r="L43" s="116">
        <f>+L44+L45</f>
        <v>-107.14285714285754</v>
      </c>
      <c r="M43" s="106"/>
      <c r="N43" s="116">
        <f>+N44+N45</f>
        <v>-107.14285714285754</v>
      </c>
      <c r="O43" s="106"/>
      <c r="P43" s="116">
        <f>+P44+P45</f>
        <v>-107.14285714285754</v>
      </c>
      <c r="Q43" s="106"/>
      <c r="R43" s="116">
        <f>+R44+R45</f>
        <v>-107.14285714285754</v>
      </c>
      <c r="S43" s="106"/>
      <c r="T43" s="116">
        <f>+T44+T45</f>
        <v>-107.14285714285754</v>
      </c>
      <c r="U43" s="106"/>
      <c r="V43" s="116">
        <f>+V44+V45</f>
        <v>-107.14285714285754</v>
      </c>
    </row>
    <row r="44" spans="1:22" x14ac:dyDescent="0.25">
      <c r="A44" s="101" t="s">
        <v>117</v>
      </c>
      <c r="B44" s="31"/>
      <c r="C44" s="92">
        <f>Tablas!B60</f>
        <v>0.2</v>
      </c>
      <c r="E44" s="92"/>
      <c r="F44" s="22"/>
      <c r="G44" s="92"/>
      <c r="I44" s="92"/>
      <c r="J44" s="22">
        <f>+B30/7</f>
        <v>-107.14285714285754</v>
      </c>
      <c r="K44" s="92"/>
      <c r="L44" s="23">
        <f>+J44</f>
        <v>-107.14285714285754</v>
      </c>
      <c r="M44" s="92"/>
      <c r="N44" s="23">
        <f>+L44</f>
        <v>-107.14285714285754</v>
      </c>
      <c r="O44" s="92"/>
      <c r="P44" s="23">
        <f>+N44</f>
        <v>-107.14285714285754</v>
      </c>
      <c r="Q44" s="92"/>
      <c r="R44" s="23">
        <f>+P44</f>
        <v>-107.14285714285754</v>
      </c>
      <c r="S44" s="92"/>
      <c r="T44" s="23">
        <f>+R44</f>
        <v>-107.14285714285754</v>
      </c>
      <c r="U44" s="92"/>
      <c r="V44" s="23">
        <f>+T44</f>
        <v>-107.14285714285754</v>
      </c>
    </row>
    <row r="45" spans="1:22" x14ac:dyDescent="0.25">
      <c r="A45" s="101" t="s">
        <v>118</v>
      </c>
      <c r="B45" s="31"/>
      <c r="C45" s="92">
        <f>Tablas!B61</f>
        <v>0.1</v>
      </c>
      <c r="D45" s="22">
        <f>+D30*0.11</f>
        <v>-27.500000000000099</v>
      </c>
      <c r="E45" s="92"/>
      <c r="F45" s="22">
        <f>+F30*0.12</f>
        <v>-30.000000000000107</v>
      </c>
      <c r="G45" s="92"/>
      <c r="H45" s="22">
        <f>+H30*0.12</f>
        <v>-30.000000000000107</v>
      </c>
      <c r="I45" s="92"/>
      <c r="K45" s="92"/>
      <c r="M45" s="92"/>
      <c r="O45" s="92"/>
      <c r="Q45" s="92"/>
      <c r="S45" s="92"/>
      <c r="U45" s="92"/>
    </row>
    <row r="46" spans="1:22" s="107" customFormat="1" x14ac:dyDescent="0.25">
      <c r="A46" s="104" t="s">
        <v>119</v>
      </c>
      <c r="B46" s="108"/>
      <c r="C46" s="106"/>
      <c r="E46" s="106"/>
      <c r="G46" s="106"/>
      <c r="H46" s="117">
        <f>+B31/3</f>
        <v>2500</v>
      </c>
      <c r="I46" s="118"/>
      <c r="J46" s="117">
        <f>+B31/3</f>
        <v>2500</v>
      </c>
      <c r="K46" s="118"/>
      <c r="L46" s="117">
        <f>+B31/3</f>
        <v>2500</v>
      </c>
      <c r="M46" s="106"/>
      <c r="O46" s="106"/>
      <c r="Q46" s="106"/>
      <c r="S46" s="106"/>
      <c r="U46" s="106"/>
    </row>
    <row r="47" spans="1:22" x14ac:dyDescent="0.25">
      <c r="C47" s="92"/>
      <c r="E47" s="92"/>
      <c r="G47" s="92"/>
      <c r="I47" s="92"/>
      <c r="K47" s="92"/>
      <c r="M47" s="92"/>
      <c r="O47" s="92"/>
      <c r="Q47" s="92"/>
      <c r="S47" s="92"/>
      <c r="U47" s="92"/>
    </row>
    <row r="48" spans="1:22" s="107" customFormat="1" x14ac:dyDescent="0.25">
      <c r="A48" s="110" t="s">
        <v>614</v>
      </c>
      <c r="B48" s="109"/>
      <c r="C48" s="111"/>
      <c r="D48" s="109">
        <f>+D5-D33</f>
        <v>4703.887999999999</v>
      </c>
      <c r="E48" s="111"/>
      <c r="F48" s="109">
        <f>+F5-F33</f>
        <v>20118.29264</v>
      </c>
      <c r="G48" s="111"/>
      <c r="H48" s="109">
        <f>+H5-H33</f>
        <v>42277.087752533334</v>
      </c>
      <c r="I48" s="111"/>
      <c r="J48" s="109">
        <f>+J5-J33</f>
        <v>59611.868742252191</v>
      </c>
      <c r="K48" s="111"/>
      <c r="L48" s="109">
        <f>+L5-L33</f>
        <v>77649.291375948334</v>
      </c>
      <c r="M48" s="111"/>
      <c r="N48" s="109">
        <f>+N5-N33</f>
        <v>98910.434902941066</v>
      </c>
      <c r="O48" s="111"/>
      <c r="P48" s="109">
        <f>+P5-P33</f>
        <v>120917.01095002929</v>
      </c>
      <c r="Q48" s="111"/>
      <c r="R48" s="109">
        <f>+R5-R33</f>
        <v>143691.3824928159</v>
      </c>
      <c r="S48" s="111"/>
      <c r="T48" s="109">
        <f>+T5-T33</f>
        <v>167256.58339617183</v>
      </c>
      <c r="U48" s="111"/>
      <c r="V48" s="109">
        <f>+V5-V33</f>
        <v>191636.33854091415</v>
      </c>
    </row>
    <row r="49" spans="3:21" x14ac:dyDescent="0.25">
      <c r="C49" s="92"/>
      <c r="E49" s="92"/>
      <c r="G49" s="92"/>
      <c r="I49" s="92"/>
      <c r="K49" s="92"/>
      <c r="M49" s="92"/>
      <c r="O49" s="92"/>
      <c r="Q49" s="92"/>
      <c r="S49" s="92"/>
      <c r="U49" s="92"/>
    </row>
    <row r="50" spans="3:21" x14ac:dyDescent="0.25">
      <c r="C50" s="92"/>
      <c r="E50" s="92"/>
      <c r="G50" s="92"/>
      <c r="I50" s="92"/>
      <c r="K50" s="92"/>
      <c r="M50" s="92"/>
      <c r="O50" s="92"/>
      <c r="Q50" s="92"/>
      <c r="S50" s="92"/>
      <c r="U50" s="92"/>
    </row>
    <row r="51" spans="3:21" x14ac:dyDescent="0.25">
      <c r="C51" s="92"/>
      <c r="E51" s="92"/>
      <c r="G51" s="92"/>
      <c r="I51" s="92"/>
      <c r="K51" s="92"/>
      <c r="M51" s="92"/>
      <c r="O51" s="92"/>
      <c r="Q51" s="92"/>
      <c r="S51" s="92"/>
      <c r="U51" s="92"/>
    </row>
    <row r="52" spans="3:21" x14ac:dyDescent="0.25">
      <c r="C52" s="92"/>
      <c r="E52" s="92"/>
      <c r="G52" s="92"/>
      <c r="I52" s="92"/>
      <c r="K52" s="92"/>
      <c r="M52" s="92"/>
      <c r="O52" s="92"/>
      <c r="Q52" s="92"/>
      <c r="S52" s="92"/>
      <c r="U52" s="92"/>
    </row>
    <row r="53" spans="3:21" x14ac:dyDescent="0.25">
      <c r="C53" s="92"/>
      <c r="E53" s="92"/>
      <c r="G53" s="92"/>
      <c r="I53" s="92"/>
      <c r="K53" s="92"/>
      <c r="M53" s="92"/>
      <c r="O53" s="92"/>
      <c r="Q53" s="92"/>
      <c r="S53" s="92"/>
      <c r="U53" s="92"/>
    </row>
    <row r="54" spans="3:21" x14ac:dyDescent="0.25">
      <c r="C54" s="92"/>
      <c r="E54" s="92"/>
      <c r="G54" s="92"/>
      <c r="I54" s="92"/>
      <c r="K54" s="92"/>
      <c r="M54" s="92"/>
      <c r="O54" s="92"/>
      <c r="Q54" s="92"/>
      <c r="S54" s="92"/>
      <c r="U54" s="92"/>
    </row>
    <row r="55" spans="3:21" x14ac:dyDescent="0.25">
      <c r="C55" s="92"/>
      <c r="E55" s="92"/>
      <c r="G55" s="92"/>
      <c r="I55" s="92"/>
      <c r="K55" s="92"/>
      <c r="M55" s="92"/>
      <c r="O55" s="92"/>
      <c r="Q55" s="92"/>
      <c r="S55" s="92"/>
      <c r="U55" s="92"/>
    </row>
    <row r="56" spans="3:21" x14ac:dyDescent="0.25">
      <c r="C56" s="92"/>
      <c r="E56" s="92"/>
      <c r="G56" s="92"/>
      <c r="I56" s="92"/>
      <c r="K56" s="92"/>
      <c r="M56" s="92"/>
      <c r="O56" s="92"/>
      <c r="Q56" s="92"/>
      <c r="S56" s="92"/>
      <c r="U56" s="92"/>
    </row>
    <row r="57" spans="3:21" x14ac:dyDescent="0.25">
      <c r="C57" s="92"/>
      <c r="E57" s="92"/>
      <c r="G57" s="92"/>
      <c r="I57" s="92"/>
      <c r="K57" s="92"/>
      <c r="M57" s="92"/>
      <c r="O57" s="92"/>
      <c r="Q57" s="92"/>
      <c r="S57" s="92"/>
      <c r="U57" s="92"/>
    </row>
    <row r="58" spans="3:21" x14ac:dyDescent="0.25">
      <c r="C58" s="92"/>
      <c r="E58" s="92"/>
      <c r="G58" s="92"/>
      <c r="I58" s="92"/>
      <c r="K58" s="92"/>
      <c r="M58" s="92"/>
      <c r="O58" s="92"/>
      <c r="Q58" s="92"/>
      <c r="S58" s="92"/>
      <c r="U58" s="92"/>
    </row>
    <row r="59" spans="3:21" x14ac:dyDescent="0.25">
      <c r="C59" s="92"/>
      <c r="E59" s="92"/>
      <c r="G59" s="92"/>
      <c r="I59" s="92"/>
      <c r="K59" s="92"/>
      <c r="M59" s="92"/>
      <c r="O59" s="92"/>
      <c r="Q59" s="92"/>
      <c r="S59" s="92"/>
      <c r="U59" s="92"/>
    </row>
    <row r="60" spans="3:21" x14ac:dyDescent="0.25">
      <c r="C60" s="92"/>
      <c r="E60" s="92"/>
      <c r="G60" s="92"/>
      <c r="I60" s="92"/>
      <c r="K60" s="92"/>
      <c r="M60" s="92"/>
      <c r="O60" s="92"/>
      <c r="Q60" s="92"/>
      <c r="S60" s="92"/>
      <c r="U60" s="92"/>
    </row>
    <row r="61" spans="3:21" x14ac:dyDescent="0.25">
      <c r="C61" s="92"/>
      <c r="E61" s="92"/>
      <c r="G61" s="92"/>
      <c r="I61" s="92"/>
      <c r="K61" s="92"/>
      <c r="M61" s="92"/>
      <c r="O61" s="92"/>
      <c r="Q61" s="92"/>
      <c r="S61" s="92"/>
      <c r="U61" s="92"/>
    </row>
    <row r="62" spans="3:21" x14ac:dyDescent="0.25">
      <c r="C62" s="92"/>
      <c r="E62" s="92"/>
      <c r="G62" s="92"/>
      <c r="I62" s="92"/>
      <c r="K62" s="92"/>
      <c r="M62" s="92"/>
      <c r="O62" s="92"/>
      <c r="Q62" s="92"/>
      <c r="S62" s="92"/>
      <c r="U62" s="92"/>
    </row>
    <row r="63" spans="3:21" x14ac:dyDescent="0.25">
      <c r="C63" s="92"/>
      <c r="E63" s="92"/>
      <c r="G63" s="92"/>
      <c r="I63" s="92"/>
      <c r="K63" s="92"/>
      <c r="M63" s="92"/>
      <c r="O63" s="92"/>
      <c r="Q63" s="92"/>
      <c r="S63" s="92"/>
      <c r="U63" s="92"/>
    </row>
    <row r="64" spans="3:21" x14ac:dyDescent="0.25">
      <c r="C64" s="92"/>
      <c r="E64" s="92"/>
      <c r="G64" s="92"/>
      <c r="I64" s="92"/>
      <c r="K64" s="92"/>
      <c r="M64" s="92"/>
      <c r="O64" s="92"/>
      <c r="Q64" s="92"/>
      <c r="S64" s="92"/>
      <c r="U64" s="92"/>
    </row>
    <row r="65" spans="3:21" x14ac:dyDescent="0.25">
      <c r="C65" s="92"/>
      <c r="E65" s="92"/>
      <c r="G65" s="92"/>
      <c r="I65" s="92"/>
      <c r="K65" s="92"/>
      <c r="M65" s="92"/>
      <c r="O65" s="92"/>
      <c r="Q65" s="92"/>
      <c r="S65" s="92"/>
      <c r="U65" s="92"/>
    </row>
    <row r="66" spans="3:21" x14ac:dyDescent="0.25">
      <c r="C66" s="92"/>
      <c r="E66" s="92"/>
      <c r="G66" s="92"/>
      <c r="I66" s="92"/>
      <c r="K66" s="92"/>
      <c r="M66" s="92"/>
      <c r="O66" s="92"/>
      <c r="Q66" s="92"/>
      <c r="S66" s="92"/>
      <c r="U66" s="92"/>
    </row>
    <row r="67" spans="3:21" x14ac:dyDescent="0.25">
      <c r="C67" s="92"/>
      <c r="E67" s="92"/>
      <c r="G67" s="92"/>
      <c r="I67" s="92"/>
      <c r="K67" s="92"/>
      <c r="M67" s="92"/>
      <c r="O67" s="92"/>
      <c r="Q67" s="92"/>
      <c r="S67" s="92"/>
      <c r="U67" s="92"/>
    </row>
    <row r="68" spans="3:21" x14ac:dyDescent="0.25">
      <c r="C68" s="92"/>
      <c r="E68" s="92"/>
      <c r="G68" s="92"/>
      <c r="I68" s="92"/>
      <c r="K68" s="92"/>
      <c r="M68" s="92"/>
      <c r="O68" s="92"/>
      <c r="Q68" s="92"/>
      <c r="S68" s="92"/>
      <c r="U68" s="92"/>
    </row>
    <row r="69" spans="3:21" x14ac:dyDescent="0.25">
      <c r="C69" s="92"/>
      <c r="E69" s="92"/>
      <c r="G69" s="92"/>
      <c r="I69" s="92"/>
      <c r="K69" s="92"/>
      <c r="M69" s="92"/>
      <c r="O69" s="92"/>
      <c r="Q69" s="92"/>
      <c r="S69" s="92"/>
      <c r="U69" s="92"/>
    </row>
    <row r="70" spans="3:21" x14ac:dyDescent="0.25">
      <c r="C70" s="92"/>
      <c r="E70" s="92"/>
      <c r="G70" s="92"/>
      <c r="I70" s="92"/>
      <c r="K70" s="92"/>
      <c r="M70" s="92"/>
      <c r="O70" s="92"/>
      <c r="Q70" s="92"/>
      <c r="S70" s="92"/>
      <c r="U70" s="92"/>
    </row>
    <row r="71" spans="3:21" x14ac:dyDescent="0.25">
      <c r="C71" s="92"/>
      <c r="E71" s="92"/>
      <c r="G71" s="92"/>
      <c r="I71" s="92"/>
      <c r="K71" s="92"/>
      <c r="M71" s="92"/>
      <c r="O71" s="92"/>
      <c r="Q71" s="92"/>
      <c r="S71" s="92"/>
      <c r="U71" s="92"/>
    </row>
    <row r="72" spans="3:21" x14ac:dyDescent="0.25">
      <c r="C72" s="92"/>
      <c r="E72" s="92"/>
      <c r="G72" s="92"/>
      <c r="I72" s="92"/>
      <c r="K72" s="92"/>
      <c r="M72" s="92"/>
      <c r="O72" s="92"/>
      <c r="Q72" s="92"/>
      <c r="S72" s="92"/>
      <c r="U72" s="92"/>
    </row>
    <row r="73" spans="3:21" x14ac:dyDescent="0.25">
      <c r="C73" s="92"/>
      <c r="E73" s="92"/>
      <c r="G73" s="92"/>
      <c r="I73" s="92"/>
      <c r="K73" s="92"/>
      <c r="M73" s="92"/>
      <c r="O73" s="92"/>
      <c r="Q73" s="92"/>
      <c r="S73" s="92"/>
      <c r="U73" s="92"/>
    </row>
    <row r="74" spans="3:21" x14ac:dyDescent="0.25">
      <c r="C74" s="92"/>
      <c r="E74" s="92"/>
      <c r="G74" s="92"/>
      <c r="I74" s="92"/>
      <c r="K74" s="92"/>
      <c r="M74" s="92"/>
      <c r="O74" s="92"/>
      <c r="Q74" s="92"/>
      <c r="S74" s="92"/>
      <c r="U74" s="92"/>
    </row>
    <row r="75" spans="3:21" x14ac:dyDescent="0.25">
      <c r="C75" s="92"/>
      <c r="E75" s="92"/>
      <c r="G75" s="92"/>
      <c r="I75" s="92"/>
      <c r="K75" s="92"/>
      <c r="M75" s="92"/>
      <c r="O75" s="92"/>
      <c r="Q75" s="92"/>
      <c r="S75" s="92"/>
      <c r="U75" s="92"/>
    </row>
    <row r="76" spans="3:21" x14ac:dyDescent="0.25">
      <c r="C76" s="92"/>
      <c r="E76" s="92"/>
      <c r="G76" s="92"/>
      <c r="I76" s="92"/>
      <c r="K76" s="92"/>
      <c r="M76" s="92"/>
      <c r="O76" s="92"/>
      <c r="Q76" s="92"/>
      <c r="S76" s="92"/>
      <c r="U76" s="92"/>
    </row>
    <row r="77" spans="3:21" x14ac:dyDescent="0.25">
      <c r="C77" s="92"/>
      <c r="E77" s="92"/>
      <c r="G77" s="92"/>
      <c r="I77" s="92"/>
      <c r="K77" s="92"/>
      <c r="M77" s="92"/>
      <c r="O77" s="92"/>
      <c r="Q77" s="92"/>
      <c r="S77" s="92"/>
      <c r="U77" s="92"/>
    </row>
    <row r="78" spans="3:21" x14ac:dyDescent="0.25">
      <c r="C78" s="92"/>
      <c r="E78" s="92"/>
      <c r="G78" s="92"/>
      <c r="I78" s="92"/>
      <c r="K78" s="92"/>
      <c r="M78" s="92"/>
      <c r="O78" s="92"/>
      <c r="Q78" s="92"/>
      <c r="S78" s="92"/>
      <c r="U78" s="92"/>
    </row>
    <row r="79" spans="3:21" x14ac:dyDescent="0.25">
      <c r="C79" s="92"/>
      <c r="E79" s="92"/>
      <c r="G79" s="92"/>
      <c r="I79" s="92"/>
      <c r="K79" s="92"/>
      <c r="M79" s="92"/>
      <c r="O79" s="92"/>
      <c r="Q79" s="92"/>
      <c r="S79" s="92"/>
      <c r="U79" s="92"/>
    </row>
    <row r="80" spans="3:21" x14ac:dyDescent="0.25">
      <c r="C80" s="92"/>
      <c r="E80" s="92"/>
      <c r="G80" s="92"/>
      <c r="I80" s="92"/>
      <c r="K80" s="92"/>
      <c r="M80" s="92"/>
      <c r="O80" s="92"/>
      <c r="Q80" s="92"/>
      <c r="S80" s="92"/>
      <c r="U80" s="92"/>
    </row>
    <row r="81" spans="3:21" x14ac:dyDescent="0.25">
      <c r="C81" s="92"/>
      <c r="E81" s="92"/>
      <c r="G81" s="92"/>
      <c r="I81" s="92"/>
      <c r="K81" s="92"/>
      <c r="M81" s="92"/>
      <c r="O81" s="92"/>
      <c r="Q81" s="92"/>
      <c r="S81" s="92"/>
      <c r="U81" s="92"/>
    </row>
    <row r="82" spans="3:21" x14ac:dyDescent="0.25">
      <c r="C82" s="92"/>
      <c r="E82" s="92"/>
      <c r="G82" s="92"/>
      <c r="I82" s="92"/>
      <c r="K82" s="92"/>
      <c r="M82" s="92"/>
      <c r="O82" s="92"/>
      <c r="Q82" s="92"/>
      <c r="S82" s="92"/>
      <c r="U82" s="92"/>
    </row>
    <row r="83" spans="3:21" x14ac:dyDescent="0.25">
      <c r="C83" s="92"/>
      <c r="E83" s="92"/>
      <c r="G83" s="92"/>
      <c r="I83" s="92"/>
      <c r="K83" s="92"/>
      <c r="M83" s="92"/>
      <c r="O83" s="92"/>
      <c r="Q83" s="92"/>
      <c r="S83" s="92"/>
      <c r="U83" s="92"/>
    </row>
    <row r="84" spans="3:21" x14ac:dyDescent="0.25">
      <c r="C84" s="92"/>
      <c r="E84" s="92"/>
      <c r="G84" s="92"/>
      <c r="I84" s="92"/>
      <c r="K84" s="92"/>
      <c r="M84" s="92"/>
      <c r="O84" s="92"/>
      <c r="Q84" s="92"/>
      <c r="S84" s="92"/>
      <c r="U84" s="92"/>
    </row>
    <row r="85" spans="3:21" x14ac:dyDescent="0.25">
      <c r="C85" s="92"/>
      <c r="E85" s="92"/>
      <c r="G85" s="92"/>
      <c r="I85" s="92"/>
      <c r="K85" s="92"/>
      <c r="M85" s="92"/>
      <c r="O85" s="92"/>
      <c r="Q85" s="92"/>
      <c r="S85" s="92"/>
      <c r="U85" s="92"/>
    </row>
    <row r="86" spans="3:21" x14ac:dyDescent="0.25">
      <c r="C86" s="92"/>
      <c r="E86" s="92"/>
      <c r="G86" s="92"/>
      <c r="I86" s="92"/>
      <c r="K86" s="92"/>
      <c r="M86" s="92"/>
      <c r="O86" s="92"/>
      <c r="Q86" s="92"/>
      <c r="S86" s="92"/>
      <c r="U86" s="92"/>
    </row>
    <row r="87" spans="3:21" x14ac:dyDescent="0.25">
      <c r="C87" s="92"/>
      <c r="E87" s="92"/>
      <c r="G87" s="92"/>
      <c r="I87" s="92"/>
      <c r="K87" s="92"/>
      <c r="M87" s="92"/>
      <c r="O87" s="92"/>
      <c r="Q87" s="92"/>
      <c r="S87" s="92"/>
      <c r="U87" s="92"/>
    </row>
    <row r="88" spans="3:21" x14ac:dyDescent="0.25">
      <c r="C88" s="92"/>
      <c r="E88" s="92"/>
      <c r="G88" s="92"/>
      <c r="I88" s="92"/>
      <c r="K88" s="92"/>
      <c r="M88" s="92"/>
      <c r="O88" s="92"/>
      <c r="Q88" s="92"/>
      <c r="S88" s="92"/>
      <c r="U88" s="92"/>
    </row>
    <row r="89" spans="3:21" x14ac:dyDescent="0.25">
      <c r="C89" s="92"/>
      <c r="E89" s="92"/>
      <c r="G89" s="92"/>
      <c r="I89" s="92"/>
      <c r="K89" s="92"/>
      <c r="M89" s="92"/>
      <c r="O89" s="92"/>
      <c r="Q89" s="92"/>
      <c r="S89" s="92"/>
      <c r="U89" s="92"/>
    </row>
    <row r="90" spans="3:21" x14ac:dyDescent="0.25">
      <c r="C90" s="92"/>
      <c r="E90" s="92"/>
      <c r="G90" s="92"/>
      <c r="I90" s="92"/>
      <c r="K90" s="92"/>
      <c r="M90" s="92"/>
      <c r="O90" s="92"/>
      <c r="Q90" s="92"/>
      <c r="S90" s="92"/>
      <c r="U90" s="92"/>
    </row>
    <row r="91" spans="3:21" x14ac:dyDescent="0.25">
      <c r="C91" s="92"/>
      <c r="E91" s="92"/>
      <c r="G91" s="92"/>
      <c r="I91" s="92"/>
      <c r="K91" s="92"/>
      <c r="M91" s="92"/>
      <c r="O91" s="92"/>
      <c r="Q91" s="92"/>
      <c r="S91" s="92"/>
      <c r="U91" s="92"/>
    </row>
    <row r="92" spans="3:21" x14ac:dyDescent="0.25">
      <c r="C92" s="92"/>
      <c r="E92" s="92"/>
      <c r="G92" s="92"/>
      <c r="I92" s="92"/>
      <c r="K92" s="92"/>
      <c r="M92" s="92"/>
      <c r="O92" s="92"/>
      <c r="Q92" s="92"/>
      <c r="S92" s="92"/>
      <c r="U92" s="92"/>
    </row>
    <row r="93" spans="3:21" x14ac:dyDescent="0.25">
      <c r="C93" s="92"/>
      <c r="E93" s="92"/>
      <c r="G93" s="92"/>
      <c r="I93" s="92"/>
      <c r="K93" s="92"/>
      <c r="M93" s="92"/>
      <c r="O93" s="92"/>
      <c r="Q93" s="92"/>
      <c r="S93" s="92"/>
      <c r="U93" s="92"/>
    </row>
    <row r="94" spans="3:21" x14ac:dyDescent="0.25">
      <c r="C94" s="92"/>
      <c r="E94" s="92"/>
      <c r="G94" s="92"/>
      <c r="I94" s="92"/>
      <c r="K94" s="92"/>
      <c r="M94" s="92"/>
      <c r="O94" s="92"/>
      <c r="Q94" s="92"/>
      <c r="S94" s="92"/>
      <c r="U94" s="92"/>
    </row>
    <row r="95" spans="3:21" x14ac:dyDescent="0.25">
      <c r="C95" s="92"/>
      <c r="E95" s="92"/>
      <c r="G95" s="92"/>
      <c r="I95" s="92"/>
      <c r="K95" s="92"/>
      <c r="M95" s="92"/>
      <c r="O95" s="92"/>
      <c r="Q95" s="92"/>
      <c r="S95" s="92"/>
      <c r="U95" s="92"/>
    </row>
    <row r="96" spans="3:21" x14ac:dyDescent="0.25">
      <c r="C96" s="92"/>
      <c r="E96" s="92"/>
      <c r="G96" s="92"/>
      <c r="I96" s="92"/>
      <c r="K96" s="92"/>
      <c r="M96" s="92"/>
      <c r="O96" s="92"/>
      <c r="Q96" s="92"/>
      <c r="S96" s="92"/>
      <c r="U96" s="92"/>
    </row>
    <row r="97" spans="3:21" x14ac:dyDescent="0.25">
      <c r="C97" s="92"/>
      <c r="E97" s="92"/>
      <c r="G97" s="92"/>
      <c r="I97" s="92"/>
      <c r="K97" s="92"/>
      <c r="M97" s="92"/>
      <c r="O97" s="92"/>
      <c r="Q97" s="92"/>
      <c r="S97" s="92"/>
      <c r="U97" s="92"/>
    </row>
    <row r="98" spans="3:21" x14ac:dyDescent="0.25">
      <c r="C98" s="92"/>
      <c r="E98" s="92"/>
      <c r="G98" s="92"/>
      <c r="I98" s="92"/>
      <c r="K98" s="92"/>
      <c r="M98" s="92"/>
      <c r="O98" s="92"/>
      <c r="Q98" s="92"/>
      <c r="S98" s="92"/>
      <c r="U98" s="92"/>
    </row>
    <row r="99" spans="3:21" x14ac:dyDescent="0.25">
      <c r="C99" s="92"/>
      <c r="E99" s="92"/>
      <c r="G99" s="92"/>
      <c r="I99" s="92"/>
      <c r="K99" s="92"/>
      <c r="M99" s="92"/>
      <c r="O99" s="92"/>
      <c r="Q99" s="92"/>
      <c r="S99" s="92"/>
      <c r="U99" s="92"/>
    </row>
    <row r="100" spans="3:21" x14ac:dyDescent="0.25">
      <c r="C100" s="92"/>
      <c r="E100" s="92"/>
      <c r="G100" s="92"/>
      <c r="I100" s="92"/>
      <c r="K100" s="92"/>
      <c r="M100" s="92"/>
      <c r="O100" s="92"/>
      <c r="Q100" s="92"/>
      <c r="S100" s="92"/>
      <c r="U100" s="92"/>
    </row>
    <row r="101" spans="3:21" x14ac:dyDescent="0.25">
      <c r="C101" s="92"/>
      <c r="E101" s="92"/>
      <c r="G101" s="92"/>
      <c r="I101" s="92"/>
      <c r="K101" s="92"/>
      <c r="M101" s="92"/>
      <c r="O101" s="92"/>
      <c r="Q101" s="92"/>
      <c r="S101" s="92"/>
      <c r="U101" s="92"/>
    </row>
    <row r="102" spans="3:21" x14ac:dyDescent="0.25">
      <c r="C102" s="92"/>
      <c r="E102" s="92"/>
      <c r="G102" s="92"/>
      <c r="I102" s="92"/>
      <c r="K102" s="92"/>
      <c r="M102" s="92"/>
      <c r="O102" s="92"/>
      <c r="Q102" s="92"/>
      <c r="S102" s="92"/>
      <c r="U102" s="92"/>
    </row>
    <row r="103" spans="3:21" x14ac:dyDescent="0.25">
      <c r="C103" s="92"/>
      <c r="E103" s="92"/>
      <c r="G103" s="92"/>
      <c r="I103" s="92"/>
      <c r="K103" s="92"/>
      <c r="M103" s="92"/>
      <c r="O103" s="92"/>
      <c r="Q103" s="92"/>
      <c r="S103" s="92"/>
      <c r="U103" s="92"/>
    </row>
    <row r="104" spans="3:21" x14ac:dyDescent="0.25">
      <c r="C104" s="92"/>
      <c r="E104" s="92"/>
      <c r="G104" s="92"/>
      <c r="I104" s="92"/>
      <c r="K104" s="92"/>
      <c r="M104" s="92"/>
      <c r="O104" s="92"/>
      <c r="Q104" s="92"/>
      <c r="S104" s="92"/>
      <c r="U104" s="92"/>
    </row>
    <row r="105" spans="3:21" x14ac:dyDescent="0.25">
      <c r="C105" s="92"/>
      <c r="E105" s="92"/>
      <c r="G105" s="92"/>
      <c r="I105" s="92"/>
      <c r="K105" s="92"/>
      <c r="M105" s="92"/>
      <c r="O105" s="92"/>
      <c r="Q105" s="92"/>
      <c r="S105" s="92"/>
      <c r="U105" s="92"/>
    </row>
    <row r="106" spans="3:21" x14ac:dyDescent="0.25">
      <c r="C106" s="92"/>
      <c r="E106" s="92"/>
      <c r="G106" s="92"/>
      <c r="I106" s="92"/>
      <c r="K106" s="92"/>
      <c r="M106" s="92"/>
      <c r="O106" s="92"/>
      <c r="Q106" s="92"/>
      <c r="S106" s="92"/>
      <c r="U106" s="92"/>
    </row>
    <row r="107" spans="3:21" x14ac:dyDescent="0.25">
      <c r="C107" s="92"/>
      <c r="E107" s="92"/>
      <c r="G107" s="92"/>
      <c r="I107" s="92"/>
      <c r="K107" s="92"/>
      <c r="M107" s="92"/>
      <c r="O107" s="92"/>
      <c r="Q107" s="92"/>
      <c r="S107" s="92"/>
      <c r="U107" s="92"/>
    </row>
    <row r="108" spans="3:21" x14ac:dyDescent="0.25">
      <c r="C108" s="92"/>
      <c r="E108" s="92"/>
      <c r="G108" s="92"/>
      <c r="I108" s="92"/>
      <c r="K108" s="92"/>
      <c r="M108" s="92"/>
      <c r="O108" s="92"/>
      <c r="Q108" s="92"/>
      <c r="S108" s="92"/>
      <c r="U108" s="92"/>
    </row>
  </sheetData>
  <mergeCells count="2">
    <mergeCell ref="A2:V2"/>
    <mergeCell ref="H1:T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election activeCell="A4" sqref="A4"/>
    </sheetView>
  </sheetViews>
  <sheetFormatPr baseColWidth="10" defaultRowHeight="15" x14ac:dyDescent="0.25"/>
  <cols>
    <col min="1" max="1" width="11.42578125" style="61"/>
    <col min="2" max="2" width="27" style="61" bestFit="1" customWidth="1"/>
    <col min="3" max="3" width="40" style="61" customWidth="1"/>
    <col min="4" max="4" width="25.7109375" style="61" bestFit="1" customWidth="1"/>
    <col min="5" max="5" width="21.7109375" style="61" customWidth="1"/>
    <col min="6" max="6" width="41.140625" style="61" customWidth="1"/>
    <col min="7" max="7" width="21.7109375" style="61" customWidth="1"/>
    <col min="8" max="8" width="40.7109375" style="61" customWidth="1"/>
    <col min="9" max="9" width="53.28515625" style="61" customWidth="1"/>
    <col min="10" max="13" width="21.7109375" style="61" customWidth="1"/>
  </cols>
  <sheetData>
    <row r="1" spans="1:13" ht="44.25" customHeight="1" x14ac:dyDescent="0.25">
      <c r="A1" s="42" t="s">
        <v>616</v>
      </c>
      <c r="C1" s="43"/>
      <c r="D1" s="69"/>
      <c r="E1" s="146" t="str">
        <f>+Presentacion!$B$4</f>
        <v>Modelo Financiero - Anàlisis Proyecto Ciudades Inteligentes</v>
      </c>
      <c r="F1" s="146"/>
      <c r="G1" s="146"/>
      <c r="H1" s="146"/>
      <c r="I1" s="146"/>
      <c r="J1" s="146"/>
      <c r="K1" s="146"/>
      <c r="L1" s="146"/>
      <c r="M1" s="146"/>
    </row>
    <row r="2" spans="1:13" ht="15.75" thickBot="1" x14ac:dyDescent="0.3">
      <c r="A2" s="140" t="s">
        <v>583</v>
      </c>
      <c r="B2" s="141"/>
      <c r="C2" s="141"/>
      <c r="D2" s="141"/>
      <c r="E2" s="141"/>
      <c r="F2" s="141"/>
      <c r="G2" s="141"/>
      <c r="H2" s="141"/>
      <c r="I2" s="142"/>
      <c r="J2"/>
      <c r="K2"/>
      <c r="L2"/>
      <c r="M2"/>
    </row>
    <row r="4" spans="1:13" s="61" customFormat="1" x14ac:dyDescent="0.25">
      <c r="A4" s="52" t="s">
        <v>140</v>
      </c>
      <c r="B4" s="52" t="s">
        <v>141</v>
      </c>
      <c r="C4" s="52" t="s">
        <v>142</v>
      </c>
      <c r="D4" s="52" t="s">
        <v>601</v>
      </c>
      <c r="E4" s="52" t="s">
        <v>143</v>
      </c>
      <c r="F4" s="52" t="s">
        <v>144</v>
      </c>
      <c r="G4" s="52" t="s">
        <v>145</v>
      </c>
      <c r="H4" s="52"/>
      <c r="I4" s="52" t="s">
        <v>146</v>
      </c>
      <c r="J4" s="52" t="s">
        <v>147</v>
      </c>
      <c r="K4" s="52" t="s">
        <v>148</v>
      </c>
      <c r="L4" s="52" t="s">
        <v>149</v>
      </c>
      <c r="M4" s="52" t="s">
        <v>150</v>
      </c>
    </row>
    <row r="5" spans="1:13" s="61" customFormat="1" x14ac:dyDescent="0.25">
      <c r="A5" s="53" t="s">
        <v>151</v>
      </c>
      <c r="B5" s="53" t="s">
        <v>152</v>
      </c>
      <c r="C5" s="53" t="s">
        <v>153</v>
      </c>
      <c r="D5" s="70">
        <v>0.2</v>
      </c>
      <c r="E5" s="54" t="s">
        <v>154</v>
      </c>
      <c r="F5" s="54" t="s">
        <v>155</v>
      </c>
      <c r="G5" s="54" t="s">
        <v>156</v>
      </c>
      <c r="H5" s="55" t="s">
        <v>157</v>
      </c>
      <c r="I5" s="56" t="s">
        <v>158</v>
      </c>
      <c r="J5" s="53" t="s">
        <v>159</v>
      </c>
      <c r="K5" s="57" t="s">
        <v>160</v>
      </c>
      <c r="L5" s="57" t="s">
        <v>161</v>
      </c>
      <c r="M5" s="57"/>
    </row>
    <row r="6" spans="1:13" s="61" customFormat="1" x14ac:dyDescent="0.25">
      <c r="A6" s="53" t="s">
        <v>162</v>
      </c>
      <c r="B6" s="53" t="s">
        <v>152</v>
      </c>
      <c r="C6" s="53" t="s">
        <v>163</v>
      </c>
      <c r="D6" s="70">
        <v>0.2</v>
      </c>
      <c r="E6" s="53" t="s">
        <v>164</v>
      </c>
      <c r="F6" s="53" t="s">
        <v>165</v>
      </c>
      <c r="G6" s="53" t="s">
        <v>166</v>
      </c>
      <c r="H6" s="53" t="s">
        <v>167</v>
      </c>
      <c r="I6" s="53" t="s">
        <v>168</v>
      </c>
      <c r="J6" s="53" t="s">
        <v>169</v>
      </c>
      <c r="K6" s="53" t="s">
        <v>170</v>
      </c>
      <c r="L6" s="53"/>
      <c r="M6" s="53"/>
    </row>
    <row r="7" spans="1:13" s="61" customFormat="1" x14ac:dyDescent="0.25">
      <c r="A7" s="53" t="s">
        <v>171</v>
      </c>
      <c r="B7" s="53" t="s">
        <v>152</v>
      </c>
      <c r="C7" s="53" t="s">
        <v>172</v>
      </c>
      <c r="D7" s="70">
        <v>0.2</v>
      </c>
      <c r="E7" s="53" t="s">
        <v>173</v>
      </c>
      <c r="F7" s="53" t="s">
        <v>174</v>
      </c>
      <c r="G7" s="53" t="s">
        <v>175</v>
      </c>
      <c r="H7" s="53" t="s">
        <v>176</v>
      </c>
      <c r="I7" s="53" t="s">
        <v>177</v>
      </c>
      <c r="J7" s="58" t="s">
        <v>178</v>
      </c>
      <c r="K7" s="53"/>
      <c r="L7" s="53"/>
      <c r="M7" s="53"/>
    </row>
    <row r="8" spans="1:13" s="61" customFormat="1" x14ac:dyDescent="0.25">
      <c r="A8" s="53" t="s">
        <v>179</v>
      </c>
      <c r="B8" s="53" t="s">
        <v>152</v>
      </c>
      <c r="C8" s="53" t="s">
        <v>180</v>
      </c>
      <c r="D8" s="70">
        <v>0.2</v>
      </c>
      <c r="E8" s="53" t="s">
        <v>181</v>
      </c>
      <c r="F8" s="53" t="s">
        <v>182</v>
      </c>
      <c r="G8" s="53" t="s">
        <v>183</v>
      </c>
      <c r="H8" s="53"/>
      <c r="I8" s="53" t="s">
        <v>184</v>
      </c>
      <c r="J8" s="58"/>
      <c r="K8" s="53" t="s">
        <v>185</v>
      </c>
      <c r="L8" s="53"/>
      <c r="M8" s="53" t="s">
        <v>186</v>
      </c>
    </row>
    <row r="9" spans="1:13" s="61" customFormat="1" x14ac:dyDescent="0.25">
      <c r="A9" s="57" t="s">
        <v>187</v>
      </c>
      <c r="B9" s="57" t="s">
        <v>152</v>
      </c>
      <c r="C9" s="57" t="s">
        <v>188</v>
      </c>
      <c r="D9" s="70">
        <v>0.05</v>
      </c>
      <c r="E9" s="57" t="s">
        <v>189</v>
      </c>
      <c r="F9" s="59" t="s">
        <v>190</v>
      </c>
      <c r="G9" s="57" t="s">
        <v>191</v>
      </c>
      <c r="H9" s="57"/>
      <c r="I9" s="57" t="s">
        <v>192</v>
      </c>
      <c r="J9" s="57"/>
      <c r="K9" s="59" t="s">
        <v>193</v>
      </c>
      <c r="L9" s="57" t="s">
        <v>194</v>
      </c>
      <c r="M9" s="57"/>
    </row>
    <row r="10" spans="1:13" s="61" customFormat="1" x14ac:dyDescent="0.25">
      <c r="A10" s="57" t="s">
        <v>195</v>
      </c>
      <c r="B10" s="57" t="s">
        <v>152</v>
      </c>
      <c r="C10" s="57" t="s">
        <v>196</v>
      </c>
      <c r="D10" s="70">
        <v>0.2</v>
      </c>
      <c r="E10" s="57" t="s">
        <v>197</v>
      </c>
      <c r="F10" s="57" t="s">
        <v>198</v>
      </c>
      <c r="G10" s="59" t="s">
        <v>199</v>
      </c>
      <c r="H10" s="59"/>
      <c r="I10" s="57"/>
      <c r="J10" s="57" t="s">
        <v>200</v>
      </c>
      <c r="K10" s="57"/>
      <c r="L10" s="59" t="s">
        <v>201</v>
      </c>
      <c r="M10" s="57"/>
    </row>
    <row r="11" spans="1:13" s="61" customFormat="1" x14ac:dyDescent="0.25">
      <c r="A11" s="57" t="s">
        <v>202</v>
      </c>
      <c r="B11" s="57" t="s">
        <v>152</v>
      </c>
      <c r="C11" s="59" t="s">
        <v>203</v>
      </c>
      <c r="D11" s="70">
        <v>0.2</v>
      </c>
      <c r="E11" s="59" t="s">
        <v>204</v>
      </c>
      <c r="F11" s="59" t="s">
        <v>205</v>
      </c>
      <c r="G11" s="59" t="s">
        <v>206</v>
      </c>
      <c r="H11" s="59"/>
      <c r="I11" s="59" t="s">
        <v>207</v>
      </c>
      <c r="J11" s="57"/>
      <c r="K11" s="57"/>
      <c r="L11" s="59" t="s">
        <v>208</v>
      </c>
      <c r="M11" s="57"/>
    </row>
    <row r="12" spans="1:13" s="61" customFormat="1" x14ac:dyDescent="0.25">
      <c r="A12" s="57" t="s">
        <v>209</v>
      </c>
      <c r="B12" s="57" t="s">
        <v>152</v>
      </c>
      <c r="C12" s="59" t="s">
        <v>210</v>
      </c>
      <c r="D12" s="70">
        <v>0.2</v>
      </c>
      <c r="E12" s="59" t="s">
        <v>211</v>
      </c>
      <c r="F12" s="57" t="s">
        <v>212</v>
      </c>
      <c r="G12" s="59" t="s">
        <v>213</v>
      </c>
      <c r="H12" s="59"/>
      <c r="I12" s="57" t="s">
        <v>214</v>
      </c>
      <c r="J12" s="57" t="s">
        <v>215</v>
      </c>
      <c r="K12" s="59" t="s">
        <v>216</v>
      </c>
      <c r="L12" s="59" t="s">
        <v>217</v>
      </c>
      <c r="M12" s="57" t="s">
        <v>218</v>
      </c>
    </row>
    <row r="13" spans="1:13" s="61" customFormat="1" x14ac:dyDescent="0.25">
      <c r="A13" s="57" t="s">
        <v>219</v>
      </c>
      <c r="B13" s="57" t="s">
        <v>152</v>
      </c>
      <c r="C13" s="59" t="s">
        <v>220</v>
      </c>
      <c r="D13" s="70">
        <v>0.2</v>
      </c>
      <c r="E13" s="57" t="s">
        <v>221</v>
      </c>
      <c r="F13" s="57" t="s">
        <v>222</v>
      </c>
      <c r="G13" s="59" t="s">
        <v>223</v>
      </c>
      <c r="H13" s="59"/>
      <c r="I13" s="57"/>
      <c r="J13" s="59" t="s">
        <v>224</v>
      </c>
      <c r="K13" s="57"/>
      <c r="L13" s="59" t="s">
        <v>225</v>
      </c>
      <c r="M13" s="59" t="s">
        <v>226</v>
      </c>
    </row>
    <row r="14" spans="1:13" s="61" customFormat="1" x14ac:dyDescent="0.25">
      <c r="A14" s="57" t="s">
        <v>227</v>
      </c>
      <c r="B14" s="57" t="s">
        <v>152</v>
      </c>
      <c r="C14" s="59" t="s">
        <v>228</v>
      </c>
      <c r="D14" s="70">
        <v>0.2</v>
      </c>
      <c r="E14" s="59" t="s">
        <v>229</v>
      </c>
      <c r="F14" s="59" t="s">
        <v>230</v>
      </c>
      <c r="G14" s="59" t="s">
        <v>231</v>
      </c>
      <c r="H14" s="59"/>
      <c r="I14" s="57" t="s">
        <v>232</v>
      </c>
      <c r="J14" s="57" t="s">
        <v>233</v>
      </c>
      <c r="K14" s="59" t="s">
        <v>234</v>
      </c>
      <c r="L14" s="57"/>
      <c r="M14" s="57"/>
    </row>
    <row r="15" spans="1:13" s="61" customFormat="1" x14ac:dyDescent="0.25">
      <c r="A15" s="57" t="s">
        <v>235</v>
      </c>
      <c r="B15" s="57" t="s">
        <v>152</v>
      </c>
      <c r="C15" s="59" t="s">
        <v>236</v>
      </c>
      <c r="D15" s="70">
        <v>0.2</v>
      </c>
      <c r="E15" s="59" t="s">
        <v>237</v>
      </c>
      <c r="F15" s="57" t="s">
        <v>238</v>
      </c>
      <c r="G15" s="59" t="s">
        <v>239</v>
      </c>
      <c r="H15" s="59"/>
      <c r="I15" s="59" t="s">
        <v>240</v>
      </c>
      <c r="J15" s="59" t="s">
        <v>241</v>
      </c>
      <c r="K15" s="57" t="s">
        <v>242</v>
      </c>
      <c r="L15" s="57" t="s">
        <v>243</v>
      </c>
      <c r="M15" s="57"/>
    </row>
    <row r="16" spans="1:13" s="61" customFormat="1" x14ac:dyDescent="0.25">
      <c r="A16" s="57" t="s">
        <v>244</v>
      </c>
      <c r="B16" s="57" t="s">
        <v>152</v>
      </c>
      <c r="C16" s="59" t="s">
        <v>245</v>
      </c>
      <c r="D16" s="70">
        <v>0.2</v>
      </c>
      <c r="E16" s="59" t="s">
        <v>246</v>
      </c>
      <c r="F16" s="59" t="s">
        <v>247</v>
      </c>
      <c r="G16" s="59" t="s">
        <v>248</v>
      </c>
      <c r="H16" s="59"/>
      <c r="I16" s="59" t="s">
        <v>249</v>
      </c>
      <c r="J16" s="59" t="s">
        <v>250</v>
      </c>
      <c r="K16" s="57"/>
      <c r="L16" s="57" t="s">
        <v>251</v>
      </c>
      <c r="M16" s="57" t="s">
        <v>252</v>
      </c>
    </row>
    <row r="17" spans="1:13" s="61" customFormat="1" x14ac:dyDescent="0.25">
      <c r="A17" s="57" t="s">
        <v>253</v>
      </c>
      <c r="B17" s="57" t="s">
        <v>152</v>
      </c>
      <c r="C17" s="59" t="s">
        <v>254</v>
      </c>
      <c r="D17" s="70">
        <v>0.2</v>
      </c>
      <c r="E17" s="57" t="s">
        <v>255</v>
      </c>
      <c r="F17" s="59" t="s">
        <v>256</v>
      </c>
      <c r="G17" s="59" t="s">
        <v>257</v>
      </c>
      <c r="H17" s="59"/>
      <c r="I17" s="59" t="s">
        <v>258</v>
      </c>
      <c r="J17" s="57"/>
      <c r="K17" s="59" t="s">
        <v>259</v>
      </c>
      <c r="L17" s="59" t="s">
        <v>260</v>
      </c>
      <c r="M17" s="57" t="s">
        <v>261</v>
      </c>
    </row>
    <row r="18" spans="1:13" s="61" customFormat="1" x14ac:dyDescent="0.25">
      <c r="A18" s="57" t="s">
        <v>262</v>
      </c>
      <c r="B18" s="57" t="s">
        <v>152</v>
      </c>
      <c r="C18" s="59" t="s">
        <v>263</v>
      </c>
      <c r="D18" s="70">
        <v>0.2</v>
      </c>
      <c r="E18" s="59" t="s">
        <v>264</v>
      </c>
      <c r="F18" s="59" t="s">
        <v>265</v>
      </c>
      <c r="G18" s="60" t="s">
        <v>266</v>
      </c>
      <c r="H18" s="60"/>
      <c r="I18" s="59" t="s">
        <v>267</v>
      </c>
      <c r="J18" s="57"/>
      <c r="K18" s="59" t="s">
        <v>268</v>
      </c>
      <c r="L18" s="57" t="s">
        <v>269</v>
      </c>
      <c r="M18" s="57"/>
    </row>
    <row r="19" spans="1:13" s="61" customFormat="1" x14ac:dyDescent="0.25">
      <c r="A19" s="57" t="s">
        <v>270</v>
      </c>
      <c r="B19" s="57" t="s">
        <v>152</v>
      </c>
      <c r="C19" s="59" t="s">
        <v>271</v>
      </c>
      <c r="D19" s="70">
        <v>0.2</v>
      </c>
      <c r="E19" s="59" t="s">
        <v>272</v>
      </c>
      <c r="F19" s="59" t="s">
        <v>273</v>
      </c>
      <c r="G19" s="59" t="s">
        <v>274</v>
      </c>
      <c r="H19" s="59"/>
      <c r="I19" s="59" t="s">
        <v>275</v>
      </c>
      <c r="J19" s="59" t="s">
        <v>276</v>
      </c>
      <c r="K19" s="57"/>
      <c r="L19" s="57" t="s">
        <v>261</v>
      </c>
      <c r="M19" s="57"/>
    </row>
    <row r="20" spans="1:13" s="61" customFormat="1" x14ac:dyDescent="0.25">
      <c r="A20" s="57" t="s">
        <v>277</v>
      </c>
      <c r="B20" s="57" t="s">
        <v>152</v>
      </c>
      <c r="C20" s="59" t="s">
        <v>278</v>
      </c>
      <c r="D20" s="70">
        <v>0.2</v>
      </c>
      <c r="E20" s="59" t="s">
        <v>279</v>
      </c>
      <c r="F20" s="57" t="s">
        <v>280</v>
      </c>
      <c r="G20" s="59" t="s">
        <v>281</v>
      </c>
      <c r="H20" s="59"/>
      <c r="I20" s="59" t="s">
        <v>282</v>
      </c>
      <c r="J20" s="57"/>
      <c r="K20" s="57"/>
      <c r="L20" s="59" t="s">
        <v>283</v>
      </c>
      <c r="M20" s="57"/>
    </row>
    <row r="21" spans="1:13" s="61" customFormat="1" x14ac:dyDescent="0.25">
      <c r="A21" s="57" t="s">
        <v>284</v>
      </c>
      <c r="B21" s="57" t="s">
        <v>152</v>
      </c>
      <c r="C21" s="57" t="s">
        <v>285</v>
      </c>
      <c r="D21" s="70">
        <v>0.2</v>
      </c>
      <c r="E21" s="59" t="s">
        <v>286</v>
      </c>
      <c r="F21" s="57" t="s">
        <v>287</v>
      </c>
      <c r="G21" s="59" t="s">
        <v>288</v>
      </c>
      <c r="H21" s="59"/>
      <c r="I21" s="59" t="s">
        <v>289</v>
      </c>
      <c r="J21" s="57"/>
      <c r="K21" s="57"/>
      <c r="L21" s="59" t="s">
        <v>290</v>
      </c>
      <c r="M21" s="57"/>
    </row>
    <row r="22" spans="1:13" s="61" customFormat="1" x14ac:dyDescent="0.25">
      <c r="A22" s="57" t="s">
        <v>291</v>
      </c>
      <c r="B22" s="57" t="s">
        <v>152</v>
      </c>
      <c r="C22" s="57" t="s">
        <v>292</v>
      </c>
      <c r="D22" s="70">
        <v>0.2</v>
      </c>
      <c r="E22" s="59" t="s">
        <v>293</v>
      </c>
      <c r="F22" s="59" t="s">
        <v>294</v>
      </c>
      <c r="G22" s="59" t="s">
        <v>295</v>
      </c>
      <c r="H22" s="59"/>
      <c r="I22" s="57"/>
      <c r="J22" s="57"/>
      <c r="K22" s="57"/>
      <c r="L22" s="59" t="s">
        <v>296</v>
      </c>
      <c r="M22" s="57" t="s">
        <v>297</v>
      </c>
    </row>
    <row r="23" spans="1:13" s="61" customFormat="1" x14ac:dyDescent="0.25">
      <c r="A23" s="57" t="s">
        <v>298</v>
      </c>
      <c r="B23" s="57" t="s">
        <v>152</v>
      </c>
      <c r="C23" s="59" t="s">
        <v>299</v>
      </c>
      <c r="D23" s="70">
        <v>0.2</v>
      </c>
      <c r="E23" s="59" t="s">
        <v>300</v>
      </c>
      <c r="F23" s="57" t="s">
        <v>301</v>
      </c>
      <c r="G23" s="59" t="s">
        <v>302</v>
      </c>
      <c r="H23" s="59"/>
      <c r="I23" s="59" t="s">
        <v>303</v>
      </c>
      <c r="J23" s="57"/>
      <c r="K23" s="57"/>
      <c r="L23" s="59" t="s">
        <v>304</v>
      </c>
      <c r="M23" s="57" t="s">
        <v>261</v>
      </c>
    </row>
    <row r="24" spans="1:13" s="61" customFormat="1" x14ac:dyDescent="0.25">
      <c r="A24" s="57" t="s">
        <v>305</v>
      </c>
      <c r="B24" s="57" t="s">
        <v>152</v>
      </c>
      <c r="C24" s="59" t="s">
        <v>306</v>
      </c>
      <c r="D24" s="70">
        <v>0.05</v>
      </c>
      <c r="E24" s="59" t="s">
        <v>307</v>
      </c>
      <c r="F24" s="57" t="s">
        <v>308</v>
      </c>
      <c r="G24" s="57" t="s">
        <v>309</v>
      </c>
      <c r="H24" s="57"/>
      <c r="I24" s="59"/>
      <c r="J24" s="59" t="s">
        <v>310</v>
      </c>
      <c r="K24" s="57" t="s">
        <v>311</v>
      </c>
      <c r="L24" s="59" t="s">
        <v>312</v>
      </c>
      <c r="M24" s="57" t="s">
        <v>313</v>
      </c>
    </row>
    <row r="25" spans="1:13" s="61" customFormat="1" x14ac:dyDescent="0.25">
      <c r="A25" s="57" t="s">
        <v>314</v>
      </c>
      <c r="B25" s="57" t="s">
        <v>152</v>
      </c>
      <c r="C25" s="59" t="s">
        <v>315</v>
      </c>
      <c r="D25" s="70">
        <v>0.2</v>
      </c>
      <c r="E25" s="59" t="s">
        <v>316</v>
      </c>
      <c r="F25" s="57" t="s">
        <v>317</v>
      </c>
      <c r="G25" s="59" t="s">
        <v>318</v>
      </c>
      <c r="H25" s="59"/>
      <c r="I25" s="59" t="s">
        <v>319</v>
      </c>
      <c r="J25" s="57" t="s">
        <v>320</v>
      </c>
      <c r="K25" s="59" t="s">
        <v>321</v>
      </c>
      <c r="L25" s="57"/>
      <c r="M25" s="57" t="s">
        <v>242</v>
      </c>
    </row>
    <row r="26" spans="1:13" s="61" customFormat="1" x14ac:dyDescent="0.25">
      <c r="A26" s="57" t="s">
        <v>322</v>
      </c>
      <c r="B26" s="57" t="s">
        <v>152</v>
      </c>
      <c r="C26" s="59" t="s">
        <v>323</v>
      </c>
      <c r="D26" s="70">
        <v>0.2</v>
      </c>
      <c r="E26" s="57" t="s">
        <v>324</v>
      </c>
      <c r="F26" s="59" t="s">
        <v>325</v>
      </c>
      <c r="G26" s="59" t="s">
        <v>326</v>
      </c>
      <c r="H26" s="59"/>
      <c r="I26" s="59" t="s">
        <v>327</v>
      </c>
      <c r="J26" s="59" t="s">
        <v>328</v>
      </c>
      <c r="K26" s="57"/>
      <c r="L26" s="57" t="s">
        <v>329</v>
      </c>
      <c r="M26" s="57"/>
    </row>
    <row r="27" spans="1:13" s="61" customFormat="1" x14ac:dyDescent="0.25">
      <c r="A27" s="57" t="s">
        <v>330</v>
      </c>
      <c r="B27" s="57" t="s">
        <v>152</v>
      </c>
      <c r="C27" s="57" t="s">
        <v>331</v>
      </c>
      <c r="D27" s="70">
        <v>0.2</v>
      </c>
      <c r="E27" s="57" t="s">
        <v>332</v>
      </c>
      <c r="F27" s="57" t="s">
        <v>333</v>
      </c>
      <c r="G27" s="59" t="s">
        <v>334</v>
      </c>
      <c r="H27" s="59"/>
      <c r="I27" s="57"/>
      <c r="J27" s="59" t="s">
        <v>335</v>
      </c>
      <c r="K27" s="57"/>
      <c r="L27" s="59" t="s">
        <v>336</v>
      </c>
      <c r="M27" s="57"/>
    </row>
    <row r="28" spans="1:13" s="61" customFormat="1" x14ac:dyDescent="0.25">
      <c r="A28" s="57" t="s">
        <v>337</v>
      </c>
      <c r="B28" s="57" t="s">
        <v>152</v>
      </c>
      <c r="C28" s="59" t="s">
        <v>338</v>
      </c>
      <c r="D28" s="70">
        <v>0.01</v>
      </c>
      <c r="E28" s="59" t="s">
        <v>339</v>
      </c>
      <c r="F28" s="57" t="s">
        <v>340</v>
      </c>
      <c r="G28" s="59" t="s">
        <v>341</v>
      </c>
      <c r="H28" s="59"/>
      <c r="I28" s="59" t="s">
        <v>342</v>
      </c>
      <c r="J28" s="57"/>
      <c r="K28" s="57" t="s">
        <v>343</v>
      </c>
      <c r="L28" s="59" t="s">
        <v>261</v>
      </c>
      <c r="M28" s="57"/>
    </row>
    <row r="29" spans="1:13" s="61" customFormat="1" x14ac:dyDescent="0.25">
      <c r="A29" s="57" t="s">
        <v>344</v>
      </c>
      <c r="B29" s="57" t="s">
        <v>152</v>
      </c>
      <c r="C29" s="59" t="s">
        <v>345</v>
      </c>
      <c r="D29" s="70">
        <v>0.2</v>
      </c>
      <c r="E29" s="53" t="s">
        <v>346</v>
      </c>
      <c r="F29" s="57" t="s">
        <v>347</v>
      </c>
      <c r="G29" s="59" t="s">
        <v>348</v>
      </c>
      <c r="H29" s="59"/>
      <c r="I29" s="57" t="s">
        <v>349</v>
      </c>
      <c r="J29" s="59" t="s">
        <v>350</v>
      </c>
      <c r="K29" s="57"/>
      <c r="L29" s="59"/>
      <c r="M29" s="57"/>
    </row>
    <row r="30" spans="1:13" s="61" customFormat="1" x14ac:dyDescent="0.25">
      <c r="A30" s="57" t="s">
        <v>351</v>
      </c>
      <c r="B30" s="57" t="s">
        <v>152</v>
      </c>
      <c r="C30" s="57" t="s">
        <v>352</v>
      </c>
      <c r="D30" s="70">
        <v>0.2</v>
      </c>
      <c r="E30" s="57" t="s">
        <v>353</v>
      </c>
      <c r="F30" s="57" t="s">
        <v>354</v>
      </c>
      <c r="G30" s="57" t="s">
        <v>355</v>
      </c>
      <c r="H30" s="57"/>
      <c r="I30" s="57"/>
      <c r="J30" s="57"/>
      <c r="K30" s="57"/>
      <c r="L30" s="57"/>
      <c r="M30" s="57"/>
    </row>
    <row r="31" spans="1:13" s="61" customFormat="1" x14ac:dyDescent="0.25">
      <c r="A31" s="57" t="s">
        <v>356</v>
      </c>
      <c r="B31" s="57" t="s">
        <v>152</v>
      </c>
      <c r="C31" s="59" t="s">
        <v>357</v>
      </c>
      <c r="D31" s="70">
        <v>0.2</v>
      </c>
      <c r="E31" s="59" t="s">
        <v>358</v>
      </c>
      <c r="F31" s="57" t="s">
        <v>359</v>
      </c>
      <c r="G31" s="59" t="s">
        <v>360</v>
      </c>
      <c r="H31" s="59"/>
      <c r="I31" s="59" t="s">
        <v>361</v>
      </c>
      <c r="J31" s="59" t="s">
        <v>362</v>
      </c>
      <c r="K31" s="57"/>
      <c r="L31" s="57" t="s">
        <v>363</v>
      </c>
      <c r="M31" s="57"/>
    </row>
    <row r="32" spans="1:13" s="61" customFormat="1" x14ac:dyDescent="0.25">
      <c r="A32" s="57" t="s">
        <v>364</v>
      </c>
      <c r="B32" s="57" t="s">
        <v>152</v>
      </c>
      <c r="C32" s="59" t="s">
        <v>365</v>
      </c>
      <c r="D32" s="70">
        <v>0.2</v>
      </c>
      <c r="E32" s="57" t="s">
        <v>366</v>
      </c>
      <c r="F32" s="57" t="s">
        <v>367</v>
      </c>
      <c r="G32" s="59" t="s">
        <v>368</v>
      </c>
      <c r="H32" s="59"/>
      <c r="I32" s="57"/>
      <c r="J32" s="57"/>
      <c r="K32" s="59" t="s">
        <v>369</v>
      </c>
      <c r="L32" s="57"/>
      <c r="M32" s="57"/>
    </row>
    <row r="33" spans="1:13" s="61" customFormat="1" x14ac:dyDescent="0.25">
      <c r="A33" s="57" t="s">
        <v>370</v>
      </c>
      <c r="B33" s="57" t="s">
        <v>152</v>
      </c>
      <c r="C33" s="59" t="s">
        <v>371</v>
      </c>
      <c r="D33" s="70">
        <v>0.2</v>
      </c>
      <c r="E33" s="57" t="s">
        <v>372</v>
      </c>
      <c r="F33" s="57" t="s">
        <v>373</v>
      </c>
      <c r="G33" s="59" t="s">
        <v>374</v>
      </c>
      <c r="H33" s="59"/>
      <c r="I33" s="57"/>
      <c r="J33" s="53" t="s">
        <v>375</v>
      </c>
      <c r="K33" s="57" t="s">
        <v>376</v>
      </c>
      <c r="L33" s="59" t="s">
        <v>377</v>
      </c>
      <c r="M33" s="57"/>
    </row>
    <row r="34" spans="1:13" s="61" customFormat="1" x14ac:dyDescent="0.25">
      <c r="A34" s="57" t="s">
        <v>378</v>
      </c>
      <c r="B34" s="57" t="s">
        <v>152</v>
      </c>
      <c r="C34" s="59" t="s">
        <v>379</v>
      </c>
      <c r="D34" s="70">
        <v>0.2</v>
      </c>
      <c r="E34" s="59" t="s">
        <v>380</v>
      </c>
      <c r="F34" s="59" t="s">
        <v>381</v>
      </c>
      <c r="G34" s="59" t="s">
        <v>382</v>
      </c>
      <c r="H34" s="59"/>
      <c r="I34" s="57"/>
      <c r="J34" s="57"/>
      <c r="K34" s="59" t="s">
        <v>383</v>
      </c>
      <c r="L34" s="59" t="s">
        <v>384</v>
      </c>
      <c r="M34" s="59" t="s">
        <v>385</v>
      </c>
    </row>
    <row r="35" spans="1:13" s="61" customFormat="1" x14ac:dyDescent="0.25">
      <c r="A35" s="57" t="s">
        <v>386</v>
      </c>
      <c r="B35" s="57" t="s">
        <v>387</v>
      </c>
      <c r="C35" s="57" t="s">
        <v>388</v>
      </c>
      <c r="D35" s="70">
        <v>0.2</v>
      </c>
      <c r="E35" s="57" t="s">
        <v>389</v>
      </c>
      <c r="F35" s="57" t="s">
        <v>390</v>
      </c>
      <c r="G35" s="57" t="s">
        <v>391</v>
      </c>
      <c r="H35" s="57"/>
      <c r="I35" s="57" t="s">
        <v>392</v>
      </c>
      <c r="J35" s="57"/>
      <c r="K35" s="57"/>
      <c r="L35" s="57" t="s">
        <v>393</v>
      </c>
      <c r="M35" s="57" t="s">
        <v>394</v>
      </c>
    </row>
    <row r="36" spans="1:13" s="61" customFormat="1" x14ac:dyDescent="0.25">
      <c r="A36" s="57" t="s">
        <v>395</v>
      </c>
      <c r="B36" s="57" t="s">
        <v>387</v>
      </c>
      <c r="C36" s="57" t="s">
        <v>396</v>
      </c>
      <c r="D36" s="70">
        <v>0.2</v>
      </c>
      <c r="E36" s="57" t="s">
        <v>397</v>
      </c>
      <c r="F36" s="57" t="s">
        <v>398</v>
      </c>
      <c r="G36" s="57" t="s">
        <v>399</v>
      </c>
      <c r="H36" s="57"/>
      <c r="I36" s="57" t="s">
        <v>400</v>
      </c>
      <c r="J36" s="57"/>
      <c r="K36" s="57" t="s">
        <v>401</v>
      </c>
      <c r="L36" s="57"/>
      <c r="M36" s="57"/>
    </row>
    <row r="37" spans="1:13" s="61" customFormat="1" x14ac:dyDescent="0.25">
      <c r="A37" s="57" t="s">
        <v>402</v>
      </c>
      <c r="B37" s="57" t="s">
        <v>387</v>
      </c>
      <c r="C37" s="57" t="s">
        <v>403</v>
      </c>
      <c r="D37" s="70">
        <v>0.2</v>
      </c>
      <c r="E37" s="57" t="s">
        <v>404</v>
      </c>
      <c r="F37" s="57" t="s">
        <v>405</v>
      </c>
      <c r="G37" s="57" t="s">
        <v>406</v>
      </c>
      <c r="H37" s="57"/>
      <c r="I37" s="57" t="s">
        <v>407</v>
      </c>
      <c r="J37" s="57" t="s">
        <v>408</v>
      </c>
      <c r="K37" s="57" t="s">
        <v>409</v>
      </c>
      <c r="L37" s="57" t="s">
        <v>410</v>
      </c>
      <c r="M37" s="57" t="s">
        <v>411</v>
      </c>
    </row>
    <row r="38" spans="1:13" s="61" customFormat="1" x14ac:dyDescent="0.25">
      <c r="A38" s="57" t="s">
        <v>412</v>
      </c>
      <c r="B38" s="57" t="s">
        <v>387</v>
      </c>
      <c r="C38" s="57" t="s">
        <v>413</v>
      </c>
      <c r="D38" s="70">
        <v>0.2</v>
      </c>
      <c r="E38" s="57" t="s">
        <v>414</v>
      </c>
      <c r="F38" s="57" t="s">
        <v>415</v>
      </c>
      <c r="G38" s="57" t="s">
        <v>416</v>
      </c>
      <c r="H38" s="57"/>
      <c r="I38" s="57"/>
      <c r="J38" s="57" t="s">
        <v>417</v>
      </c>
      <c r="K38" s="57"/>
      <c r="L38" s="57"/>
      <c r="M38" s="57" t="s">
        <v>418</v>
      </c>
    </row>
    <row r="39" spans="1:13" s="61" customFormat="1" x14ac:dyDescent="0.25">
      <c r="A39" s="57" t="s">
        <v>419</v>
      </c>
      <c r="B39" s="57" t="s">
        <v>387</v>
      </c>
      <c r="C39" s="57" t="s">
        <v>420</v>
      </c>
      <c r="D39" s="70">
        <v>0.2</v>
      </c>
      <c r="E39" s="57" t="s">
        <v>421</v>
      </c>
      <c r="F39" s="57" t="s">
        <v>422</v>
      </c>
      <c r="G39" s="57" t="s">
        <v>423</v>
      </c>
      <c r="H39" s="57"/>
      <c r="I39" s="57" t="s">
        <v>424</v>
      </c>
      <c r="J39" s="57"/>
      <c r="K39" s="57" t="s">
        <v>425</v>
      </c>
      <c r="L39" s="57"/>
      <c r="M39" s="57" t="s">
        <v>426</v>
      </c>
    </row>
    <row r="40" spans="1:13" s="61" customFormat="1" x14ac:dyDescent="0.25">
      <c r="A40" s="57" t="s">
        <v>427</v>
      </c>
      <c r="B40" s="57" t="s">
        <v>387</v>
      </c>
      <c r="C40" s="57" t="s">
        <v>428</v>
      </c>
      <c r="D40" s="70">
        <v>0.2</v>
      </c>
      <c r="E40" s="57" t="s">
        <v>429</v>
      </c>
      <c r="F40" s="57" t="s">
        <v>430</v>
      </c>
      <c r="G40" s="57"/>
      <c r="H40" s="57"/>
      <c r="I40" s="57"/>
      <c r="J40" s="57"/>
      <c r="K40" s="57"/>
      <c r="L40" s="57"/>
      <c r="M40" s="57" t="s">
        <v>431</v>
      </c>
    </row>
    <row r="41" spans="1:13" s="61" customFormat="1" x14ac:dyDescent="0.25">
      <c r="A41" s="57" t="s">
        <v>432</v>
      </c>
      <c r="B41" s="57" t="s">
        <v>387</v>
      </c>
      <c r="C41" s="57" t="s">
        <v>433</v>
      </c>
      <c r="D41" s="70">
        <v>0.2</v>
      </c>
      <c r="E41" s="57" t="s">
        <v>434</v>
      </c>
      <c r="F41" s="57"/>
      <c r="G41" s="57"/>
      <c r="H41" s="57"/>
      <c r="I41" s="57"/>
      <c r="J41" s="57" t="s">
        <v>435</v>
      </c>
      <c r="K41" s="57" t="s">
        <v>436</v>
      </c>
      <c r="L41" s="57"/>
      <c r="M41" s="57" t="s">
        <v>437</v>
      </c>
    </row>
    <row r="42" spans="1:13" s="61" customFormat="1" x14ac:dyDescent="0.25">
      <c r="A42" s="57" t="s">
        <v>438</v>
      </c>
      <c r="B42" s="57" t="s">
        <v>387</v>
      </c>
      <c r="C42" s="57" t="s">
        <v>439</v>
      </c>
      <c r="D42" s="70">
        <v>0.2</v>
      </c>
      <c r="E42" s="57" t="s">
        <v>440</v>
      </c>
      <c r="F42" s="57" t="s">
        <v>441</v>
      </c>
      <c r="G42" s="57" t="s">
        <v>442</v>
      </c>
      <c r="H42" s="57"/>
      <c r="I42" s="57" t="s">
        <v>443</v>
      </c>
      <c r="J42" s="57"/>
      <c r="K42" s="57" t="s">
        <v>444</v>
      </c>
      <c r="L42" s="57"/>
      <c r="M42" s="57"/>
    </row>
    <row r="43" spans="1:13" s="61" customFormat="1" x14ac:dyDescent="0.25">
      <c r="A43" s="57" t="s">
        <v>445</v>
      </c>
      <c r="B43" s="57" t="s">
        <v>387</v>
      </c>
      <c r="C43" s="57" t="s">
        <v>446</v>
      </c>
      <c r="D43" s="70">
        <v>0.2</v>
      </c>
      <c r="E43" s="57" t="s">
        <v>447</v>
      </c>
      <c r="F43" s="57" t="s">
        <v>448</v>
      </c>
      <c r="G43" s="57" t="s">
        <v>449</v>
      </c>
      <c r="H43" s="57"/>
      <c r="I43" s="57" t="s">
        <v>450</v>
      </c>
      <c r="J43" s="57"/>
      <c r="K43" s="57" t="s">
        <v>451</v>
      </c>
      <c r="L43" s="57" t="s">
        <v>452</v>
      </c>
      <c r="M43" s="57" t="s">
        <v>453</v>
      </c>
    </row>
    <row r="44" spans="1:13" s="61" customFormat="1" x14ac:dyDescent="0.25">
      <c r="A44" s="57" t="s">
        <v>454</v>
      </c>
      <c r="B44" s="57" t="s">
        <v>387</v>
      </c>
      <c r="C44" s="57" t="s">
        <v>455</v>
      </c>
      <c r="D44" s="70">
        <v>0.2</v>
      </c>
      <c r="E44" s="57" t="s">
        <v>456</v>
      </c>
      <c r="F44" s="57" t="s">
        <v>457</v>
      </c>
      <c r="G44" s="57" t="s">
        <v>458</v>
      </c>
      <c r="H44" s="57"/>
      <c r="I44" s="57" t="s">
        <v>459</v>
      </c>
      <c r="J44" s="57" t="s">
        <v>460</v>
      </c>
      <c r="K44" s="57"/>
      <c r="L44" s="57" t="s">
        <v>461</v>
      </c>
      <c r="M44" s="57" t="s">
        <v>462</v>
      </c>
    </row>
    <row r="45" spans="1:13" s="61" customFormat="1" x14ac:dyDescent="0.25">
      <c r="A45" s="57" t="s">
        <v>463</v>
      </c>
      <c r="B45" s="57" t="s">
        <v>464</v>
      </c>
      <c r="C45" s="57" t="s">
        <v>465</v>
      </c>
      <c r="D45" s="70">
        <v>0.2</v>
      </c>
      <c r="E45" s="57" t="s">
        <v>466</v>
      </c>
      <c r="F45" s="57" t="s">
        <v>467</v>
      </c>
      <c r="G45" s="57"/>
      <c r="H45" s="57"/>
      <c r="I45" s="57" t="s">
        <v>468</v>
      </c>
      <c r="J45" s="57"/>
      <c r="K45" s="57"/>
      <c r="L45" s="57" t="s">
        <v>469</v>
      </c>
      <c r="M45" s="57"/>
    </row>
    <row r="46" spans="1:13" s="61" customFormat="1" x14ac:dyDescent="0.25">
      <c r="A46" s="57" t="s">
        <v>470</v>
      </c>
      <c r="B46" s="57" t="s">
        <v>471</v>
      </c>
      <c r="C46" s="57" t="s">
        <v>472</v>
      </c>
      <c r="D46" s="70">
        <v>0.2</v>
      </c>
      <c r="E46" s="57" t="s">
        <v>473</v>
      </c>
      <c r="F46" s="57" t="s">
        <v>474</v>
      </c>
      <c r="G46" s="57" t="s">
        <v>475</v>
      </c>
      <c r="H46" s="57"/>
      <c r="I46" s="57" t="s">
        <v>476</v>
      </c>
      <c r="J46" s="57"/>
      <c r="K46" s="57"/>
      <c r="L46" s="57" t="s">
        <v>477</v>
      </c>
      <c r="M46" s="57"/>
    </row>
    <row r="47" spans="1:13" s="61" customFormat="1" x14ac:dyDescent="0.25">
      <c r="A47" s="57" t="s">
        <v>478</v>
      </c>
      <c r="B47" s="57" t="s">
        <v>471</v>
      </c>
      <c r="C47" s="57" t="s">
        <v>479</v>
      </c>
      <c r="D47" s="70">
        <v>0.2</v>
      </c>
      <c r="E47" s="57" t="s">
        <v>480</v>
      </c>
      <c r="F47" s="57" t="s">
        <v>481</v>
      </c>
      <c r="G47" s="57" t="s">
        <v>482</v>
      </c>
      <c r="H47" s="57"/>
      <c r="I47" s="57"/>
      <c r="J47" s="57"/>
      <c r="K47" s="57" t="s">
        <v>483</v>
      </c>
      <c r="L47" s="57" t="s">
        <v>484</v>
      </c>
      <c r="M47" s="57" t="s">
        <v>485</v>
      </c>
    </row>
    <row r="48" spans="1:13" s="61" customFormat="1" x14ac:dyDescent="0.25">
      <c r="A48" s="57" t="s">
        <v>486</v>
      </c>
      <c r="B48" s="57" t="s">
        <v>471</v>
      </c>
      <c r="C48" s="57" t="s">
        <v>487</v>
      </c>
      <c r="D48" s="70">
        <v>0.2</v>
      </c>
      <c r="E48" s="57" t="s">
        <v>488</v>
      </c>
      <c r="F48" s="57" t="s">
        <v>489</v>
      </c>
      <c r="G48" s="57" t="s">
        <v>490</v>
      </c>
      <c r="H48" s="57"/>
      <c r="I48" s="57" t="s">
        <v>491</v>
      </c>
      <c r="J48" s="57"/>
      <c r="K48" s="57"/>
      <c r="L48" s="57" t="s">
        <v>492</v>
      </c>
      <c r="M48" s="57" t="s">
        <v>493</v>
      </c>
    </row>
    <row r="49" spans="1:13" s="61" customFormat="1" x14ac:dyDescent="0.25">
      <c r="A49" s="57" t="s">
        <v>494</v>
      </c>
      <c r="B49" s="57" t="s">
        <v>471</v>
      </c>
      <c r="C49" s="57" t="s">
        <v>495</v>
      </c>
      <c r="D49" s="70">
        <v>0.2</v>
      </c>
      <c r="E49" s="57" t="s">
        <v>496</v>
      </c>
      <c r="F49" s="57" t="s">
        <v>497</v>
      </c>
      <c r="G49" s="57" t="s">
        <v>498</v>
      </c>
      <c r="H49" s="57"/>
      <c r="I49" s="57" t="s">
        <v>499</v>
      </c>
      <c r="J49" s="57" t="s">
        <v>500</v>
      </c>
      <c r="K49" s="57" t="s">
        <v>501</v>
      </c>
      <c r="L49" s="57" t="s">
        <v>502</v>
      </c>
      <c r="M49" s="57"/>
    </row>
    <row r="50" spans="1:13" s="61" customFormat="1" x14ac:dyDescent="0.25">
      <c r="A50" s="57" t="s">
        <v>503</v>
      </c>
      <c r="B50" s="57" t="s">
        <v>471</v>
      </c>
      <c r="C50" s="57" t="s">
        <v>504</v>
      </c>
      <c r="D50" s="70">
        <v>0.2</v>
      </c>
      <c r="E50" s="57" t="s">
        <v>505</v>
      </c>
      <c r="F50" s="57" t="s">
        <v>506</v>
      </c>
      <c r="G50" s="57" t="s">
        <v>507</v>
      </c>
      <c r="H50" s="57"/>
      <c r="I50" s="57" t="s">
        <v>508</v>
      </c>
      <c r="J50" s="57" t="s">
        <v>509</v>
      </c>
      <c r="K50" s="57" t="s">
        <v>510</v>
      </c>
      <c r="L50" s="57"/>
      <c r="M50" s="57"/>
    </row>
    <row r="51" spans="1:13" s="61" customFormat="1" x14ac:dyDescent="0.25">
      <c r="A51" s="57" t="s">
        <v>511</v>
      </c>
      <c r="B51" s="57" t="s">
        <v>471</v>
      </c>
      <c r="C51" s="57" t="s">
        <v>512</v>
      </c>
      <c r="D51" s="70">
        <v>0.2</v>
      </c>
      <c r="E51" s="57" t="s">
        <v>513</v>
      </c>
      <c r="F51" s="57" t="s">
        <v>514</v>
      </c>
      <c r="G51" s="57" t="s">
        <v>515</v>
      </c>
      <c r="H51" s="57"/>
      <c r="I51" s="57" t="s">
        <v>516</v>
      </c>
      <c r="J51" s="57"/>
      <c r="K51" s="57"/>
      <c r="L51" s="57" t="s">
        <v>517</v>
      </c>
      <c r="M51" s="57"/>
    </row>
    <row r="52" spans="1:13" s="61" customFormat="1" x14ac:dyDescent="0.25">
      <c r="A52" s="57" t="s">
        <v>518</v>
      </c>
      <c r="B52" s="57" t="s">
        <v>471</v>
      </c>
      <c r="C52" s="57" t="s">
        <v>519</v>
      </c>
      <c r="D52" s="70">
        <v>0.2</v>
      </c>
      <c r="E52" s="57" t="s">
        <v>520</v>
      </c>
      <c r="F52" s="57" t="s">
        <v>521</v>
      </c>
      <c r="G52" s="57" t="s">
        <v>522</v>
      </c>
      <c r="H52" s="57"/>
      <c r="I52" s="57"/>
      <c r="J52" s="57" t="s">
        <v>523</v>
      </c>
      <c r="K52" s="57" t="s">
        <v>524</v>
      </c>
      <c r="L52" s="57" t="s">
        <v>525</v>
      </c>
      <c r="M52" s="57" t="s">
        <v>526</v>
      </c>
    </row>
    <row r="53" spans="1:13" s="61" customFormat="1" x14ac:dyDescent="0.25">
      <c r="A53" s="57" t="s">
        <v>527</v>
      </c>
      <c r="B53" s="57" t="s">
        <v>471</v>
      </c>
      <c r="C53" s="57" t="s">
        <v>528</v>
      </c>
      <c r="D53" s="70">
        <v>0.2</v>
      </c>
      <c r="E53" s="57" t="s">
        <v>529</v>
      </c>
      <c r="F53" s="57" t="s">
        <v>530</v>
      </c>
      <c r="G53" s="57" t="s">
        <v>531</v>
      </c>
      <c r="H53" s="57"/>
      <c r="I53" s="57" t="s">
        <v>532</v>
      </c>
      <c r="J53" s="57"/>
      <c r="K53" s="57"/>
      <c r="L53" s="57"/>
      <c r="M53" s="57" t="s">
        <v>533</v>
      </c>
    </row>
    <row r="54" spans="1:13" s="61" customFormat="1" x14ac:dyDescent="0.25">
      <c r="A54" s="57" t="s">
        <v>534</v>
      </c>
      <c r="B54" s="57" t="s">
        <v>471</v>
      </c>
      <c r="C54" s="57" t="s">
        <v>535</v>
      </c>
      <c r="D54" s="70">
        <v>0.2</v>
      </c>
      <c r="E54" s="57" t="s">
        <v>536</v>
      </c>
      <c r="F54" s="57" t="s">
        <v>537</v>
      </c>
      <c r="G54" s="57" t="s">
        <v>538</v>
      </c>
      <c r="H54" s="57"/>
      <c r="I54" s="57" t="s">
        <v>539</v>
      </c>
      <c r="J54" s="57"/>
      <c r="K54" s="57" t="s">
        <v>540</v>
      </c>
      <c r="L54" s="57"/>
      <c r="M54" s="57" t="s">
        <v>541</v>
      </c>
    </row>
    <row r="55" spans="1:13" s="61" customFormat="1" x14ac:dyDescent="0.25">
      <c r="A55" s="57" t="s">
        <v>542</v>
      </c>
      <c r="B55" s="57" t="s">
        <v>152</v>
      </c>
      <c r="C55" s="57" t="s">
        <v>543</v>
      </c>
      <c r="D55" s="70">
        <v>0.2</v>
      </c>
      <c r="E55" s="57" t="s">
        <v>544</v>
      </c>
      <c r="F55" s="57" t="s">
        <v>545</v>
      </c>
      <c r="G55" s="57" t="s">
        <v>546</v>
      </c>
      <c r="H55" s="57"/>
      <c r="I55" s="57" t="s">
        <v>547</v>
      </c>
      <c r="J55" s="57"/>
      <c r="K55" s="57" t="s">
        <v>548</v>
      </c>
      <c r="L55" s="57" t="s">
        <v>549</v>
      </c>
      <c r="M55" s="57" t="s">
        <v>550</v>
      </c>
    </row>
    <row r="56" spans="1:13" s="61" customFormat="1" x14ac:dyDescent="0.25">
      <c r="A56" s="57" t="s">
        <v>551</v>
      </c>
      <c r="B56" s="57" t="s">
        <v>152</v>
      </c>
      <c r="C56" s="57" t="s">
        <v>552</v>
      </c>
      <c r="D56" s="70">
        <v>0.2</v>
      </c>
      <c r="E56" s="57" t="s">
        <v>553</v>
      </c>
      <c r="F56" s="57" t="s">
        <v>554</v>
      </c>
      <c r="G56" s="57" t="s">
        <v>555</v>
      </c>
      <c r="H56" s="57"/>
      <c r="I56" s="57" t="s">
        <v>556</v>
      </c>
      <c r="J56" s="57"/>
      <c r="K56" s="57"/>
      <c r="L56" s="57"/>
      <c r="M56" s="57"/>
    </row>
    <row r="57" spans="1:13" s="61" customFormat="1" x14ac:dyDescent="0.25">
      <c r="A57" s="57" t="s">
        <v>557</v>
      </c>
      <c r="B57" s="57" t="s">
        <v>152</v>
      </c>
      <c r="C57" s="57" t="s">
        <v>558</v>
      </c>
      <c r="D57" s="70">
        <v>0.2</v>
      </c>
      <c r="E57" s="57" t="s">
        <v>559</v>
      </c>
      <c r="F57" s="57" t="s">
        <v>560</v>
      </c>
      <c r="G57" s="57" t="s">
        <v>561</v>
      </c>
      <c r="H57" s="57"/>
      <c r="I57" s="57"/>
      <c r="J57" s="57"/>
      <c r="K57" s="57"/>
      <c r="L57" s="57"/>
      <c r="M57" s="57"/>
    </row>
    <row r="58" spans="1:13" s="61" customFormat="1" x14ac:dyDescent="0.25">
      <c r="A58" s="57" t="s">
        <v>562</v>
      </c>
      <c r="B58" s="57" t="s">
        <v>152</v>
      </c>
      <c r="C58" s="57" t="s">
        <v>563</v>
      </c>
      <c r="D58" s="70">
        <v>0.2</v>
      </c>
      <c r="E58" s="57" t="s">
        <v>564</v>
      </c>
      <c r="F58" s="57" t="s">
        <v>565</v>
      </c>
      <c r="G58" s="57" t="s">
        <v>566</v>
      </c>
      <c r="H58" s="57"/>
      <c r="I58" s="57"/>
      <c r="J58" s="57"/>
      <c r="K58" s="57" t="s">
        <v>567</v>
      </c>
      <c r="L58" s="57"/>
      <c r="M58" s="57" t="s">
        <v>568</v>
      </c>
    </row>
    <row r="59" spans="1:13" s="61" customFormat="1" x14ac:dyDescent="0.25">
      <c r="A59" s="57" t="s">
        <v>569</v>
      </c>
      <c r="B59" s="57" t="s">
        <v>152</v>
      </c>
      <c r="C59" s="57" t="s">
        <v>570</v>
      </c>
      <c r="D59" s="70">
        <v>0.2</v>
      </c>
      <c r="E59" s="57" t="s">
        <v>571</v>
      </c>
      <c r="F59" s="57" t="s">
        <v>572</v>
      </c>
      <c r="G59" s="57" t="s">
        <v>573</v>
      </c>
      <c r="H59" s="57"/>
      <c r="I59" s="57"/>
      <c r="J59" s="57"/>
      <c r="K59" s="57" t="s">
        <v>574</v>
      </c>
      <c r="L59" s="57" t="s">
        <v>575</v>
      </c>
      <c r="M59" s="57" t="s">
        <v>576</v>
      </c>
    </row>
    <row r="60" spans="1:13" s="61" customFormat="1" x14ac:dyDescent="0.25">
      <c r="A60" s="57" t="s">
        <v>577</v>
      </c>
      <c r="B60" s="57" t="s">
        <v>152</v>
      </c>
      <c r="C60" s="57" t="s">
        <v>578</v>
      </c>
      <c r="D60" s="70">
        <v>0.2</v>
      </c>
      <c r="E60" s="57" t="s">
        <v>579</v>
      </c>
      <c r="F60" s="57" t="s">
        <v>580</v>
      </c>
      <c r="G60" s="57" t="s">
        <v>581</v>
      </c>
      <c r="H60" s="57"/>
      <c r="I60" s="57"/>
      <c r="J60" s="57"/>
      <c r="K60" s="57"/>
      <c r="L60" s="57" t="s">
        <v>582</v>
      </c>
      <c r="M60" s="57"/>
    </row>
    <row r="61" spans="1:13" s="61" customFormat="1" x14ac:dyDescent="0.25"/>
    <row r="62" spans="1:13" s="61" customFormat="1" x14ac:dyDescent="0.25"/>
    <row r="63" spans="1:13" s="61" customFormat="1" x14ac:dyDescent="0.25"/>
    <row r="64" spans="1:13" s="61" customFormat="1" x14ac:dyDescent="0.25"/>
    <row r="65" s="61" customFormat="1" x14ac:dyDescent="0.25"/>
    <row r="66" s="61" customFormat="1" x14ac:dyDescent="0.25"/>
    <row r="67" s="61" customFormat="1" x14ac:dyDescent="0.25"/>
    <row r="68" s="61" customFormat="1" x14ac:dyDescent="0.25"/>
    <row r="69" s="61" customFormat="1" x14ac:dyDescent="0.25"/>
    <row r="70" s="61" customFormat="1" x14ac:dyDescent="0.25"/>
    <row r="71" s="61" customFormat="1" x14ac:dyDescent="0.25"/>
    <row r="72" s="61" customFormat="1" x14ac:dyDescent="0.25"/>
    <row r="73" s="61" customFormat="1" x14ac:dyDescent="0.25"/>
    <row r="74" s="61" customFormat="1" x14ac:dyDescent="0.25"/>
    <row r="75" s="61" customFormat="1" x14ac:dyDescent="0.25"/>
  </sheetData>
  <mergeCells count="2">
    <mergeCell ref="A2:I2"/>
    <mergeCell ref="E1:M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3"/>
  <sheetViews>
    <sheetView workbookViewId="0">
      <selection activeCell="A2" sqref="A2"/>
    </sheetView>
  </sheetViews>
  <sheetFormatPr baseColWidth="10" defaultRowHeight="15" x14ac:dyDescent="0.25"/>
  <cols>
    <col min="1" max="1" width="53.5703125" bestFit="1" customWidth="1"/>
    <col min="2" max="2" width="8" bestFit="1" customWidth="1"/>
    <col min="16383" max="16383" width="5.28515625" bestFit="1" customWidth="1"/>
    <col min="16384" max="16384" width="18.85546875" bestFit="1" customWidth="1"/>
  </cols>
  <sheetData>
    <row r="1" spans="1:2 16381:16384" x14ac:dyDescent="0.25">
      <c r="A1" t="s">
        <v>30</v>
      </c>
      <c r="B1" s="22"/>
      <c r="XFA1" t="s">
        <v>126</v>
      </c>
      <c r="XFB1" t="s">
        <v>121</v>
      </c>
      <c r="XFC1" t="s">
        <v>45</v>
      </c>
      <c r="XFD1" t="s">
        <v>31</v>
      </c>
    </row>
    <row r="2" spans="1:2 16381:16384" x14ac:dyDescent="0.25">
      <c r="A2" t="s">
        <v>60</v>
      </c>
      <c r="B2" s="22">
        <v>50000</v>
      </c>
      <c r="XFA2" t="s">
        <v>127</v>
      </c>
      <c r="XFB2" t="s">
        <v>123</v>
      </c>
      <c r="XFC2" t="s">
        <v>46</v>
      </c>
      <c r="XFD2">
        <v>1</v>
      </c>
    </row>
    <row r="3" spans="1:2 16381:16384" x14ac:dyDescent="0.25">
      <c r="A3" t="s">
        <v>61</v>
      </c>
      <c r="B3" s="22">
        <v>40000</v>
      </c>
      <c r="XFA3" t="s">
        <v>128</v>
      </c>
      <c r="XFB3" t="s">
        <v>124</v>
      </c>
      <c r="XFC3" t="s">
        <v>47</v>
      </c>
      <c r="XFD3">
        <v>2</v>
      </c>
    </row>
    <row r="4" spans="1:2 16381:16384" x14ac:dyDescent="0.25">
      <c r="A4" t="s">
        <v>62</v>
      </c>
      <c r="B4" s="22">
        <v>25000</v>
      </c>
      <c r="XFB4" t="s">
        <v>125</v>
      </c>
      <c r="XFC4" t="s">
        <v>48</v>
      </c>
      <c r="XFD4">
        <v>3</v>
      </c>
    </row>
    <row r="5" spans="1:2 16381:16384" x14ac:dyDescent="0.25">
      <c r="A5" t="s">
        <v>63</v>
      </c>
      <c r="B5" s="22">
        <v>10000</v>
      </c>
      <c r="XFB5" t="s">
        <v>129</v>
      </c>
      <c r="XFD5">
        <v>4</v>
      </c>
    </row>
    <row r="6" spans="1:2 16381:16384" x14ac:dyDescent="0.25">
      <c r="A6" t="s">
        <v>64</v>
      </c>
      <c r="B6" s="22">
        <v>4000</v>
      </c>
      <c r="XFD6">
        <v>5</v>
      </c>
    </row>
    <row r="7" spans="1:2 16381:16384" x14ac:dyDescent="0.25">
      <c r="A7" t="s">
        <v>65</v>
      </c>
      <c r="B7" s="22">
        <v>2500</v>
      </c>
      <c r="XFD7">
        <v>6</v>
      </c>
    </row>
    <row r="8" spans="1:2 16381:16384" x14ac:dyDescent="0.25">
      <c r="A8" s="13" t="s">
        <v>66</v>
      </c>
      <c r="B8" s="22">
        <v>50000</v>
      </c>
    </row>
    <row r="9" spans="1:2 16381:16384" x14ac:dyDescent="0.25">
      <c r="A9" s="13" t="s">
        <v>67</v>
      </c>
      <c r="B9" s="22">
        <v>40000</v>
      </c>
    </row>
    <row r="10" spans="1:2 16381:16384" x14ac:dyDescent="0.25">
      <c r="A10" s="13" t="s">
        <v>68</v>
      </c>
      <c r="B10" s="22">
        <v>25000</v>
      </c>
    </row>
    <row r="11" spans="1:2 16381:16384" x14ac:dyDescent="0.25">
      <c r="A11" s="13" t="s">
        <v>69</v>
      </c>
      <c r="B11" s="22">
        <v>10000</v>
      </c>
    </row>
    <row r="12" spans="1:2 16381:16384" x14ac:dyDescent="0.25">
      <c r="A12" s="13" t="s">
        <v>70</v>
      </c>
      <c r="B12" s="22">
        <v>4000</v>
      </c>
    </row>
    <row r="13" spans="1:2 16381:16384" x14ac:dyDescent="0.25">
      <c r="A13" s="13" t="s">
        <v>71</v>
      </c>
      <c r="B13" s="22">
        <v>2500</v>
      </c>
    </row>
    <row r="14" spans="1:2 16381:16384" x14ac:dyDescent="0.25">
      <c r="A14" s="13" t="s">
        <v>72</v>
      </c>
      <c r="B14" s="22">
        <v>50000</v>
      </c>
    </row>
    <row r="15" spans="1:2 16381:16384" x14ac:dyDescent="0.25">
      <c r="A15" s="13" t="s">
        <v>73</v>
      </c>
      <c r="B15" s="22">
        <v>40000</v>
      </c>
    </row>
    <row r="16" spans="1:2 16381:16384" x14ac:dyDescent="0.25">
      <c r="A16" s="13" t="s">
        <v>74</v>
      </c>
      <c r="B16" s="22">
        <v>25000</v>
      </c>
    </row>
    <row r="17" spans="1:2" x14ac:dyDescent="0.25">
      <c r="A17" s="13" t="s">
        <v>75</v>
      </c>
      <c r="B17" s="22">
        <v>10000</v>
      </c>
    </row>
    <row r="18" spans="1:2" x14ac:dyDescent="0.25">
      <c r="A18" s="13" t="s">
        <v>76</v>
      </c>
      <c r="B18" s="22">
        <v>4000</v>
      </c>
    </row>
    <row r="19" spans="1:2" x14ac:dyDescent="0.25">
      <c r="A19" s="13" t="s">
        <v>77</v>
      </c>
      <c r="B19" s="22">
        <v>2500</v>
      </c>
    </row>
    <row r="20" spans="1:2" x14ac:dyDescent="0.25">
      <c r="A20" s="13" t="s">
        <v>78</v>
      </c>
      <c r="B20" s="22">
        <v>50000</v>
      </c>
    </row>
    <row r="21" spans="1:2" x14ac:dyDescent="0.25">
      <c r="A21" s="13" t="s">
        <v>79</v>
      </c>
      <c r="B21" s="22">
        <v>40000</v>
      </c>
    </row>
    <row r="22" spans="1:2" x14ac:dyDescent="0.25">
      <c r="A22" s="13" t="s">
        <v>80</v>
      </c>
      <c r="B22" s="22">
        <v>25000</v>
      </c>
    </row>
    <row r="23" spans="1:2" x14ac:dyDescent="0.25">
      <c r="A23" s="13" t="s">
        <v>81</v>
      </c>
      <c r="B23" s="22">
        <v>10000</v>
      </c>
    </row>
    <row r="24" spans="1:2" x14ac:dyDescent="0.25">
      <c r="A24" s="13" t="s">
        <v>82</v>
      </c>
      <c r="B24" s="22">
        <v>4000</v>
      </c>
    </row>
    <row r="25" spans="1:2" x14ac:dyDescent="0.25">
      <c r="A25" s="13" t="s">
        <v>83</v>
      </c>
      <c r="B25" s="22">
        <v>2500</v>
      </c>
    </row>
    <row r="26" spans="1:2" x14ac:dyDescent="0.25">
      <c r="A26" s="13" t="s">
        <v>84</v>
      </c>
      <c r="B26" s="22">
        <v>50000</v>
      </c>
    </row>
    <row r="27" spans="1:2" x14ac:dyDescent="0.25">
      <c r="A27" s="13" t="s">
        <v>85</v>
      </c>
      <c r="B27" s="22">
        <v>40000</v>
      </c>
    </row>
    <row r="28" spans="1:2" x14ac:dyDescent="0.25">
      <c r="A28" s="13" t="s">
        <v>86</v>
      </c>
      <c r="B28" s="22">
        <v>25000</v>
      </c>
    </row>
    <row r="29" spans="1:2" x14ac:dyDescent="0.25">
      <c r="A29" s="13" t="s">
        <v>87</v>
      </c>
      <c r="B29" s="22">
        <v>10000</v>
      </c>
    </row>
    <row r="30" spans="1:2" x14ac:dyDescent="0.25">
      <c r="A30" s="13" t="s">
        <v>88</v>
      </c>
      <c r="B30" s="22">
        <v>4000</v>
      </c>
    </row>
    <row r="31" spans="1:2" x14ac:dyDescent="0.25">
      <c r="A31" s="13" t="s">
        <v>89</v>
      </c>
      <c r="B31" s="22">
        <v>2500</v>
      </c>
    </row>
    <row r="32" spans="1:2" x14ac:dyDescent="0.25">
      <c r="A32" s="13" t="s">
        <v>90</v>
      </c>
      <c r="B32" s="22">
        <v>50000</v>
      </c>
    </row>
    <row r="33" spans="1:2" x14ac:dyDescent="0.25">
      <c r="A33" s="13" t="s">
        <v>91</v>
      </c>
      <c r="B33" s="22">
        <v>40000</v>
      </c>
    </row>
    <row r="34" spans="1:2" x14ac:dyDescent="0.25">
      <c r="A34" s="13" t="s">
        <v>92</v>
      </c>
      <c r="B34" s="22">
        <v>25000</v>
      </c>
    </row>
    <row r="35" spans="1:2" x14ac:dyDescent="0.25">
      <c r="A35" s="13" t="s">
        <v>93</v>
      </c>
      <c r="B35" s="22">
        <v>10000</v>
      </c>
    </row>
    <row r="36" spans="1:2" x14ac:dyDescent="0.25">
      <c r="A36" s="13" t="s">
        <v>94</v>
      </c>
      <c r="B36" s="22">
        <v>4000</v>
      </c>
    </row>
    <row r="37" spans="1:2" x14ac:dyDescent="0.25">
      <c r="A37" s="13" t="s">
        <v>95</v>
      </c>
      <c r="B37" s="22">
        <v>2500</v>
      </c>
    </row>
    <row r="38" spans="1:2" x14ac:dyDescent="0.25">
      <c r="A38" s="13" t="s">
        <v>96</v>
      </c>
      <c r="B38" s="22">
        <v>50000</v>
      </c>
    </row>
    <row r="39" spans="1:2" x14ac:dyDescent="0.25">
      <c r="A39" s="13" t="s">
        <v>97</v>
      </c>
      <c r="B39" s="22">
        <v>40000</v>
      </c>
    </row>
    <row r="40" spans="1:2" x14ac:dyDescent="0.25">
      <c r="A40" s="13" t="s">
        <v>98</v>
      </c>
      <c r="B40" s="22">
        <v>25000</v>
      </c>
    </row>
    <row r="41" spans="1:2" x14ac:dyDescent="0.25">
      <c r="A41" s="13" t="s">
        <v>99</v>
      </c>
      <c r="B41" s="22">
        <v>10000</v>
      </c>
    </row>
    <row r="42" spans="1:2" x14ac:dyDescent="0.25">
      <c r="A42" s="13" t="s">
        <v>100</v>
      </c>
      <c r="B42" s="22">
        <v>4000</v>
      </c>
    </row>
    <row r="43" spans="1:2" x14ac:dyDescent="0.25">
      <c r="A43" s="13" t="s">
        <v>101</v>
      </c>
      <c r="B43" s="22">
        <v>2500</v>
      </c>
    </row>
    <row r="44" spans="1:2" x14ac:dyDescent="0.25">
      <c r="A44" s="13" t="s">
        <v>102</v>
      </c>
      <c r="B44" s="22">
        <v>50000</v>
      </c>
    </row>
    <row r="45" spans="1:2" x14ac:dyDescent="0.25">
      <c r="A45" s="13" t="s">
        <v>103</v>
      </c>
      <c r="B45" s="22">
        <v>40000</v>
      </c>
    </row>
    <row r="46" spans="1:2" x14ac:dyDescent="0.25">
      <c r="A46" s="13" t="s">
        <v>104</v>
      </c>
      <c r="B46" s="22">
        <v>25000</v>
      </c>
    </row>
    <row r="47" spans="1:2" x14ac:dyDescent="0.25">
      <c r="A47" s="13" t="s">
        <v>105</v>
      </c>
      <c r="B47" s="22">
        <v>10000</v>
      </c>
    </row>
    <row r="48" spans="1:2" x14ac:dyDescent="0.25">
      <c r="A48" s="13" t="s">
        <v>106</v>
      </c>
      <c r="B48" s="22">
        <v>4000</v>
      </c>
    </row>
    <row r="49" spans="1:3" x14ac:dyDescent="0.25">
      <c r="A49" s="13" t="s">
        <v>107</v>
      </c>
      <c r="B49" s="22">
        <v>2500</v>
      </c>
    </row>
    <row r="51" spans="1:3" x14ac:dyDescent="0.25">
      <c r="A51" t="s">
        <v>111</v>
      </c>
      <c r="B51" s="31">
        <v>0.01</v>
      </c>
      <c r="C51" s="23">
        <f>+B51*$B$32</f>
        <v>500</v>
      </c>
    </row>
    <row r="52" spans="1:3" x14ac:dyDescent="0.25">
      <c r="A52" t="s">
        <v>112</v>
      </c>
      <c r="B52" s="31">
        <v>5.0000000000000001E-3</v>
      </c>
      <c r="C52" s="23">
        <f t="shared" ref="C52:C58" si="0">+B52*$B$32</f>
        <v>250</v>
      </c>
    </row>
    <row r="53" spans="1:3" x14ac:dyDescent="0.25">
      <c r="A53" t="s">
        <v>109</v>
      </c>
      <c r="B53" s="31">
        <v>0.39500000000000002</v>
      </c>
      <c r="C53" s="23">
        <f t="shared" si="0"/>
        <v>19750</v>
      </c>
    </row>
    <row r="54" spans="1:3" x14ac:dyDescent="0.25">
      <c r="A54" t="s">
        <v>110</v>
      </c>
      <c r="B54" s="31">
        <v>0.11</v>
      </c>
      <c r="C54" s="23">
        <f t="shared" si="0"/>
        <v>5500</v>
      </c>
    </row>
    <row r="55" spans="1:3" x14ac:dyDescent="0.25">
      <c r="A55" t="s">
        <v>114</v>
      </c>
      <c r="B55" s="31">
        <v>0.2</v>
      </c>
      <c r="C55" s="23">
        <f t="shared" si="0"/>
        <v>10000</v>
      </c>
    </row>
    <row r="56" spans="1:3" x14ac:dyDescent="0.25">
      <c r="A56" t="s">
        <v>113</v>
      </c>
      <c r="B56" s="31">
        <v>0.15</v>
      </c>
      <c r="C56" s="23">
        <f t="shared" si="0"/>
        <v>7500</v>
      </c>
    </row>
    <row r="57" spans="1:3" x14ac:dyDescent="0.25">
      <c r="A57" t="s">
        <v>115</v>
      </c>
      <c r="B57" s="31">
        <v>0.08</v>
      </c>
      <c r="C57" s="23">
        <f t="shared" si="0"/>
        <v>4000</v>
      </c>
    </row>
    <row r="58" spans="1:3" x14ac:dyDescent="0.25">
      <c r="A58" t="s">
        <v>116</v>
      </c>
      <c r="B58" s="31">
        <v>0.05</v>
      </c>
      <c r="C58" s="23">
        <f t="shared" si="0"/>
        <v>2500</v>
      </c>
    </row>
    <row r="60" spans="1:3" x14ac:dyDescent="0.25">
      <c r="A60" t="s">
        <v>117</v>
      </c>
      <c r="B60" s="31">
        <v>0.2</v>
      </c>
      <c r="C60" s="23">
        <f>+B60*$B$32</f>
        <v>10000</v>
      </c>
    </row>
    <row r="61" spans="1:3" x14ac:dyDescent="0.25">
      <c r="A61" t="s">
        <v>118</v>
      </c>
      <c r="B61" s="31">
        <v>0.1</v>
      </c>
      <c r="C61" s="23">
        <f>+B61*$B$32</f>
        <v>5000</v>
      </c>
    </row>
    <row r="62" spans="1:3" x14ac:dyDescent="0.25">
      <c r="A62" t="s">
        <v>119</v>
      </c>
      <c r="B62" s="31">
        <v>0.13</v>
      </c>
      <c r="C62" s="23">
        <f>+B62*$B$32</f>
        <v>6500</v>
      </c>
    </row>
    <row r="63" spans="1:3" x14ac:dyDescent="0.25">
      <c r="B63" s="21"/>
      <c r="C63"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Presentacion</vt:lpstr>
      <vt:lpstr>Input</vt:lpstr>
      <vt:lpstr>FCL</vt:lpstr>
      <vt:lpstr>Fuentes de Financiacion</vt:lpstr>
      <vt:lpstr>Tablas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Harry Wong</cp:lastModifiedBy>
  <dcterms:created xsi:type="dcterms:W3CDTF">2016-07-20T21:34:34Z</dcterms:created>
  <dcterms:modified xsi:type="dcterms:W3CDTF">2016-10-17T22:28:14Z</dcterms:modified>
</cp:coreProperties>
</file>