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 Z50\OneDrive\ABOVE - copia\Mercadeo y Ventas\Clientes\OYG\Gestion Financiera\"/>
    </mc:Choice>
  </mc:AlternateContent>
  <bookViews>
    <workbookView xWindow="0" yWindow="0" windowWidth="20490" windowHeight="6930"/>
  </bookViews>
  <sheets>
    <sheet name="Captura" sheetId="3" r:id="rId1"/>
    <sheet name="Calculo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B2" i="3"/>
  <c r="C8" i="2"/>
  <c r="C5" i="2"/>
  <c r="C4" i="2"/>
  <c r="C2" i="2"/>
  <c r="C3" i="2"/>
  <c r="E10" i="3"/>
  <c r="E5" i="3"/>
  <c r="E18" i="3" s="1"/>
  <c r="C7" i="2" s="1"/>
  <c r="C9" i="2"/>
  <c r="C10" i="2"/>
  <c r="C11" i="2"/>
  <c r="C12" i="2"/>
  <c r="E16" i="3" l="1"/>
  <c r="E17" i="3" s="1"/>
  <c r="C6" i="2" s="1"/>
</calcChain>
</file>

<file path=xl/sharedStrings.xml><?xml version="1.0" encoding="utf-8"?>
<sst xmlns="http://schemas.openxmlformats.org/spreadsheetml/2006/main" count="70" uniqueCount="52">
  <si>
    <t>Ámbito de acción / Variables</t>
  </si>
  <si>
    <t>Rango del proyecto en COP</t>
  </si>
  <si>
    <t>Período total del proyecto desde la fase de financiación hasta el cierre del mismo.</t>
  </si>
  <si>
    <t>Fuentes de recursos propios</t>
  </si>
  <si>
    <t>Fuentes de recursos por transferencias</t>
  </si>
  <si>
    <t>Acceso al crédito</t>
  </si>
  <si>
    <t>Autorización de Endeudamiento COMFIS[1]</t>
  </si>
  <si>
    <t>Autorización de Endeudamiento por parte del Concejo Municipal</t>
  </si>
  <si>
    <t>Acceso a cofinanciación o recursos externos a su presupuesto.</t>
  </si>
  <si>
    <t>Autorización de Endeudamiento por parte Ministerio de Hacienda</t>
  </si>
  <si>
    <t>Explicación de la formula de cálculo</t>
  </si>
  <si>
    <t>Cuenta con a cofinanciación o recursos externos a su presupuesto.</t>
  </si>
  <si>
    <t>SI/No</t>
  </si>
  <si>
    <t>Si</t>
  </si>
  <si>
    <t>No</t>
  </si>
  <si>
    <t>% del proyecto</t>
  </si>
  <si>
    <t>Si hay acceso a cofinanciación o recursos externos a su presupuesto, en un porcentaje superior al 50%, entocnes se asignara el 5%, si es entre 10% y 49%, se asignará el 2,5%,  si es entre 1% y 9%, se asignará el 1%, y si es cero no se asignará puntaje</t>
  </si>
  <si>
    <t>Resultado</t>
  </si>
  <si>
    <t>Si no requiere autorización del Ministerio de Hacienda se asigna el resultado del 12%, si si requiere se asigna 0%</t>
  </si>
  <si>
    <t>Si no requiere autorización del Concejo Municipal se asigna el resultado del 8%, si si requiere se asigna 0%</t>
  </si>
  <si>
    <t>Autorización de Endeudamiento por parte del COMFIS</t>
  </si>
  <si>
    <t>Si no requiere autorización del Concejo se asigna el resultado del 2%, si si requiere se asigna 0%</t>
  </si>
  <si>
    <t>Solvencia</t>
  </si>
  <si>
    <t>Sostenibilidad</t>
  </si>
  <si>
    <t>Si el resultado es menor o igual al 40%, entonces se asigna el 15%, si el resultado es menor o igual al 60% se asignara 8%, si el resultado es mayor al 60% se asignara 0%</t>
  </si>
  <si>
    <t>Ahorro Operacional</t>
  </si>
  <si>
    <t>Ingresos</t>
  </si>
  <si>
    <t>Ingresos Tributarios</t>
  </si>
  <si>
    <t>Ingresos No Tributarios</t>
  </si>
  <si>
    <t>SGP (transferencias de la nación)</t>
  </si>
  <si>
    <t>Gastos</t>
  </si>
  <si>
    <t>Gastos de Personal</t>
  </si>
  <si>
    <t>Gastos Generales</t>
  </si>
  <si>
    <t>Transferencias a entidades municipales</t>
  </si>
  <si>
    <t>Monto de la deuda financiera</t>
  </si>
  <si>
    <t>Monto de intereses del período</t>
  </si>
  <si>
    <t>Otras transferencias e ingresos</t>
  </si>
  <si>
    <t>Solvencia: Intereses Deuda/Ahorro Operacional (sin deuda nueva)
Menor o igual al 40% = Verde
Menor o igual al 60% = Amarillo
Mayor del 60% = Rojo</t>
  </si>
  <si>
    <t>Endeudamiento</t>
  </si>
  <si>
    <t>Si el proyecto se financirá con recursos propios de la entidad, sin crédito y sin dpender de transferencias de otras entidades se asignará 13%</t>
  </si>
  <si>
    <t>Monto estimado del proyecto (en Millones)</t>
  </si>
  <si>
    <t>Duración del proyecto (años)</t>
  </si>
  <si>
    <t>Si el proyecto es menor de 1 año, el puntaje asignado será 0%, si es mas de 1 año se asignara 5%</t>
  </si>
  <si>
    <t>Si el proyecto total tiene un monto superior a 5.000M, se asigna el 7%.</t>
  </si>
  <si>
    <t>El proyecto se financiara con recursos propios</t>
  </si>
  <si>
    <t>Si el proyecto se financiará con transferencias de terceros se asignará un 8%</t>
  </si>
  <si>
    <t>El proyecto se financiara con transferencias</t>
  </si>
  <si>
    <t>Si el resultado es menor al 80% de endenudamiento se asignara el puntaje del 15%, si es mayor no se asigna puntaje</t>
  </si>
  <si>
    <t>Si tiene calificación de riesgo o no requeire se asigna 10%, si requere la calificación se asigna 0%</t>
  </si>
  <si>
    <t>Resultado porcentual</t>
  </si>
  <si>
    <t>Financiabilidad</t>
  </si>
  <si>
    <t>Celldas en amarillo datos editables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</si>
</sst>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Trebuchet MS"/>
      <family val="2"/>
    </font>
    <font>
      <sz val="10"/>
      <color theme="1"/>
      <name val="Trebuchet MS"/>
      <family val="2"/>
    </font>
    <font>
      <b/>
      <sz val="10"/>
      <name val="Trebuchet MS"/>
      <family val="2"/>
    </font>
    <font>
      <b/>
      <sz val="16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9" fontId="0" fillId="0" borderId="0" xfId="1" applyFont="1"/>
    <xf numFmtId="9" fontId="0" fillId="0" borderId="0" xfId="0" applyNumberFormat="1"/>
    <xf numFmtId="0" fontId="0" fillId="0" borderId="0" xfId="0" applyBorder="1"/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9" fontId="0" fillId="0" borderId="1" xfId="1" applyFont="1" applyBorder="1" applyAlignment="1">
      <alignment wrapText="1"/>
    </xf>
    <xf numFmtId="0" fontId="0" fillId="0" borderId="2" xfId="0" applyBorder="1"/>
    <xf numFmtId="0" fontId="0" fillId="0" borderId="3" xfId="0" applyBorder="1"/>
    <xf numFmtId="3" fontId="5" fillId="3" borderId="4" xfId="0" applyNumberFormat="1" applyFont="1" applyFill="1" applyBorder="1" applyAlignment="1">
      <alignment vertical="center"/>
    </xf>
    <xf numFmtId="0" fontId="0" fillId="0" borderId="5" xfId="0" applyBorder="1"/>
    <xf numFmtId="3" fontId="5" fillId="3" borderId="6" xfId="0" applyNumberFormat="1" applyFont="1" applyFill="1" applyBorder="1" applyAlignment="1">
      <alignment vertical="center"/>
    </xf>
    <xf numFmtId="0" fontId="0" fillId="0" borderId="5" xfId="0" applyFont="1" applyBorder="1" applyAlignment="1">
      <alignment vertical="center" wrapText="1"/>
    </xf>
    <xf numFmtId="0" fontId="0" fillId="3" borderId="6" xfId="0" applyFill="1" applyBorder="1" applyAlignment="1">
      <alignment horizontal="center"/>
    </xf>
    <xf numFmtId="0" fontId="4" fillId="4" borderId="5" xfId="0" applyFont="1" applyFill="1" applyBorder="1" applyAlignment="1">
      <alignment vertical="center"/>
    </xf>
    <xf numFmtId="3" fontId="4" fillId="4" borderId="6" xfId="0" applyNumberFormat="1" applyFont="1" applyFill="1" applyBorder="1" applyAlignment="1">
      <alignment vertical="center"/>
    </xf>
    <xf numFmtId="0" fontId="5" fillId="0" borderId="5" xfId="0" applyFont="1" applyBorder="1" applyAlignment="1">
      <alignment horizontal="left" vertical="center" indent="2"/>
    </xf>
    <xf numFmtId="3" fontId="6" fillId="3" borderId="6" xfId="0" applyNumberFormat="1" applyFont="1" applyFill="1" applyBorder="1" applyAlignment="1">
      <alignment vertical="center"/>
    </xf>
    <xf numFmtId="168" fontId="0" fillId="0" borderId="6" xfId="1" applyNumberFormat="1" applyFont="1" applyBorder="1"/>
    <xf numFmtId="0" fontId="0" fillId="0" borderId="5" xfId="0" applyFont="1" applyBorder="1" applyAlignment="1">
      <alignment horizontal="center" vertical="center"/>
    </xf>
    <xf numFmtId="0" fontId="0" fillId="0" borderId="6" xfId="0" applyBorder="1"/>
    <xf numFmtId="0" fontId="0" fillId="0" borderId="7" xfId="0" applyFont="1" applyBorder="1" applyAlignment="1">
      <alignment horizontal="center" vertical="center"/>
    </xf>
    <xf numFmtId="49" fontId="0" fillId="3" borderId="8" xfId="0" applyNumberFormat="1" applyFill="1" applyBorder="1"/>
    <xf numFmtId="9" fontId="0" fillId="3" borderId="9" xfId="1" applyFont="1" applyFill="1" applyBorder="1"/>
    <xf numFmtId="0" fontId="0" fillId="0" borderId="7" xfId="0" applyFont="1" applyBorder="1" applyAlignment="1">
      <alignment vertical="center" wrapText="1"/>
    </xf>
    <xf numFmtId="0" fontId="0" fillId="0" borderId="8" xfId="0" applyBorder="1"/>
    <xf numFmtId="0" fontId="0" fillId="3" borderId="9" xfId="0" applyFill="1" applyBorder="1" applyAlignment="1">
      <alignment horizontal="center"/>
    </xf>
    <xf numFmtId="0" fontId="4" fillId="4" borderId="2" xfId="0" applyFont="1" applyFill="1" applyBorder="1" applyAlignment="1">
      <alignment vertical="center"/>
    </xf>
    <xf numFmtId="3" fontId="4" fillId="4" borderId="4" xfId="0" applyNumberFormat="1" applyFont="1" applyFill="1" applyBorder="1" applyAlignment="1">
      <alignment vertical="center"/>
    </xf>
    <xf numFmtId="0" fontId="4" fillId="4" borderId="7" xfId="0" applyFont="1" applyFill="1" applyBorder="1" applyAlignment="1">
      <alignment vertical="center"/>
    </xf>
    <xf numFmtId="3" fontId="6" fillId="3" borderId="9" xfId="0" applyNumberFormat="1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0" fillId="3" borderId="4" xfId="0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2" xfId="0" applyFont="1" applyFill="1" applyBorder="1"/>
    <xf numFmtId="9" fontId="7" fillId="0" borderId="4" xfId="0" applyNumberFormat="1" applyFont="1" applyFill="1" applyBorder="1"/>
    <xf numFmtId="0" fontId="8" fillId="4" borderId="7" xfId="0" applyFont="1" applyFill="1" applyBorder="1"/>
    <xf numFmtId="0" fontId="9" fillId="0" borderId="9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6">
    <dxf>
      <font>
        <b/>
        <i val="0"/>
        <color theme="0"/>
      </font>
      <numFmt numFmtId="30" formatCode="@"/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0"/>
      </font>
      <numFmt numFmtId="30" formatCode="@"/>
      <fill>
        <patternFill>
          <bgColor rgb="FFFF0000"/>
        </patternFill>
      </fill>
    </dxf>
    <dxf>
      <font>
        <b/>
        <i val="0"/>
        <color theme="0"/>
      </font>
      <numFmt numFmtId="30" formatCode="@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25"/>
  <sheetViews>
    <sheetView showGridLines="0" tabSelected="1" workbookViewId="0">
      <selection activeCell="B2" sqref="B2"/>
    </sheetView>
  </sheetViews>
  <sheetFormatPr baseColWidth="10" defaultRowHeight="15" x14ac:dyDescent="0.25"/>
  <cols>
    <col min="1" max="1" width="28" bestFit="1" customWidth="1"/>
    <col min="2" max="2" width="12.140625" bestFit="1" customWidth="1"/>
    <col min="3" max="3" width="60.42578125" customWidth="1"/>
    <col min="4" max="4" width="6" customWidth="1"/>
    <col min="5" max="5" width="14.140625" customWidth="1"/>
    <col min="7" max="7" width="28" customWidth="1"/>
    <col min="8" max="8" width="14.5703125" customWidth="1"/>
    <col min="16380" max="16380" width="3.5703125" bestFit="1" customWidth="1"/>
    <col min="16381" max="16384" width="3.5703125" customWidth="1"/>
  </cols>
  <sheetData>
    <row r="1" spans="1:5 16380:16380" ht="21" x14ac:dyDescent="0.35">
      <c r="A1" s="40" t="s">
        <v>49</v>
      </c>
      <c r="B1" s="41">
        <f>SUM(Calculo!C2:C12)</f>
        <v>1</v>
      </c>
      <c r="C1" s="12" t="s">
        <v>40</v>
      </c>
      <c r="D1" s="13"/>
      <c r="E1" s="14">
        <v>6001</v>
      </c>
    </row>
    <row r="2" spans="1:5 16380:16380" ht="26.25" x14ac:dyDescent="0.4">
      <c r="A2" s="42" t="s">
        <v>50</v>
      </c>
      <c r="B2" s="43" t="str">
        <f>IF(B1&lt;35%,"ROJO",(IF(B1&lt;60%,"AMARILLO",(IF(B1&lt;101%,"VERDE",0)))))</f>
        <v>VERDE</v>
      </c>
      <c r="C2" s="15" t="s">
        <v>41</v>
      </c>
      <c r="D2" s="3"/>
      <c r="E2" s="16">
        <v>10</v>
      </c>
    </row>
    <row r="3" spans="1:5 16380:16380" x14ac:dyDescent="0.25">
      <c r="A3" s="38" t="s">
        <v>51</v>
      </c>
      <c r="B3" s="39"/>
      <c r="C3" s="17" t="s">
        <v>44</v>
      </c>
      <c r="D3" s="3" t="s">
        <v>12</v>
      </c>
      <c r="E3" s="18" t="s">
        <v>13</v>
      </c>
      <c r="XEZ3" t="s">
        <v>13</v>
      </c>
    </row>
    <row r="4" spans="1:5 16380:16380" x14ac:dyDescent="0.25">
      <c r="C4" s="29" t="s">
        <v>46</v>
      </c>
      <c r="D4" s="30" t="s">
        <v>12</v>
      </c>
      <c r="E4" s="31" t="s">
        <v>13</v>
      </c>
      <c r="XEZ4" t="s">
        <v>13</v>
      </c>
    </row>
    <row r="5" spans="1:5 16380:16380" x14ac:dyDescent="0.25">
      <c r="C5" s="32" t="s">
        <v>26</v>
      </c>
      <c r="D5" s="13"/>
      <c r="E5" s="33">
        <f>SUM(E6:E9)</f>
        <v>36376</v>
      </c>
    </row>
    <row r="6" spans="1:5 16380:16380" x14ac:dyDescent="0.25">
      <c r="C6" s="21" t="s">
        <v>27</v>
      </c>
      <c r="D6" s="3"/>
      <c r="E6" s="16">
        <v>29075</v>
      </c>
    </row>
    <row r="7" spans="1:5 16380:16380" x14ac:dyDescent="0.25">
      <c r="C7" s="21" t="s">
        <v>28</v>
      </c>
      <c r="D7" s="3"/>
      <c r="E7" s="16">
        <v>2727</v>
      </c>
    </row>
    <row r="8" spans="1:5 16380:16380" x14ac:dyDescent="0.25">
      <c r="C8" s="21" t="s">
        <v>29</v>
      </c>
      <c r="D8" s="3"/>
      <c r="E8" s="16">
        <v>3574</v>
      </c>
    </row>
    <row r="9" spans="1:5 16380:16380" x14ac:dyDescent="0.25">
      <c r="C9" s="21" t="s">
        <v>36</v>
      </c>
      <c r="D9" s="3"/>
      <c r="E9" s="16">
        <v>1000</v>
      </c>
    </row>
    <row r="10" spans="1:5 16380:16380" x14ac:dyDescent="0.25">
      <c r="C10" s="19" t="s">
        <v>30</v>
      </c>
      <c r="D10" s="3"/>
      <c r="E10" s="20">
        <f>SUM(E11:E13)</f>
        <v>36074</v>
      </c>
    </row>
    <row r="11" spans="1:5 16380:16380" x14ac:dyDescent="0.25">
      <c r="C11" s="21" t="s">
        <v>31</v>
      </c>
      <c r="D11" s="3"/>
      <c r="E11" s="16">
        <v>8292</v>
      </c>
    </row>
    <row r="12" spans="1:5 16380:16380" x14ac:dyDescent="0.25">
      <c r="C12" s="21" t="s">
        <v>32</v>
      </c>
      <c r="D12" s="3"/>
      <c r="E12" s="16">
        <v>2782</v>
      </c>
    </row>
    <row r="13" spans="1:5 16380:16380" x14ac:dyDescent="0.25">
      <c r="C13" s="21" t="s">
        <v>33</v>
      </c>
      <c r="D13" s="3"/>
      <c r="E13" s="16">
        <v>25000</v>
      </c>
    </row>
    <row r="14" spans="1:5 16380:16380" x14ac:dyDescent="0.25">
      <c r="C14" s="19" t="s">
        <v>34</v>
      </c>
      <c r="D14" s="3"/>
      <c r="E14" s="22">
        <v>5000</v>
      </c>
    </row>
    <row r="15" spans="1:5 16380:16380" x14ac:dyDescent="0.25">
      <c r="C15" s="19" t="s">
        <v>35</v>
      </c>
      <c r="D15" s="3"/>
      <c r="E15" s="22">
        <v>850</v>
      </c>
    </row>
    <row r="16" spans="1:5 16380:16380" x14ac:dyDescent="0.25">
      <c r="C16" s="34" t="s">
        <v>25</v>
      </c>
      <c r="D16" s="30"/>
      <c r="E16" s="35">
        <f>+E5-E8-E9</f>
        <v>31802</v>
      </c>
    </row>
    <row r="17" spans="3:5 16380:16380" x14ac:dyDescent="0.25">
      <c r="C17" s="15" t="s">
        <v>22</v>
      </c>
      <c r="D17" s="3"/>
      <c r="E17" s="23">
        <f>E15/E16</f>
        <v>2.6727878749764167E-2</v>
      </c>
    </row>
    <row r="18" spans="3:5 16380:16380" x14ac:dyDescent="0.25">
      <c r="C18" s="19" t="s">
        <v>38</v>
      </c>
      <c r="D18" s="3"/>
      <c r="E18" s="23">
        <f>E14/(E5-E9)</f>
        <v>0.14133876074174581</v>
      </c>
    </row>
    <row r="19" spans="3:5 16380:16380" x14ac:dyDescent="0.25">
      <c r="C19" s="36" t="s">
        <v>5</v>
      </c>
      <c r="D19" s="13" t="s">
        <v>12</v>
      </c>
      <c r="E19" s="37" t="s">
        <v>14</v>
      </c>
      <c r="XEZ19" t="s">
        <v>13</v>
      </c>
    </row>
    <row r="20" spans="3:5 16380:16380" x14ac:dyDescent="0.25">
      <c r="C20" s="15" t="s">
        <v>20</v>
      </c>
      <c r="D20" s="3" t="s">
        <v>12</v>
      </c>
      <c r="E20" s="18" t="s">
        <v>14</v>
      </c>
      <c r="XEZ20" t="s">
        <v>14</v>
      </c>
    </row>
    <row r="21" spans="3:5 16380:16380" x14ac:dyDescent="0.25">
      <c r="C21" s="15" t="s">
        <v>7</v>
      </c>
      <c r="D21" s="3" t="s">
        <v>12</v>
      </c>
      <c r="E21" s="18" t="s">
        <v>14</v>
      </c>
    </row>
    <row r="22" spans="3:5 16380:16380" x14ac:dyDescent="0.25">
      <c r="C22" s="15" t="s">
        <v>9</v>
      </c>
      <c r="D22" s="3" t="s">
        <v>12</v>
      </c>
      <c r="E22" s="18" t="s">
        <v>14</v>
      </c>
    </row>
    <row r="23" spans="3:5 16380:16380" x14ac:dyDescent="0.25">
      <c r="C23" s="24" t="s">
        <v>11</v>
      </c>
      <c r="D23" s="3" t="s">
        <v>12</v>
      </c>
      <c r="E23" s="25" t="s">
        <v>15</v>
      </c>
    </row>
    <row r="24" spans="3:5 16380:16380" x14ac:dyDescent="0.25">
      <c r="C24" s="26"/>
      <c r="D24" s="27" t="s">
        <v>14</v>
      </c>
      <c r="E24" s="28">
        <v>0.65</v>
      </c>
    </row>
    <row r="25" spans="3:5 16380:16380" x14ac:dyDescent="0.25">
      <c r="E25" s="2"/>
    </row>
  </sheetData>
  <mergeCells count="2">
    <mergeCell ref="C23:C24"/>
    <mergeCell ref="A3:B3"/>
  </mergeCells>
  <conditionalFormatting sqref="B2">
    <cfRule type="containsText" dxfId="2" priority="1" operator="containsText" text="VERDE">
      <formula>NOT(ISERROR(SEARCH("VERDE",B2)))</formula>
    </cfRule>
    <cfRule type="containsText" dxfId="1" priority="2" operator="containsText" text="AMARILLO">
      <formula>NOT(ISERROR(SEARCH("AMARILLO",B2)))</formula>
    </cfRule>
    <cfRule type="containsText" dxfId="0" priority="3" operator="containsText" text="ROJO">
      <formula>NOT(ISERROR(SEARCH("ROJO",B2)))</formula>
    </cfRule>
  </conditionalFormatting>
  <dataValidations disablePrompts="1" count="2">
    <dataValidation type="list" allowBlank="1" showInputMessage="1" showErrorMessage="1" sqref="E19:E22 E3:E4">
      <formula1>$XEZ$19:$XEZ$20</formula1>
    </dataValidation>
    <dataValidation type="list" allowBlank="1" showInputMessage="1" showErrorMessage="1" sqref="D24">
      <formula1>$XEZ$19:$XFD$20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1" sqref="A1:C12"/>
    </sheetView>
  </sheetViews>
  <sheetFormatPr baseColWidth="10" defaultRowHeight="15" x14ac:dyDescent="0.25"/>
  <cols>
    <col min="1" max="1" width="61.7109375" customWidth="1"/>
    <col min="2" max="2" width="85.7109375" customWidth="1"/>
    <col min="3" max="3" width="11.85546875" bestFit="1" customWidth="1"/>
  </cols>
  <sheetData>
    <row r="1" spans="1:5" x14ac:dyDescent="0.25">
      <c r="A1" s="4" t="s">
        <v>0</v>
      </c>
      <c r="B1" s="4" t="s">
        <v>10</v>
      </c>
      <c r="C1" s="4" t="s">
        <v>17</v>
      </c>
    </row>
    <row r="2" spans="1:5" x14ac:dyDescent="0.25">
      <c r="A2" s="5" t="s">
        <v>1</v>
      </c>
      <c r="B2" s="10" t="s">
        <v>43</v>
      </c>
      <c r="C2" s="11">
        <f>IF(Captura!E1&gt;=5000,7%,0)</f>
        <v>7.0000000000000007E-2</v>
      </c>
    </row>
    <row r="3" spans="1:5" ht="30" x14ac:dyDescent="0.25">
      <c r="A3" s="5" t="s">
        <v>2</v>
      </c>
      <c r="B3" s="10" t="s">
        <v>42</v>
      </c>
      <c r="C3" s="11">
        <f>IF(Captura!E2&gt;1,5%,0)</f>
        <v>0.05</v>
      </c>
    </row>
    <row r="4" spans="1:5" ht="30" x14ac:dyDescent="0.25">
      <c r="A4" s="5" t="s">
        <v>3</v>
      </c>
      <c r="B4" s="10" t="s">
        <v>39</v>
      </c>
      <c r="C4" s="11">
        <f>IF(Captura!E3="Si",13%,0%)</f>
        <v>0.13</v>
      </c>
    </row>
    <row r="5" spans="1:5" x14ac:dyDescent="0.25">
      <c r="A5" s="5" t="s">
        <v>4</v>
      </c>
      <c r="B5" s="10" t="s">
        <v>45</v>
      </c>
      <c r="C5" s="11">
        <f>IF(Captura!E4="Si",8%,0%)</f>
        <v>0.08</v>
      </c>
    </row>
    <row r="6" spans="1:5" ht="60" x14ac:dyDescent="0.25">
      <c r="A6" s="6" t="s">
        <v>37</v>
      </c>
      <c r="B6" s="7" t="s">
        <v>24</v>
      </c>
      <c r="C6" s="11">
        <f>IF(Captura!E17&lt;=40%,15%,(IF(Captura!E17&lt;=60%,8%,(IF(Captura!E17&lt;=61%,0%,)))))</f>
        <v>0.15</v>
      </c>
      <c r="E6" s="1"/>
    </row>
    <row r="7" spans="1:5" ht="30" x14ac:dyDescent="0.25">
      <c r="A7" s="10" t="s">
        <v>23</v>
      </c>
      <c r="B7" s="10" t="s">
        <v>47</v>
      </c>
      <c r="C7" s="11">
        <f>IF(Captura!E18&lt;=80%,15%,0%)</f>
        <v>0.15</v>
      </c>
    </row>
    <row r="8" spans="1:5" ht="30" x14ac:dyDescent="0.25">
      <c r="A8" s="5" t="s">
        <v>5</v>
      </c>
      <c r="B8" s="10" t="s">
        <v>48</v>
      </c>
      <c r="C8" s="11">
        <f>IF(Captura!E19="No",10%,0%)</f>
        <v>0.1</v>
      </c>
    </row>
    <row r="9" spans="1:5" ht="30" x14ac:dyDescent="0.25">
      <c r="A9" s="8" t="s">
        <v>6</v>
      </c>
      <c r="B9" s="10" t="s">
        <v>21</v>
      </c>
      <c r="C9" s="11">
        <f>IF(Captura!E20="No",2%,0%)</f>
        <v>0.02</v>
      </c>
    </row>
    <row r="10" spans="1:5" ht="30" x14ac:dyDescent="0.25">
      <c r="A10" s="5" t="s">
        <v>7</v>
      </c>
      <c r="B10" s="10" t="s">
        <v>19</v>
      </c>
      <c r="C10" s="11">
        <f>IF(Captura!E21="No",8%,0%)</f>
        <v>0.08</v>
      </c>
    </row>
    <row r="11" spans="1:5" ht="30" x14ac:dyDescent="0.25">
      <c r="A11" s="9" t="s">
        <v>9</v>
      </c>
      <c r="B11" s="10" t="s">
        <v>18</v>
      </c>
      <c r="C11" s="11">
        <f>IF(Captura!E22="No",12%,0%)</f>
        <v>0.12</v>
      </c>
    </row>
    <row r="12" spans="1:5" ht="45" x14ac:dyDescent="0.25">
      <c r="A12" s="5" t="s">
        <v>8</v>
      </c>
      <c r="B12" s="9" t="s">
        <v>16</v>
      </c>
      <c r="C12" s="11">
        <f>IF(Captura!E24&gt;50%,5%,(IF(Captura!E24&gt;=10%,2.5%,(IF(Captura!E24&gt;=1%,1%,(IF(Captura!E24=0%,0%)))))))</f>
        <v>0.05</v>
      </c>
    </row>
    <row r="13" spans="1:5" x14ac:dyDescent="0.25">
      <c r="C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Captura</vt:lpstr>
      <vt:lpstr>Calculo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Z50</dc:creator>
  <cp:lastModifiedBy>Lenovo Z50</cp:lastModifiedBy>
  <dcterms:created xsi:type="dcterms:W3CDTF">2016-11-26T23:29:20Z</dcterms:created>
  <dcterms:modified xsi:type="dcterms:W3CDTF">2016-11-27T05:34:36Z</dcterms:modified>
</cp:coreProperties>
</file>