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9200" windowHeight="10890"/>
  </bookViews>
  <sheets>
    <sheet name="Informe de rendimiento" sheetId="3" r:id="rId1"/>
    <sheet name="Definiciones" sheetId="2" r:id="rId2"/>
  </sheets>
  <definedNames>
    <definedName name="_xlnm.Print_Area" localSheetId="0">'Informe de rendimiento'!$B$2:$T$15</definedName>
  </definedNames>
  <calcPr calcId="152511" concurrentCalc="0"/>
</workbook>
</file>

<file path=xl/calcChain.xml><?xml version="1.0" encoding="utf-8"?>
<calcChain xmlns="http://schemas.openxmlformats.org/spreadsheetml/2006/main">
  <c r="D15" i="3" l="1"/>
  <c r="D10" i="3"/>
  <c r="D9" i="3"/>
  <c r="D14" i="3"/>
  <c r="D12" i="3"/>
  <c r="G9" i="3"/>
  <c r="E9" i="3"/>
  <c r="E10" i="3"/>
  <c r="E14" i="3"/>
  <c r="D13" i="3"/>
  <c r="F10" i="3"/>
  <c r="G10" i="3"/>
  <c r="I10" i="3"/>
  <c r="J10" i="3"/>
  <c r="K10" i="3"/>
  <c r="L10" i="3"/>
  <c r="M10" i="3"/>
  <c r="N10" i="3"/>
  <c r="P10" i="3"/>
  <c r="O10" i="3"/>
  <c r="R10" i="3"/>
  <c r="Q10" i="3"/>
  <c r="S10" i="3"/>
  <c r="T10" i="3"/>
  <c r="I11" i="3"/>
  <c r="J11" i="3"/>
  <c r="K11" i="3"/>
  <c r="L11" i="3"/>
  <c r="M11" i="3"/>
  <c r="N11" i="3"/>
  <c r="P11" i="3"/>
  <c r="O11" i="3"/>
  <c r="R11" i="3"/>
  <c r="Q11" i="3"/>
  <c r="S11" i="3"/>
  <c r="T11" i="3"/>
  <c r="I12" i="3"/>
  <c r="J12" i="3"/>
  <c r="K12" i="3"/>
  <c r="L12" i="3"/>
  <c r="M12" i="3"/>
  <c r="N12" i="3"/>
  <c r="P12" i="3"/>
  <c r="O12" i="3"/>
  <c r="R12" i="3"/>
  <c r="Q12" i="3"/>
  <c r="S12" i="3"/>
  <c r="T12" i="3"/>
  <c r="I13" i="3"/>
  <c r="J13" i="3"/>
  <c r="K13" i="3"/>
  <c r="L13" i="3"/>
  <c r="M13" i="3"/>
  <c r="N13" i="3"/>
  <c r="P13" i="3"/>
  <c r="O13" i="3"/>
  <c r="R13" i="3"/>
  <c r="Q13" i="3"/>
  <c r="S13" i="3"/>
  <c r="T13" i="3"/>
  <c r="F14" i="3"/>
  <c r="G14" i="3"/>
  <c r="I14" i="3"/>
  <c r="J14" i="3"/>
  <c r="K14" i="3"/>
  <c r="L14" i="3"/>
  <c r="M14" i="3"/>
  <c r="N14" i="3"/>
  <c r="P14" i="3"/>
  <c r="O14" i="3"/>
  <c r="R14" i="3"/>
  <c r="Q14" i="3"/>
  <c r="S14" i="3"/>
  <c r="T14" i="3"/>
  <c r="I15" i="3"/>
  <c r="J15" i="3"/>
  <c r="K15" i="3"/>
  <c r="L15" i="3"/>
  <c r="M15" i="3"/>
  <c r="N15" i="3"/>
  <c r="P15" i="3"/>
  <c r="O15" i="3"/>
  <c r="R15" i="3"/>
  <c r="Q15" i="3"/>
  <c r="S15" i="3"/>
  <c r="T15" i="3"/>
  <c r="F9" i="3"/>
  <c r="N9" i="3"/>
  <c r="M9" i="3"/>
  <c r="S9" i="3"/>
  <c r="T9" i="3"/>
  <c r="P9" i="3"/>
  <c r="R9" i="3"/>
  <c r="Q9" i="3"/>
  <c r="O9" i="3"/>
  <c r="K9" i="3"/>
  <c r="L9" i="3"/>
  <c r="I9" i="3"/>
  <c r="J9" i="3"/>
</calcChain>
</file>

<file path=xl/sharedStrings.xml><?xml version="1.0" encoding="utf-8"?>
<sst xmlns="http://schemas.openxmlformats.org/spreadsheetml/2006/main" count="109" uniqueCount="100">
  <si>
    <t>Ref.</t>
  </si>
  <si>
    <t>Métrica</t>
  </si>
  <si>
    <t>Abrev.</t>
  </si>
  <si>
    <t>Descripción</t>
  </si>
  <si>
    <t>Fórmula/Valor</t>
  </si>
  <si>
    <t>Costo presupuestado al finalizar</t>
  </si>
  <si>
    <t>CPF</t>
  </si>
  <si>
    <t>Costo de línea base del proyecto.</t>
  </si>
  <si>
    <t>Costo real</t>
  </si>
  <si>
    <t>CR</t>
  </si>
  <si>
    <t>Costo total de finalizar el trabajo durante un período determinado.</t>
  </si>
  <si>
    <t>Valor acumulado</t>
  </si>
  <si>
    <t>VA</t>
  </si>
  <si>
    <t>Trabajo físico completado durante un período determinado.</t>
  </si>
  <si>
    <t>Valor planeado</t>
  </si>
  <si>
    <t>PV</t>
  </si>
  <si>
    <t>Trabajo físico programado para completarse en un período determinado.</t>
  </si>
  <si>
    <t>Variación de costo</t>
  </si>
  <si>
    <t>VC</t>
  </si>
  <si>
    <t>Costo excedido durante un período determinado.</t>
  </si>
  <si>
    <t>VA-CR</t>
  </si>
  <si>
    <t>índice de rendimiento de costos</t>
  </si>
  <si>
    <t>IRC</t>
  </si>
  <si>
    <t>Relación de eficiencia del costo.</t>
  </si>
  <si>
    <t>VA/CR</t>
  </si>
  <si>
    <t>Variación de programación</t>
  </si>
  <si>
    <t>VP</t>
  </si>
  <si>
    <t>Programación retrasada durante un período determinado.</t>
  </si>
  <si>
    <t>VA-PV</t>
  </si>
  <si>
    <t>Índice de rendimiento de la programación</t>
  </si>
  <si>
    <t>IRP</t>
  </si>
  <si>
    <t>Relación de eficiencia de la programación.</t>
  </si>
  <si>
    <t>VA/PV</t>
  </si>
  <si>
    <t>Costo estimado para finalizar</t>
  </si>
  <si>
    <t>EPF</t>
  </si>
  <si>
    <t>Se considera necesario un costo adicional.</t>
  </si>
  <si>
    <t>EAF-CR</t>
  </si>
  <si>
    <t>Costo estimado al finalizar</t>
  </si>
  <si>
    <t>EAF</t>
  </si>
  <si>
    <t>Costo total esperado.</t>
  </si>
  <si>
    <t>CPF/IRC</t>
  </si>
  <si>
    <t>Variación al finalizar</t>
  </si>
  <si>
    <t>VAF</t>
  </si>
  <si>
    <t>Exceso del costo estimado al final del proyecto.</t>
  </si>
  <si>
    <t>CPF-EAF</t>
  </si>
  <si>
    <t>Estado</t>
  </si>
  <si>
    <t>n/d</t>
  </si>
  <si>
    <t>Media de IRC e IRP.</t>
  </si>
  <si>
    <t>(IRC+IRP)/2</t>
  </si>
  <si>
    <t>Presupuesto</t>
  </si>
  <si>
    <t>Acumulado</t>
  </si>
  <si>
    <t>Real</t>
  </si>
  <si>
    <t>Costo</t>
  </si>
  <si>
    <t>Programación</t>
  </si>
  <si>
    <t>Índice de rendimiento</t>
  </si>
  <si>
    <t>Pronóstico</t>
  </si>
  <si>
    <t>Descripción del elemento</t>
  </si>
  <si>
    <t>VA ($)</t>
  </si>
  <si>
    <t>CR ($)</t>
  </si>
  <si>
    <t>VC ($)</t>
  </si>
  <si>
    <t>VC (%)</t>
  </si>
  <si>
    <t>VP ($)</t>
  </si>
  <si>
    <t>VP (%)</t>
  </si>
  <si>
    <t>VAF (%)</t>
  </si>
  <si>
    <t>VAF ($)</t>
  </si>
  <si>
    <t>Índice medio</t>
  </si>
  <si>
    <t>Según programación</t>
  </si>
  <si>
    <t>Ligeramente por detrás de la programación o el presupuesto</t>
  </si>
  <si>
    <t>Necesita atención inmediata</t>
  </si>
  <si>
    <t>Precisa eliminación o restauración</t>
  </si>
  <si>
    <t>VERDE</t>
  </si>
  <si>
    <t>ROJO</t>
  </si>
  <si>
    <t>NEGRO</t>
  </si>
  <si>
    <t>Límite de valor inferior</t>
  </si>
  <si>
    <t>PAR ($)</t>
  </si>
  <si>
    <t>Planeado, Acumulado, Real</t>
  </si>
  <si>
    <t>PAR</t>
  </si>
  <si>
    <t>RENDIMIENTO DEL PROYECTO</t>
  </si>
  <si>
    <t>INFORME</t>
  </si>
  <si>
    <t>Programa A</t>
  </si>
  <si>
    <t>Proyecto 1</t>
  </si>
  <si>
    <t>Entrega 1</t>
  </si>
  <si>
    <t>Entrega 2</t>
  </si>
  <si>
    <t>Proyecto 2</t>
  </si>
  <si>
    <t>DEFINICIONES DE LAS MÉTRICAS</t>
  </si>
  <si>
    <t>NARANJA</t>
  </si>
  <si>
    <t>Entrega 3</t>
  </si>
  <si>
    <t>Planeado, acumulado y real respecto al minigráfico.</t>
  </si>
  <si>
    <t>VA 2 ($)</t>
  </si>
  <si>
    <t>Proyeccion de Costos x Vertical</t>
  </si>
  <si>
    <t>V-SEG</t>
  </si>
  <si>
    <t>V-SAL</t>
  </si>
  <si>
    <t>V-URB</t>
  </si>
  <si>
    <t>V-IT</t>
  </si>
  <si>
    <t>V-DEP</t>
  </si>
  <si>
    <t>V-SER</t>
  </si>
  <si>
    <t>V-GOB</t>
  </si>
  <si>
    <t>Millones COP</t>
  </si>
  <si>
    <t>*Valores en Millones COP</t>
  </si>
  <si>
    <t>*CPF general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</si>
</sst>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_ ;\-0\ "/>
  </numFmts>
  <fonts count="17" x14ac:knownFonts="1">
    <font>
      <sz val="10"/>
      <color theme="1" tint="0.24994659260841701"/>
      <name val="Calibri"/>
      <family val="2"/>
      <scheme val="minor"/>
    </font>
    <font>
      <b/>
      <sz val="10"/>
      <name val="Arial"/>
      <family val="2"/>
    </font>
    <font>
      <sz val="18"/>
      <color theme="1"/>
      <name val="Cambria"/>
      <family val="1"/>
      <scheme val="major"/>
    </font>
    <font>
      <sz val="24"/>
      <name val="Cambria"/>
      <family val="1"/>
      <scheme val="major"/>
    </font>
    <font>
      <sz val="28"/>
      <color theme="4"/>
      <name val="Cambria"/>
      <family val="1"/>
      <scheme val="major"/>
    </font>
    <font>
      <sz val="20"/>
      <color theme="1" tint="0.249977111117893"/>
      <name val="Cambria"/>
      <family val="1"/>
      <scheme val="major"/>
    </font>
    <font>
      <b/>
      <sz val="9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10"/>
      <color theme="6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7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20"/>
      <color theme="3"/>
      <name val="Cambria"/>
      <family val="1"/>
      <scheme val="major"/>
    </font>
    <font>
      <b/>
      <sz val="11"/>
      <color theme="3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"/>
      <color theme="1" tint="0.24994659260841701"/>
      <name val="Calibri"/>
      <family val="2"/>
      <scheme val="minor"/>
    </font>
    <font>
      <sz val="1"/>
      <color theme="1" tint="0.2499465926084170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/>
      <right/>
      <top style="thin">
        <color theme="1" tint="0.24994659260841701"/>
      </top>
      <bottom/>
      <diagonal/>
    </border>
    <border>
      <left/>
      <right/>
      <top/>
      <bottom style="thin">
        <color theme="1" tint="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>
      <alignment vertical="center"/>
    </xf>
    <xf numFmtId="0" fontId="12" fillId="0" borderId="0" applyNumberFormat="0" applyFill="0" applyProtection="0"/>
    <xf numFmtId="0" fontId="4" fillId="0" borderId="0" applyNumberFormat="0" applyFill="0" applyBorder="0" applyProtection="0">
      <alignment vertical="top"/>
    </xf>
    <xf numFmtId="0" fontId="13" fillId="0" borderId="0" applyNumberFormat="0" applyFill="0" applyBorder="0" applyAlignment="0" applyProtection="0"/>
  </cellStyleXfs>
  <cellXfs count="4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164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Continuous" vertical="center"/>
    </xf>
    <xf numFmtId="0" fontId="7" fillId="0" borderId="2" xfId="0" applyFont="1" applyBorder="1">
      <alignment vertical="center"/>
    </xf>
    <xf numFmtId="0" fontId="7" fillId="0" borderId="1" xfId="0" applyFont="1" applyBorder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8" fillId="5" borderId="8" xfId="0" applyFont="1" applyFill="1" applyBorder="1">
      <alignment vertical="center"/>
    </xf>
    <xf numFmtId="0" fontId="10" fillId="6" borderId="8" xfId="0" applyFont="1" applyFill="1" applyBorder="1">
      <alignment vertical="center"/>
    </xf>
    <xf numFmtId="0" fontId="9" fillId="4" borderId="8" xfId="0" applyFont="1" applyFill="1" applyBorder="1">
      <alignment vertical="center"/>
    </xf>
    <xf numFmtId="0" fontId="11" fillId="3" borderId="8" xfId="0" applyFont="1" applyFill="1" applyBorder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6" fillId="0" borderId="0" xfId="0" applyFont="1" applyFill="1" applyBorder="1" applyAlignment="1">
      <alignment vertical="center"/>
    </xf>
    <xf numFmtId="0" fontId="12" fillId="0" borderId="0" xfId="1" applyFill="1"/>
    <xf numFmtId="0" fontId="4" fillId="0" borderId="0" xfId="2" applyFill="1" applyBorder="1">
      <alignment vertical="top"/>
    </xf>
    <xf numFmtId="0" fontId="12" fillId="0" borderId="0" xfId="1"/>
    <xf numFmtId="0" fontId="4" fillId="0" borderId="0" xfId="2">
      <alignment vertical="top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2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 indent="1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9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</cellXfs>
  <cellStyles count="4">
    <cellStyle name="Encabezado 1" xfId="1" builtinId="16" customBuiltin="1"/>
    <cellStyle name="Normal" xfId="0" builtinId="0" customBuiltin="1"/>
    <cellStyle name="Título 2" xfId="2" builtinId="17" customBuiltin="1"/>
    <cellStyle name="Título 3" xfId="3" builtinId="18" customBuiltin="1"/>
  </cellStyles>
  <dxfs count="73"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font>
        <color theme="6"/>
      </font>
    </dxf>
    <dxf>
      <font>
        <color theme="6"/>
      </font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/>
        <outline/>
        <shadow/>
        <u val="none"/>
        <vertAlign val="baseline"/>
        <sz val="1"/>
        <color theme="1" tint="0.24994659260841701"/>
        <name val="Calibri"/>
        <scheme val="minor"/>
      </font>
    </dxf>
    <dxf>
      <alignment horizontal="center" vertical="center" textRotation="0" wrapText="0" indent="0" justifyLastLine="0" shrinkToFit="0" readingOrder="0"/>
    </dxf>
    <dxf>
      <numFmt numFmtId="165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5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5" formatCode="0_ ;\-0\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lor theme="1" tint="0.24994659260841701"/>
      </font>
      <fill>
        <patternFill>
          <bgColor theme="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2"/>
        </top>
        <bottom/>
        <vertical/>
        <horizontal/>
      </border>
    </dxf>
    <dxf>
      <font>
        <b/>
        <i val="0"/>
        <strike val="0"/>
        <color theme="0"/>
      </font>
      <fill>
        <patternFill patternType="solid">
          <fgColor theme="4"/>
          <bgColor theme="1" tint="0.24994659260841701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2"/>
        </bottom>
        <vertical/>
        <horizontal/>
      </border>
    </dxf>
    <dxf>
      <font>
        <b val="0"/>
        <i val="0"/>
        <strike val="0"/>
        <color theme="1" tint="0.24994659260841701"/>
      </font>
      <border diagonalUp="0" diagonalDown="0">
        <left/>
        <right/>
        <top/>
        <bottom/>
        <vertical/>
        <horizontal style="thin">
          <color theme="2"/>
        </horizontal>
      </border>
    </dxf>
  </dxfs>
  <tableStyles count="1" defaultTableStyle="TableStyleMedium2" defaultPivotStyle="PivotStyleLight16">
    <tableStyle name="Project Performance Report" pivot="0" count="3">
      <tableStyleElement type="wholeTable" dxfId="72"/>
      <tableStyleElement type="headerRow" dxfId="71"/>
      <tableStyleElement type="firstRowStripe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efinicione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Informe de rendimiento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2</xdr:row>
      <xdr:rowOff>85724</xdr:rowOff>
    </xdr:from>
    <xdr:to>
      <xdr:col>19</xdr:col>
      <xdr:colOff>419102</xdr:colOff>
      <xdr:row>2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</xdr:cNvPr>
        <xdr:cNvSpPr/>
      </xdr:nvSpPr>
      <xdr:spPr>
        <a:xfrm>
          <a:off x="11734801" y="571499"/>
          <a:ext cx="1057276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3352801</xdr:colOff>
      <xdr:row>2</xdr:row>
      <xdr:rowOff>104775</xdr:rowOff>
    </xdr:from>
    <xdr:to>
      <xdr:col>10</xdr:col>
      <xdr:colOff>1126</xdr:colOff>
      <xdr:row>2</xdr:row>
      <xdr:rowOff>400050</xdr:rowOff>
    </xdr:to>
    <xdr:sp macro="" textlink="">
      <xdr:nvSpPr>
        <xdr:cNvPr id="2" name="Rounded Rectangle 1" descr="Haga clic para ver Informe de rendimiento" title="Informe">
          <a:hlinkClick xmlns:r="http://schemas.openxmlformats.org/officeDocument/2006/relationships" r:id="rId1" tooltip="Haga clic para ver Informe de rendimiento"/>
        </xdr:cNvPr>
        <xdr:cNvSpPr/>
      </xdr:nvSpPr>
      <xdr:spPr>
        <a:xfrm>
          <a:off x="13125451" y="590550"/>
          <a:ext cx="1058400" cy="295275"/>
        </a:xfrm>
        <a:prstGeom prst="roundRect">
          <a:avLst>
            <a:gd name="adj" fmla="val 6989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INFORME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3" name="tbl_Rendimiento" displayName="tbl_Rendimiento" ref="B8:T15" totalsRowShown="0">
  <autoFilter ref="B8:T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Ref." dataDxfId="11"/>
    <tableColumn id="2" name="Descripción del elemento" dataDxfId="9"/>
    <tableColumn id="3" name="*CPF general ($)" dataDxfId="10"/>
    <tableColumn id="4" name="VA ($)" dataDxfId="69"/>
    <tableColumn id="5" name="VA 2 ($)" dataDxfId="68"/>
    <tableColumn id="6" name="CR ($)" dataDxfId="67"/>
    <tableColumn id="19" name="PAR ($)"/>
    <tableColumn id="7" name="VC ($)" dataDxfId="66">
      <calculatedColumnFormula>tbl_Rendimiento[[#This Row],[VA 2 ($)]]-tbl_Rendimiento[[#This Row],[CR ($)]]</calculatedColumnFormula>
    </tableColumn>
    <tableColumn id="8" name="VC (%)" dataDxfId="65">
      <calculatedColumnFormula>IFERROR(tbl_Rendimiento[[#This Row],[VC ($)]]/tbl_Rendimiento[[#This Row],[VA ($)]],0)</calculatedColumnFormula>
    </tableColumn>
    <tableColumn id="9" name="VP ($)" dataDxfId="64">
      <calculatedColumnFormula>IFERROR(tbl_Rendimiento[[#This Row],[VA 2 ($)]]-tbl_Rendimiento[[#This Row],[VA ($)]],0)</calculatedColumnFormula>
    </tableColumn>
    <tableColumn id="10" name="VP (%)" dataDxfId="63">
      <calculatedColumnFormula>IFERROR(tbl_Rendimiento[[#This Row],[VP ($)]]/tbl_Rendimiento[[#This Row],[VA ($)]],0)</calculatedColumnFormula>
    </tableColumn>
    <tableColumn id="11" name="IRC" dataDxfId="62">
      <calculatedColumnFormula>IFERROR(tbl_Rendimiento[[#This Row],[VA 2 ($)]]/tbl_Rendimiento[[#This Row],[CR ($)]],0)</calculatedColumnFormula>
    </tableColumn>
    <tableColumn id="12" name="IRP" dataDxfId="61">
      <calculatedColumnFormula>IFERROR(tbl_Rendimiento[[#This Row],[VA 2 ($)]]/tbl_Rendimiento[[#This Row],[VA ($)]],0)</calculatedColumnFormula>
    </tableColumn>
    <tableColumn id="13" name="EPF" dataDxfId="60">
      <calculatedColumnFormula>IFERROR(tbl_Rendimiento[[#This Row],[EAF]]-tbl_Rendimiento[[#This Row],[CR ($)]],0)</calculatedColumnFormula>
    </tableColumn>
    <tableColumn id="14" name="EAF" dataDxfId="59">
      <calculatedColumnFormula>IFERROR(tbl_Rendimiento[[#This Row],[*CPF general ($)]]/tbl_Rendimiento[[#This Row],[IRC]],0)</calculatedColumnFormula>
    </tableColumn>
    <tableColumn id="15" name="VAF (%)" dataDxfId="58">
      <calculatedColumnFormula>IFERROR(tbl_Rendimiento[[#This Row],[VAF ($)]]/tbl_Rendimiento[[#This Row],[*CPF general ($)]],0)</calculatedColumnFormula>
    </tableColumn>
    <tableColumn id="16" name="VAF ($)" dataDxfId="57">
      <calculatedColumnFormula>IFERROR(tbl_Rendimiento[[#This Row],[*CPF general ($)]]-tbl_Rendimiento[[#This Row],[EAF]],0)</calculatedColumnFormula>
    </tableColumn>
    <tableColumn id="17" name="Índice medio" dataDxfId="56">
      <calculatedColumnFormula>IFERROR((tbl_Rendimiento[[#This Row],[IRP]]+tbl_Rendimiento[[#This Row],[IRC]])/2,0)</calculatedColumnFormula>
    </tableColumn>
    <tableColumn id="18" name="Estado" dataDxfId="55">
      <calculatedColumnFormula>LOOKUP(tbl_Rendimiento[[#This Row],[Índice medio]],tbl_Estado[Límite de valor inferior],tbl_Estado[Estado])</calculatedColumnFormula>
    </tableColumn>
  </tableColumns>
  <tableStyleInfo name="Project Performance Report" showFirstColumn="0" showLastColumn="0" showRowStripes="1" showColumnStripes="0"/>
  <extLst>
    <ext xmlns:x14="http://schemas.microsoft.com/office/spreadsheetml/2009/9/main" uri="{504A1905-F514-4f6f-8877-14C23A59335A}">
      <x14:table altText="Tabla" altTextSummary="Tabla de informe de rendimiento del proyecto. Agrega elementos del proyecto, el presupuesto establecido, y las entregas acumuladas y reales. Al mismo tiempo, calcula los valores generales del programa y el proyecto."/>
    </ext>
  </extLst>
</table>
</file>

<file path=xl/tables/table2.xml><?xml version="1.0" encoding="utf-8"?>
<table xmlns="http://schemas.openxmlformats.org/spreadsheetml/2006/main" id="1" name="tbl_Definiciones" displayName="tbl_Definiciones" ref="B5:F18" totalsRowShown="0">
  <tableColumns count="5">
    <tableColumn id="1" name="Ref."/>
    <tableColumn id="2" name="Métrica"/>
    <tableColumn id="3" name="Abrev."/>
    <tableColumn id="4" name="Descripción" dataDxfId="54"/>
    <tableColumn id="5" name="Fórmula/Valor"/>
  </tableColumns>
  <tableStyleInfo name="Project Performance Report" showFirstColumn="0" showLastColumn="0" showRowStripes="1" showColumnStripes="1"/>
  <extLst>
    <ext xmlns:x14="http://schemas.microsoft.com/office/spreadsheetml/2009/9/main" uri="{504A1905-F514-4f6f-8877-14C23A59335A}">
      <x14:table altText="Tabla" altTextSummary="Tabla de definiciones, donde puede definir abreviaturas y métricas, y agregar una descripción."/>
    </ext>
  </extLst>
</table>
</file>

<file path=xl/tables/table3.xml><?xml version="1.0" encoding="utf-8"?>
<table xmlns="http://schemas.openxmlformats.org/spreadsheetml/2006/main" id="2" name="tbl_Estado" displayName="tbl_Estado" ref="H5:J9" totalsRowShown="0" headerRowDxfId="53">
  <sortState ref="H6:J9">
    <sortCondition ref="J5:J9"/>
  </sortState>
  <tableColumns count="3">
    <tableColumn id="1" name="Estado" dataDxfId="52"/>
    <tableColumn id="4" name="Descripción" dataDxfId="51"/>
    <tableColumn id="2" name="Límite de valor inferior" dataDxfId="50"/>
  </tableColumns>
  <tableStyleInfo name="Project Performance Report" showFirstColumn="0" showLastColumn="0" showRowStripes="1" showColumnStripes="0"/>
  <extLst>
    <ext xmlns:x14="http://schemas.microsoft.com/office/spreadsheetml/2009/9/main" uri="{504A1905-F514-4f6f-8877-14C23A59335A}">
      <x14:table altText="Tabla" altTextSummary="Tabla de estado que muestra el formato de la columna Estado de la hoja de cálculo Informe. Cambie el Límite de valor inferior conforme a sus necesidades o mantenga el formato ascendente."/>
    </ext>
  </extLst>
</table>
</file>

<file path=xl/theme/theme1.xml><?xml version="1.0" encoding="utf-8"?>
<a:theme xmlns:a="http://schemas.openxmlformats.org/drawingml/2006/main" name="Office Theme">
  <a:themeElements>
    <a:clrScheme name="ProjectPerformanceReport_colors">
      <a:dk1>
        <a:srgbClr val="000000"/>
      </a:dk1>
      <a:lt1>
        <a:srgbClr val="FFFFFF"/>
      </a:lt1>
      <a:dk2>
        <a:srgbClr val="323232"/>
      </a:dk2>
      <a:lt2>
        <a:srgbClr val="F0F9F9"/>
      </a:lt2>
      <a:accent1>
        <a:srgbClr val="00AFDB"/>
      </a:accent1>
      <a:accent2>
        <a:srgbClr val="5E9732"/>
      </a:accent2>
      <a:accent3>
        <a:srgbClr val="B5121B"/>
      </a:accent3>
      <a:accent4>
        <a:srgbClr val="EC881D"/>
      </a:accent4>
      <a:accent5>
        <a:srgbClr val="6054A4"/>
      </a:accent5>
      <a:accent6>
        <a:srgbClr val="EBB304"/>
      </a:accent6>
      <a:hlink>
        <a:srgbClr val="00AFDB"/>
      </a:hlink>
      <a:folHlink>
        <a:srgbClr val="6054A4"/>
      </a:folHlink>
    </a:clrScheme>
    <a:fontScheme name="ProjectPerformanceReport_fonts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T18"/>
  <sheetViews>
    <sheetView showGridLines="0" tabSelected="1" zoomScale="90" zoomScaleNormal="90" workbookViewId="0">
      <selection activeCell="D16" sqref="D16"/>
    </sheetView>
  </sheetViews>
  <sheetFormatPr baseColWidth="10" defaultColWidth="9.140625" defaultRowHeight="18" customHeight="1" x14ac:dyDescent="0.2"/>
  <cols>
    <col min="1" max="1" width="1.7109375" style="1" customWidth="1"/>
    <col min="2" max="2" width="9.140625" style="1" customWidth="1"/>
    <col min="3" max="3" width="23.5703125" style="1" customWidth="1"/>
    <col min="4" max="4" width="13" style="1" customWidth="1"/>
    <col min="5" max="5" width="6.28515625" style="1" customWidth="1"/>
    <col min="6" max="6" width="10.140625" style="1" customWidth="1"/>
    <col min="7" max="7" width="6.7109375" style="1" customWidth="1"/>
    <col min="8" max="8" width="7.42578125" style="1" customWidth="1"/>
    <col min="9" max="12" width="9.28515625" style="6" customWidth="1"/>
    <col min="13" max="13" width="10.7109375" style="7" customWidth="1"/>
    <col min="14" max="14" width="9.28515625" style="7" customWidth="1"/>
    <col min="15" max="18" width="9.28515625" style="6" customWidth="1"/>
    <col min="19" max="19" width="13.28515625" style="7" customWidth="1"/>
    <col min="20" max="20" width="6.42578125" style="1" customWidth="1"/>
    <col min="21" max="21" width="1.28515625" style="1" customWidth="1"/>
    <col min="22" max="16384" width="9.140625" style="1"/>
  </cols>
  <sheetData>
    <row r="1" spans="2:20" ht="12.75" x14ac:dyDescent="0.2"/>
    <row r="2" spans="2:20" ht="25.5" x14ac:dyDescent="0.35">
      <c r="B2" s="29" t="s">
        <v>89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2:20" ht="34.5" x14ac:dyDescent="0.2">
      <c r="B3" s="30" t="s">
        <v>78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2:20" ht="12.75" x14ac:dyDescent="0.2"/>
    <row r="5" spans="2:20" ht="12.75" x14ac:dyDescent="0.2">
      <c r="B5" s="1" t="s">
        <v>98</v>
      </c>
    </row>
    <row r="6" spans="2:20" ht="12.75" x14ac:dyDescent="0.2">
      <c r="B6" s="28"/>
      <c r="C6" s="28"/>
      <c r="D6" s="12" t="s">
        <v>49</v>
      </c>
      <c r="E6" s="12"/>
      <c r="F6" s="11" t="s">
        <v>50</v>
      </c>
      <c r="G6" s="11" t="s">
        <v>51</v>
      </c>
      <c r="H6" s="11"/>
      <c r="I6" s="12" t="s">
        <v>52</v>
      </c>
      <c r="J6" s="12"/>
      <c r="K6" s="12" t="s">
        <v>53</v>
      </c>
      <c r="L6" s="12"/>
      <c r="M6" s="12" t="s">
        <v>54</v>
      </c>
      <c r="N6" s="12"/>
      <c r="O6" s="12" t="s">
        <v>55</v>
      </c>
      <c r="P6" s="12"/>
      <c r="Q6" s="12"/>
      <c r="R6" s="12"/>
      <c r="S6" s="13"/>
      <c r="T6" s="14"/>
    </row>
    <row r="7" spans="2:20" ht="6" customHeight="1" x14ac:dyDescent="0.2">
      <c r="B7" s="15"/>
      <c r="C7" s="15"/>
      <c r="D7" s="16"/>
      <c r="E7" s="17"/>
      <c r="F7" s="18"/>
      <c r="G7" s="18"/>
      <c r="H7" s="11"/>
      <c r="I7" s="16"/>
      <c r="J7" s="17"/>
      <c r="K7" s="16"/>
      <c r="L7" s="17"/>
      <c r="M7" s="16"/>
      <c r="N7" s="17"/>
      <c r="O7" s="16"/>
      <c r="P7" s="19"/>
      <c r="Q7" s="19"/>
      <c r="R7" s="17"/>
      <c r="S7" s="20"/>
      <c r="T7" s="20"/>
    </row>
    <row r="8" spans="2:20" s="4" customFormat="1" ht="30" customHeight="1" x14ac:dyDescent="0.2">
      <c r="B8" s="21" t="s">
        <v>0</v>
      </c>
      <c r="C8" s="33" t="s">
        <v>56</v>
      </c>
      <c r="D8" s="26" t="s">
        <v>99</v>
      </c>
      <c r="E8" s="21" t="s">
        <v>57</v>
      </c>
      <c r="F8" s="21" t="s">
        <v>88</v>
      </c>
      <c r="G8" s="21" t="s">
        <v>58</v>
      </c>
      <c r="H8" s="21" t="s">
        <v>74</v>
      </c>
      <c r="I8" s="21" t="s">
        <v>59</v>
      </c>
      <c r="J8" s="21" t="s">
        <v>60</v>
      </c>
      <c r="K8" s="21" t="s">
        <v>61</v>
      </c>
      <c r="L8" s="21" t="s">
        <v>62</v>
      </c>
      <c r="M8" s="21" t="s">
        <v>22</v>
      </c>
      <c r="N8" s="21" t="s">
        <v>30</v>
      </c>
      <c r="O8" s="21" t="s">
        <v>34</v>
      </c>
      <c r="P8" s="21" t="s">
        <v>38</v>
      </c>
      <c r="Q8" s="21" t="s">
        <v>63</v>
      </c>
      <c r="R8" s="21" t="s">
        <v>64</v>
      </c>
      <c r="S8" s="21" t="s">
        <v>65</v>
      </c>
      <c r="T8" s="21" t="s">
        <v>45</v>
      </c>
    </row>
    <row r="9" spans="2:20" s="5" customFormat="1" ht="18" customHeight="1" x14ac:dyDescent="0.2">
      <c r="B9" s="38" t="s">
        <v>90</v>
      </c>
      <c r="C9" s="39" t="s">
        <v>79</v>
      </c>
      <c r="D9" s="21">
        <f>9*550</f>
        <v>4950</v>
      </c>
      <c r="E9" s="21">
        <f>SUM(E10,E14)</f>
        <v>185</v>
      </c>
      <c r="F9" s="21">
        <f>SUM(F10,F14)</f>
        <v>170</v>
      </c>
      <c r="G9" s="21">
        <f>SUM(G10,G14)</f>
        <v>200</v>
      </c>
      <c r="H9" s="21"/>
      <c r="I9" s="43">
        <f>tbl_Rendimiento[[#This Row],[VA 2 ($)]]-tbl_Rendimiento[[#This Row],[CR ($)]]</f>
        <v>-30</v>
      </c>
      <c r="J9" s="42">
        <f>IFERROR(tbl_Rendimiento[[#This Row],[VC ($)]]/tbl_Rendimiento[[#This Row],[VA ($)]],0)</f>
        <v>-0.16216216216216217</v>
      </c>
      <c r="K9" s="43">
        <f>IFERROR(tbl_Rendimiento[[#This Row],[VA 2 ($)]]-tbl_Rendimiento[[#This Row],[VA ($)]],0)</f>
        <v>-15</v>
      </c>
      <c r="L9" s="42">
        <f>IFERROR(tbl_Rendimiento[[#This Row],[VP ($)]]/tbl_Rendimiento[[#This Row],[VA ($)]],0)</f>
        <v>-8.1081081081081086E-2</v>
      </c>
      <c r="M9" s="36">
        <f>IFERROR(tbl_Rendimiento[[#This Row],[VA 2 ($)]]/tbl_Rendimiento[[#This Row],[CR ($)]],0)</f>
        <v>0.85</v>
      </c>
      <c r="N9" s="36">
        <f>IFERROR(tbl_Rendimiento[[#This Row],[VA 2 ($)]]/tbl_Rendimiento[[#This Row],[VA ($)]],0)</f>
        <v>0.91891891891891897</v>
      </c>
      <c r="O9" s="37">
        <f>IFERROR(tbl_Rendimiento[[#This Row],[EAF]]-tbl_Rendimiento[[#This Row],[CR ($)]],0)</f>
        <v>5623.5294117647063</v>
      </c>
      <c r="P9" s="37">
        <f>IFERROR(tbl_Rendimiento[[#This Row],[*CPF general ($)]]/tbl_Rendimiento[[#This Row],[IRC]],0)</f>
        <v>5823.5294117647063</v>
      </c>
      <c r="Q9" s="42">
        <f>IFERROR(tbl_Rendimiento[[#This Row],[VAF ($)]]/tbl_Rendimiento[[#This Row],[*CPF general ($)]],0)</f>
        <v>-0.17647058823529421</v>
      </c>
      <c r="R9" s="43">
        <f>IFERROR(tbl_Rendimiento[[#This Row],[*CPF general ($)]]-tbl_Rendimiento[[#This Row],[EAF]],0)</f>
        <v>-873.52941176470631</v>
      </c>
      <c r="S9" s="36">
        <f>IFERROR((tbl_Rendimiento[[#This Row],[IRP]]+tbl_Rendimiento[[#This Row],[IRC]])/2,0)</f>
        <v>0.88445945945945947</v>
      </c>
      <c r="T9" s="40" t="str">
        <f>LOOKUP(tbl_Rendimiento[[#This Row],[Índice medio]],tbl_Estado[Límite de valor inferior],tbl_Estado[Estado])</f>
        <v>NARANJA</v>
      </c>
    </row>
    <row r="10" spans="2:20" s="5" customFormat="1" ht="18" customHeight="1" x14ac:dyDescent="0.2">
      <c r="B10" s="38" t="s">
        <v>91</v>
      </c>
      <c r="C10" s="21" t="s">
        <v>80</v>
      </c>
      <c r="D10" s="21">
        <f>6*670</f>
        <v>4020</v>
      </c>
      <c r="E10" s="21">
        <f>SUM(E11:E13)</f>
        <v>93</v>
      </c>
      <c r="F10" s="21">
        <f>SUM(F11:F13)</f>
        <v>90</v>
      </c>
      <c r="G10" s="21">
        <f>SUM(G11:G13)</f>
        <v>100</v>
      </c>
      <c r="H10" s="21"/>
      <c r="I10" s="43">
        <f>tbl_Rendimiento[[#This Row],[VA 2 ($)]]-tbl_Rendimiento[[#This Row],[CR ($)]]</f>
        <v>-10</v>
      </c>
      <c r="J10" s="42">
        <f>IFERROR(tbl_Rendimiento[[#This Row],[VC ($)]]/tbl_Rendimiento[[#This Row],[VA ($)]],0)</f>
        <v>-0.10752688172043011</v>
      </c>
      <c r="K10" s="43">
        <f>IFERROR(tbl_Rendimiento[[#This Row],[VA 2 ($)]]-tbl_Rendimiento[[#This Row],[VA ($)]],0)</f>
        <v>-3</v>
      </c>
      <c r="L10" s="42">
        <f>IFERROR(tbl_Rendimiento[[#This Row],[VP ($)]]/tbl_Rendimiento[[#This Row],[VA ($)]],0)</f>
        <v>-3.2258064516129031E-2</v>
      </c>
      <c r="M10" s="36">
        <f>IFERROR(tbl_Rendimiento[[#This Row],[VA 2 ($)]]/tbl_Rendimiento[[#This Row],[CR ($)]],0)</f>
        <v>0.9</v>
      </c>
      <c r="N10" s="36">
        <f>IFERROR(tbl_Rendimiento[[#This Row],[VA 2 ($)]]/tbl_Rendimiento[[#This Row],[VA ($)]],0)</f>
        <v>0.967741935483871</v>
      </c>
      <c r="O10" s="37">
        <f>IFERROR(tbl_Rendimiento[[#This Row],[EAF]]-tbl_Rendimiento[[#This Row],[CR ($)]],0)</f>
        <v>4366.666666666667</v>
      </c>
      <c r="P10" s="37">
        <f>IFERROR(tbl_Rendimiento[[#This Row],[*CPF general ($)]]/tbl_Rendimiento[[#This Row],[IRC]],0)</f>
        <v>4466.666666666667</v>
      </c>
      <c r="Q10" s="42">
        <f>IFERROR(tbl_Rendimiento[[#This Row],[VAF ($)]]/tbl_Rendimiento[[#This Row],[*CPF general ($)]],0)</f>
        <v>-0.11111111111111119</v>
      </c>
      <c r="R10" s="43">
        <f>IFERROR(tbl_Rendimiento[[#This Row],[*CPF general ($)]]-tbl_Rendimiento[[#This Row],[EAF]],0)</f>
        <v>-446.66666666666697</v>
      </c>
      <c r="S10" s="36">
        <f>IFERROR((tbl_Rendimiento[[#This Row],[IRP]]+tbl_Rendimiento[[#This Row],[IRC]])/2,0)</f>
        <v>0.93387096774193545</v>
      </c>
      <c r="T10" s="41" t="str">
        <f>LOOKUP(tbl_Rendimiento[[#This Row],[Índice medio]],tbl_Estado[Límite de valor inferior],tbl_Estado[Estado])</f>
        <v>NARANJA</v>
      </c>
    </row>
    <row r="11" spans="2:20" ht="18" customHeight="1" x14ac:dyDescent="0.2">
      <c r="B11" s="38" t="s">
        <v>92</v>
      </c>
      <c r="C11" s="21" t="s">
        <v>81</v>
      </c>
      <c r="D11" s="21">
        <v>0</v>
      </c>
      <c r="E11" s="21">
        <v>55</v>
      </c>
      <c r="F11" s="21">
        <v>50</v>
      </c>
      <c r="G11" s="21">
        <v>60</v>
      </c>
      <c r="H11" s="21"/>
      <c r="I11" s="43">
        <f>tbl_Rendimiento[[#This Row],[VA 2 ($)]]-tbl_Rendimiento[[#This Row],[CR ($)]]</f>
        <v>-10</v>
      </c>
      <c r="J11" s="42">
        <f>IFERROR(tbl_Rendimiento[[#This Row],[VC ($)]]/tbl_Rendimiento[[#This Row],[VA ($)]],0)</f>
        <v>-0.18181818181818182</v>
      </c>
      <c r="K11" s="43">
        <f>IFERROR(tbl_Rendimiento[[#This Row],[VA 2 ($)]]-tbl_Rendimiento[[#This Row],[VA ($)]],0)</f>
        <v>-5</v>
      </c>
      <c r="L11" s="42">
        <f>IFERROR(tbl_Rendimiento[[#This Row],[VP ($)]]/tbl_Rendimiento[[#This Row],[VA ($)]],0)</f>
        <v>-9.0909090909090912E-2</v>
      </c>
      <c r="M11" s="36">
        <f>IFERROR(tbl_Rendimiento[[#This Row],[VA 2 ($)]]/tbl_Rendimiento[[#This Row],[CR ($)]],0)</f>
        <v>0.83333333333333337</v>
      </c>
      <c r="N11" s="36">
        <f>IFERROR(tbl_Rendimiento[[#This Row],[VA 2 ($)]]/tbl_Rendimiento[[#This Row],[VA ($)]],0)</f>
        <v>0.90909090909090906</v>
      </c>
      <c r="O11" s="37">
        <f>IFERROR(tbl_Rendimiento[[#This Row],[EAF]]-tbl_Rendimiento[[#This Row],[CR ($)]],0)</f>
        <v>-60</v>
      </c>
      <c r="P11" s="37">
        <f>IFERROR(tbl_Rendimiento[[#This Row],[*CPF general ($)]]/tbl_Rendimiento[[#This Row],[IRC]],0)</f>
        <v>0</v>
      </c>
      <c r="Q11" s="42">
        <f>IFERROR(tbl_Rendimiento[[#This Row],[VAF ($)]]/tbl_Rendimiento[[#This Row],[*CPF general ($)]],0)</f>
        <v>0</v>
      </c>
      <c r="R11" s="43">
        <f>IFERROR(tbl_Rendimiento[[#This Row],[*CPF general ($)]]-tbl_Rendimiento[[#This Row],[EAF]],0)</f>
        <v>0</v>
      </c>
      <c r="S11" s="36">
        <f>IFERROR((tbl_Rendimiento[[#This Row],[IRP]]+tbl_Rendimiento[[#This Row],[IRC]])/2,0)</f>
        <v>0.87121212121212122</v>
      </c>
      <c r="T11" s="41" t="str">
        <f>LOOKUP(tbl_Rendimiento[[#This Row],[Índice medio]],tbl_Estado[Límite de valor inferior],tbl_Estado[Estado])</f>
        <v>NARANJA</v>
      </c>
    </row>
    <row r="12" spans="2:20" ht="18" customHeight="1" x14ac:dyDescent="0.2">
      <c r="B12" s="38" t="s">
        <v>93</v>
      </c>
      <c r="C12" s="21" t="s">
        <v>82</v>
      </c>
      <c r="D12" s="21">
        <f>11*700</f>
        <v>7700</v>
      </c>
      <c r="E12" s="21">
        <v>13</v>
      </c>
      <c r="F12" s="21">
        <v>14</v>
      </c>
      <c r="G12" s="21">
        <v>18</v>
      </c>
      <c r="H12" s="21"/>
      <c r="I12" s="43">
        <f>tbl_Rendimiento[[#This Row],[VA 2 ($)]]-tbl_Rendimiento[[#This Row],[CR ($)]]</f>
        <v>-4</v>
      </c>
      <c r="J12" s="42">
        <f>IFERROR(tbl_Rendimiento[[#This Row],[VC ($)]]/tbl_Rendimiento[[#This Row],[VA ($)]],0)</f>
        <v>-0.30769230769230771</v>
      </c>
      <c r="K12" s="43">
        <f>IFERROR(tbl_Rendimiento[[#This Row],[VA 2 ($)]]-tbl_Rendimiento[[#This Row],[VA ($)]],0)</f>
        <v>1</v>
      </c>
      <c r="L12" s="42">
        <f>IFERROR(tbl_Rendimiento[[#This Row],[VP ($)]]/tbl_Rendimiento[[#This Row],[VA ($)]],0)</f>
        <v>7.6923076923076927E-2</v>
      </c>
      <c r="M12" s="36">
        <f>IFERROR(tbl_Rendimiento[[#This Row],[VA 2 ($)]]/tbl_Rendimiento[[#This Row],[CR ($)]],0)</f>
        <v>0.77777777777777779</v>
      </c>
      <c r="N12" s="36">
        <f>IFERROR(tbl_Rendimiento[[#This Row],[VA 2 ($)]]/tbl_Rendimiento[[#This Row],[VA ($)]],0)</f>
        <v>1.0769230769230769</v>
      </c>
      <c r="O12" s="37">
        <f>IFERROR(tbl_Rendimiento[[#This Row],[EAF]]-tbl_Rendimiento[[#This Row],[CR ($)]],0)</f>
        <v>9882</v>
      </c>
      <c r="P12" s="37">
        <f>IFERROR(tbl_Rendimiento[[#This Row],[*CPF general ($)]]/tbl_Rendimiento[[#This Row],[IRC]],0)</f>
        <v>9900</v>
      </c>
      <c r="Q12" s="42">
        <f>IFERROR(tbl_Rendimiento[[#This Row],[VAF ($)]]/tbl_Rendimiento[[#This Row],[*CPF general ($)]],0)</f>
        <v>-0.2857142857142857</v>
      </c>
      <c r="R12" s="43">
        <f>IFERROR(tbl_Rendimiento[[#This Row],[*CPF general ($)]]-tbl_Rendimiento[[#This Row],[EAF]],0)</f>
        <v>-2200</v>
      </c>
      <c r="S12" s="36">
        <f>IFERROR((tbl_Rendimiento[[#This Row],[IRP]]+tbl_Rendimiento[[#This Row],[IRC]])/2,0)</f>
        <v>0.92735042735042739</v>
      </c>
      <c r="T12" s="41" t="str">
        <f>LOOKUP(tbl_Rendimiento[[#This Row],[Índice medio]],tbl_Estado[Límite de valor inferior],tbl_Estado[Estado])</f>
        <v>NARANJA</v>
      </c>
    </row>
    <row r="13" spans="2:20" ht="18" customHeight="1" x14ac:dyDescent="0.2">
      <c r="B13" s="38" t="s">
        <v>94</v>
      </c>
      <c r="C13" s="21" t="s">
        <v>86</v>
      </c>
      <c r="D13" s="21">
        <f>8*600</f>
        <v>4800</v>
      </c>
      <c r="E13" s="21">
        <v>25</v>
      </c>
      <c r="F13" s="21">
        <v>26</v>
      </c>
      <c r="G13" s="21">
        <v>22</v>
      </c>
      <c r="H13" s="21"/>
      <c r="I13" s="43">
        <f>tbl_Rendimiento[[#This Row],[VA 2 ($)]]-tbl_Rendimiento[[#This Row],[CR ($)]]</f>
        <v>4</v>
      </c>
      <c r="J13" s="42">
        <f>IFERROR(tbl_Rendimiento[[#This Row],[VC ($)]]/tbl_Rendimiento[[#This Row],[VA ($)]],0)</f>
        <v>0.16</v>
      </c>
      <c r="K13" s="43">
        <f>IFERROR(tbl_Rendimiento[[#This Row],[VA 2 ($)]]-tbl_Rendimiento[[#This Row],[VA ($)]],0)</f>
        <v>1</v>
      </c>
      <c r="L13" s="42">
        <f>IFERROR(tbl_Rendimiento[[#This Row],[VP ($)]]/tbl_Rendimiento[[#This Row],[VA ($)]],0)</f>
        <v>0.04</v>
      </c>
      <c r="M13" s="36">
        <f>IFERROR(tbl_Rendimiento[[#This Row],[VA 2 ($)]]/tbl_Rendimiento[[#This Row],[CR ($)]],0)</f>
        <v>1.1818181818181819</v>
      </c>
      <c r="N13" s="36">
        <f>IFERROR(tbl_Rendimiento[[#This Row],[VA 2 ($)]]/tbl_Rendimiento[[#This Row],[VA ($)]],0)</f>
        <v>1.04</v>
      </c>
      <c r="O13" s="37">
        <f>IFERROR(tbl_Rendimiento[[#This Row],[EAF]]-tbl_Rendimiento[[#This Row],[CR ($)]],0)</f>
        <v>4039.5384615384614</v>
      </c>
      <c r="P13" s="37">
        <f>IFERROR(tbl_Rendimiento[[#This Row],[*CPF general ($)]]/tbl_Rendimiento[[#This Row],[IRC]],0)</f>
        <v>4061.5384615384614</v>
      </c>
      <c r="Q13" s="42">
        <f>IFERROR(tbl_Rendimiento[[#This Row],[VAF ($)]]/tbl_Rendimiento[[#This Row],[*CPF general ($)]],0)</f>
        <v>0.15384615384615385</v>
      </c>
      <c r="R13" s="43">
        <f>IFERROR(tbl_Rendimiento[[#This Row],[*CPF general ($)]]-tbl_Rendimiento[[#This Row],[EAF]],0)</f>
        <v>738.46153846153857</v>
      </c>
      <c r="S13" s="36">
        <f>IFERROR((tbl_Rendimiento[[#This Row],[IRP]]+tbl_Rendimiento[[#This Row],[IRC]])/2,0)</f>
        <v>1.1109090909090908</v>
      </c>
      <c r="T13" s="41" t="str">
        <f>LOOKUP(tbl_Rendimiento[[#This Row],[Índice medio]],tbl_Estado[Límite de valor inferior],tbl_Estado[Estado])</f>
        <v>VERDE</v>
      </c>
    </row>
    <row r="14" spans="2:20" s="5" customFormat="1" ht="18" customHeight="1" x14ac:dyDescent="0.2">
      <c r="B14" s="38" t="s">
        <v>95</v>
      </c>
      <c r="C14" s="21" t="s">
        <v>83</v>
      </c>
      <c r="D14" s="21">
        <f>7*850</f>
        <v>5950</v>
      </c>
      <c r="E14" s="21">
        <f>SUM(E15:E15)</f>
        <v>92</v>
      </c>
      <c r="F14" s="21">
        <f>SUM(F15:F15)</f>
        <v>80</v>
      </c>
      <c r="G14" s="21">
        <f>SUM(G15:G15)</f>
        <v>100</v>
      </c>
      <c r="H14" s="21"/>
      <c r="I14" s="43">
        <f>tbl_Rendimiento[[#This Row],[VA 2 ($)]]-tbl_Rendimiento[[#This Row],[CR ($)]]</f>
        <v>-20</v>
      </c>
      <c r="J14" s="42">
        <f>IFERROR(tbl_Rendimiento[[#This Row],[VC ($)]]/tbl_Rendimiento[[#This Row],[VA ($)]],0)</f>
        <v>-0.21739130434782608</v>
      </c>
      <c r="K14" s="43">
        <f>IFERROR(tbl_Rendimiento[[#This Row],[VA 2 ($)]]-tbl_Rendimiento[[#This Row],[VA ($)]],0)</f>
        <v>-12</v>
      </c>
      <c r="L14" s="42">
        <f>IFERROR(tbl_Rendimiento[[#This Row],[VP ($)]]/tbl_Rendimiento[[#This Row],[VA ($)]],0)</f>
        <v>-0.13043478260869565</v>
      </c>
      <c r="M14" s="36">
        <f>IFERROR(tbl_Rendimiento[[#This Row],[VA 2 ($)]]/tbl_Rendimiento[[#This Row],[CR ($)]],0)</f>
        <v>0.8</v>
      </c>
      <c r="N14" s="36">
        <f>IFERROR(tbl_Rendimiento[[#This Row],[VA 2 ($)]]/tbl_Rendimiento[[#This Row],[VA ($)]],0)</f>
        <v>0.86956521739130432</v>
      </c>
      <c r="O14" s="37">
        <f>IFERROR(tbl_Rendimiento[[#This Row],[EAF]]-tbl_Rendimiento[[#This Row],[CR ($)]],0)</f>
        <v>7337.5</v>
      </c>
      <c r="P14" s="37">
        <f>IFERROR(tbl_Rendimiento[[#This Row],[*CPF general ($)]]/tbl_Rendimiento[[#This Row],[IRC]],0)</f>
        <v>7437.5</v>
      </c>
      <c r="Q14" s="42">
        <f>IFERROR(tbl_Rendimiento[[#This Row],[VAF ($)]]/tbl_Rendimiento[[#This Row],[*CPF general ($)]],0)</f>
        <v>-0.25</v>
      </c>
      <c r="R14" s="43">
        <f>IFERROR(tbl_Rendimiento[[#This Row],[*CPF general ($)]]-tbl_Rendimiento[[#This Row],[EAF]],0)</f>
        <v>-1487.5</v>
      </c>
      <c r="S14" s="36">
        <f>IFERROR((tbl_Rendimiento[[#This Row],[IRP]]+tbl_Rendimiento[[#This Row],[IRC]])/2,0)</f>
        <v>0.83478260869565224</v>
      </c>
      <c r="T14" s="41" t="str">
        <f>LOOKUP(tbl_Rendimiento[[#This Row],[Índice medio]],tbl_Estado[Límite de valor inferior],tbl_Estado[Estado])</f>
        <v>ROJO</v>
      </c>
    </row>
    <row r="15" spans="2:20" ht="18" customHeight="1" x14ac:dyDescent="0.2">
      <c r="B15" s="38" t="s">
        <v>96</v>
      </c>
      <c r="C15" s="21" t="s">
        <v>81</v>
      </c>
      <c r="D15" s="21">
        <f>5*485</f>
        <v>2425</v>
      </c>
      <c r="E15" s="21">
        <v>92</v>
      </c>
      <c r="F15" s="21">
        <v>80</v>
      </c>
      <c r="G15" s="21">
        <v>100</v>
      </c>
      <c r="H15" s="21"/>
      <c r="I15" s="43">
        <f>tbl_Rendimiento[[#This Row],[VA 2 ($)]]-tbl_Rendimiento[[#This Row],[CR ($)]]</f>
        <v>-20</v>
      </c>
      <c r="J15" s="42">
        <f>IFERROR(tbl_Rendimiento[[#This Row],[VC ($)]]/tbl_Rendimiento[[#This Row],[VA ($)]],0)</f>
        <v>-0.21739130434782608</v>
      </c>
      <c r="K15" s="43">
        <f>IFERROR(tbl_Rendimiento[[#This Row],[VA 2 ($)]]-tbl_Rendimiento[[#This Row],[VA ($)]],0)</f>
        <v>-12</v>
      </c>
      <c r="L15" s="42">
        <f>IFERROR(tbl_Rendimiento[[#This Row],[VP ($)]]/tbl_Rendimiento[[#This Row],[VA ($)]],0)</f>
        <v>-0.13043478260869565</v>
      </c>
      <c r="M15" s="36">
        <f>IFERROR(tbl_Rendimiento[[#This Row],[VA 2 ($)]]/tbl_Rendimiento[[#This Row],[CR ($)]],0)</f>
        <v>0.8</v>
      </c>
      <c r="N15" s="36">
        <f>IFERROR(tbl_Rendimiento[[#This Row],[VA 2 ($)]]/tbl_Rendimiento[[#This Row],[VA ($)]],0)</f>
        <v>0.86956521739130432</v>
      </c>
      <c r="O15" s="37">
        <f>IFERROR(tbl_Rendimiento[[#This Row],[EAF]]-tbl_Rendimiento[[#This Row],[CR ($)]],0)</f>
        <v>2931.25</v>
      </c>
      <c r="P15" s="37">
        <f>IFERROR(tbl_Rendimiento[[#This Row],[*CPF general ($)]]/tbl_Rendimiento[[#This Row],[IRC]],0)</f>
        <v>3031.25</v>
      </c>
      <c r="Q15" s="42">
        <f>IFERROR(tbl_Rendimiento[[#This Row],[VAF ($)]]/tbl_Rendimiento[[#This Row],[*CPF general ($)]],0)</f>
        <v>-0.25</v>
      </c>
      <c r="R15" s="43">
        <f>IFERROR(tbl_Rendimiento[[#This Row],[*CPF general ($)]]-tbl_Rendimiento[[#This Row],[EAF]],0)</f>
        <v>-606.25</v>
      </c>
      <c r="S15" s="36">
        <f>IFERROR((tbl_Rendimiento[[#This Row],[IRP]]+tbl_Rendimiento[[#This Row],[IRC]])/2,0)</f>
        <v>0.83478260869565224</v>
      </c>
      <c r="T15" s="41" t="str">
        <f>LOOKUP(tbl_Rendimiento[[#This Row],[Índice medio]],tbl_Estado[Límite de valor inferior],tbl_Estado[Estado])</f>
        <v>ROJO</v>
      </c>
    </row>
    <row r="18" spans="4:4" ht="18" customHeight="1" x14ac:dyDescent="0.2">
      <c r="D18" s="1" t="s">
        <v>97</v>
      </c>
    </row>
  </sheetData>
  <conditionalFormatting sqref="S6:T7 T16:T65389">
    <cfRule type="cellIs" dxfId="8" priority="47" stopIfTrue="1" operator="equal">
      <formula>"VERDE"</formula>
    </cfRule>
    <cfRule type="cellIs" dxfId="7" priority="48" stopIfTrue="1" operator="equal">
      <formula>"AMARILLO"</formula>
    </cfRule>
    <cfRule type="cellIs" dxfId="6" priority="49" stopIfTrue="1" operator="equal">
      <formula>"ROJO"</formula>
    </cfRule>
  </conditionalFormatting>
  <conditionalFormatting sqref="T9:T15">
    <cfRule type="expression" dxfId="5" priority="42">
      <formula>$T9="NEGRO"</formula>
    </cfRule>
    <cfRule type="expression" dxfId="4" priority="43">
      <formula>$T9="VERDE"</formula>
    </cfRule>
    <cfRule type="expression" dxfId="3" priority="44">
      <formula>$T9="ROJO"</formula>
    </cfRule>
    <cfRule type="expression" dxfId="2" priority="45">
      <formula>$T9="NARANJA"</formula>
    </cfRule>
    <cfRule type="expression" dxfId="1" priority="46">
      <formula>$T9=""</formula>
    </cfRule>
  </conditionalFormatting>
  <conditionalFormatting sqref="I9:L15 Q9:R15">
    <cfRule type="expression" dxfId="0" priority="39">
      <formula>I9&lt;0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negative="1">
          <x14:colorSeries theme="3" tint="0.749992370372631"/>
          <x14:colorNegative rgb="FFFFB620"/>
          <x14:colorAxis rgb="FF000000"/>
          <x14:colorMarkers theme="6"/>
          <x14:colorFirst rgb="FF5687C2"/>
          <x14:colorLast rgb="FF359CEB"/>
          <x14:colorHigh theme="4"/>
          <x14:colorLow theme="6"/>
          <x14:sparklines>
            <x14:sparkline>
              <xm:f>'Informe de rendimiento'!E9:G9</xm:f>
              <xm:sqref>H9</xm:sqref>
            </x14:sparkline>
            <x14:sparkline>
              <xm:f>'Informe de rendimiento'!E10:G10</xm:f>
              <xm:sqref>H10</xm:sqref>
            </x14:sparkline>
            <x14:sparkline>
              <xm:f>'Informe de rendimiento'!E11:G11</xm:f>
              <xm:sqref>H11</xm:sqref>
            </x14:sparkline>
            <x14:sparkline>
              <xm:f>'Informe de rendimiento'!E12:G12</xm:f>
              <xm:sqref>H12</xm:sqref>
            </x14:sparkline>
            <x14:sparkline>
              <xm:f>'Informe de rendimiento'!E13:G13</xm:f>
              <xm:sqref>H13</xm:sqref>
            </x14:sparkline>
            <x14:sparkline>
              <xm:f>'Informe de rendimiento'!E14:G14</xm:f>
              <xm:sqref>H14</xm:sqref>
            </x14:sparkline>
            <x14:sparkline>
              <xm:f>'Informe de rendimiento'!E15:G15</xm:f>
              <xm:sqref>H15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0.249977111117893"/>
    <pageSetUpPr autoPageBreaks="0" fitToPage="1"/>
  </sheetPr>
  <dimension ref="A1:J18"/>
  <sheetViews>
    <sheetView showGridLines="0" zoomScale="85" zoomScaleNormal="85" workbookViewId="0">
      <selection activeCell="I7" sqref="I7"/>
    </sheetView>
  </sheetViews>
  <sheetFormatPr baseColWidth="10" defaultColWidth="9.140625" defaultRowHeight="18" customHeight="1" x14ac:dyDescent="0.2"/>
  <cols>
    <col min="1" max="1" width="1.7109375" style="1" customWidth="1"/>
    <col min="2" max="2" width="5.28515625" style="3" customWidth="1"/>
    <col min="3" max="3" width="37.5703125" style="1" customWidth="1"/>
    <col min="4" max="4" width="11.140625" style="2" customWidth="1"/>
    <col min="5" max="5" width="62.140625" style="1" customWidth="1"/>
    <col min="6" max="6" width="16.7109375" style="2" customWidth="1"/>
    <col min="7" max="7" width="1.7109375" style="1" customWidth="1"/>
    <col min="8" max="8" width="10.28515625" style="1" customWidth="1"/>
    <col min="9" max="9" width="51.28515625" style="1" customWidth="1"/>
    <col min="10" max="10" width="14.85546875" style="1" customWidth="1"/>
    <col min="11" max="252" width="9.140625" style="1"/>
    <col min="253" max="253" width="3.28515625" style="1" customWidth="1"/>
    <col min="254" max="254" width="25.140625" style="1" bestFit="1" customWidth="1"/>
    <col min="255" max="255" width="9.140625" style="1"/>
    <col min="256" max="256" width="51.5703125" style="1" customWidth="1"/>
    <col min="257" max="257" width="15.7109375" style="1" bestFit="1" customWidth="1"/>
    <col min="258" max="508" width="9.140625" style="1"/>
    <col min="509" max="509" width="3.28515625" style="1" customWidth="1"/>
    <col min="510" max="510" width="25.140625" style="1" bestFit="1" customWidth="1"/>
    <col min="511" max="511" width="9.140625" style="1"/>
    <col min="512" max="512" width="51.5703125" style="1" customWidth="1"/>
    <col min="513" max="513" width="15.7109375" style="1" bestFit="1" customWidth="1"/>
    <col min="514" max="764" width="9.140625" style="1"/>
    <col min="765" max="765" width="3.28515625" style="1" customWidth="1"/>
    <col min="766" max="766" width="25.140625" style="1" bestFit="1" customWidth="1"/>
    <col min="767" max="767" width="9.140625" style="1"/>
    <col min="768" max="768" width="51.5703125" style="1" customWidth="1"/>
    <col min="769" max="769" width="15.7109375" style="1" bestFit="1" customWidth="1"/>
    <col min="770" max="1020" width="9.140625" style="1"/>
    <col min="1021" max="1021" width="3.28515625" style="1" customWidth="1"/>
    <col min="1022" max="1022" width="25.140625" style="1" bestFit="1" customWidth="1"/>
    <col min="1023" max="1023" width="9.140625" style="1"/>
    <col min="1024" max="1024" width="51.5703125" style="1" customWidth="1"/>
    <col min="1025" max="1025" width="15.7109375" style="1" bestFit="1" customWidth="1"/>
    <col min="1026" max="1276" width="9.140625" style="1"/>
    <col min="1277" max="1277" width="3.28515625" style="1" customWidth="1"/>
    <col min="1278" max="1278" width="25.140625" style="1" bestFit="1" customWidth="1"/>
    <col min="1279" max="1279" width="9.140625" style="1"/>
    <col min="1280" max="1280" width="51.5703125" style="1" customWidth="1"/>
    <col min="1281" max="1281" width="15.7109375" style="1" bestFit="1" customWidth="1"/>
    <col min="1282" max="1532" width="9.140625" style="1"/>
    <col min="1533" max="1533" width="3.28515625" style="1" customWidth="1"/>
    <col min="1534" max="1534" width="25.140625" style="1" bestFit="1" customWidth="1"/>
    <col min="1535" max="1535" width="9.140625" style="1"/>
    <col min="1536" max="1536" width="51.5703125" style="1" customWidth="1"/>
    <col min="1537" max="1537" width="15.7109375" style="1" bestFit="1" customWidth="1"/>
    <col min="1538" max="1788" width="9.140625" style="1"/>
    <col min="1789" max="1789" width="3.28515625" style="1" customWidth="1"/>
    <col min="1790" max="1790" width="25.140625" style="1" bestFit="1" customWidth="1"/>
    <col min="1791" max="1791" width="9.140625" style="1"/>
    <col min="1792" max="1792" width="51.5703125" style="1" customWidth="1"/>
    <col min="1793" max="1793" width="15.7109375" style="1" bestFit="1" customWidth="1"/>
    <col min="1794" max="2044" width="9.140625" style="1"/>
    <col min="2045" max="2045" width="3.28515625" style="1" customWidth="1"/>
    <col min="2046" max="2046" width="25.140625" style="1" bestFit="1" customWidth="1"/>
    <col min="2047" max="2047" width="9.140625" style="1"/>
    <col min="2048" max="2048" width="51.5703125" style="1" customWidth="1"/>
    <col min="2049" max="2049" width="15.7109375" style="1" bestFit="1" customWidth="1"/>
    <col min="2050" max="2300" width="9.140625" style="1"/>
    <col min="2301" max="2301" width="3.28515625" style="1" customWidth="1"/>
    <col min="2302" max="2302" width="25.140625" style="1" bestFit="1" customWidth="1"/>
    <col min="2303" max="2303" width="9.140625" style="1"/>
    <col min="2304" max="2304" width="51.5703125" style="1" customWidth="1"/>
    <col min="2305" max="2305" width="15.7109375" style="1" bestFit="1" customWidth="1"/>
    <col min="2306" max="2556" width="9.140625" style="1"/>
    <col min="2557" max="2557" width="3.28515625" style="1" customWidth="1"/>
    <col min="2558" max="2558" width="25.140625" style="1" bestFit="1" customWidth="1"/>
    <col min="2559" max="2559" width="9.140625" style="1"/>
    <col min="2560" max="2560" width="51.5703125" style="1" customWidth="1"/>
    <col min="2561" max="2561" width="15.7109375" style="1" bestFit="1" customWidth="1"/>
    <col min="2562" max="2812" width="9.140625" style="1"/>
    <col min="2813" max="2813" width="3.28515625" style="1" customWidth="1"/>
    <col min="2814" max="2814" width="25.140625" style="1" bestFit="1" customWidth="1"/>
    <col min="2815" max="2815" width="9.140625" style="1"/>
    <col min="2816" max="2816" width="51.5703125" style="1" customWidth="1"/>
    <col min="2817" max="2817" width="15.7109375" style="1" bestFit="1" customWidth="1"/>
    <col min="2818" max="3068" width="9.140625" style="1"/>
    <col min="3069" max="3069" width="3.28515625" style="1" customWidth="1"/>
    <col min="3070" max="3070" width="25.140625" style="1" bestFit="1" customWidth="1"/>
    <col min="3071" max="3071" width="9.140625" style="1"/>
    <col min="3072" max="3072" width="51.5703125" style="1" customWidth="1"/>
    <col min="3073" max="3073" width="15.7109375" style="1" bestFit="1" customWidth="1"/>
    <col min="3074" max="3324" width="9.140625" style="1"/>
    <col min="3325" max="3325" width="3.28515625" style="1" customWidth="1"/>
    <col min="3326" max="3326" width="25.140625" style="1" bestFit="1" customWidth="1"/>
    <col min="3327" max="3327" width="9.140625" style="1"/>
    <col min="3328" max="3328" width="51.5703125" style="1" customWidth="1"/>
    <col min="3329" max="3329" width="15.7109375" style="1" bestFit="1" customWidth="1"/>
    <col min="3330" max="3580" width="9.140625" style="1"/>
    <col min="3581" max="3581" width="3.28515625" style="1" customWidth="1"/>
    <col min="3582" max="3582" width="25.140625" style="1" bestFit="1" customWidth="1"/>
    <col min="3583" max="3583" width="9.140625" style="1"/>
    <col min="3584" max="3584" width="51.5703125" style="1" customWidth="1"/>
    <col min="3585" max="3585" width="15.7109375" style="1" bestFit="1" customWidth="1"/>
    <col min="3586" max="3836" width="9.140625" style="1"/>
    <col min="3837" max="3837" width="3.28515625" style="1" customWidth="1"/>
    <col min="3838" max="3838" width="25.140625" style="1" bestFit="1" customWidth="1"/>
    <col min="3839" max="3839" width="9.140625" style="1"/>
    <col min="3840" max="3840" width="51.5703125" style="1" customWidth="1"/>
    <col min="3841" max="3841" width="15.7109375" style="1" bestFit="1" customWidth="1"/>
    <col min="3842" max="4092" width="9.140625" style="1"/>
    <col min="4093" max="4093" width="3.28515625" style="1" customWidth="1"/>
    <col min="4094" max="4094" width="25.140625" style="1" bestFit="1" customWidth="1"/>
    <col min="4095" max="4095" width="9.140625" style="1"/>
    <col min="4096" max="4096" width="51.5703125" style="1" customWidth="1"/>
    <col min="4097" max="4097" width="15.7109375" style="1" bestFit="1" customWidth="1"/>
    <col min="4098" max="4348" width="9.140625" style="1"/>
    <col min="4349" max="4349" width="3.28515625" style="1" customWidth="1"/>
    <col min="4350" max="4350" width="25.140625" style="1" bestFit="1" customWidth="1"/>
    <col min="4351" max="4351" width="9.140625" style="1"/>
    <col min="4352" max="4352" width="51.5703125" style="1" customWidth="1"/>
    <col min="4353" max="4353" width="15.7109375" style="1" bestFit="1" customWidth="1"/>
    <col min="4354" max="4604" width="9.140625" style="1"/>
    <col min="4605" max="4605" width="3.28515625" style="1" customWidth="1"/>
    <col min="4606" max="4606" width="25.140625" style="1" bestFit="1" customWidth="1"/>
    <col min="4607" max="4607" width="9.140625" style="1"/>
    <col min="4608" max="4608" width="51.5703125" style="1" customWidth="1"/>
    <col min="4609" max="4609" width="15.7109375" style="1" bestFit="1" customWidth="1"/>
    <col min="4610" max="4860" width="9.140625" style="1"/>
    <col min="4861" max="4861" width="3.28515625" style="1" customWidth="1"/>
    <col min="4862" max="4862" width="25.140625" style="1" bestFit="1" customWidth="1"/>
    <col min="4863" max="4863" width="9.140625" style="1"/>
    <col min="4864" max="4864" width="51.5703125" style="1" customWidth="1"/>
    <col min="4865" max="4865" width="15.7109375" style="1" bestFit="1" customWidth="1"/>
    <col min="4866" max="5116" width="9.140625" style="1"/>
    <col min="5117" max="5117" width="3.28515625" style="1" customWidth="1"/>
    <col min="5118" max="5118" width="25.140625" style="1" bestFit="1" customWidth="1"/>
    <col min="5119" max="5119" width="9.140625" style="1"/>
    <col min="5120" max="5120" width="51.5703125" style="1" customWidth="1"/>
    <col min="5121" max="5121" width="15.7109375" style="1" bestFit="1" customWidth="1"/>
    <col min="5122" max="5372" width="9.140625" style="1"/>
    <col min="5373" max="5373" width="3.28515625" style="1" customWidth="1"/>
    <col min="5374" max="5374" width="25.140625" style="1" bestFit="1" customWidth="1"/>
    <col min="5375" max="5375" width="9.140625" style="1"/>
    <col min="5376" max="5376" width="51.5703125" style="1" customWidth="1"/>
    <col min="5377" max="5377" width="15.7109375" style="1" bestFit="1" customWidth="1"/>
    <col min="5378" max="5628" width="9.140625" style="1"/>
    <col min="5629" max="5629" width="3.28515625" style="1" customWidth="1"/>
    <col min="5630" max="5630" width="25.140625" style="1" bestFit="1" customWidth="1"/>
    <col min="5631" max="5631" width="9.140625" style="1"/>
    <col min="5632" max="5632" width="51.5703125" style="1" customWidth="1"/>
    <col min="5633" max="5633" width="15.7109375" style="1" bestFit="1" customWidth="1"/>
    <col min="5634" max="5884" width="9.140625" style="1"/>
    <col min="5885" max="5885" width="3.28515625" style="1" customWidth="1"/>
    <col min="5886" max="5886" width="25.140625" style="1" bestFit="1" customWidth="1"/>
    <col min="5887" max="5887" width="9.140625" style="1"/>
    <col min="5888" max="5888" width="51.5703125" style="1" customWidth="1"/>
    <col min="5889" max="5889" width="15.7109375" style="1" bestFit="1" customWidth="1"/>
    <col min="5890" max="6140" width="9.140625" style="1"/>
    <col min="6141" max="6141" width="3.28515625" style="1" customWidth="1"/>
    <col min="6142" max="6142" width="25.140625" style="1" bestFit="1" customWidth="1"/>
    <col min="6143" max="6143" width="9.140625" style="1"/>
    <col min="6144" max="6144" width="51.5703125" style="1" customWidth="1"/>
    <col min="6145" max="6145" width="15.7109375" style="1" bestFit="1" customWidth="1"/>
    <col min="6146" max="6396" width="9.140625" style="1"/>
    <col min="6397" max="6397" width="3.28515625" style="1" customWidth="1"/>
    <col min="6398" max="6398" width="25.140625" style="1" bestFit="1" customWidth="1"/>
    <col min="6399" max="6399" width="9.140625" style="1"/>
    <col min="6400" max="6400" width="51.5703125" style="1" customWidth="1"/>
    <col min="6401" max="6401" width="15.7109375" style="1" bestFit="1" customWidth="1"/>
    <col min="6402" max="6652" width="9.140625" style="1"/>
    <col min="6653" max="6653" width="3.28515625" style="1" customWidth="1"/>
    <col min="6654" max="6654" width="25.140625" style="1" bestFit="1" customWidth="1"/>
    <col min="6655" max="6655" width="9.140625" style="1"/>
    <col min="6656" max="6656" width="51.5703125" style="1" customWidth="1"/>
    <col min="6657" max="6657" width="15.7109375" style="1" bestFit="1" customWidth="1"/>
    <col min="6658" max="6908" width="9.140625" style="1"/>
    <col min="6909" max="6909" width="3.28515625" style="1" customWidth="1"/>
    <col min="6910" max="6910" width="25.140625" style="1" bestFit="1" customWidth="1"/>
    <col min="6911" max="6911" width="9.140625" style="1"/>
    <col min="6912" max="6912" width="51.5703125" style="1" customWidth="1"/>
    <col min="6913" max="6913" width="15.7109375" style="1" bestFit="1" customWidth="1"/>
    <col min="6914" max="7164" width="9.140625" style="1"/>
    <col min="7165" max="7165" width="3.28515625" style="1" customWidth="1"/>
    <col min="7166" max="7166" width="25.140625" style="1" bestFit="1" customWidth="1"/>
    <col min="7167" max="7167" width="9.140625" style="1"/>
    <col min="7168" max="7168" width="51.5703125" style="1" customWidth="1"/>
    <col min="7169" max="7169" width="15.7109375" style="1" bestFit="1" customWidth="1"/>
    <col min="7170" max="7420" width="9.140625" style="1"/>
    <col min="7421" max="7421" width="3.28515625" style="1" customWidth="1"/>
    <col min="7422" max="7422" width="25.140625" style="1" bestFit="1" customWidth="1"/>
    <col min="7423" max="7423" width="9.140625" style="1"/>
    <col min="7424" max="7424" width="51.5703125" style="1" customWidth="1"/>
    <col min="7425" max="7425" width="15.7109375" style="1" bestFit="1" customWidth="1"/>
    <col min="7426" max="7676" width="9.140625" style="1"/>
    <col min="7677" max="7677" width="3.28515625" style="1" customWidth="1"/>
    <col min="7678" max="7678" width="25.140625" style="1" bestFit="1" customWidth="1"/>
    <col min="7679" max="7679" width="9.140625" style="1"/>
    <col min="7680" max="7680" width="51.5703125" style="1" customWidth="1"/>
    <col min="7681" max="7681" width="15.7109375" style="1" bestFit="1" customWidth="1"/>
    <col min="7682" max="7932" width="9.140625" style="1"/>
    <col min="7933" max="7933" width="3.28515625" style="1" customWidth="1"/>
    <col min="7934" max="7934" width="25.140625" style="1" bestFit="1" customWidth="1"/>
    <col min="7935" max="7935" width="9.140625" style="1"/>
    <col min="7936" max="7936" width="51.5703125" style="1" customWidth="1"/>
    <col min="7937" max="7937" width="15.7109375" style="1" bestFit="1" customWidth="1"/>
    <col min="7938" max="8188" width="9.140625" style="1"/>
    <col min="8189" max="8189" width="3.28515625" style="1" customWidth="1"/>
    <col min="8190" max="8190" width="25.140625" style="1" bestFit="1" customWidth="1"/>
    <col min="8191" max="8191" width="9.140625" style="1"/>
    <col min="8192" max="8192" width="51.5703125" style="1" customWidth="1"/>
    <col min="8193" max="8193" width="15.7109375" style="1" bestFit="1" customWidth="1"/>
    <col min="8194" max="8444" width="9.140625" style="1"/>
    <col min="8445" max="8445" width="3.28515625" style="1" customWidth="1"/>
    <col min="8446" max="8446" width="25.140625" style="1" bestFit="1" customWidth="1"/>
    <col min="8447" max="8447" width="9.140625" style="1"/>
    <col min="8448" max="8448" width="51.5703125" style="1" customWidth="1"/>
    <col min="8449" max="8449" width="15.7109375" style="1" bestFit="1" customWidth="1"/>
    <col min="8450" max="8700" width="9.140625" style="1"/>
    <col min="8701" max="8701" width="3.28515625" style="1" customWidth="1"/>
    <col min="8702" max="8702" width="25.140625" style="1" bestFit="1" customWidth="1"/>
    <col min="8703" max="8703" width="9.140625" style="1"/>
    <col min="8704" max="8704" width="51.5703125" style="1" customWidth="1"/>
    <col min="8705" max="8705" width="15.7109375" style="1" bestFit="1" customWidth="1"/>
    <col min="8706" max="8956" width="9.140625" style="1"/>
    <col min="8957" max="8957" width="3.28515625" style="1" customWidth="1"/>
    <col min="8958" max="8958" width="25.140625" style="1" bestFit="1" customWidth="1"/>
    <col min="8959" max="8959" width="9.140625" style="1"/>
    <col min="8960" max="8960" width="51.5703125" style="1" customWidth="1"/>
    <col min="8961" max="8961" width="15.7109375" style="1" bestFit="1" customWidth="1"/>
    <col min="8962" max="9212" width="9.140625" style="1"/>
    <col min="9213" max="9213" width="3.28515625" style="1" customWidth="1"/>
    <col min="9214" max="9214" width="25.140625" style="1" bestFit="1" customWidth="1"/>
    <col min="9215" max="9215" width="9.140625" style="1"/>
    <col min="9216" max="9216" width="51.5703125" style="1" customWidth="1"/>
    <col min="9217" max="9217" width="15.7109375" style="1" bestFit="1" customWidth="1"/>
    <col min="9218" max="9468" width="9.140625" style="1"/>
    <col min="9469" max="9469" width="3.28515625" style="1" customWidth="1"/>
    <col min="9470" max="9470" width="25.140625" style="1" bestFit="1" customWidth="1"/>
    <col min="9471" max="9471" width="9.140625" style="1"/>
    <col min="9472" max="9472" width="51.5703125" style="1" customWidth="1"/>
    <col min="9473" max="9473" width="15.7109375" style="1" bestFit="1" customWidth="1"/>
    <col min="9474" max="9724" width="9.140625" style="1"/>
    <col min="9725" max="9725" width="3.28515625" style="1" customWidth="1"/>
    <col min="9726" max="9726" width="25.140625" style="1" bestFit="1" customWidth="1"/>
    <col min="9727" max="9727" width="9.140625" style="1"/>
    <col min="9728" max="9728" width="51.5703125" style="1" customWidth="1"/>
    <col min="9729" max="9729" width="15.7109375" style="1" bestFit="1" customWidth="1"/>
    <col min="9730" max="9980" width="9.140625" style="1"/>
    <col min="9981" max="9981" width="3.28515625" style="1" customWidth="1"/>
    <col min="9982" max="9982" width="25.140625" style="1" bestFit="1" customWidth="1"/>
    <col min="9983" max="9983" width="9.140625" style="1"/>
    <col min="9984" max="9984" width="51.5703125" style="1" customWidth="1"/>
    <col min="9985" max="9985" width="15.7109375" style="1" bestFit="1" customWidth="1"/>
    <col min="9986" max="10236" width="9.140625" style="1"/>
    <col min="10237" max="10237" width="3.28515625" style="1" customWidth="1"/>
    <col min="10238" max="10238" width="25.140625" style="1" bestFit="1" customWidth="1"/>
    <col min="10239" max="10239" width="9.140625" style="1"/>
    <col min="10240" max="10240" width="51.5703125" style="1" customWidth="1"/>
    <col min="10241" max="10241" width="15.7109375" style="1" bestFit="1" customWidth="1"/>
    <col min="10242" max="10492" width="9.140625" style="1"/>
    <col min="10493" max="10493" width="3.28515625" style="1" customWidth="1"/>
    <col min="10494" max="10494" width="25.140625" style="1" bestFit="1" customWidth="1"/>
    <col min="10495" max="10495" width="9.140625" style="1"/>
    <col min="10496" max="10496" width="51.5703125" style="1" customWidth="1"/>
    <col min="10497" max="10497" width="15.7109375" style="1" bestFit="1" customWidth="1"/>
    <col min="10498" max="10748" width="9.140625" style="1"/>
    <col min="10749" max="10749" width="3.28515625" style="1" customWidth="1"/>
    <col min="10750" max="10750" width="25.140625" style="1" bestFit="1" customWidth="1"/>
    <col min="10751" max="10751" width="9.140625" style="1"/>
    <col min="10752" max="10752" width="51.5703125" style="1" customWidth="1"/>
    <col min="10753" max="10753" width="15.7109375" style="1" bestFit="1" customWidth="1"/>
    <col min="10754" max="11004" width="9.140625" style="1"/>
    <col min="11005" max="11005" width="3.28515625" style="1" customWidth="1"/>
    <col min="11006" max="11006" width="25.140625" style="1" bestFit="1" customWidth="1"/>
    <col min="11007" max="11007" width="9.140625" style="1"/>
    <col min="11008" max="11008" width="51.5703125" style="1" customWidth="1"/>
    <col min="11009" max="11009" width="15.7109375" style="1" bestFit="1" customWidth="1"/>
    <col min="11010" max="11260" width="9.140625" style="1"/>
    <col min="11261" max="11261" width="3.28515625" style="1" customWidth="1"/>
    <col min="11262" max="11262" width="25.140625" style="1" bestFit="1" customWidth="1"/>
    <col min="11263" max="11263" width="9.140625" style="1"/>
    <col min="11264" max="11264" width="51.5703125" style="1" customWidth="1"/>
    <col min="11265" max="11265" width="15.7109375" style="1" bestFit="1" customWidth="1"/>
    <col min="11266" max="11516" width="9.140625" style="1"/>
    <col min="11517" max="11517" width="3.28515625" style="1" customWidth="1"/>
    <col min="11518" max="11518" width="25.140625" style="1" bestFit="1" customWidth="1"/>
    <col min="11519" max="11519" width="9.140625" style="1"/>
    <col min="11520" max="11520" width="51.5703125" style="1" customWidth="1"/>
    <col min="11521" max="11521" width="15.7109375" style="1" bestFit="1" customWidth="1"/>
    <col min="11522" max="11772" width="9.140625" style="1"/>
    <col min="11773" max="11773" width="3.28515625" style="1" customWidth="1"/>
    <col min="11774" max="11774" width="25.140625" style="1" bestFit="1" customWidth="1"/>
    <col min="11775" max="11775" width="9.140625" style="1"/>
    <col min="11776" max="11776" width="51.5703125" style="1" customWidth="1"/>
    <col min="11777" max="11777" width="15.7109375" style="1" bestFit="1" customWidth="1"/>
    <col min="11778" max="12028" width="9.140625" style="1"/>
    <col min="12029" max="12029" width="3.28515625" style="1" customWidth="1"/>
    <col min="12030" max="12030" width="25.140625" style="1" bestFit="1" customWidth="1"/>
    <col min="12031" max="12031" width="9.140625" style="1"/>
    <col min="12032" max="12032" width="51.5703125" style="1" customWidth="1"/>
    <col min="12033" max="12033" width="15.7109375" style="1" bestFit="1" customWidth="1"/>
    <col min="12034" max="12284" width="9.140625" style="1"/>
    <col min="12285" max="12285" width="3.28515625" style="1" customWidth="1"/>
    <col min="12286" max="12286" width="25.140625" style="1" bestFit="1" customWidth="1"/>
    <col min="12287" max="12287" width="9.140625" style="1"/>
    <col min="12288" max="12288" width="51.5703125" style="1" customWidth="1"/>
    <col min="12289" max="12289" width="15.7109375" style="1" bestFit="1" customWidth="1"/>
    <col min="12290" max="12540" width="9.140625" style="1"/>
    <col min="12541" max="12541" width="3.28515625" style="1" customWidth="1"/>
    <col min="12542" max="12542" width="25.140625" style="1" bestFit="1" customWidth="1"/>
    <col min="12543" max="12543" width="9.140625" style="1"/>
    <col min="12544" max="12544" width="51.5703125" style="1" customWidth="1"/>
    <col min="12545" max="12545" width="15.7109375" style="1" bestFit="1" customWidth="1"/>
    <col min="12546" max="12796" width="9.140625" style="1"/>
    <col min="12797" max="12797" width="3.28515625" style="1" customWidth="1"/>
    <col min="12798" max="12798" width="25.140625" style="1" bestFit="1" customWidth="1"/>
    <col min="12799" max="12799" width="9.140625" style="1"/>
    <col min="12800" max="12800" width="51.5703125" style="1" customWidth="1"/>
    <col min="12801" max="12801" width="15.7109375" style="1" bestFit="1" customWidth="1"/>
    <col min="12802" max="13052" width="9.140625" style="1"/>
    <col min="13053" max="13053" width="3.28515625" style="1" customWidth="1"/>
    <col min="13054" max="13054" width="25.140625" style="1" bestFit="1" customWidth="1"/>
    <col min="13055" max="13055" width="9.140625" style="1"/>
    <col min="13056" max="13056" width="51.5703125" style="1" customWidth="1"/>
    <col min="13057" max="13057" width="15.7109375" style="1" bestFit="1" customWidth="1"/>
    <col min="13058" max="13308" width="9.140625" style="1"/>
    <col min="13309" max="13309" width="3.28515625" style="1" customWidth="1"/>
    <col min="13310" max="13310" width="25.140625" style="1" bestFit="1" customWidth="1"/>
    <col min="13311" max="13311" width="9.140625" style="1"/>
    <col min="13312" max="13312" width="51.5703125" style="1" customWidth="1"/>
    <col min="13313" max="13313" width="15.7109375" style="1" bestFit="1" customWidth="1"/>
    <col min="13314" max="13564" width="9.140625" style="1"/>
    <col min="13565" max="13565" width="3.28515625" style="1" customWidth="1"/>
    <col min="13566" max="13566" width="25.140625" style="1" bestFit="1" customWidth="1"/>
    <col min="13567" max="13567" width="9.140625" style="1"/>
    <col min="13568" max="13568" width="51.5703125" style="1" customWidth="1"/>
    <col min="13569" max="13569" width="15.7109375" style="1" bestFit="1" customWidth="1"/>
    <col min="13570" max="13820" width="9.140625" style="1"/>
    <col min="13821" max="13821" width="3.28515625" style="1" customWidth="1"/>
    <col min="13822" max="13822" width="25.140625" style="1" bestFit="1" customWidth="1"/>
    <col min="13823" max="13823" width="9.140625" style="1"/>
    <col min="13824" max="13824" width="51.5703125" style="1" customWidth="1"/>
    <col min="13825" max="13825" width="15.7109375" style="1" bestFit="1" customWidth="1"/>
    <col min="13826" max="14076" width="9.140625" style="1"/>
    <col min="14077" max="14077" width="3.28515625" style="1" customWidth="1"/>
    <col min="14078" max="14078" width="25.140625" style="1" bestFit="1" customWidth="1"/>
    <col min="14079" max="14079" width="9.140625" style="1"/>
    <col min="14080" max="14080" width="51.5703125" style="1" customWidth="1"/>
    <col min="14081" max="14081" width="15.7109375" style="1" bestFit="1" customWidth="1"/>
    <col min="14082" max="14332" width="9.140625" style="1"/>
    <col min="14333" max="14333" width="3.28515625" style="1" customWidth="1"/>
    <col min="14334" max="14334" width="25.140625" style="1" bestFit="1" customWidth="1"/>
    <col min="14335" max="14335" width="9.140625" style="1"/>
    <col min="14336" max="14336" width="51.5703125" style="1" customWidth="1"/>
    <col min="14337" max="14337" width="15.7109375" style="1" bestFit="1" customWidth="1"/>
    <col min="14338" max="14588" width="9.140625" style="1"/>
    <col min="14589" max="14589" width="3.28515625" style="1" customWidth="1"/>
    <col min="14590" max="14590" width="25.140625" style="1" bestFit="1" customWidth="1"/>
    <col min="14591" max="14591" width="9.140625" style="1"/>
    <col min="14592" max="14592" width="51.5703125" style="1" customWidth="1"/>
    <col min="14593" max="14593" width="15.7109375" style="1" bestFit="1" customWidth="1"/>
    <col min="14594" max="14844" width="9.140625" style="1"/>
    <col min="14845" max="14845" width="3.28515625" style="1" customWidth="1"/>
    <col min="14846" max="14846" width="25.140625" style="1" bestFit="1" customWidth="1"/>
    <col min="14847" max="14847" width="9.140625" style="1"/>
    <col min="14848" max="14848" width="51.5703125" style="1" customWidth="1"/>
    <col min="14849" max="14849" width="15.7109375" style="1" bestFit="1" customWidth="1"/>
    <col min="14850" max="15100" width="9.140625" style="1"/>
    <col min="15101" max="15101" width="3.28515625" style="1" customWidth="1"/>
    <col min="15102" max="15102" width="25.140625" style="1" bestFit="1" customWidth="1"/>
    <col min="15103" max="15103" width="9.140625" style="1"/>
    <col min="15104" max="15104" width="51.5703125" style="1" customWidth="1"/>
    <col min="15105" max="15105" width="15.7109375" style="1" bestFit="1" customWidth="1"/>
    <col min="15106" max="15356" width="9.140625" style="1"/>
    <col min="15357" max="15357" width="3.28515625" style="1" customWidth="1"/>
    <col min="15358" max="15358" width="25.140625" style="1" bestFit="1" customWidth="1"/>
    <col min="15359" max="15359" width="9.140625" style="1"/>
    <col min="15360" max="15360" width="51.5703125" style="1" customWidth="1"/>
    <col min="15361" max="15361" width="15.7109375" style="1" bestFit="1" customWidth="1"/>
    <col min="15362" max="15612" width="9.140625" style="1"/>
    <col min="15613" max="15613" width="3.28515625" style="1" customWidth="1"/>
    <col min="15614" max="15614" width="25.140625" style="1" bestFit="1" customWidth="1"/>
    <col min="15615" max="15615" width="9.140625" style="1"/>
    <col min="15616" max="15616" width="51.5703125" style="1" customWidth="1"/>
    <col min="15617" max="15617" width="15.7109375" style="1" bestFit="1" customWidth="1"/>
    <col min="15618" max="15868" width="9.140625" style="1"/>
    <col min="15869" max="15869" width="3.28515625" style="1" customWidth="1"/>
    <col min="15870" max="15870" width="25.140625" style="1" bestFit="1" customWidth="1"/>
    <col min="15871" max="15871" width="9.140625" style="1"/>
    <col min="15872" max="15872" width="51.5703125" style="1" customWidth="1"/>
    <col min="15873" max="15873" width="15.7109375" style="1" bestFit="1" customWidth="1"/>
    <col min="15874" max="16124" width="9.140625" style="1"/>
    <col min="16125" max="16125" width="3.28515625" style="1" customWidth="1"/>
    <col min="16126" max="16126" width="25.140625" style="1" bestFit="1" customWidth="1"/>
    <col min="16127" max="16127" width="9.140625" style="1"/>
    <col min="16128" max="16128" width="51.5703125" style="1" customWidth="1"/>
    <col min="16129" max="16129" width="15.7109375" style="1" bestFit="1" customWidth="1"/>
    <col min="16130" max="16384" width="9.140625" style="1"/>
  </cols>
  <sheetData>
    <row r="1" spans="1:10" ht="12.75" x14ac:dyDescent="0.2">
      <c r="A1"/>
      <c r="B1"/>
      <c r="C1"/>
      <c r="D1"/>
      <c r="E1"/>
      <c r="F1"/>
      <c r="G1"/>
    </row>
    <row r="2" spans="1:10" ht="25.5" x14ac:dyDescent="0.35">
      <c r="A2"/>
      <c r="B2" s="31" t="s">
        <v>77</v>
      </c>
      <c r="C2" s="8"/>
      <c r="D2" s="8"/>
      <c r="E2" s="8"/>
      <c r="F2" s="8"/>
      <c r="G2"/>
    </row>
    <row r="3" spans="1:10" ht="34.5" x14ac:dyDescent="0.2">
      <c r="A3"/>
      <c r="B3" s="32" t="s">
        <v>84</v>
      </c>
      <c r="C3"/>
      <c r="D3"/>
      <c r="E3"/>
      <c r="F3"/>
      <c r="G3"/>
    </row>
    <row r="4" spans="1:10" ht="12.75" x14ac:dyDescent="0.2">
      <c r="B4" s="1"/>
      <c r="D4" s="1"/>
      <c r="F4" s="1"/>
    </row>
    <row r="5" spans="1:10" ht="30" customHeight="1" x14ac:dyDescent="0.2">
      <c r="A5"/>
      <c r="B5" s="33" t="s">
        <v>0</v>
      </c>
      <c r="C5" s="9" t="s">
        <v>1</v>
      </c>
      <c r="D5" s="9" t="s">
        <v>2</v>
      </c>
      <c r="E5" s="9" t="s">
        <v>3</v>
      </c>
      <c r="F5" s="9" t="s">
        <v>4</v>
      </c>
      <c r="G5"/>
      <c r="H5" s="35" t="s">
        <v>45</v>
      </c>
      <c r="I5" s="35" t="s">
        <v>3</v>
      </c>
      <c r="J5" s="26" t="s">
        <v>73</v>
      </c>
    </row>
    <row r="6" spans="1:10" ht="18" customHeight="1" x14ac:dyDescent="0.2">
      <c r="A6"/>
      <c r="B6" s="21">
        <v>1</v>
      </c>
      <c r="C6" s="9" t="s">
        <v>5</v>
      </c>
      <c r="D6" s="9" t="s">
        <v>6</v>
      </c>
      <c r="E6" s="34" t="s">
        <v>7</v>
      </c>
      <c r="F6" s="9"/>
      <c r="G6"/>
      <c r="H6" s="25" t="s">
        <v>72</v>
      </c>
      <c r="I6" s="33" t="s">
        <v>69</v>
      </c>
      <c r="J6" s="36">
        <v>0</v>
      </c>
    </row>
    <row r="7" spans="1:10" ht="18" customHeight="1" x14ac:dyDescent="0.2">
      <c r="A7"/>
      <c r="B7" s="21">
        <v>2</v>
      </c>
      <c r="C7" s="9" t="s">
        <v>8</v>
      </c>
      <c r="D7" s="9" t="s">
        <v>9</v>
      </c>
      <c r="E7" s="34" t="s">
        <v>10</v>
      </c>
      <c r="F7" s="9"/>
      <c r="G7"/>
      <c r="H7" s="22" t="s">
        <v>71</v>
      </c>
      <c r="I7" s="33" t="s">
        <v>68</v>
      </c>
      <c r="J7" s="36">
        <v>0.65</v>
      </c>
    </row>
    <row r="8" spans="1:10" ht="18" customHeight="1" x14ac:dyDescent="0.2">
      <c r="A8"/>
      <c r="B8" s="21">
        <v>3</v>
      </c>
      <c r="C8" s="9" t="s">
        <v>11</v>
      </c>
      <c r="D8" s="9" t="s">
        <v>12</v>
      </c>
      <c r="E8" s="34" t="s">
        <v>13</v>
      </c>
      <c r="F8" s="9"/>
      <c r="G8"/>
      <c r="H8" s="23" t="s">
        <v>85</v>
      </c>
      <c r="I8" s="33" t="s">
        <v>67</v>
      </c>
      <c r="J8" s="36">
        <v>0.85</v>
      </c>
    </row>
    <row r="9" spans="1:10" ht="18" customHeight="1" x14ac:dyDescent="0.2">
      <c r="A9"/>
      <c r="B9" s="21">
        <v>4</v>
      </c>
      <c r="C9" s="9" t="s">
        <v>14</v>
      </c>
      <c r="D9" s="9" t="s">
        <v>15</v>
      </c>
      <c r="E9" s="34" t="s">
        <v>16</v>
      </c>
      <c r="F9" s="9"/>
      <c r="G9"/>
      <c r="H9" s="24" t="s">
        <v>70</v>
      </c>
      <c r="I9" s="33" t="s">
        <v>66</v>
      </c>
      <c r="J9" s="36">
        <v>1</v>
      </c>
    </row>
    <row r="10" spans="1:10" ht="18" customHeight="1" x14ac:dyDescent="0.2">
      <c r="A10"/>
      <c r="B10" s="21">
        <v>5</v>
      </c>
      <c r="C10" s="9" t="s">
        <v>17</v>
      </c>
      <c r="D10" s="9" t="s">
        <v>18</v>
      </c>
      <c r="E10" s="34" t="s">
        <v>19</v>
      </c>
      <c r="F10" s="9" t="s">
        <v>20</v>
      </c>
      <c r="G10"/>
    </row>
    <row r="11" spans="1:10" ht="18" customHeight="1" x14ac:dyDescent="0.2">
      <c r="A11"/>
      <c r="B11" s="21">
        <v>6</v>
      </c>
      <c r="C11" s="9" t="s">
        <v>21</v>
      </c>
      <c r="D11" s="9" t="s">
        <v>22</v>
      </c>
      <c r="E11" s="34" t="s">
        <v>23</v>
      </c>
      <c r="F11" s="9" t="s">
        <v>24</v>
      </c>
      <c r="G11"/>
    </row>
    <row r="12" spans="1:10" ht="18" customHeight="1" x14ac:dyDescent="0.2">
      <c r="A12"/>
      <c r="B12" s="21">
        <v>7</v>
      </c>
      <c r="C12" s="9" t="s">
        <v>25</v>
      </c>
      <c r="D12" s="9" t="s">
        <v>26</v>
      </c>
      <c r="E12" s="34" t="s">
        <v>27</v>
      </c>
      <c r="F12" s="9" t="s">
        <v>28</v>
      </c>
      <c r="G12"/>
    </row>
    <row r="13" spans="1:10" ht="18" customHeight="1" x14ac:dyDescent="0.2">
      <c r="A13"/>
      <c r="B13" s="21">
        <v>8</v>
      </c>
      <c r="C13" s="9" t="s">
        <v>29</v>
      </c>
      <c r="D13" s="9" t="s">
        <v>30</v>
      </c>
      <c r="E13" s="34" t="s">
        <v>31</v>
      </c>
      <c r="F13" s="9" t="s">
        <v>32</v>
      </c>
      <c r="G13"/>
    </row>
    <row r="14" spans="1:10" ht="18" customHeight="1" x14ac:dyDescent="0.2">
      <c r="A14"/>
      <c r="B14" s="21">
        <v>9</v>
      </c>
      <c r="C14" s="9" t="s">
        <v>33</v>
      </c>
      <c r="D14" s="9" t="s">
        <v>34</v>
      </c>
      <c r="E14" s="34" t="s">
        <v>35</v>
      </c>
      <c r="F14" s="9" t="s">
        <v>36</v>
      </c>
      <c r="G14"/>
    </row>
    <row r="15" spans="1:10" ht="18" customHeight="1" x14ac:dyDescent="0.2">
      <c r="A15"/>
      <c r="B15" s="21">
        <v>10</v>
      </c>
      <c r="C15" s="9" t="s">
        <v>37</v>
      </c>
      <c r="D15" s="9" t="s">
        <v>38</v>
      </c>
      <c r="E15" s="34" t="s">
        <v>39</v>
      </c>
      <c r="F15" s="9" t="s">
        <v>40</v>
      </c>
      <c r="G15"/>
    </row>
    <row r="16" spans="1:10" ht="18" customHeight="1" x14ac:dyDescent="0.2">
      <c r="A16"/>
      <c r="B16" s="21">
        <v>11</v>
      </c>
      <c r="C16" s="9" t="s">
        <v>41</v>
      </c>
      <c r="D16" s="9" t="s">
        <v>42</v>
      </c>
      <c r="E16" s="34" t="s">
        <v>43</v>
      </c>
      <c r="F16" s="9" t="s">
        <v>44</v>
      </c>
      <c r="G16"/>
    </row>
    <row r="17" spans="1:7" ht="18" customHeight="1" x14ac:dyDescent="0.2">
      <c r="A17"/>
      <c r="B17" s="21">
        <v>12</v>
      </c>
      <c r="C17" s="9" t="s">
        <v>45</v>
      </c>
      <c r="D17" s="9" t="s">
        <v>46</v>
      </c>
      <c r="E17" s="34" t="s">
        <v>47</v>
      </c>
      <c r="F17" s="9" t="s">
        <v>48</v>
      </c>
      <c r="G17"/>
    </row>
    <row r="18" spans="1:7" ht="18" customHeight="1" x14ac:dyDescent="0.2">
      <c r="A18"/>
      <c r="B18" s="21">
        <v>13</v>
      </c>
      <c r="C18" s="9" t="s">
        <v>75</v>
      </c>
      <c r="D18" s="9" t="s">
        <v>76</v>
      </c>
      <c r="E18" s="34" t="s">
        <v>87</v>
      </c>
      <c r="F18" s="9"/>
      <c r="G18"/>
    </row>
  </sheetData>
  <pageMargins left="0.25" right="0.25" top="0.75" bottom="0.75" header="0.3" footer="0.3"/>
  <pageSetup scale="85" fitToHeight="0" orientation="landscape" r:id="rId1"/>
  <headerFooter alignWithMargins="0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ADAD02D-FF70-4CB6-9125-7223CBAE2C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de rendimiento</vt:lpstr>
      <vt:lpstr>Definiciones</vt:lpstr>
      <vt:lpstr>'Informe de rendimiento'!Área_de_impresión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2016-10-11T19:36:59Z</dcterms:created>
  <dcterms:modified xsi:type="dcterms:W3CDTF">2016-10-11T20:06:31Z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TC028973869991</vt:lpwstr>
  </property>
</Properties>
</file>