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6858"/>
  </bookViews>
  <sheets>
    <sheet name="Sheet1" sheetId="1" r:id="rId1"/>
    <sheet name="Hint" sheetId="2" r:id="rId2"/>
  </sheets>
  <calcPr calcId="162913"/>
</workbook>
</file>

<file path=xl/calcChain.xml><?xml version="1.0" encoding="utf-8"?>
<calcChain xmlns="http://schemas.openxmlformats.org/spreadsheetml/2006/main">
  <c r="C22" i="1" l="1"/>
  <c r="I4" i="1"/>
  <c r="I5" i="1" s="1"/>
  <c r="D17" i="1"/>
  <c r="D18" i="1" s="1"/>
  <c r="C23" i="1" l="1"/>
  <c r="C26" i="1" s="1"/>
  <c r="I6" i="1"/>
  <c r="C24" i="1" l="1"/>
  <c r="C27" i="1" s="1"/>
  <c r="C28" i="1" s="1"/>
  <c r="C25" i="1" l="1"/>
  <c r="D22" i="1" s="1"/>
  <c r="D23" i="1" s="1"/>
  <c r="D24" i="1" s="1"/>
  <c r="D25" i="1" s="1"/>
  <c r="E22" i="1" l="1"/>
  <c r="E23" i="1" s="1"/>
  <c r="E24" i="1" s="1"/>
  <c r="F22" i="1" s="1"/>
  <c r="F23" i="1" s="1"/>
  <c r="F24" i="1" s="1"/>
  <c r="F25" i="1" s="1"/>
  <c r="D27" i="1"/>
  <c r="D26" i="1"/>
  <c r="D28" i="1" l="1"/>
  <c r="E26" i="1"/>
  <c r="F26" i="1" s="1"/>
  <c r="E25" i="1"/>
  <c r="E27" i="1"/>
  <c r="F27" i="1" s="1"/>
  <c r="G22" i="1"/>
  <c r="G23" i="1" s="1"/>
  <c r="G24" i="1" s="1"/>
  <c r="G25" i="1" s="1"/>
  <c r="G27" i="1" l="1"/>
  <c r="F28" i="1"/>
  <c r="G26" i="1"/>
  <c r="E28" i="1"/>
  <c r="H22" i="1"/>
  <c r="H23" i="1" s="1"/>
  <c r="H24" i="1" s="1"/>
  <c r="H25" i="1" s="1"/>
  <c r="H26" i="1" l="1"/>
  <c r="G28" i="1"/>
  <c r="H27" i="1"/>
  <c r="I22" i="1"/>
  <c r="I23" i="1" s="1"/>
  <c r="I24" i="1" s="1"/>
  <c r="I25" i="1" s="1"/>
  <c r="I27" i="1" l="1"/>
  <c r="H28" i="1"/>
  <c r="I26" i="1"/>
  <c r="J22" i="1"/>
  <c r="J23" i="1" s="1"/>
  <c r="J24" i="1" s="1"/>
  <c r="J25" i="1" s="1"/>
  <c r="I28" i="1" l="1"/>
  <c r="J26" i="1"/>
  <c r="J27" i="1"/>
  <c r="K22" i="1"/>
  <c r="K23" i="1" s="1"/>
  <c r="K24" i="1" s="1"/>
  <c r="K25" i="1" s="1"/>
  <c r="K27" i="1" l="1"/>
  <c r="J28" i="1"/>
  <c r="K26" i="1"/>
  <c r="L22" i="1"/>
  <c r="L23" i="1" s="1"/>
  <c r="L24" i="1" s="1"/>
  <c r="L25" i="1" s="1"/>
  <c r="L26" i="1" l="1"/>
  <c r="K28" i="1"/>
  <c r="L27" i="1"/>
  <c r="M22" i="1"/>
  <c r="M23" i="1" s="1"/>
  <c r="M24" i="1" s="1"/>
  <c r="M25" i="1" s="1"/>
  <c r="M27" i="1" l="1"/>
  <c r="L28" i="1"/>
  <c r="M26" i="1"/>
  <c r="N22" i="1"/>
  <c r="N23" i="1" s="1"/>
  <c r="N24" i="1" s="1"/>
  <c r="N25" i="1" s="1"/>
  <c r="N26" i="1" l="1"/>
  <c r="M28" i="1"/>
  <c r="N27" i="1"/>
  <c r="O22" i="1"/>
  <c r="O23" i="1" s="1"/>
  <c r="O24" i="1" s="1"/>
  <c r="O25" i="1" s="1"/>
  <c r="O27" i="1" l="1"/>
  <c r="N28" i="1"/>
  <c r="O26" i="1"/>
  <c r="P22" i="1"/>
  <c r="P23" i="1" s="1"/>
  <c r="P24" i="1" s="1"/>
  <c r="P25" i="1" s="1"/>
  <c r="P26" i="1" l="1"/>
  <c r="O28" i="1"/>
  <c r="P27" i="1"/>
  <c r="Q22" i="1"/>
  <c r="Q23" i="1" s="1"/>
  <c r="Q24" i="1" s="1"/>
  <c r="Q25" i="1" s="1"/>
  <c r="Q27" i="1" l="1"/>
  <c r="P28" i="1"/>
  <c r="Q26" i="1"/>
  <c r="R22" i="1"/>
  <c r="R23" i="1" s="1"/>
  <c r="R24" i="1" s="1"/>
  <c r="R25" i="1" s="1"/>
  <c r="R27" i="1" l="1"/>
  <c r="Q28" i="1"/>
  <c r="R26" i="1"/>
  <c r="S22" i="1"/>
  <c r="S23" i="1" s="1"/>
  <c r="S24" i="1" s="1"/>
  <c r="S25" i="1" s="1"/>
  <c r="S27" i="1" l="1"/>
  <c r="R28" i="1"/>
  <c r="S26" i="1"/>
  <c r="T22" i="1"/>
  <c r="T23" i="1" s="1"/>
  <c r="T24" i="1" s="1"/>
  <c r="T25" i="1" s="1"/>
  <c r="T27" i="1" l="1"/>
  <c r="T26" i="1"/>
  <c r="S28" i="1"/>
  <c r="U22" i="1"/>
  <c r="U23" i="1" s="1"/>
  <c r="U24" i="1" s="1"/>
  <c r="U25" i="1" s="1"/>
  <c r="U27" i="1" l="1"/>
  <c r="T28" i="1"/>
  <c r="U26" i="1"/>
  <c r="V22" i="1"/>
  <c r="V23" i="1" s="1"/>
  <c r="V24" i="1" s="1"/>
  <c r="V25" i="1" s="1"/>
  <c r="U28" i="1" l="1"/>
  <c r="V26" i="1"/>
  <c r="V27" i="1"/>
  <c r="W22" i="1"/>
  <c r="W23" i="1" s="1"/>
  <c r="W24" i="1" s="1"/>
  <c r="W25" i="1" s="1"/>
  <c r="V28" i="1" l="1"/>
  <c r="W26" i="1"/>
  <c r="W27" i="1"/>
  <c r="X22" i="1"/>
  <c r="X23" i="1" s="1"/>
  <c r="X24" i="1" s="1"/>
  <c r="X25" i="1" s="1"/>
  <c r="X26" i="1" l="1"/>
  <c r="W28" i="1"/>
  <c r="X27" i="1"/>
  <c r="Y22" i="1"/>
  <c r="Y23" i="1" s="1"/>
  <c r="Y24" i="1" s="1"/>
  <c r="Y25" i="1" s="1"/>
  <c r="X28" i="1" l="1"/>
  <c r="Y26" i="1"/>
  <c r="Y27" i="1"/>
  <c r="Z22" i="1"/>
  <c r="Z23" i="1" s="1"/>
  <c r="Z24" i="1" s="1"/>
  <c r="Z25" i="1" s="1"/>
  <c r="Y28" i="1" l="1"/>
  <c r="Z26" i="1"/>
  <c r="Z27" i="1"/>
  <c r="AA22" i="1"/>
  <c r="AA23" i="1" s="1"/>
  <c r="AA24" i="1" s="1"/>
  <c r="AA25" i="1" s="1"/>
  <c r="Z28" i="1" l="1"/>
  <c r="AA26" i="1"/>
  <c r="AA27" i="1"/>
  <c r="AB22" i="1"/>
  <c r="AB23" i="1" s="1"/>
  <c r="AB24" i="1" s="1"/>
  <c r="AB25" i="1" s="1"/>
  <c r="AB26" i="1" l="1"/>
  <c r="AA28" i="1"/>
  <c r="AB27" i="1"/>
  <c r="AC22" i="1"/>
  <c r="AC23" i="1" s="1"/>
  <c r="AC24" i="1" s="1"/>
  <c r="AC25" i="1" s="1"/>
  <c r="AB28" i="1" l="1"/>
  <c r="AC26" i="1"/>
  <c r="AC27" i="1"/>
  <c r="AD22" i="1"/>
  <c r="AD23" i="1" s="1"/>
  <c r="AD24" i="1" s="1"/>
  <c r="AD25" i="1" s="1"/>
  <c r="AC28" i="1" l="1"/>
  <c r="AD26" i="1"/>
  <c r="AD27" i="1"/>
  <c r="AE22" i="1"/>
  <c r="AE23" i="1" s="1"/>
  <c r="AE24" i="1" s="1"/>
  <c r="AE25" i="1" s="1"/>
  <c r="AD28" i="1" l="1"/>
  <c r="AE26" i="1"/>
  <c r="AE27" i="1"/>
  <c r="AF22" i="1"/>
  <c r="AF23" i="1" s="1"/>
  <c r="AF24" i="1" s="1"/>
  <c r="AF25" i="1" s="1"/>
  <c r="AF27" i="1" l="1"/>
  <c r="AF26" i="1"/>
  <c r="AE28" i="1"/>
  <c r="AG22" i="1"/>
  <c r="AG23" i="1" s="1"/>
  <c r="AG24" i="1" s="1"/>
  <c r="AG25" i="1" s="1"/>
  <c r="AF28" i="1" l="1"/>
  <c r="AG26" i="1"/>
  <c r="AG27" i="1"/>
  <c r="AH22" i="1"/>
  <c r="AH23" i="1" s="1"/>
  <c r="AH24" i="1" s="1"/>
  <c r="AH25" i="1" s="1"/>
  <c r="AH27" i="1" l="1"/>
  <c r="AG28" i="1"/>
  <c r="AH26" i="1"/>
  <c r="AH28" i="1" l="1"/>
</calcChain>
</file>

<file path=xl/sharedStrings.xml><?xml version="1.0" encoding="utf-8"?>
<sst xmlns="http://schemas.openxmlformats.org/spreadsheetml/2006/main" count="41" uniqueCount="41">
  <si>
    <t>Daily churn percentage</t>
  </si>
  <si>
    <t>Day 1 retention</t>
  </si>
  <si>
    <t>Day 5 retention</t>
  </si>
  <si>
    <t>Day 30 retention</t>
  </si>
  <si>
    <t>Average daily IAP purchases/user</t>
  </si>
  <si>
    <t>Initial marketing budget</t>
  </si>
  <si>
    <t>Viral share conversion rate</t>
  </si>
  <si>
    <t>Employees</t>
  </si>
  <si>
    <t>Salary per employee</t>
  </si>
  <si>
    <t>Burn per employee</t>
  </si>
  <si>
    <t>Total burn</t>
  </si>
  <si>
    <t>Revenue</t>
  </si>
  <si>
    <t>MAU</t>
  </si>
  <si>
    <t>Cumulative revenue</t>
  </si>
  <si>
    <t>Balance</t>
  </si>
  <si>
    <t>Note! Does not take into account the effect of getting to top 10</t>
  </si>
  <si>
    <t>Percentage of revenue used for UA</t>
  </si>
  <si>
    <t>Q1/1</t>
  </si>
  <si>
    <t>Q2/1</t>
  </si>
  <si>
    <t>Q3/1</t>
  </si>
  <si>
    <t>Q4/1</t>
  </si>
  <si>
    <t>Q1/2</t>
  </si>
  <si>
    <t>Q2/2</t>
  </si>
  <si>
    <t>Q3/2</t>
  </si>
  <si>
    <t>Q4/2</t>
  </si>
  <si>
    <t>Launch viral installs</t>
  </si>
  <si>
    <t>Cumulative burn</t>
  </si>
  <si>
    <t>UA spend</t>
  </si>
  <si>
    <t>UA new users</t>
  </si>
  <si>
    <t>Auxiliary cost (mandatory employer costs on top of salary)</t>
  </si>
  <si>
    <t>Overhead (rent, accounting, licenses, computers...)</t>
  </si>
  <si>
    <t>Viral shares per user per month</t>
  </si>
  <si>
    <t>Additional exercise: Expand this so that you can adjust both in app purchases and game purchase price and see their effect on MAU and balance</t>
  </si>
  <si>
    <t>Exercise: adjust values like churn, IAPs, revenue used for UA, user acquisition cost to get a feel of the effects of the parameters and the tipping point between growth and loss</t>
  </si>
  <si>
    <t>Exercise 2: can you tune the values so that you're at first making money, but in the end will continuously lose money (see the other sheet for a hint)</t>
  </si>
  <si>
    <t>Exercise 2: decrease burn by setting employees to 1, decrease daily IAPs per user to 0,04 (affects MAU as less revenue available for UA)</t>
  </si>
  <si>
    <t>User acquisition (UA) cost</t>
  </si>
  <si>
    <t>Exercise 3: what can you do if you have no initial marketing budget?</t>
  </si>
  <si>
    <t>Note: the values now display a common case where a company is first making a loss, but ends up making a profit through good retention.</t>
  </si>
  <si>
    <t xml:space="preserve">If your metrics from soft launch or beta look like this, you can either try decreasing your burn rate or try to raise money that is then spent on marketing or securing operation during the initial loss period. </t>
  </si>
  <si>
    <t>Revenue forecast of hypothetical game (adjust the parameters on yellow 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</si>
</sst>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1" fontId="0" fillId="0" borderId="0" xfId="0" applyNumberFormat="1"/>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MAU (Monthly</a:t>
            </a:r>
            <a:r>
              <a:rPr lang="fi-FI" baseline="0"/>
              <a:t> Active Users)</a:t>
            </a:r>
            <a:endParaRPr lang="fi-FI"/>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spPr>
            <a:solidFill>
              <a:schemeClr val="accent1"/>
            </a:solidFill>
            <a:ln>
              <a:noFill/>
            </a:ln>
            <a:effectLst/>
          </c:spPr>
          <c:invertIfNegative val="0"/>
          <c:val>
            <c:numRef>
              <c:f>Sheet1!$C$22:$AI$22</c:f>
              <c:numCache>
                <c:formatCode>0</c:formatCode>
                <c:ptCount val="33"/>
                <c:pt idx="0" formatCode="General">
                  <c:v>20000</c:v>
                </c:pt>
                <c:pt idx="1">
                  <c:v>22047.823165504324</c:v>
                </c:pt>
                <c:pt idx="2">
                  <c:v>24305.325316867456</c:v>
                </c:pt>
                <c:pt idx="3">
                  <c:v>26793.975728317451</c:v>
                </c:pt>
                <c:pt idx="4">
                  <c:v>29537.441937937911</c:v>
                </c:pt>
                <c:pt idx="5">
                  <c:v>32561.814830450319</c:v>
                </c:pt>
                <c:pt idx="6">
                  <c:v>35895.856766483237</c:v>
                </c:pt>
                <c:pt idx="7">
                  <c:v>39571.275118084712</c:v>
                </c:pt>
                <c:pt idx="8">
                  <c:v>43623.023811852647</c:v>
                </c:pt>
                <c:pt idx="9">
                  <c:v>48089.635747415581</c:v>
                </c:pt>
                <c:pt idx="10">
                  <c:v>53013.589252626713</c:v>
                </c:pt>
                <c:pt idx="11">
                  <c:v>58441.712060529717</c:v>
                </c:pt>
                <c:pt idx="12">
                  <c:v>64425.626649994032</c:v>
                </c:pt>
                <c:pt idx="13">
                  <c:v>71022.241185293562</c:v>
                </c:pt>
                <c:pt idx="14">
                  <c:v>78294.29072355754</c:v>
                </c:pt>
                <c:pt idx="15">
                  <c:v>86310.933837079123</c:v>
                </c:pt>
                <c:pt idx="16">
                  <c:v>95148.410324473196</c:v>
                </c:pt>
                <c:pt idx="17">
                  <c:v>104890.76626564155</c:v>
                </c:pt>
                <c:pt idx="18">
                  <c:v>115630.65331595558</c:v>
                </c:pt>
                <c:pt idx="19">
                  <c:v>127470.20984109625</c:v>
                </c:pt>
                <c:pt idx="20">
                  <c:v>140522.03227231096</c:v>
                </c:pt>
                <c:pt idx="21">
                  <c:v>154910.2459198602</c:v>
                </c:pt>
                <c:pt idx="22">
                  <c:v>170771.68542829325</c:v>
                </c:pt>
                <c:pt idx="23">
                  <c:v>188257.19609990704</c:v>
                </c:pt>
                <c:pt idx="24">
                  <c:v>207533.06846222104</c:v>
                </c:pt>
                <c:pt idx="25">
                  <c:v>228782.6197224776</c:v>
                </c:pt>
                <c:pt idx="26">
                  <c:v>252207.93714910044</c:v>
                </c:pt>
                <c:pt idx="27">
                  <c:v>278031.7999599998</c:v>
                </c:pt>
                <c:pt idx="28">
                  <c:v>306499.79799524747</c:v>
                </c:pt>
                <c:pt idx="29">
                  <c:v>337882.66732310067</c:v>
                </c:pt>
                <c:pt idx="30">
                  <c:v>372478.86499143252</c:v>
                </c:pt>
                <c:pt idx="31">
                  <c:v>410617.40741094324</c:v>
                </c:pt>
              </c:numCache>
            </c:numRef>
          </c:val>
          <c:extLst>
            <c:ext xmlns:c16="http://schemas.microsoft.com/office/drawing/2014/chart" uri="{C3380CC4-5D6E-409C-BE32-E72D297353CC}">
              <c16:uniqueId val="{00000000-FDC7-456B-B056-83175CE5DB80}"/>
            </c:ext>
          </c:extLst>
        </c:ser>
        <c:dLbls>
          <c:showLegendKey val="0"/>
          <c:showVal val="0"/>
          <c:showCatName val="0"/>
          <c:showSerName val="0"/>
          <c:showPercent val="0"/>
          <c:showBubbleSize val="0"/>
        </c:dLbls>
        <c:gapWidth val="219"/>
        <c:overlap val="-27"/>
        <c:axId val="188206272"/>
        <c:axId val="188206832"/>
      </c:barChart>
      <c:catAx>
        <c:axId val="188206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8206832"/>
        <c:crosses val="autoZero"/>
        <c:auto val="1"/>
        <c:lblAlgn val="ctr"/>
        <c:lblOffset val="100"/>
        <c:noMultiLvlLbl val="0"/>
      </c:catAx>
      <c:valAx>
        <c:axId val="18820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8206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Balance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barChart>
        <c:barDir val="col"/>
        <c:grouping val="clustered"/>
        <c:varyColors val="0"/>
        <c:ser>
          <c:idx val="0"/>
          <c:order val="0"/>
          <c:spPr>
            <a:solidFill>
              <a:schemeClr val="accent1"/>
            </a:solidFill>
            <a:ln>
              <a:noFill/>
            </a:ln>
            <a:effectLst/>
          </c:spPr>
          <c:invertIfNegative val="0"/>
          <c:val>
            <c:numRef>
              <c:f>Sheet1!$C$28:$AI$28</c:f>
              <c:numCache>
                <c:formatCode>0</c:formatCode>
                <c:ptCount val="33"/>
                <c:pt idx="0" formatCode="General">
                  <c:v>-16575</c:v>
                </c:pt>
                <c:pt idx="1">
                  <c:v>-32228.479575523052</c:v>
                </c:pt>
                <c:pt idx="2">
                  <c:v>-46866.083182932693</c:v>
                </c:pt>
                <c:pt idx="3">
                  <c:v>-60383.794105189823</c:v>
                </c:pt>
                <c:pt idx="4">
                  <c:v>-72666.94523311776</c:v>
                </c:pt>
                <c:pt idx="5">
                  <c:v>-83589.128559415112</c:v>
                </c:pt>
                <c:pt idx="6">
                  <c:v>-93010.993014497624</c:v>
                </c:pt>
                <c:pt idx="7">
                  <c:v>-100778.91921135952</c:v>
                </c:pt>
                <c:pt idx="8">
                  <c:v>-106723.55849602586</c:v>
                </c:pt>
                <c:pt idx="9">
                  <c:v>-110658.22240968881</c:v>
                </c:pt>
                <c:pt idx="10">
                  <c:v>-112377.10724600684</c:v>
                </c:pt>
                <c:pt idx="11">
                  <c:v>-111653.33681876841</c:v>
                </c:pt>
                <c:pt idx="12">
                  <c:v>-108236.80482627114</c:v>
                </c:pt>
                <c:pt idx="13">
                  <c:v>-101851.79629288893</c:v>
                </c:pt>
                <c:pt idx="14">
                  <c:v>-92194.365467288066</c:v>
                </c:pt>
                <c:pt idx="15">
                  <c:v>-78929.445240602363</c:v>
                </c:pt>
                <c:pt idx="16">
                  <c:v>-61687.66059458931</c:v>
                </c:pt>
                <c:pt idx="17">
                  <c:v>-40061.815775050549</c:v>
                </c:pt>
                <c:pt idx="18">
                  <c:v>-13603.021782870404</c:v>
                </c:pt>
                <c:pt idx="19">
                  <c:v>18183.572645623004</c:v>
                </c:pt>
                <c:pt idx="20">
                  <c:v>55843.487168162828</c:v>
                </c:pt>
                <c:pt idx="21">
                  <c:v>99978.0978321</c:v>
                </c:pt>
                <c:pt idx="22">
                  <c:v>151250.35627483157</c:v>
                </c:pt>
                <c:pt idx="23">
                  <c:v>210391.0945197898</c:v>
                </c:pt>
                <c:pt idx="24">
                  <c:v>278205.97532778932</c:v>
                </c:pt>
                <c:pt idx="25">
                  <c:v>355583.15420290409</c:v>
                </c:pt>
                <c:pt idx="26">
                  <c:v>443501.72591999965</c:v>
                </c:pt>
                <c:pt idx="27">
                  <c:v>543041.03590199957</c:v>
                </c:pt>
                <c:pt idx="28">
                  <c:v>655390.94499986107</c:v>
                </c:pt>
                <c:pt idx="29">
                  <c:v>781863.14529525675</c:v>
                </c:pt>
                <c:pt idx="30">
                  <c:v>923903.63454140164</c:v>
                </c:pt>
                <c:pt idx="31">
                  <c:v>1083106.4678763263</c:v>
                </c:pt>
              </c:numCache>
            </c:numRef>
          </c:val>
          <c:extLst>
            <c:ext xmlns:c16="http://schemas.microsoft.com/office/drawing/2014/chart" uri="{C3380CC4-5D6E-409C-BE32-E72D297353CC}">
              <c16:uniqueId val="{00000000-09FE-4E03-BAAA-97DA613E287F}"/>
            </c:ext>
          </c:extLst>
        </c:ser>
        <c:dLbls>
          <c:showLegendKey val="0"/>
          <c:showVal val="0"/>
          <c:showCatName val="0"/>
          <c:showSerName val="0"/>
          <c:showPercent val="0"/>
          <c:showBubbleSize val="0"/>
        </c:dLbls>
        <c:gapWidth val="219"/>
        <c:overlap val="-27"/>
        <c:axId val="188209072"/>
        <c:axId val="188209632"/>
      </c:barChart>
      <c:catAx>
        <c:axId val="18820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8209632"/>
        <c:crosses val="autoZero"/>
        <c:auto val="1"/>
        <c:lblAlgn val="ctr"/>
        <c:lblOffset val="100"/>
        <c:noMultiLvlLbl val="0"/>
      </c:catAx>
      <c:valAx>
        <c:axId val="18820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8209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601920</xdr:colOff>
      <xdr:row>8</xdr:row>
      <xdr:rowOff>27239</xdr:rowOff>
    </xdr:from>
    <xdr:to>
      <xdr:col>9</xdr:col>
      <xdr:colOff>288433</xdr:colOff>
      <xdr:row>18</xdr:row>
      <xdr:rowOff>67078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410515</xdr:colOff>
      <xdr:row>8</xdr:row>
      <xdr:rowOff>6841</xdr:rowOff>
    </xdr:from>
    <xdr:to>
      <xdr:col>15</xdr:col>
      <xdr:colOff>224646</xdr:colOff>
      <xdr:row>18</xdr:row>
      <xdr:rowOff>62901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tabSelected="1" topLeftCell="A4" zoomScale="106" zoomScaleNormal="106" workbookViewId="0">
      <selection activeCell="L4" sqref="L4"/>
    </sheetView>
  </sheetViews>
  <sheetFormatPr defaultRowHeight="14.4" x14ac:dyDescent="0.55000000000000004"/>
  <cols>
    <col min="2" max="2" width="24.26171875" customWidth="1"/>
    <col min="3" max="3" width="19.578125" customWidth="1"/>
    <col min="9" max="9" width="12.68359375" bestFit="1" customWidth="1"/>
  </cols>
  <sheetData>
    <row r="1" spans="1:9" x14ac:dyDescent="0.55000000000000004">
      <c r="A1" t="s">
        <v>40</v>
      </c>
    </row>
    <row r="3" spans="1:9" x14ac:dyDescent="0.55000000000000004">
      <c r="A3" t="s">
        <v>36</v>
      </c>
      <c r="D3" s="1">
        <v>1</v>
      </c>
    </row>
    <row r="4" spans="1:9" x14ac:dyDescent="0.55000000000000004">
      <c r="A4" t="s">
        <v>0</v>
      </c>
      <c r="D4" s="1">
        <v>10</v>
      </c>
      <c r="G4" t="s">
        <v>1</v>
      </c>
      <c r="I4" s="3">
        <f>(100-D4)</f>
        <v>90</v>
      </c>
    </row>
    <row r="5" spans="1:9" x14ac:dyDescent="0.55000000000000004">
      <c r="G5" t="s">
        <v>2</v>
      </c>
      <c r="I5" s="3">
        <f>100*POWER(I4/100, 5)</f>
        <v>59.049000000000021</v>
      </c>
    </row>
    <row r="6" spans="1:9" x14ac:dyDescent="0.55000000000000004">
      <c r="G6" t="s">
        <v>3</v>
      </c>
      <c r="I6" s="3">
        <f>100*POWER(I4/100, 30)</f>
        <v>4.2391158275216263</v>
      </c>
    </row>
    <row r="7" spans="1:9" x14ac:dyDescent="0.55000000000000004">
      <c r="A7" t="s">
        <v>4</v>
      </c>
      <c r="D7" s="1">
        <v>0.05</v>
      </c>
    </row>
    <row r="8" spans="1:9" x14ac:dyDescent="0.55000000000000004">
      <c r="A8" t="s">
        <v>5</v>
      </c>
      <c r="D8" s="1">
        <v>10000</v>
      </c>
      <c r="G8" t="s">
        <v>15</v>
      </c>
    </row>
    <row r="9" spans="1:9" x14ac:dyDescent="0.55000000000000004">
      <c r="A9" t="s">
        <v>25</v>
      </c>
      <c r="D9" s="1">
        <v>10000</v>
      </c>
    </row>
    <row r="10" spans="1:9" x14ac:dyDescent="0.55000000000000004">
      <c r="A10" t="s">
        <v>31</v>
      </c>
      <c r="D10" s="1">
        <v>0.1</v>
      </c>
    </row>
    <row r="11" spans="1:9" x14ac:dyDescent="0.55000000000000004">
      <c r="A11" t="s">
        <v>6</v>
      </c>
      <c r="D11" s="1">
        <v>0.1</v>
      </c>
    </row>
    <row r="13" spans="1:9" x14ac:dyDescent="0.55000000000000004">
      <c r="A13" t="s">
        <v>7</v>
      </c>
      <c r="D13" s="1">
        <v>5</v>
      </c>
    </row>
    <row r="14" spans="1:9" x14ac:dyDescent="0.55000000000000004">
      <c r="A14" t="s">
        <v>8</v>
      </c>
      <c r="D14" s="1">
        <v>2200</v>
      </c>
    </row>
    <row r="15" spans="1:9" x14ac:dyDescent="0.55000000000000004">
      <c r="A15" t="s">
        <v>29</v>
      </c>
      <c r="D15" s="1">
        <v>1.55</v>
      </c>
    </row>
    <row r="16" spans="1:9" x14ac:dyDescent="0.55000000000000004">
      <c r="A16" t="s">
        <v>30</v>
      </c>
      <c r="D16" s="1">
        <v>1.5</v>
      </c>
    </row>
    <row r="17" spans="1:35" x14ac:dyDescent="0.55000000000000004">
      <c r="A17" t="s">
        <v>9</v>
      </c>
      <c r="D17" s="3">
        <f>D14*D15*D16</f>
        <v>5115</v>
      </c>
    </row>
    <row r="18" spans="1:35" x14ac:dyDescent="0.55000000000000004">
      <c r="A18" t="s">
        <v>10</v>
      </c>
      <c r="D18" s="3">
        <f>D13*D17</f>
        <v>25575</v>
      </c>
    </row>
    <row r="19" spans="1:35" x14ac:dyDescent="0.55000000000000004">
      <c r="A19" t="s">
        <v>16</v>
      </c>
      <c r="D19" s="1">
        <v>70</v>
      </c>
    </row>
    <row r="20" spans="1:35" x14ac:dyDescent="0.55000000000000004">
      <c r="D20" s="1"/>
    </row>
    <row r="21" spans="1:35" x14ac:dyDescent="0.55000000000000004">
      <c r="C21" t="s">
        <v>17</v>
      </c>
      <c r="G21" t="s">
        <v>18</v>
      </c>
      <c r="K21" t="s">
        <v>19</v>
      </c>
      <c r="O21" t="s">
        <v>20</v>
      </c>
      <c r="S21" t="s">
        <v>21</v>
      </c>
      <c r="W21" t="s">
        <v>22</v>
      </c>
      <c r="AA21" t="s">
        <v>23</v>
      </c>
      <c r="AE21" t="s">
        <v>24</v>
      </c>
    </row>
    <row r="22" spans="1:35" x14ac:dyDescent="0.55000000000000004">
      <c r="A22" t="s">
        <v>12</v>
      </c>
      <c r="C22">
        <f>D9+D8/D3</f>
        <v>20000</v>
      </c>
      <c r="D22" s="2">
        <f>$I$6*C22/100+C25+$D$10*$D$11*C22</f>
        <v>22047.823165504324</v>
      </c>
      <c r="E22" s="2">
        <f t="shared" ref="E22:AH22" si="0">$I$6*D22/100+D24/$D$3+$D$10*$D$11*D22</f>
        <v>24305.325316867456</v>
      </c>
      <c r="F22" s="2">
        <f t="shared" si="0"/>
        <v>26793.975728317451</v>
      </c>
      <c r="G22" s="2">
        <f t="shared" si="0"/>
        <v>29537.441937937911</v>
      </c>
      <c r="H22" s="2">
        <f t="shared" si="0"/>
        <v>32561.814830450319</v>
      </c>
      <c r="I22" s="2">
        <f t="shared" si="0"/>
        <v>35895.856766483237</v>
      </c>
      <c r="J22" s="2">
        <f t="shared" si="0"/>
        <v>39571.275118084712</v>
      </c>
      <c r="K22" s="2">
        <f t="shared" si="0"/>
        <v>43623.023811852647</v>
      </c>
      <c r="L22" s="2">
        <f t="shared" si="0"/>
        <v>48089.635747415581</v>
      </c>
      <c r="M22" s="2">
        <f t="shared" si="0"/>
        <v>53013.589252626713</v>
      </c>
      <c r="N22" s="2">
        <f t="shared" si="0"/>
        <v>58441.712060529717</v>
      </c>
      <c r="O22" s="2">
        <f t="shared" si="0"/>
        <v>64425.626649994032</v>
      </c>
      <c r="P22" s="2">
        <f t="shared" si="0"/>
        <v>71022.241185293562</v>
      </c>
      <c r="Q22" s="2">
        <f t="shared" si="0"/>
        <v>78294.29072355754</v>
      </c>
      <c r="R22" s="2">
        <f t="shared" si="0"/>
        <v>86310.933837079123</v>
      </c>
      <c r="S22" s="2">
        <f t="shared" si="0"/>
        <v>95148.410324473196</v>
      </c>
      <c r="T22" s="2">
        <f t="shared" si="0"/>
        <v>104890.76626564155</v>
      </c>
      <c r="U22" s="2">
        <f t="shared" si="0"/>
        <v>115630.65331595558</v>
      </c>
      <c r="V22" s="2">
        <f t="shared" si="0"/>
        <v>127470.20984109625</v>
      </c>
      <c r="W22" s="2">
        <f t="shared" si="0"/>
        <v>140522.03227231096</v>
      </c>
      <c r="X22" s="2">
        <f t="shared" si="0"/>
        <v>154910.2459198602</v>
      </c>
      <c r="Y22" s="2">
        <f t="shared" si="0"/>
        <v>170771.68542829325</v>
      </c>
      <c r="Z22" s="2">
        <f t="shared" si="0"/>
        <v>188257.19609990704</v>
      </c>
      <c r="AA22" s="2">
        <f t="shared" si="0"/>
        <v>207533.06846222104</v>
      </c>
      <c r="AB22" s="2">
        <f t="shared" si="0"/>
        <v>228782.6197224776</v>
      </c>
      <c r="AC22" s="2">
        <f t="shared" si="0"/>
        <v>252207.93714910044</v>
      </c>
      <c r="AD22" s="2">
        <f t="shared" si="0"/>
        <v>278031.7999599998</v>
      </c>
      <c r="AE22" s="2">
        <f t="shared" si="0"/>
        <v>306499.79799524747</v>
      </c>
      <c r="AF22" s="2">
        <f t="shared" si="0"/>
        <v>337882.66732310067</v>
      </c>
      <c r="AG22" s="2">
        <f t="shared" si="0"/>
        <v>372478.86499143252</v>
      </c>
      <c r="AH22" s="2">
        <f t="shared" si="0"/>
        <v>410617.40741094324</v>
      </c>
      <c r="AI22" s="2"/>
    </row>
    <row r="23" spans="1:35" x14ac:dyDescent="0.55000000000000004">
      <c r="A23" t="s">
        <v>11</v>
      </c>
      <c r="C23">
        <f>C22*$D$7*30</f>
        <v>30000</v>
      </c>
      <c r="D23" s="2">
        <f t="shared" ref="D23:AH23" si="1">D22*$D$7*30</f>
        <v>33071.734748256487</v>
      </c>
      <c r="E23" s="2">
        <f t="shared" si="1"/>
        <v>36457.987975301185</v>
      </c>
      <c r="F23" s="2">
        <f t="shared" si="1"/>
        <v>40190.963592476182</v>
      </c>
      <c r="G23" s="2">
        <f t="shared" si="1"/>
        <v>44306.162906906866</v>
      </c>
      <c r="H23" s="2">
        <f t="shared" si="1"/>
        <v>48842.722245675483</v>
      </c>
      <c r="I23" s="2">
        <f t="shared" si="1"/>
        <v>53843.785149724856</v>
      </c>
      <c r="J23" s="2">
        <f t="shared" si="1"/>
        <v>59356.912677127068</v>
      </c>
      <c r="K23" s="2">
        <f t="shared" si="1"/>
        <v>65434.53571777897</v>
      </c>
      <c r="L23" s="2">
        <f t="shared" si="1"/>
        <v>72134.453621123379</v>
      </c>
      <c r="M23" s="2">
        <f t="shared" si="1"/>
        <v>79520.383878940076</v>
      </c>
      <c r="N23" s="2">
        <f t="shared" si="1"/>
        <v>87662.568090794579</v>
      </c>
      <c r="O23" s="2">
        <f t="shared" si="1"/>
        <v>96638.439974991052</v>
      </c>
      <c r="P23" s="2">
        <f t="shared" si="1"/>
        <v>106533.36177794036</v>
      </c>
      <c r="Q23" s="2">
        <f t="shared" si="1"/>
        <v>117441.43608533632</v>
      </c>
      <c r="R23" s="2">
        <f t="shared" si="1"/>
        <v>129466.40075561868</v>
      </c>
      <c r="S23" s="2">
        <f t="shared" si="1"/>
        <v>142722.61548670981</v>
      </c>
      <c r="T23" s="2">
        <f t="shared" si="1"/>
        <v>157336.14939846235</v>
      </c>
      <c r="U23" s="2">
        <f t="shared" si="1"/>
        <v>173445.97997393337</v>
      </c>
      <c r="V23" s="2">
        <f t="shared" si="1"/>
        <v>191205.31476164437</v>
      </c>
      <c r="W23" s="2">
        <f t="shared" si="1"/>
        <v>210783.04840846645</v>
      </c>
      <c r="X23" s="2">
        <f t="shared" si="1"/>
        <v>232365.3688797903</v>
      </c>
      <c r="Y23" s="2">
        <f t="shared" si="1"/>
        <v>256157.52814243987</v>
      </c>
      <c r="Z23" s="2">
        <f t="shared" si="1"/>
        <v>282385.79414986057</v>
      </c>
      <c r="AA23" s="2">
        <f t="shared" si="1"/>
        <v>311299.6026933316</v>
      </c>
      <c r="AB23" s="2">
        <f t="shared" si="1"/>
        <v>343173.92958371644</v>
      </c>
      <c r="AC23" s="2">
        <f t="shared" si="1"/>
        <v>378311.90572365071</v>
      </c>
      <c r="AD23" s="2">
        <f t="shared" si="1"/>
        <v>417047.69993999973</v>
      </c>
      <c r="AE23" s="2">
        <f t="shared" si="1"/>
        <v>459749.69699287124</v>
      </c>
      <c r="AF23" s="2">
        <f t="shared" si="1"/>
        <v>506824.00098465104</v>
      </c>
      <c r="AG23" s="2">
        <f t="shared" si="1"/>
        <v>558718.2974871489</v>
      </c>
      <c r="AH23" s="2">
        <f t="shared" si="1"/>
        <v>615926.11111641489</v>
      </c>
      <c r="AI23" s="2"/>
    </row>
    <row r="24" spans="1:35" x14ac:dyDescent="0.55000000000000004">
      <c r="A24" t="s">
        <v>27</v>
      </c>
      <c r="C24">
        <f>$D$19/100*C23</f>
        <v>21000</v>
      </c>
      <c r="D24" s="2">
        <f t="shared" ref="D24:AH24" si="2">$D$19/100*D23</f>
        <v>23150.214323779539</v>
      </c>
      <c r="E24" s="2">
        <f t="shared" si="2"/>
        <v>25520.591582710829</v>
      </c>
      <c r="F24" s="2">
        <f t="shared" si="2"/>
        <v>28133.674514733328</v>
      </c>
      <c r="G24" s="2">
        <f t="shared" si="2"/>
        <v>31014.314034834802</v>
      </c>
      <c r="H24" s="2">
        <f t="shared" si="2"/>
        <v>34189.905571972835</v>
      </c>
      <c r="I24" s="2">
        <f t="shared" si="2"/>
        <v>37690.649604807397</v>
      </c>
      <c r="J24" s="2">
        <f t="shared" si="2"/>
        <v>41549.838873988941</v>
      </c>
      <c r="K24" s="2">
        <f t="shared" si="2"/>
        <v>45804.175002445278</v>
      </c>
      <c r="L24" s="2">
        <f t="shared" si="2"/>
        <v>50494.117534786361</v>
      </c>
      <c r="M24" s="2">
        <f t="shared" si="2"/>
        <v>55664.268715258047</v>
      </c>
      <c r="N24" s="2">
        <f t="shared" si="2"/>
        <v>61363.797663556201</v>
      </c>
      <c r="O24" s="2">
        <f t="shared" si="2"/>
        <v>67646.907982493736</v>
      </c>
      <c r="P24" s="2">
        <f t="shared" si="2"/>
        <v>74573.353244558239</v>
      </c>
      <c r="Q24" s="2">
        <f t="shared" si="2"/>
        <v>82209.005259735422</v>
      </c>
      <c r="R24" s="2">
        <f t="shared" si="2"/>
        <v>90626.480528933069</v>
      </c>
      <c r="S24" s="2">
        <f t="shared" si="2"/>
        <v>99905.830840696857</v>
      </c>
      <c r="T24" s="2">
        <f t="shared" si="2"/>
        <v>110135.30457892363</v>
      </c>
      <c r="U24" s="2">
        <f t="shared" si="2"/>
        <v>121412.18598175336</v>
      </c>
      <c r="V24" s="2">
        <f t="shared" si="2"/>
        <v>133843.72033315105</v>
      </c>
      <c r="W24" s="2">
        <f t="shared" si="2"/>
        <v>147548.13388592651</v>
      </c>
      <c r="X24" s="2">
        <f t="shared" si="2"/>
        <v>162655.75821585319</v>
      </c>
      <c r="Y24" s="2">
        <f t="shared" si="2"/>
        <v>179310.26969970789</v>
      </c>
      <c r="Z24" s="2">
        <f t="shared" si="2"/>
        <v>197670.05590490237</v>
      </c>
      <c r="AA24" s="2">
        <f t="shared" si="2"/>
        <v>217909.72188533211</v>
      </c>
      <c r="AB24" s="2">
        <f t="shared" si="2"/>
        <v>240221.7507086015</v>
      </c>
      <c r="AC24" s="2">
        <f t="shared" si="2"/>
        <v>264818.33400655549</v>
      </c>
      <c r="AD24" s="2">
        <f t="shared" si="2"/>
        <v>291933.38995799981</v>
      </c>
      <c r="AE24" s="2">
        <f t="shared" si="2"/>
        <v>321824.78789500985</v>
      </c>
      <c r="AF24" s="2">
        <f t="shared" si="2"/>
        <v>354776.8006892557</v>
      </c>
      <c r="AG24" s="2">
        <f t="shared" si="2"/>
        <v>391102.80824100418</v>
      </c>
      <c r="AH24" s="2">
        <f t="shared" si="2"/>
        <v>431148.27778149041</v>
      </c>
      <c r="AI24" s="2"/>
    </row>
    <row r="25" spans="1:35" x14ac:dyDescent="0.55000000000000004">
      <c r="A25" t="s">
        <v>28</v>
      </c>
      <c r="C25">
        <f>C24/$D$3</f>
        <v>21000</v>
      </c>
      <c r="D25" s="2">
        <f t="shared" ref="D25:AH25" si="3">D24/$D$3</f>
        <v>23150.214323779539</v>
      </c>
      <c r="E25" s="2">
        <f t="shared" si="3"/>
        <v>25520.591582710829</v>
      </c>
      <c r="F25" s="2">
        <f t="shared" si="3"/>
        <v>28133.674514733328</v>
      </c>
      <c r="G25" s="2">
        <f t="shared" si="3"/>
        <v>31014.314034834802</v>
      </c>
      <c r="H25" s="2">
        <f t="shared" si="3"/>
        <v>34189.905571972835</v>
      </c>
      <c r="I25" s="2">
        <f t="shared" si="3"/>
        <v>37690.649604807397</v>
      </c>
      <c r="J25" s="2">
        <f t="shared" si="3"/>
        <v>41549.838873988941</v>
      </c>
      <c r="K25" s="2">
        <f t="shared" si="3"/>
        <v>45804.175002445278</v>
      </c>
      <c r="L25" s="2">
        <f t="shared" si="3"/>
        <v>50494.117534786361</v>
      </c>
      <c r="M25" s="2">
        <f t="shared" si="3"/>
        <v>55664.268715258047</v>
      </c>
      <c r="N25" s="2">
        <f t="shared" si="3"/>
        <v>61363.797663556201</v>
      </c>
      <c r="O25" s="2">
        <f t="shared" si="3"/>
        <v>67646.907982493736</v>
      </c>
      <c r="P25" s="2">
        <f t="shared" si="3"/>
        <v>74573.353244558239</v>
      </c>
      <c r="Q25" s="2">
        <f t="shared" si="3"/>
        <v>82209.005259735422</v>
      </c>
      <c r="R25" s="2">
        <f t="shared" si="3"/>
        <v>90626.480528933069</v>
      </c>
      <c r="S25" s="2">
        <f t="shared" si="3"/>
        <v>99905.830840696857</v>
      </c>
      <c r="T25" s="2">
        <f t="shared" si="3"/>
        <v>110135.30457892363</v>
      </c>
      <c r="U25" s="2">
        <f t="shared" si="3"/>
        <v>121412.18598175336</v>
      </c>
      <c r="V25" s="2">
        <f t="shared" si="3"/>
        <v>133843.72033315105</v>
      </c>
      <c r="W25" s="2">
        <f t="shared" si="3"/>
        <v>147548.13388592651</v>
      </c>
      <c r="X25" s="2">
        <f t="shared" si="3"/>
        <v>162655.75821585319</v>
      </c>
      <c r="Y25" s="2">
        <f t="shared" si="3"/>
        <v>179310.26969970789</v>
      </c>
      <c r="Z25" s="2">
        <f t="shared" si="3"/>
        <v>197670.05590490237</v>
      </c>
      <c r="AA25" s="2">
        <f t="shared" si="3"/>
        <v>217909.72188533211</v>
      </c>
      <c r="AB25" s="2">
        <f t="shared" si="3"/>
        <v>240221.7507086015</v>
      </c>
      <c r="AC25" s="2">
        <f t="shared" si="3"/>
        <v>264818.33400655549</v>
      </c>
      <c r="AD25" s="2">
        <f t="shared" si="3"/>
        <v>291933.38995799981</v>
      </c>
      <c r="AE25" s="2">
        <f t="shared" si="3"/>
        <v>321824.78789500985</v>
      </c>
      <c r="AF25" s="2">
        <f t="shared" si="3"/>
        <v>354776.8006892557</v>
      </c>
      <c r="AG25" s="2">
        <f t="shared" si="3"/>
        <v>391102.80824100418</v>
      </c>
      <c r="AH25" s="2">
        <f t="shared" si="3"/>
        <v>431148.27778149041</v>
      </c>
      <c r="AI25" s="2"/>
    </row>
    <row r="26" spans="1:35" x14ac:dyDescent="0.55000000000000004">
      <c r="A26" t="s">
        <v>13</v>
      </c>
      <c r="C26">
        <f>B26+C23</f>
        <v>30000</v>
      </c>
      <c r="D26" s="2">
        <f t="shared" ref="D26:AH26" si="4">C26+D23</f>
        <v>63071.734748256487</v>
      </c>
      <c r="E26" s="2">
        <f t="shared" si="4"/>
        <v>99529.722723557672</v>
      </c>
      <c r="F26" s="2">
        <f t="shared" si="4"/>
        <v>139720.68631603385</v>
      </c>
      <c r="G26" s="2">
        <f t="shared" si="4"/>
        <v>184026.84922294071</v>
      </c>
      <c r="H26" s="2">
        <f t="shared" si="4"/>
        <v>232869.5714686162</v>
      </c>
      <c r="I26" s="2">
        <f t="shared" si="4"/>
        <v>286713.35661834106</v>
      </c>
      <c r="J26" s="2">
        <f t="shared" si="4"/>
        <v>346070.26929546811</v>
      </c>
      <c r="K26" s="2">
        <f t="shared" si="4"/>
        <v>411504.80501324707</v>
      </c>
      <c r="L26" s="2">
        <f t="shared" si="4"/>
        <v>483639.25863437046</v>
      </c>
      <c r="M26" s="2">
        <f t="shared" si="4"/>
        <v>563159.64251331054</v>
      </c>
      <c r="N26" s="2">
        <f t="shared" si="4"/>
        <v>650822.21060410514</v>
      </c>
      <c r="O26" s="2">
        <f t="shared" si="4"/>
        <v>747460.65057909617</v>
      </c>
      <c r="P26" s="2">
        <f t="shared" si="4"/>
        <v>853994.01235703658</v>
      </c>
      <c r="Q26" s="2">
        <f t="shared" si="4"/>
        <v>971435.44844237296</v>
      </c>
      <c r="R26" s="2">
        <f t="shared" si="4"/>
        <v>1100901.8491979917</v>
      </c>
      <c r="S26" s="2">
        <f t="shared" si="4"/>
        <v>1243624.4646847015</v>
      </c>
      <c r="T26" s="2">
        <f t="shared" si="4"/>
        <v>1400960.6140831639</v>
      </c>
      <c r="U26" s="2">
        <f t="shared" si="4"/>
        <v>1574406.5940570973</v>
      </c>
      <c r="V26" s="2">
        <f t="shared" si="4"/>
        <v>1765611.9088187418</v>
      </c>
      <c r="W26" s="2">
        <f t="shared" si="4"/>
        <v>1976394.9572272082</v>
      </c>
      <c r="X26" s="2">
        <f t="shared" si="4"/>
        <v>2208760.3261069986</v>
      </c>
      <c r="Y26" s="2">
        <f t="shared" si="4"/>
        <v>2464917.8542494383</v>
      </c>
      <c r="Z26" s="2">
        <f t="shared" si="4"/>
        <v>2747303.648399299</v>
      </c>
      <c r="AA26" s="2">
        <f t="shared" si="4"/>
        <v>3058603.2510926304</v>
      </c>
      <c r="AB26" s="2">
        <f t="shared" si="4"/>
        <v>3401777.1806763466</v>
      </c>
      <c r="AC26" s="2">
        <f t="shared" si="4"/>
        <v>3780089.0863999976</v>
      </c>
      <c r="AD26" s="2">
        <f t="shared" si="4"/>
        <v>4197136.7863399973</v>
      </c>
      <c r="AE26" s="2">
        <f t="shared" si="4"/>
        <v>4656886.4833328687</v>
      </c>
      <c r="AF26" s="2">
        <f t="shared" si="4"/>
        <v>5163710.4843175197</v>
      </c>
      <c r="AG26" s="2">
        <f t="shared" si="4"/>
        <v>5722428.7818046687</v>
      </c>
      <c r="AH26" s="2">
        <f t="shared" si="4"/>
        <v>6338354.8929210836</v>
      </c>
      <c r="AI26" s="2"/>
    </row>
    <row r="27" spans="1:35" x14ac:dyDescent="0.55000000000000004">
      <c r="A27" t="s">
        <v>26</v>
      </c>
      <c r="C27">
        <f>B27+$D$18+C24</f>
        <v>46575</v>
      </c>
      <c r="D27" s="2">
        <f t="shared" ref="D27:AH27" si="5">C27+$D$18+D24</f>
        <v>95300.214323779539</v>
      </c>
      <c r="E27" s="2">
        <f t="shared" si="5"/>
        <v>146395.80590649036</v>
      </c>
      <c r="F27" s="2">
        <f t="shared" si="5"/>
        <v>200104.48042122368</v>
      </c>
      <c r="G27" s="2">
        <f t="shared" si="5"/>
        <v>256693.79445605847</v>
      </c>
      <c r="H27" s="2">
        <f t="shared" si="5"/>
        <v>316458.70002803131</v>
      </c>
      <c r="I27" s="2">
        <f t="shared" si="5"/>
        <v>379724.34963283868</v>
      </c>
      <c r="J27" s="2">
        <f t="shared" si="5"/>
        <v>446849.18850682763</v>
      </c>
      <c r="K27" s="2">
        <f t="shared" si="5"/>
        <v>518228.36350927292</v>
      </c>
      <c r="L27" s="2">
        <f t="shared" si="5"/>
        <v>594297.48104405927</v>
      </c>
      <c r="M27" s="2">
        <f t="shared" si="5"/>
        <v>675536.74975931738</v>
      </c>
      <c r="N27" s="2">
        <f t="shared" si="5"/>
        <v>762475.54742287355</v>
      </c>
      <c r="O27" s="2">
        <f t="shared" si="5"/>
        <v>855697.45540536731</v>
      </c>
      <c r="P27" s="2">
        <f t="shared" si="5"/>
        <v>955845.80864992552</v>
      </c>
      <c r="Q27" s="2">
        <f t="shared" si="5"/>
        <v>1063629.813909661</v>
      </c>
      <c r="R27" s="2">
        <f t="shared" si="5"/>
        <v>1179831.294438594</v>
      </c>
      <c r="S27" s="2">
        <f t="shared" si="5"/>
        <v>1305312.1252792908</v>
      </c>
      <c r="T27" s="2">
        <f t="shared" si="5"/>
        <v>1441022.4298582145</v>
      </c>
      <c r="U27" s="2">
        <f t="shared" si="5"/>
        <v>1588009.6158399677</v>
      </c>
      <c r="V27" s="2">
        <f t="shared" si="5"/>
        <v>1747428.3361731188</v>
      </c>
      <c r="W27" s="2">
        <f t="shared" si="5"/>
        <v>1920551.4700590454</v>
      </c>
      <c r="X27" s="2">
        <f t="shared" si="5"/>
        <v>2108782.2282748986</v>
      </c>
      <c r="Y27" s="2">
        <f t="shared" si="5"/>
        <v>2313667.4979746067</v>
      </c>
      <c r="Z27" s="2">
        <f t="shared" si="5"/>
        <v>2536912.5538795092</v>
      </c>
      <c r="AA27" s="2">
        <f t="shared" si="5"/>
        <v>2780397.2757648411</v>
      </c>
      <c r="AB27" s="2">
        <f t="shared" si="5"/>
        <v>3046194.0264734426</v>
      </c>
      <c r="AC27" s="2">
        <f t="shared" si="5"/>
        <v>3336587.3604799979</v>
      </c>
      <c r="AD27" s="2">
        <f t="shared" si="5"/>
        <v>3654095.7504379977</v>
      </c>
      <c r="AE27" s="2">
        <f t="shared" si="5"/>
        <v>4001495.5383330076</v>
      </c>
      <c r="AF27" s="2">
        <f t="shared" si="5"/>
        <v>4381847.339022263</v>
      </c>
      <c r="AG27" s="2">
        <f t="shared" si="5"/>
        <v>4798525.1472632671</v>
      </c>
      <c r="AH27" s="2">
        <f t="shared" si="5"/>
        <v>5255248.4250447573</v>
      </c>
      <c r="AI27" s="2"/>
    </row>
    <row r="28" spans="1:35" x14ac:dyDescent="0.55000000000000004">
      <c r="A28" t="s">
        <v>14</v>
      </c>
      <c r="C28">
        <f>C26-C27</f>
        <v>-16575</v>
      </c>
      <c r="D28" s="2">
        <f t="shared" ref="D28:AH28" si="6">D26-D27</f>
        <v>-32228.479575523052</v>
      </c>
      <c r="E28" s="2">
        <f t="shared" si="6"/>
        <v>-46866.083182932693</v>
      </c>
      <c r="F28" s="2">
        <f t="shared" si="6"/>
        <v>-60383.794105189823</v>
      </c>
      <c r="G28" s="2">
        <f t="shared" si="6"/>
        <v>-72666.94523311776</v>
      </c>
      <c r="H28" s="2">
        <f t="shared" si="6"/>
        <v>-83589.128559415112</v>
      </c>
      <c r="I28" s="2">
        <f t="shared" si="6"/>
        <v>-93010.993014497624</v>
      </c>
      <c r="J28" s="2">
        <f t="shared" si="6"/>
        <v>-100778.91921135952</v>
      </c>
      <c r="K28" s="2">
        <f t="shared" si="6"/>
        <v>-106723.55849602586</v>
      </c>
      <c r="L28" s="2">
        <f t="shared" si="6"/>
        <v>-110658.22240968881</v>
      </c>
      <c r="M28" s="2">
        <f t="shared" si="6"/>
        <v>-112377.10724600684</v>
      </c>
      <c r="N28" s="2">
        <f t="shared" si="6"/>
        <v>-111653.33681876841</v>
      </c>
      <c r="O28" s="2">
        <f t="shared" si="6"/>
        <v>-108236.80482627114</v>
      </c>
      <c r="P28" s="2">
        <f t="shared" si="6"/>
        <v>-101851.79629288893</v>
      </c>
      <c r="Q28" s="2">
        <f t="shared" si="6"/>
        <v>-92194.365467288066</v>
      </c>
      <c r="R28" s="2">
        <f t="shared" si="6"/>
        <v>-78929.445240602363</v>
      </c>
      <c r="S28" s="2">
        <f t="shared" si="6"/>
        <v>-61687.66059458931</v>
      </c>
      <c r="T28" s="2">
        <f t="shared" si="6"/>
        <v>-40061.815775050549</v>
      </c>
      <c r="U28" s="2">
        <f t="shared" si="6"/>
        <v>-13603.021782870404</v>
      </c>
      <c r="V28" s="2">
        <f t="shared" si="6"/>
        <v>18183.572645623004</v>
      </c>
      <c r="W28" s="2">
        <f t="shared" si="6"/>
        <v>55843.487168162828</v>
      </c>
      <c r="X28" s="2">
        <f t="shared" si="6"/>
        <v>99978.0978321</v>
      </c>
      <c r="Y28" s="2">
        <f t="shared" si="6"/>
        <v>151250.35627483157</v>
      </c>
      <c r="Z28" s="2">
        <f t="shared" si="6"/>
        <v>210391.0945197898</v>
      </c>
      <c r="AA28" s="2">
        <f t="shared" si="6"/>
        <v>278205.97532778932</v>
      </c>
      <c r="AB28" s="2">
        <f t="shared" si="6"/>
        <v>355583.15420290409</v>
      </c>
      <c r="AC28" s="2">
        <f t="shared" si="6"/>
        <v>443501.72591999965</v>
      </c>
      <c r="AD28" s="2">
        <f t="shared" si="6"/>
        <v>543041.03590199957</v>
      </c>
      <c r="AE28" s="2">
        <f t="shared" si="6"/>
        <v>655390.94499986107</v>
      </c>
      <c r="AF28" s="2">
        <f t="shared" si="6"/>
        <v>781863.14529525675</v>
      </c>
      <c r="AG28" s="2">
        <f t="shared" si="6"/>
        <v>923903.63454140164</v>
      </c>
      <c r="AH28" s="2">
        <f t="shared" si="6"/>
        <v>1083106.4678763263</v>
      </c>
      <c r="AI28" s="2"/>
    </row>
    <row r="30" spans="1:35" x14ac:dyDescent="0.55000000000000004">
      <c r="A30" t="s">
        <v>38</v>
      </c>
    </row>
    <row r="31" spans="1:35" x14ac:dyDescent="0.55000000000000004">
      <c r="A31" t="s">
        <v>39</v>
      </c>
    </row>
    <row r="33" spans="1:1" x14ac:dyDescent="0.55000000000000004">
      <c r="A33" t="s">
        <v>33</v>
      </c>
    </row>
    <row r="34" spans="1:1" x14ac:dyDescent="0.55000000000000004">
      <c r="A34" t="s">
        <v>34</v>
      </c>
    </row>
    <row r="35" spans="1:1" x14ac:dyDescent="0.55000000000000004">
      <c r="A35" t="s">
        <v>37</v>
      </c>
    </row>
    <row r="36" spans="1:1" x14ac:dyDescent="0.55000000000000004">
      <c r="A36" t="s">
        <v>32</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0" sqref="L10"/>
    </sheetView>
  </sheetViews>
  <sheetFormatPr defaultRowHeight="14.4" x14ac:dyDescent="0.55000000000000004"/>
  <sheetData>
    <row r="1" spans="1:1" x14ac:dyDescent="0.55000000000000004">
      <c r="A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2020-12-06T12:39:43Z</dcterms:modified>
</cp:coreProperties>
</file>