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ar\Desktop\Projekat_Faza1_ver1\"/>
    </mc:Choice>
  </mc:AlternateContent>
  <xr:revisionPtr revIDLastSave="0" documentId="13_ncr:1_{ADC16768-37AC-4CA8-8952-29BDB6D19590}" xr6:coauthVersionLast="45" xr6:coauthVersionMax="45" xr10:uidLastSave="{00000000-0000-0000-0000-000000000000}"/>
  <bookViews>
    <workbookView xWindow="-114" yWindow="-114" windowWidth="19704" windowHeight="10579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budzet'!$B$4:$I$34</definedName>
    <definedName name="_xlnm._FilterDatabase" localSheetId="3" hidden="1">'Subcontracting - budzet'!$B$4:$I$27</definedName>
    <definedName name="_xlnm._FilterDatabase" localSheetId="1" hidden="1">'Travel - budzet'!$B$4:$P$11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R16" i="1" l="1"/>
  <c r="R17" i="1"/>
  <c r="R18" i="1"/>
  <c r="R21" i="1"/>
  <c r="R22" i="1"/>
  <c r="C38" i="1"/>
  <c r="C33" i="1"/>
  <c r="C32" i="1"/>
  <c r="K23" i="1"/>
  <c r="J23" i="1"/>
  <c r="M24" i="1"/>
  <c r="R12" i="2"/>
  <c r="K20" i="1"/>
  <c r="K19" i="1"/>
  <c r="K21" i="1"/>
  <c r="L19" i="1"/>
  <c r="K17" i="1"/>
  <c r="L14" i="1"/>
  <c r="J20" i="1" l="1"/>
  <c r="J15" i="1"/>
  <c r="J14" i="1"/>
  <c r="I6" i="3"/>
  <c r="I7" i="3"/>
  <c r="I8" i="3"/>
  <c r="I9" i="3"/>
  <c r="K36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P5" i="2"/>
  <c r="P9" i="2"/>
  <c r="P10" i="2"/>
  <c r="P11" i="2"/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I33" i="3"/>
  <c r="I34" i="3"/>
  <c r="I5" i="3"/>
  <c r="J29" i="4" l="1"/>
  <c r="D2" i="3"/>
  <c r="D2" i="2"/>
  <c r="D2" i="4"/>
  <c r="A37" i="1"/>
  <c r="A31" i="1"/>
  <c r="P24" i="1"/>
  <c r="N24" i="1"/>
  <c r="L24" i="1"/>
  <c r="K24" i="1"/>
  <c r="H24" i="1"/>
  <c r="G24" i="1"/>
  <c r="F24" i="1"/>
  <c r="E24" i="1"/>
  <c r="D24" i="1"/>
  <c r="I23" i="1"/>
  <c r="O23" i="1" s="1"/>
  <c r="Q23" i="1" s="1"/>
  <c r="I22" i="1"/>
  <c r="J22" i="1" s="1"/>
  <c r="O22" i="1" s="1"/>
  <c r="Q22" i="1" s="1"/>
  <c r="S22" i="1" s="1"/>
  <c r="I21" i="1"/>
  <c r="J21" i="1" s="1"/>
  <c r="O21" i="1" s="1"/>
  <c r="Q21" i="1" s="1"/>
  <c r="S21" i="1" s="1"/>
  <c r="O20" i="1"/>
  <c r="Q20" i="1" s="1"/>
  <c r="I20" i="1"/>
  <c r="I19" i="1"/>
  <c r="J19" i="1" s="1"/>
  <c r="O19" i="1" s="1"/>
  <c r="Q19" i="1" s="1"/>
  <c r="I18" i="1"/>
  <c r="J18" i="1" s="1"/>
  <c r="O18" i="1" s="1"/>
  <c r="Q18" i="1" s="1"/>
  <c r="S18" i="1" s="1"/>
  <c r="I17" i="1"/>
  <c r="J17" i="1" s="1"/>
  <c r="O17" i="1" s="1"/>
  <c r="Q17" i="1" s="1"/>
  <c r="S17" i="1" s="1"/>
  <c r="I16" i="1"/>
  <c r="J16" i="1" s="1"/>
  <c r="O15" i="1"/>
  <c r="Q15" i="1" s="1"/>
  <c r="I15" i="1"/>
  <c r="O14" i="1"/>
  <c r="I14" i="1"/>
  <c r="R19" i="1" l="1"/>
  <c r="S19" i="1" s="1"/>
  <c r="R23" i="1"/>
  <c r="S23" i="1" s="1"/>
  <c r="R15" i="1"/>
  <c r="S15" i="1" s="1"/>
  <c r="R20" i="1"/>
  <c r="J24" i="1"/>
  <c r="O16" i="1"/>
  <c r="Q16" i="1" s="1"/>
  <c r="S16" i="1" s="1"/>
  <c r="I24" i="1"/>
  <c r="Q14" i="1"/>
  <c r="R14" i="1" l="1"/>
  <c r="S14" i="1" s="1"/>
  <c r="S24" i="1" s="1"/>
  <c r="S20" i="1"/>
  <c r="O24" i="1"/>
  <c r="Q24" i="1"/>
  <c r="R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<sst xmlns="http://schemas.openxmlformats.org/spreadsheetml/2006/main" count="195" uniqueCount="101">
  <si>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</si>
  <si>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</si>
  <si>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</si>
  <si>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</si>
  <si>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</si>
  <si>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</si>
  <si>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</si>
  <si>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</si>
  <si>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</si>
  <si>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</si>
  <si>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</si>
  <si>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</si>
  <si>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</si>
  <si>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</si>
  <si>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</si>
  <si>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</si>
  <si>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</si>
  <si>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</si>
  <si>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</si>
  <si>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</si>
  <si>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</si>
  <si>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</si>
  <si>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</si>
  <si>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</si>
  <si>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</si>
  <si>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</si>
  <si>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</si>
  <si>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</si>
  <si>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</si>
  <si>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</si>
  <si>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</si>
  <si>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</si>
  <si>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</si>
  <si>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</si>
  <si>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</si>
  <si>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</si>
  <si>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</si>
  <si>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</si>
  <si>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</si>
  <si>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</si>
  <si>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</si>
  <si>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</si>
  <si>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</si>
  <si>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</si>
  <si>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</si>
  <si>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</si>
  <si>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</si>
  <si>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</si>
  <si>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</si>
  <si>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</si>
  <si>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</si>
  <si>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</si>
  <si>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</si>
  <si>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</si>
  <si>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</si>
  <si>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</si>
  <si>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</si>
  <si>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</si>
  <si>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</si>
  <si>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</si>
  <si>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</si>
  <si>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</si>
  <si>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ETF</t>
  </si>
  <si>
    <t>Serbia</t>
  </si>
  <si>
    <t>WP4</t>
  </si>
  <si>
    <t>Torino, ITA</t>
  </si>
  <si>
    <t>Luxembourg, LUX</t>
  </si>
  <si>
    <t>Helsinki, FIN</t>
  </si>
  <si>
    <t>Zurich, CHE</t>
  </si>
  <si>
    <t>Belgrade, SRB</t>
  </si>
  <si>
    <t xml:space="preserve">Electrotehnical faculty </t>
  </si>
  <si>
    <t>WP6</t>
  </si>
  <si>
    <t>WP8</t>
  </si>
  <si>
    <t>WP10</t>
  </si>
  <si>
    <t>Electrotehnical Faculty</t>
  </si>
  <si>
    <t>Laptop HP i7 3.0Ghz, 1 TB SSD…</t>
  </si>
  <si>
    <t>EPSON Projektor EB-2265U 3LCD, 1920 x 1200 (Full HD), 300 W</t>
  </si>
  <si>
    <t>Canon printer ImageRunner 2520 Laser</t>
  </si>
  <si>
    <t>Samsung Galaxy S10</t>
  </si>
  <si>
    <t>Monitoring, security and core networking</t>
  </si>
  <si>
    <t>HVAC, plumbing, fire protection</t>
  </si>
  <si>
    <t>WP7</t>
  </si>
  <si>
    <t>Electric charger AC/DC 240V 32A 12m cable</t>
  </si>
  <si>
    <t>Electrotehnical faculty</t>
  </si>
  <si>
    <t>Translation</t>
  </si>
  <si>
    <t xml:space="preserve">ETF </t>
  </si>
  <si>
    <t>Power equipment (servers,electrical, backup, lighting)</t>
  </si>
  <si>
    <t>Construction and installation of equipment</t>
  </si>
  <si>
    <t>Connecting chargers to electric power grid</t>
  </si>
  <si>
    <t>Non profit</t>
  </si>
  <si>
    <t>WP1 - Project Management &amp; Communication</t>
  </si>
  <si>
    <t>WP2 -  Analysis of requirements</t>
  </si>
  <si>
    <t>WP3 - Design of User Interface</t>
  </si>
  <si>
    <t>WP4 - Design of system architecture</t>
  </si>
  <si>
    <t>WP5 - Modul development</t>
  </si>
  <si>
    <t>WP6 - Choosing location and charger installation</t>
  </si>
  <si>
    <t>WP7 - System integration</t>
  </si>
  <si>
    <t>WP8 - Determination and solutions for legal gaps</t>
  </si>
  <si>
    <t>WP9 - Testing in labs and on site</t>
  </si>
  <si>
    <t>WP10 - Evaluation and dissemination</t>
  </si>
  <si>
    <t>Certificate of the 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</si>
</sst>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4" fontId="13" fillId="0" borderId="14" xfId="0" applyNumberFormat="1" applyFont="1" applyBorder="1"/>
    <xf numFmtId="0" fontId="17" fillId="0" borderId="0" xfId="2" applyFont="1"/>
    <xf numFmtId="0" fontId="0" fillId="0" borderId="16" xfId="0" applyFill="1" applyBorder="1"/>
    <xf numFmtId="0" fontId="0" fillId="0" borderId="0" xfId="0" applyFont="1"/>
    <xf numFmtId="0" fontId="0" fillId="0" borderId="15" xfId="0" applyBorder="1"/>
    <xf numFmtId="43" fontId="3" fillId="0" borderId="2" xfId="3" applyFont="1" applyBorder="1" applyAlignment="1">
      <alignment horizontal="center" wrapText="1"/>
    </xf>
    <xf numFmtId="43" fontId="7" fillId="0" borderId="2" xfId="3" applyFont="1" applyBorder="1" applyAlignment="1">
      <alignment horizontal="left"/>
    </xf>
    <xf numFmtId="43" fontId="0" fillId="0" borderId="2" xfId="3" applyFont="1" applyBorder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topLeftCell="A8" zoomScale="70" zoomScaleNormal="70" workbookViewId="0">
      <selection activeCell="L19" sqref="L19"/>
    </sheetView>
  </sheetViews>
  <sheetFormatPr defaultColWidth="11.42578125" defaultRowHeight="14.3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5.7" x14ac:dyDescent="0.25">
      <c r="A1" s="1" t="s">
        <v>0</v>
      </c>
    </row>
    <row r="3" spans="1:19" x14ac:dyDescent="0.25">
      <c r="E3" s="72"/>
      <c r="F3" s="72"/>
      <c r="G3" s="72"/>
      <c r="H3" s="72"/>
      <c r="I3" s="72"/>
    </row>
    <row r="4" spans="1:19" x14ac:dyDescent="0.25">
      <c r="D4" s="2"/>
      <c r="E4" s="73" t="s">
        <v>1</v>
      </c>
      <c r="F4" s="74"/>
      <c r="G4" s="74"/>
      <c r="H4" s="74"/>
      <c r="I4" s="74"/>
      <c r="J4" s="3"/>
      <c r="L4" s="74" t="s">
        <v>2</v>
      </c>
      <c r="M4" s="74"/>
      <c r="N4" s="74"/>
      <c r="O4" s="4">
        <v>0.25</v>
      </c>
    </row>
    <row r="5" spans="1:19" x14ac:dyDescent="0.25">
      <c r="D5" s="2"/>
      <c r="E5" s="73" t="s">
        <v>3</v>
      </c>
      <c r="F5" s="74"/>
      <c r="G5" s="74"/>
      <c r="H5" s="74"/>
      <c r="I5" s="74"/>
      <c r="J5" s="3" t="s">
        <v>70</v>
      </c>
      <c r="L5" s="74" t="s">
        <v>4</v>
      </c>
      <c r="M5" s="74"/>
      <c r="N5" s="74"/>
      <c r="O5" s="4">
        <v>1</v>
      </c>
    </row>
    <row r="6" spans="1:19" x14ac:dyDescent="0.25">
      <c r="D6" s="2"/>
      <c r="E6" s="73" t="s">
        <v>5</v>
      </c>
      <c r="F6" s="74"/>
      <c r="G6" s="74"/>
      <c r="H6" s="74"/>
      <c r="I6" s="74"/>
      <c r="J6" s="3" t="s">
        <v>62</v>
      </c>
      <c r="L6" s="74" t="s">
        <v>6</v>
      </c>
      <c r="M6" s="74"/>
      <c r="N6" s="74"/>
      <c r="O6" s="5">
        <v>0.7</v>
      </c>
      <c r="P6" s="6" t="s">
        <v>7</v>
      </c>
      <c r="Q6" s="6"/>
    </row>
    <row r="7" spans="1:19" x14ac:dyDescent="0.25">
      <c r="E7" s="74" t="s">
        <v>8</v>
      </c>
      <c r="F7" s="74"/>
      <c r="G7" s="74"/>
      <c r="H7" s="74"/>
      <c r="I7" s="74"/>
      <c r="J7" s="3" t="s">
        <v>89</v>
      </c>
      <c r="L7" s="74" t="s">
        <v>9</v>
      </c>
      <c r="M7" s="74"/>
      <c r="N7" s="74"/>
      <c r="O7" s="4">
        <v>1</v>
      </c>
    </row>
    <row r="8" spans="1:19" x14ac:dyDescent="0.25">
      <c r="J8" s="2"/>
      <c r="O8" s="7"/>
    </row>
    <row r="9" spans="1:19" ht="15" thickBot="1" x14ac:dyDescent="0.3"/>
    <row r="10" spans="1:19" ht="16.399999999999999" thickBot="1" x14ac:dyDescent="0.3">
      <c r="A10" s="75" t="s">
        <v>10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"/>
    </row>
    <row r="12" spans="1:19" ht="15.7" x14ac:dyDescent="0.25">
      <c r="D12" s="77" t="s">
        <v>11</v>
      </c>
      <c r="E12" s="77"/>
      <c r="F12" s="77"/>
      <c r="G12" s="77"/>
      <c r="H12" s="77"/>
      <c r="I12" s="77"/>
      <c r="J12" s="78" t="s">
        <v>12</v>
      </c>
      <c r="K12" s="78"/>
      <c r="L12" s="78"/>
      <c r="M12" s="78"/>
      <c r="N12" s="78"/>
      <c r="O12" s="78"/>
      <c r="P12" s="78"/>
      <c r="Q12" s="78"/>
      <c r="R12" s="78"/>
      <c r="S12" s="9"/>
    </row>
    <row r="13" spans="1:19" s="14" customFormat="1" ht="90" customHeight="1" x14ac:dyDescent="0.2">
      <c r="A13" s="71" t="s">
        <v>50</v>
      </c>
      <c r="B13" s="71"/>
      <c r="C13" s="71"/>
      <c r="D13" s="45" t="s">
        <v>59</v>
      </c>
      <c r="E13" s="10" t="s">
        <v>60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6" t="s">
        <v>90</v>
      </c>
      <c r="B14" s="66" t="s">
        <v>90</v>
      </c>
      <c r="C14" s="66" t="s">
        <v>90</v>
      </c>
      <c r="D14" s="15">
        <v>12</v>
      </c>
      <c r="E14" s="15">
        <v>12</v>
      </c>
      <c r="F14" s="15"/>
      <c r="G14" s="15"/>
      <c r="H14" s="15">
        <v>12</v>
      </c>
      <c r="I14" s="16">
        <f>+SUM(D14:H14)</f>
        <v>36</v>
      </c>
      <c r="J14" s="17">
        <f>I14*J26</f>
        <v>61200</v>
      </c>
      <c r="K14" s="17">
        <f>SUM('Equipment - budzet'!I5:I8)+SUM('Subcontracting - budzet'!I5)</f>
        <v>45000</v>
      </c>
      <c r="L14" s="17">
        <f>'Subcontracting - budzet'!I5</f>
        <v>10000</v>
      </c>
      <c r="M14" s="17"/>
      <c r="N14" s="17"/>
      <c r="O14" s="18">
        <f t="shared" ref="O14:O23" si="0">+$O$4*(J14+K14-N14)</f>
        <v>26550</v>
      </c>
      <c r="P14" s="17"/>
      <c r="Q14" s="17">
        <f>+J14+K14+L14+M14+O14+P14</f>
        <v>142750</v>
      </c>
      <c r="R14" s="18">
        <f>100%*Q14</f>
        <v>142750</v>
      </c>
      <c r="S14" s="18">
        <f>+Q14-R14</f>
        <v>0</v>
      </c>
    </row>
    <row r="15" spans="1:19" x14ac:dyDescent="0.25">
      <c r="A15" s="66" t="s">
        <v>91</v>
      </c>
      <c r="B15" s="66" t="s">
        <v>91</v>
      </c>
      <c r="C15" s="66" t="s">
        <v>91</v>
      </c>
      <c r="D15" s="15"/>
      <c r="E15" s="15">
        <v>1</v>
      </c>
      <c r="F15" s="15">
        <v>1</v>
      </c>
      <c r="G15" s="15"/>
      <c r="H15" s="15"/>
      <c r="I15" s="16">
        <f t="shared" ref="I15:I23" si="1">+SUM(D15:H15)</f>
        <v>2</v>
      </c>
      <c r="J15" s="17">
        <f>I15*J26</f>
        <v>3400</v>
      </c>
      <c r="K15" s="17">
        <v>0</v>
      </c>
      <c r="L15" s="17">
        <v>0</v>
      </c>
      <c r="M15" s="17"/>
      <c r="N15" s="17"/>
      <c r="O15" s="18">
        <f t="shared" si="0"/>
        <v>850</v>
      </c>
      <c r="P15" s="17"/>
      <c r="Q15" s="17">
        <f t="shared" ref="Q15:Q23" si="2">+J15+K15+L15+M15+O15+P15</f>
        <v>4250</v>
      </c>
      <c r="R15" s="18">
        <f t="shared" ref="R15:R23" si="3">100%*Q15</f>
        <v>4250</v>
      </c>
      <c r="S15" s="18">
        <f t="shared" ref="S15:S23" si="4">+Q15-R15</f>
        <v>0</v>
      </c>
    </row>
    <row r="16" spans="1:19" x14ac:dyDescent="0.25">
      <c r="A16" s="66" t="s">
        <v>92</v>
      </c>
      <c r="B16" s="66" t="s">
        <v>92</v>
      </c>
      <c r="C16" s="66" t="s">
        <v>92</v>
      </c>
      <c r="D16" s="15">
        <v>1</v>
      </c>
      <c r="E16" s="15">
        <v>2</v>
      </c>
      <c r="F16" s="15">
        <v>2</v>
      </c>
      <c r="G16" s="15"/>
      <c r="H16" s="15"/>
      <c r="I16" s="16">
        <f t="shared" si="1"/>
        <v>5</v>
      </c>
      <c r="J16" s="17">
        <f>I16*J26</f>
        <v>8500</v>
      </c>
      <c r="K16" s="17">
        <v>0</v>
      </c>
      <c r="L16" s="17">
        <v>0</v>
      </c>
      <c r="M16" s="17"/>
      <c r="N16" s="17"/>
      <c r="O16" s="18">
        <f t="shared" si="0"/>
        <v>2125</v>
      </c>
      <c r="P16" s="17"/>
      <c r="Q16" s="17">
        <f t="shared" si="2"/>
        <v>10625</v>
      </c>
      <c r="R16" s="18">
        <f t="shared" si="3"/>
        <v>10625</v>
      </c>
      <c r="S16" s="18">
        <f t="shared" si="4"/>
        <v>0</v>
      </c>
    </row>
    <row r="17" spans="1:20" x14ac:dyDescent="0.25">
      <c r="A17" s="66" t="s">
        <v>93</v>
      </c>
      <c r="B17" s="66" t="s">
        <v>93</v>
      </c>
      <c r="C17" s="66" t="s">
        <v>93</v>
      </c>
      <c r="D17" s="15"/>
      <c r="E17" s="15">
        <v>1</v>
      </c>
      <c r="F17" s="15"/>
      <c r="G17" s="15"/>
      <c r="H17" s="15"/>
      <c r="I17" s="16">
        <f t="shared" si="1"/>
        <v>1</v>
      </c>
      <c r="J17" s="17">
        <f>I17*J26</f>
        <v>1700</v>
      </c>
      <c r="K17" s="17">
        <f>SUM('Travel - budzet'!P5)</f>
        <v>9100</v>
      </c>
      <c r="L17" s="17">
        <v>0</v>
      </c>
      <c r="M17" s="17"/>
      <c r="N17" s="17"/>
      <c r="O17" s="18">
        <f t="shared" si="0"/>
        <v>2700</v>
      </c>
      <c r="P17" s="17"/>
      <c r="Q17" s="17">
        <f t="shared" si="2"/>
        <v>13500</v>
      </c>
      <c r="R17" s="18">
        <f t="shared" si="3"/>
        <v>13500</v>
      </c>
      <c r="S17" s="18">
        <f t="shared" si="4"/>
        <v>0</v>
      </c>
    </row>
    <row r="18" spans="1:20" x14ac:dyDescent="0.25">
      <c r="A18" s="66" t="s">
        <v>94</v>
      </c>
      <c r="B18" s="66" t="s">
        <v>94</v>
      </c>
      <c r="C18" s="66" t="s">
        <v>94</v>
      </c>
      <c r="D18" s="15">
        <v>15</v>
      </c>
      <c r="E18" s="15">
        <v>15</v>
      </c>
      <c r="F18" s="15">
        <v>15</v>
      </c>
      <c r="G18" s="15">
        <v>15</v>
      </c>
      <c r="H18" s="15">
        <v>10</v>
      </c>
      <c r="I18" s="16">
        <f t="shared" si="1"/>
        <v>70</v>
      </c>
      <c r="J18" s="17">
        <f>I18*J26</f>
        <v>119000</v>
      </c>
      <c r="K18" s="17">
        <v>0</v>
      </c>
      <c r="L18" s="17">
        <v>0</v>
      </c>
      <c r="M18" s="17"/>
      <c r="N18" s="17"/>
      <c r="O18" s="18">
        <f t="shared" si="0"/>
        <v>29750</v>
      </c>
      <c r="P18" s="17"/>
      <c r="Q18" s="17">
        <f t="shared" si="2"/>
        <v>148750</v>
      </c>
      <c r="R18" s="18">
        <f t="shared" si="3"/>
        <v>148750</v>
      </c>
      <c r="S18" s="18">
        <f t="shared" si="4"/>
        <v>0</v>
      </c>
    </row>
    <row r="19" spans="1:20" x14ac:dyDescent="0.25">
      <c r="A19" s="66" t="s">
        <v>95</v>
      </c>
      <c r="B19" s="66" t="s">
        <v>95</v>
      </c>
      <c r="C19" s="66" t="s">
        <v>95</v>
      </c>
      <c r="D19" s="15"/>
      <c r="E19" s="15">
        <v>2</v>
      </c>
      <c r="F19" s="15"/>
      <c r="G19" s="15"/>
      <c r="H19" s="15"/>
      <c r="I19" s="16">
        <f t="shared" si="1"/>
        <v>2</v>
      </c>
      <c r="J19" s="17">
        <f>I19*J26</f>
        <v>3400</v>
      </c>
      <c r="K19" s="17">
        <f>SUM('Travel - budzet'!P6)+SUM('Equipment - budzet'!I9)+SUM('Subcontracting - budzet'!I6:I7)</f>
        <v>251100</v>
      </c>
      <c r="L19" s="17">
        <f>SUM('Subcontracting - budzet'!I6:I7)</f>
        <v>140000</v>
      </c>
      <c r="M19" s="17"/>
      <c r="N19" s="17"/>
      <c r="O19" s="18">
        <f t="shared" si="0"/>
        <v>63625</v>
      </c>
      <c r="P19" s="17"/>
      <c r="Q19" s="17">
        <f t="shared" si="2"/>
        <v>458125</v>
      </c>
      <c r="R19" s="18">
        <f t="shared" si="3"/>
        <v>458125</v>
      </c>
      <c r="S19" s="18">
        <f t="shared" si="4"/>
        <v>0</v>
      </c>
    </row>
    <row r="20" spans="1:20" x14ac:dyDescent="0.25">
      <c r="A20" s="66" t="s">
        <v>96</v>
      </c>
      <c r="B20" s="66" t="s">
        <v>96</v>
      </c>
      <c r="C20" s="66" t="s">
        <v>96</v>
      </c>
      <c r="D20" s="15"/>
      <c r="E20" s="15"/>
      <c r="F20" s="15"/>
      <c r="G20" s="15"/>
      <c r="H20" s="15"/>
      <c r="I20" s="16">
        <f t="shared" si="1"/>
        <v>0</v>
      </c>
      <c r="J20" s="17">
        <f>I20*J26</f>
        <v>0</v>
      </c>
      <c r="K20" s="17">
        <f>SUM('Equipment - budzet'!I10:I12)</f>
        <v>176000</v>
      </c>
      <c r="L20" s="17">
        <v>0</v>
      </c>
      <c r="M20" s="17"/>
      <c r="N20" s="17"/>
      <c r="O20" s="18">
        <f t="shared" si="0"/>
        <v>44000</v>
      </c>
      <c r="P20" s="17"/>
      <c r="Q20" s="17">
        <f t="shared" si="2"/>
        <v>220000</v>
      </c>
      <c r="R20" s="18">
        <f t="shared" si="3"/>
        <v>220000</v>
      </c>
      <c r="S20" s="18">
        <f t="shared" si="4"/>
        <v>0</v>
      </c>
    </row>
    <row r="21" spans="1:20" x14ac:dyDescent="0.25">
      <c r="A21" s="66" t="s">
        <v>97</v>
      </c>
      <c r="B21" s="66" t="s">
        <v>97</v>
      </c>
      <c r="C21" s="66" t="s">
        <v>97</v>
      </c>
      <c r="D21" s="15"/>
      <c r="E21" s="15"/>
      <c r="F21" s="15"/>
      <c r="G21" s="15"/>
      <c r="H21" s="15">
        <v>1</v>
      </c>
      <c r="I21" s="16">
        <f t="shared" si="1"/>
        <v>1</v>
      </c>
      <c r="J21" s="17">
        <f>I21*J26</f>
        <v>1700</v>
      </c>
      <c r="K21" s="17">
        <f>SUM('Travel - budzet'!P7)</f>
        <v>11200</v>
      </c>
      <c r="L21" s="17">
        <v>0</v>
      </c>
      <c r="M21" s="17"/>
      <c r="N21" s="17"/>
      <c r="O21" s="18">
        <f t="shared" si="0"/>
        <v>3225</v>
      </c>
      <c r="P21" s="17"/>
      <c r="Q21" s="17">
        <f t="shared" si="2"/>
        <v>16125</v>
      </c>
      <c r="R21" s="18">
        <f t="shared" si="3"/>
        <v>16125</v>
      </c>
      <c r="S21" s="18">
        <f t="shared" si="4"/>
        <v>0</v>
      </c>
    </row>
    <row r="22" spans="1:20" x14ac:dyDescent="0.25">
      <c r="A22" s="66" t="s">
        <v>98</v>
      </c>
      <c r="B22" s="66" t="s">
        <v>98</v>
      </c>
      <c r="C22" s="66" t="s">
        <v>98</v>
      </c>
      <c r="D22" s="15">
        <v>4</v>
      </c>
      <c r="E22" s="15">
        <v>2</v>
      </c>
      <c r="F22" s="15">
        <v>2</v>
      </c>
      <c r="G22" s="15">
        <v>4</v>
      </c>
      <c r="H22" s="15"/>
      <c r="I22" s="16">
        <f t="shared" si="1"/>
        <v>12</v>
      </c>
      <c r="J22" s="17">
        <f>I22*J26</f>
        <v>20400</v>
      </c>
      <c r="K22" s="17">
        <v>0</v>
      </c>
      <c r="L22" s="17">
        <v>0</v>
      </c>
      <c r="M22" s="17"/>
      <c r="N22" s="17"/>
      <c r="O22" s="18">
        <f t="shared" si="0"/>
        <v>5100</v>
      </c>
      <c r="P22" s="17"/>
      <c r="Q22" s="17">
        <f t="shared" si="2"/>
        <v>25500</v>
      </c>
      <c r="R22" s="18">
        <f t="shared" si="3"/>
        <v>25500</v>
      </c>
      <c r="S22" s="18">
        <f t="shared" si="4"/>
        <v>0</v>
      </c>
    </row>
    <row r="23" spans="1:20" x14ac:dyDescent="0.25">
      <c r="A23" s="66" t="s">
        <v>99</v>
      </c>
      <c r="B23" s="66" t="s">
        <v>99</v>
      </c>
      <c r="C23" s="66" t="s">
        <v>99</v>
      </c>
      <c r="D23" s="15"/>
      <c r="E23" s="15">
        <v>3</v>
      </c>
      <c r="F23" s="15"/>
      <c r="G23" s="15"/>
      <c r="H23" s="15"/>
      <c r="I23" s="16">
        <f t="shared" si="1"/>
        <v>3</v>
      </c>
      <c r="J23" s="17">
        <f>I23*J26</f>
        <v>5100</v>
      </c>
      <c r="K23" s="17">
        <f>SUM('Travel - budzet'!P8)</f>
        <v>17200</v>
      </c>
      <c r="L23" s="17">
        <v>0</v>
      </c>
      <c r="M23" s="17"/>
      <c r="N23" s="17"/>
      <c r="O23" s="18">
        <f t="shared" si="0"/>
        <v>5575</v>
      </c>
      <c r="P23" s="17"/>
      <c r="Q23" s="17">
        <f t="shared" si="2"/>
        <v>27875</v>
      </c>
      <c r="R23" s="18">
        <f t="shared" si="3"/>
        <v>27875</v>
      </c>
      <c r="S23" s="18">
        <f t="shared" si="4"/>
        <v>0</v>
      </c>
    </row>
    <row r="24" spans="1:20" x14ac:dyDescent="0.25">
      <c r="A24" s="70" t="s">
        <v>18</v>
      </c>
      <c r="B24" s="70"/>
      <c r="C24" s="70"/>
      <c r="D24" s="15">
        <f>SUM(D14:D23)</f>
        <v>32</v>
      </c>
      <c r="E24" s="15">
        <f t="shared" ref="E24:I24" si="5">SUM(E14:E23)</f>
        <v>38</v>
      </c>
      <c r="F24" s="15">
        <f t="shared" si="5"/>
        <v>20</v>
      </c>
      <c r="G24" s="15">
        <f t="shared" si="5"/>
        <v>19</v>
      </c>
      <c r="H24" s="15">
        <f t="shared" si="5"/>
        <v>23</v>
      </c>
      <c r="I24" s="19">
        <f t="shared" si="5"/>
        <v>132</v>
      </c>
      <c r="J24" s="20">
        <f>SUM(J14:J23)</f>
        <v>224400</v>
      </c>
      <c r="K24" s="20">
        <f t="shared" ref="K24:S24" si="6">SUM(K14:K23)</f>
        <v>509600</v>
      </c>
      <c r="L24" s="20">
        <f t="shared" si="6"/>
        <v>150000</v>
      </c>
      <c r="M24" s="20">
        <f>SUM(M14:M23)</f>
        <v>0</v>
      </c>
      <c r="N24" s="20">
        <f t="shared" si="6"/>
        <v>0</v>
      </c>
      <c r="O24" s="20">
        <f t="shared" si="6"/>
        <v>183500</v>
      </c>
      <c r="P24" s="20">
        <f t="shared" si="6"/>
        <v>0</v>
      </c>
      <c r="Q24" s="20">
        <f t="shared" si="6"/>
        <v>1067500</v>
      </c>
      <c r="R24" s="21">
        <f t="shared" si="6"/>
        <v>1067500</v>
      </c>
      <c r="S24" s="22">
        <f t="shared" si="6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v>1700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" customHeight="1" x14ac:dyDescent="0.25">
      <c r="A31" s="62" t="str">
        <f>CONCATENATE("participant"," ",J6)</f>
        <v>participant ETF</v>
      </c>
      <c r="B31" s="63"/>
      <c r="C31" s="52" t="s">
        <v>32</v>
      </c>
      <c r="D31" s="66" t="s">
        <v>33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20" ht="36" customHeight="1" x14ac:dyDescent="0.25">
      <c r="A32" s="56" t="s">
        <v>34</v>
      </c>
      <c r="B32" s="56"/>
      <c r="C32" s="51">
        <f>SUM('Travel - budzet'!P5:P8)</f>
        <v>48600</v>
      </c>
      <c r="D32" s="68" t="s">
        <v>56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S32" s="31"/>
    </row>
    <row r="33" spans="1:19" ht="29.25" customHeight="1" x14ac:dyDescent="0.25">
      <c r="A33" s="56" t="s">
        <v>35</v>
      </c>
      <c r="B33" s="56"/>
      <c r="C33" s="53">
        <f>SUM('Equipment - budzet'!I5:I12)</f>
        <v>311000</v>
      </c>
      <c r="D33" s="61" t="s">
        <v>57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S33" s="31"/>
    </row>
    <row r="34" spans="1:19" ht="31.55" customHeight="1" x14ac:dyDescent="0.25">
      <c r="A34" s="56" t="s">
        <v>36</v>
      </c>
      <c r="B34" s="56"/>
      <c r="C34" s="53">
        <v>50000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1"/>
    </row>
    <row r="35" spans="1:19" s="33" customFormat="1" x14ac:dyDescent="0.25">
      <c r="C35" s="5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9" x14ac:dyDescent="0.25">
      <c r="C36" s="5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9" x14ac:dyDescent="0.25">
      <c r="A37" s="62" t="str">
        <f>CONCATENATE("participant"," ",C9)</f>
        <v xml:space="preserve">participant </v>
      </c>
      <c r="B37" s="63"/>
      <c r="C37" s="52" t="s">
        <v>32</v>
      </c>
      <c r="D37" s="64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9" ht="27.8" customHeight="1" x14ac:dyDescent="0.25">
      <c r="A38" s="56" t="s">
        <v>37</v>
      </c>
      <c r="B38" s="56"/>
      <c r="C38" s="53">
        <f>SUM('Subcontracting - budzet'!I5:I7)</f>
        <v>150000</v>
      </c>
      <c r="D38" s="60" t="s">
        <v>58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S38" s="31"/>
    </row>
    <row r="39" spans="1:19" ht="25.5" customHeight="1" x14ac:dyDescent="0.25">
      <c r="A39" s="56" t="s">
        <v>38</v>
      </c>
      <c r="B39" s="56"/>
      <c r="C39" s="53">
        <v>20000</v>
      </c>
      <c r="D39" s="57" t="s">
        <v>100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S39" s="31"/>
    </row>
    <row r="40" spans="1:19" ht="26.2" customHeight="1" x14ac:dyDescent="0.25">
      <c r="A40" s="56" t="s">
        <v>39</v>
      </c>
      <c r="B40" s="56"/>
      <c r="C40" s="53"/>
      <c r="D40" s="60" t="s">
        <v>40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S40" s="31"/>
    </row>
  </sheetData>
  <protectedRanges>
    <protectedRange sqref="C32:P40 D14:H23 P14:P23 O6 J14:N23 R14:S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topLeftCell="J4" workbookViewId="0">
      <selection activeCell="R13" sqref="R13"/>
    </sheetView>
  </sheetViews>
  <sheetFormatPr defaultRowHeight="14.3" x14ac:dyDescent="0.25"/>
  <cols>
    <col min="4" max="4" width="16.42578125" bestFit="1" customWidth="1"/>
    <col min="6" max="6" width="16.28515625" bestFit="1" customWidth="1"/>
    <col min="7" max="7" width="17.7109375" bestFit="1" customWidth="1"/>
  </cols>
  <sheetData>
    <row r="1" spans="2:18" ht="15" thickBot="1" x14ac:dyDescent="0.3"/>
    <row r="2" spans="2:18" ht="19.25" thickBot="1" x14ac:dyDescent="0.35">
      <c r="B2" s="79" t="s">
        <v>41</v>
      </c>
      <c r="C2" s="80"/>
      <c r="D2" s="46">
        <f>SUM(P5:P11)</f>
        <v>48600</v>
      </c>
    </row>
    <row r="4" spans="2:18" ht="170.4" x14ac:dyDescent="0.25">
      <c r="B4" s="38" t="s">
        <v>49</v>
      </c>
      <c r="C4" s="38" t="s">
        <v>42</v>
      </c>
      <c r="D4" s="38" t="s">
        <v>43</v>
      </c>
      <c r="E4" s="37" t="s">
        <v>44</v>
      </c>
      <c r="F4" s="41" t="s">
        <v>51</v>
      </c>
      <c r="G4" s="41" t="s">
        <v>52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2" t="s">
        <v>53</v>
      </c>
      <c r="N4" s="10" t="s">
        <v>54</v>
      </c>
      <c r="O4" s="10" t="s">
        <v>55</v>
      </c>
      <c r="P4" s="43" t="s">
        <v>48</v>
      </c>
    </row>
    <row r="5" spans="2:18" x14ac:dyDescent="0.25">
      <c r="B5" s="36" t="s">
        <v>64</v>
      </c>
      <c r="C5" s="36" t="s">
        <v>62</v>
      </c>
      <c r="D5" s="36" t="s">
        <v>70</v>
      </c>
      <c r="E5" s="36" t="s">
        <v>63</v>
      </c>
      <c r="F5" s="36" t="s">
        <v>69</v>
      </c>
      <c r="G5" s="36" t="s">
        <v>68</v>
      </c>
      <c r="H5" s="36">
        <v>2</v>
      </c>
      <c r="I5" s="36">
        <v>2</v>
      </c>
      <c r="J5" s="36"/>
      <c r="K5" s="36">
        <v>2</v>
      </c>
      <c r="L5" s="36"/>
      <c r="M5" s="36">
        <v>4</v>
      </c>
      <c r="N5" s="36">
        <v>1900</v>
      </c>
      <c r="O5" s="36">
        <v>7200</v>
      </c>
      <c r="P5" s="36">
        <f t="shared" ref="P5:P8" si="0">N5+O5</f>
        <v>9100</v>
      </c>
    </row>
    <row r="6" spans="2:18" x14ac:dyDescent="0.25">
      <c r="B6" s="36" t="s">
        <v>71</v>
      </c>
      <c r="C6" s="36" t="s">
        <v>62</v>
      </c>
      <c r="D6" s="36" t="s">
        <v>70</v>
      </c>
      <c r="E6" s="36" t="s">
        <v>63</v>
      </c>
      <c r="F6" s="36" t="s">
        <v>69</v>
      </c>
      <c r="G6" s="36" t="s">
        <v>65</v>
      </c>
      <c r="H6" s="36">
        <v>2</v>
      </c>
      <c r="I6" s="36">
        <v>1</v>
      </c>
      <c r="J6" s="36">
        <v>2</v>
      </c>
      <c r="K6" s="36"/>
      <c r="L6" s="36">
        <v>2</v>
      </c>
      <c r="M6" s="44">
        <v>5</v>
      </c>
      <c r="N6" s="36">
        <v>2100</v>
      </c>
      <c r="O6" s="36">
        <v>9000</v>
      </c>
      <c r="P6" s="36">
        <f t="shared" si="0"/>
        <v>11100</v>
      </c>
    </row>
    <row r="7" spans="2:18" x14ac:dyDescent="0.25">
      <c r="B7" s="36" t="s">
        <v>72</v>
      </c>
      <c r="C7" s="36" t="s">
        <v>62</v>
      </c>
      <c r="D7" s="36" t="s">
        <v>70</v>
      </c>
      <c r="E7" s="36" t="s">
        <v>63</v>
      </c>
      <c r="F7" s="36" t="s">
        <v>69</v>
      </c>
      <c r="G7" s="36" t="s">
        <v>66</v>
      </c>
      <c r="H7" s="36">
        <v>2</v>
      </c>
      <c r="I7" s="36">
        <v>1</v>
      </c>
      <c r="J7" s="36">
        <v>2</v>
      </c>
      <c r="K7" s="36">
        <v>1</v>
      </c>
      <c r="L7" s="36"/>
      <c r="M7" s="44">
        <v>5</v>
      </c>
      <c r="N7" s="36">
        <v>2200</v>
      </c>
      <c r="O7" s="36">
        <v>9000</v>
      </c>
      <c r="P7" s="36">
        <f t="shared" si="0"/>
        <v>11200</v>
      </c>
    </row>
    <row r="8" spans="2:18" x14ac:dyDescent="0.25">
      <c r="B8" s="44" t="s">
        <v>73</v>
      </c>
      <c r="C8" s="44" t="s">
        <v>62</v>
      </c>
      <c r="D8" s="44" t="s">
        <v>70</v>
      </c>
      <c r="E8" s="44" t="s">
        <v>63</v>
      </c>
      <c r="F8" s="44" t="s">
        <v>69</v>
      </c>
      <c r="G8" s="44" t="s">
        <v>67</v>
      </c>
      <c r="H8" s="36">
        <v>2</v>
      </c>
      <c r="I8" s="36">
        <v>2</v>
      </c>
      <c r="J8" s="36">
        <v>2</v>
      </c>
      <c r="K8" s="36">
        <v>2</v>
      </c>
      <c r="L8" s="36"/>
      <c r="M8" s="36">
        <v>7</v>
      </c>
      <c r="N8" s="36">
        <v>2400</v>
      </c>
      <c r="O8" s="36">
        <v>14800</v>
      </c>
      <c r="P8" s="36">
        <f t="shared" si="0"/>
        <v>17200</v>
      </c>
    </row>
    <row r="9" spans="2:18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>
        <f t="shared" ref="P9:P11" si="1">N9+O9</f>
        <v>0</v>
      </c>
    </row>
    <row r="10" spans="2:18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>
        <f t="shared" si="1"/>
        <v>0</v>
      </c>
    </row>
    <row r="11" spans="2:18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>
        <f t="shared" si="1"/>
        <v>0</v>
      </c>
    </row>
    <row r="12" spans="2:18" x14ac:dyDescent="0.25">
      <c r="R12">
        <f>SUM(P5:P8)</f>
        <v>48600</v>
      </c>
    </row>
  </sheetData>
  <autoFilter ref="B4:P11" xr:uid="{9759BA25-DAC9-4848-BEF1-FF3F86F2AD9B}"/>
  <mergeCells count="1">
    <mergeCell ref="B2:C2"/>
  </mergeCells>
  <phoneticPr fontId="1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6"/>
  <sheetViews>
    <sheetView workbookViewId="0">
      <selection activeCell="J7" sqref="J7:J13"/>
    </sheetView>
  </sheetViews>
  <sheetFormatPr defaultRowHeight="14.3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" thickBot="1" x14ac:dyDescent="0.3"/>
    <row r="2" spans="2:9" ht="19.25" thickBot="1" x14ac:dyDescent="0.35">
      <c r="B2" s="79" t="s">
        <v>41</v>
      </c>
      <c r="C2" s="80"/>
      <c r="D2" s="40">
        <f>SUM(I5:I34)</f>
        <v>311000</v>
      </c>
    </row>
    <row r="4" spans="2:9" ht="42.8" x14ac:dyDescent="0.25">
      <c r="B4" s="38" t="s">
        <v>49</v>
      </c>
      <c r="C4" s="38" t="s">
        <v>42</v>
      </c>
      <c r="D4" s="38" t="s">
        <v>43</v>
      </c>
      <c r="E4" s="37" t="s">
        <v>44</v>
      </c>
      <c r="F4" s="37" t="s">
        <v>45</v>
      </c>
      <c r="G4" s="37" t="s">
        <v>47</v>
      </c>
      <c r="H4" s="37" t="s">
        <v>46</v>
      </c>
      <c r="I4" s="39" t="s">
        <v>48</v>
      </c>
    </row>
    <row r="5" spans="2:9" x14ac:dyDescent="0.25">
      <c r="B5" s="36" t="s">
        <v>61</v>
      </c>
      <c r="C5" s="36" t="s">
        <v>62</v>
      </c>
      <c r="D5" s="36" t="s">
        <v>74</v>
      </c>
      <c r="E5" s="36" t="s">
        <v>63</v>
      </c>
      <c r="F5" s="36" t="s">
        <v>75</v>
      </c>
      <c r="G5" s="36">
        <v>1700</v>
      </c>
      <c r="H5" s="36">
        <v>10</v>
      </c>
      <c r="I5" s="36">
        <f>G5*H5</f>
        <v>17000</v>
      </c>
    </row>
    <row r="6" spans="2:9" x14ac:dyDescent="0.25">
      <c r="B6" s="36" t="s">
        <v>61</v>
      </c>
      <c r="C6" s="36" t="s">
        <v>62</v>
      </c>
      <c r="D6" s="36" t="s">
        <v>74</v>
      </c>
      <c r="E6" s="44" t="s">
        <v>63</v>
      </c>
      <c r="F6" s="44" t="s">
        <v>76</v>
      </c>
      <c r="G6" s="36">
        <v>2000</v>
      </c>
      <c r="H6" s="36">
        <v>6</v>
      </c>
      <c r="I6" s="44">
        <f t="shared" ref="I6:I24" si="0">G6*H6</f>
        <v>12000</v>
      </c>
    </row>
    <row r="7" spans="2:9" ht="12.85" customHeight="1" x14ac:dyDescent="0.25">
      <c r="B7" s="44" t="s">
        <v>61</v>
      </c>
      <c r="C7" s="44" t="s">
        <v>62</v>
      </c>
      <c r="D7" s="44" t="s">
        <v>74</v>
      </c>
      <c r="E7" s="44" t="s">
        <v>63</v>
      </c>
      <c r="F7" s="48" t="s">
        <v>78</v>
      </c>
      <c r="G7" s="44">
        <v>800</v>
      </c>
      <c r="H7" s="44">
        <v>5</v>
      </c>
      <c r="I7" s="44">
        <f t="shared" si="0"/>
        <v>4000</v>
      </c>
    </row>
    <row r="8" spans="2:9" x14ac:dyDescent="0.25">
      <c r="B8" s="36" t="s">
        <v>61</v>
      </c>
      <c r="C8" s="36" t="s">
        <v>62</v>
      </c>
      <c r="D8" s="36" t="s">
        <v>74</v>
      </c>
      <c r="E8" s="44" t="s">
        <v>63</v>
      </c>
      <c r="F8" s="47" t="s">
        <v>77</v>
      </c>
      <c r="G8" s="36">
        <v>1000</v>
      </c>
      <c r="H8" s="36">
        <v>2</v>
      </c>
      <c r="I8" s="44">
        <f t="shared" si="0"/>
        <v>2000</v>
      </c>
    </row>
    <row r="9" spans="2:9" x14ac:dyDescent="0.25">
      <c r="B9" s="44" t="s">
        <v>71</v>
      </c>
      <c r="C9" s="44" t="s">
        <v>62</v>
      </c>
      <c r="D9" s="44" t="s">
        <v>74</v>
      </c>
      <c r="E9" s="44" t="s">
        <v>63</v>
      </c>
      <c r="F9" s="50" t="s">
        <v>82</v>
      </c>
      <c r="G9" s="44">
        <v>50000</v>
      </c>
      <c r="H9" s="44">
        <v>2</v>
      </c>
      <c r="I9" s="44">
        <f t="shared" si="0"/>
        <v>100000</v>
      </c>
    </row>
    <row r="10" spans="2:9" x14ac:dyDescent="0.25">
      <c r="B10" s="36" t="s">
        <v>81</v>
      </c>
      <c r="C10" s="36" t="s">
        <v>62</v>
      </c>
      <c r="D10" s="36" t="s">
        <v>74</v>
      </c>
      <c r="E10" s="36" t="s">
        <v>63</v>
      </c>
      <c r="F10" s="49" t="s">
        <v>86</v>
      </c>
      <c r="G10" s="36">
        <v>120000</v>
      </c>
      <c r="H10" s="36">
        <v>1</v>
      </c>
      <c r="I10" s="44">
        <f t="shared" si="0"/>
        <v>120000</v>
      </c>
    </row>
    <row r="11" spans="2:9" x14ac:dyDescent="0.25">
      <c r="B11" s="36" t="s">
        <v>81</v>
      </c>
      <c r="C11" s="36" t="s">
        <v>62</v>
      </c>
      <c r="D11" s="36" t="s">
        <v>74</v>
      </c>
      <c r="E11" s="44" t="s">
        <v>63</v>
      </c>
      <c r="F11" s="36" t="s">
        <v>80</v>
      </c>
      <c r="G11" s="36">
        <v>44000</v>
      </c>
      <c r="H11" s="36">
        <v>1</v>
      </c>
      <c r="I11" s="44">
        <f t="shared" si="0"/>
        <v>44000</v>
      </c>
    </row>
    <row r="12" spans="2:9" x14ac:dyDescent="0.25">
      <c r="B12" s="36" t="s">
        <v>81</v>
      </c>
      <c r="C12" s="36" t="s">
        <v>62</v>
      </c>
      <c r="D12" s="36" t="s">
        <v>74</v>
      </c>
      <c r="E12" s="44" t="s">
        <v>63</v>
      </c>
      <c r="F12" s="49" t="s">
        <v>79</v>
      </c>
      <c r="G12" s="36">
        <v>12000</v>
      </c>
      <c r="H12" s="36">
        <v>1</v>
      </c>
      <c r="I12" s="44">
        <f t="shared" si="0"/>
        <v>12000</v>
      </c>
    </row>
    <row r="13" spans="2:9" x14ac:dyDescent="0.25">
      <c r="B13" s="36"/>
      <c r="C13" s="36"/>
      <c r="D13" s="36"/>
      <c r="E13" s="36"/>
      <c r="F13" s="36"/>
      <c r="G13" s="36"/>
      <c r="H13" s="36"/>
      <c r="I13" s="44">
        <f t="shared" si="0"/>
        <v>0</v>
      </c>
    </row>
    <row r="14" spans="2:9" x14ac:dyDescent="0.25">
      <c r="B14" s="36"/>
      <c r="C14" s="36"/>
      <c r="D14" s="36"/>
      <c r="E14" s="36"/>
      <c r="F14" s="36"/>
      <c r="G14" s="36"/>
      <c r="H14" s="36"/>
      <c r="I14" s="44">
        <f t="shared" si="0"/>
        <v>0</v>
      </c>
    </row>
    <row r="15" spans="2:9" x14ac:dyDescent="0.25">
      <c r="B15" s="36"/>
      <c r="C15" s="36"/>
      <c r="D15" s="36"/>
      <c r="E15" s="36"/>
      <c r="F15" s="36"/>
      <c r="G15" s="36"/>
      <c r="H15" s="36"/>
      <c r="I15" s="44">
        <f t="shared" si="0"/>
        <v>0</v>
      </c>
    </row>
    <row r="16" spans="2:9" x14ac:dyDescent="0.25">
      <c r="B16" s="36"/>
      <c r="C16" s="36"/>
      <c r="D16" s="36"/>
      <c r="E16" s="36"/>
      <c r="F16" s="36"/>
      <c r="G16" s="36"/>
      <c r="H16" s="36"/>
      <c r="I16" s="44">
        <f t="shared" si="0"/>
        <v>0</v>
      </c>
    </row>
    <row r="17" spans="2:9" x14ac:dyDescent="0.25">
      <c r="B17" s="36"/>
      <c r="C17" s="36"/>
      <c r="D17" s="36"/>
      <c r="E17" s="36"/>
      <c r="F17" s="36"/>
      <c r="G17" s="36"/>
      <c r="H17" s="36"/>
      <c r="I17" s="44">
        <f t="shared" si="0"/>
        <v>0</v>
      </c>
    </row>
    <row r="18" spans="2:9" x14ac:dyDescent="0.25">
      <c r="B18" s="36"/>
      <c r="C18" s="36"/>
      <c r="D18" s="36"/>
      <c r="E18" s="36"/>
      <c r="F18" s="36"/>
      <c r="G18" s="36"/>
      <c r="H18" s="36"/>
      <c r="I18" s="44">
        <f t="shared" si="0"/>
        <v>0</v>
      </c>
    </row>
    <row r="19" spans="2:9" x14ac:dyDescent="0.25">
      <c r="B19" s="36"/>
      <c r="C19" s="36"/>
      <c r="D19" s="36"/>
      <c r="E19" s="36"/>
      <c r="F19" s="36"/>
      <c r="G19" s="36"/>
      <c r="H19" s="36"/>
      <c r="I19" s="44">
        <f t="shared" si="0"/>
        <v>0</v>
      </c>
    </row>
    <row r="20" spans="2:9" x14ac:dyDescent="0.25">
      <c r="B20" s="36"/>
      <c r="C20" s="36"/>
      <c r="D20" s="36"/>
      <c r="E20" s="36"/>
      <c r="F20" s="36"/>
      <c r="G20" s="36"/>
      <c r="H20" s="36"/>
      <c r="I20" s="44">
        <f t="shared" si="0"/>
        <v>0</v>
      </c>
    </row>
    <row r="21" spans="2:9" x14ac:dyDescent="0.25">
      <c r="B21" s="36"/>
      <c r="C21" s="36"/>
      <c r="D21" s="36"/>
      <c r="E21" s="36"/>
      <c r="F21" s="36"/>
      <c r="G21" s="36"/>
      <c r="H21" s="36"/>
      <c r="I21" s="44">
        <f t="shared" si="0"/>
        <v>0</v>
      </c>
    </row>
    <row r="22" spans="2:9" x14ac:dyDescent="0.25">
      <c r="B22" s="36"/>
      <c r="C22" s="36"/>
      <c r="D22" s="36"/>
      <c r="E22" s="36"/>
      <c r="F22" s="36"/>
      <c r="G22" s="36"/>
      <c r="H22" s="36"/>
      <c r="I22" s="44">
        <f t="shared" si="0"/>
        <v>0</v>
      </c>
    </row>
    <row r="23" spans="2:9" x14ac:dyDescent="0.25">
      <c r="B23" s="36"/>
      <c r="C23" s="36"/>
      <c r="D23" s="36"/>
      <c r="E23" s="36"/>
      <c r="F23" s="36"/>
      <c r="G23" s="36"/>
      <c r="H23" s="36"/>
      <c r="I23" s="44">
        <f t="shared" si="0"/>
        <v>0</v>
      </c>
    </row>
    <row r="24" spans="2:9" x14ac:dyDescent="0.25">
      <c r="B24" s="36"/>
      <c r="C24" s="36"/>
      <c r="D24" s="36"/>
      <c r="E24" s="36"/>
      <c r="F24" s="36"/>
      <c r="G24" s="36"/>
      <c r="H24" s="36"/>
      <c r="I24" s="44">
        <f t="shared" si="0"/>
        <v>0</v>
      </c>
    </row>
    <row r="25" spans="2:9" x14ac:dyDescent="0.25">
      <c r="B25" s="36"/>
      <c r="C25" s="36"/>
      <c r="D25" s="36"/>
      <c r="E25" s="36"/>
      <c r="F25" s="36"/>
      <c r="G25" s="36"/>
      <c r="H25" s="36"/>
      <c r="I25" s="44">
        <f t="shared" ref="I25:I32" si="1">G25*H25</f>
        <v>0</v>
      </c>
    </row>
    <row r="26" spans="2:9" x14ac:dyDescent="0.25">
      <c r="B26" s="36"/>
      <c r="C26" s="36"/>
      <c r="D26" s="36"/>
      <c r="E26" s="36"/>
      <c r="F26" s="36"/>
      <c r="G26" s="36"/>
      <c r="H26" s="36"/>
      <c r="I26" s="44">
        <f t="shared" si="1"/>
        <v>0</v>
      </c>
    </row>
    <row r="27" spans="2:9" x14ac:dyDescent="0.25">
      <c r="B27" s="36"/>
      <c r="C27" s="36"/>
      <c r="D27" s="36"/>
      <c r="E27" s="36"/>
      <c r="F27" s="36"/>
      <c r="G27" s="36"/>
      <c r="H27" s="36"/>
      <c r="I27" s="44">
        <f t="shared" si="1"/>
        <v>0</v>
      </c>
    </row>
    <row r="28" spans="2:9" x14ac:dyDescent="0.25">
      <c r="B28" s="36"/>
      <c r="C28" s="36"/>
      <c r="D28" s="36"/>
      <c r="E28" s="36"/>
      <c r="F28" s="36"/>
      <c r="G28" s="36"/>
      <c r="H28" s="36"/>
      <c r="I28" s="44">
        <f t="shared" si="1"/>
        <v>0</v>
      </c>
    </row>
    <row r="29" spans="2:9" x14ac:dyDescent="0.25">
      <c r="B29" s="36"/>
      <c r="C29" s="36"/>
      <c r="D29" s="36"/>
      <c r="E29" s="36"/>
      <c r="F29" s="36"/>
      <c r="G29" s="36"/>
      <c r="H29" s="36"/>
      <c r="I29" s="44">
        <f t="shared" si="1"/>
        <v>0</v>
      </c>
    </row>
    <row r="30" spans="2:9" x14ac:dyDescent="0.25">
      <c r="B30" s="36"/>
      <c r="C30" s="36"/>
      <c r="D30" s="36"/>
      <c r="E30" s="36"/>
      <c r="F30" s="36"/>
      <c r="G30" s="36"/>
      <c r="H30" s="36"/>
      <c r="I30" s="44">
        <f t="shared" si="1"/>
        <v>0</v>
      </c>
    </row>
    <row r="31" spans="2:9" x14ac:dyDescent="0.25">
      <c r="B31" s="36"/>
      <c r="C31" s="36"/>
      <c r="D31" s="36"/>
      <c r="E31" s="36"/>
      <c r="F31" s="36"/>
      <c r="G31" s="36"/>
      <c r="H31" s="36"/>
      <c r="I31" s="44">
        <f t="shared" si="1"/>
        <v>0</v>
      </c>
    </row>
    <row r="32" spans="2:9" x14ac:dyDescent="0.25">
      <c r="B32" s="36"/>
      <c r="C32" s="36"/>
      <c r="D32" s="36"/>
      <c r="E32" s="36"/>
      <c r="F32" s="36"/>
      <c r="G32" s="36"/>
      <c r="H32" s="36"/>
      <c r="I32" s="44">
        <f t="shared" si="1"/>
        <v>0</v>
      </c>
    </row>
    <row r="33" spans="2:11" x14ac:dyDescent="0.25">
      <c r="B33" s="36"/>
      <c r="C33" s="36"/>
      <c r="D33" s="36"/>
      <c r="E33" s="36"/>
      <c r="F33" s="36"/>
      <c r="G33" s="36"/>
      <c r="H33" s="36"/>
      <c r="I33" s="36">
        <f t="shared" ref="I33:I34" si="2">G33*H33</f>
        <v>0</v>
      </c>
    </row>
    <row r="34" spans="2:11" x14ac:dyDescent="0.25">
      <c r="B34" s="36"/>
      <c r="C34" s="36"/>
      <c r="D34" s="36"/>
      <c r="E34" s="36"/>
      <c r="F34" s="36"/>
      <c r="G34" s="36"/>
      <c r="H34" s="36"/>
      <c r="I34" s="36">
        <f t="shared" si="2"/>
        <v>0</v>
      </c>
    </row>
    <row r="36" spans="2:11" x14ac:dyDescent="0.25">
      <c r="K36">
        <f>SUBTOTAL(9,I9:I9)</f>
        <v>100000</v>
      </c>
    </row>
  </sheetData>
  <autoFilter ref="B4:I34" xr:uid="{1F05A473-135E-458A-AE89-29EC46882F85}"/>
  <mergeCells count="1">
    <mergeCell ref="B2:C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J29"/>
  <sheetViews>
    <sheetView topLeftCell="A4" workbookViewId="0">
      <selection activeCell="J4" sqref="J4:J8"/>
    </sheetView>
  </sheetViews>
  <sheetFormatPr defaultRowHeight="14.3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" thickBot="1" x14ac:dyDescent="0.3"/>
    <row r="2" spans="2:9" ht="19.25" thickBot="1" x14ac:dyDescent="0.35">
      <c r="B2" s="79" t="s">
        <v>41</v>
      </c>
      <c r="C2" s="80"/>
      <c r="D2" s="40">
        <f>SUM(I5:I27)</f>
        <v>150000</v>
      </c>
    </row>
    <row r="4" spans="2:9" ht="42.8" x14ac:dyDescent="0.25">
      <c r="B4" s="38" t="s">
        <v>49</v>
      </c>
      <c r="C4" s="38" t="s">
        <v>42</v>
      </c>
      <c r="D4" s="38" t="s">
        <v>43</v>
      </c>
      <c r="E4" s="37" t="s">
        <v>44</v>
      </c>
      <c r="F4" s="37" t="s">
        <v>45</v>
      </c>
      <c r="G4" s="37" t="s">
        <v>47</v>
      </c>
      <c r="H4" s="37" t="s">
        <v>46</v>
      </c>
      <c r="I4" s="39" t="s">
        <v>48</v>
      </c>
    </row>
    <row r="5" spans="2:9" x14ac:dyDescent="0.25">
      <c r="B5" s="36" t="s">
        <v>61</v>
      </c>
      <c r="C5" s="36" t="s">
        <v>62</v>
      </c>
      <c r="D5" s="36" t="s">
        <v>83</v>
      </c>
      <c r="E5" s="36" t="s">
        <v>63</v>
      </c>
      <c r="F5" s="36" t="s">
        <v>84</v>
      </c>
      <c r="G5" s="36">
        <v>10000</v>
      </c>
      <c r="H5" s="36">
        <v>1</v>
      </c>
      <c r="I5" s="36">
        <f>G5*H5</f>
        <v>10000</v>
      </c>
    </row>
    <row r="6" spans="2:9" x14ac:dyDescent="0.25">
      <c r="B6" s="36" t="s">
        <v>71</v>
      </c>
      <c r="C6" s="36" t="s">
        <v>85</v>
      </c>
      <c r="D6" s="36" t="s">
        <v>83</v>
      </c>
      <c r="E6" s="36" t="s">
        <v>63</v>
      </c>
      <c r="F6" s="36" t="s">
        <v>87</v>
      </c>
      <c r="G6" s="36">
        <v>100000</v>
      </c>
      <c r="H6" s="36">
        <v>1</v>
      </c>
      <c r="I6" s="36">
        <f t="shared" ref="I6:I27" si="0">G6*H6</f>
        <v>100000</v>
      </c>
    </row>
    <row r="7" spans="2:9" x14ac:dyDescent="0.25">
      <c r="B7" s="36" t="s">
        <v>71</v>
      </c>
      <c r="C7" s="36" t="s">
        <v>62</v>
      </c>
      <c r="D7" s="36" t="s">
        <v>83</v>
      </c>
      <c r="E7" s="36" t="s">
        <v>63</v>
      </c>
      <c r="F7" s="36" t="s">
        <v>88</v>
      </c>
      <c r="G7" s="36">
        <v>40000</v>
      </c>
      <c r="H7" s="36">
        <v>1</v>
      </c>
      <c r="I7" s="36">
        <f t="shared" si="0"/>
        <v>40000</v>
      </c>
    </row>
    <row r="8" spans="2:9" x14ac:dyDescent="0.25">
      <c r="B8" s="36"/>
      <c r="C8" s="36"/>
      <c r="D8" s="36"/>
      <c r="E8" s="36"/>
      <c r="F8" s="36"/>
      <c r="G8" s="36"/>
      <c r="H8" s="36"/>
      <c r="I8" s="36">
        <f t="shared" si="0"/>
        <v>0</v>
      </c>
    </row>
    <row r="9" spans="2:9" x14ac:dyDescent="0.25">
      <c r="B9" s="36"/>
      <c r="C9" s="36"/>
      <c r="D9" s="36"/>
      <c r="E9" s="36"/>
      <c r="F9" s="36"/>
      <c r="G9" s="36"/>
      <c r="H9" s="36"/>
      <c r="I9" s="36">
        <f t="shared" si="0"/>
        <v>0</v>
      </c>
    </row>
    <row r="10" spans="2:9" x14ac:dyDescent="0.25">
      <c r="B10" s="36"/>
      <c r="C10" s="36"/>
      <c r="D10" s="36"/>
      <c r="E10" s="36"/>
      <c r="F10" s="36"/>
      <c r="G10" s="36"/>
      <c r="H10" s="36"/>
      <c r="I10" s="36">
        <f t="shared" si="0"/>
        <v>0</v>
      </c>
    </row>
    <row r="11" spans="2:9" x14ac:dyDescent="0.25">
      <c r="B11" s="36"/>
      <c r="C11" s="36"/>
      <c r="D11" s="36"/>
      <c r="E11" s="36"/>
      <c r="F11" s="36"/>
      <c r="G11" s="36"/>
      <c r="H11" s="36"/>
      <c r="I11" s="36">
        <f t="shared" si="0"/>
        <v>0</v>
      </c>
    </row>
    <row r="12" spans="2:9" x14ac:dyDescent="0.25">
      <c r="B12" s="36"/>
      <c r="C12" s="36"/>
      <c r="D12" s="36"/>
      <c r="E12" s="36"/>
      <c r="F12" s="36"/>
      <c r="G12" s="36"/>
      <c r="H12" s="36"/>
      <c r="I12" s="36">
        <f t="shared" si="0"/>
        <v>0</v>
      </c>
    </row>
    <row r="13" spans="2:9" x14ac:dyDescent="0.25">
      <c r="B13" s="36"/>
      <c r="C13" s="36"/>
      <c r="D13" s="36"/>
      <c r="E13" s="36"/>
      <c r="F13" s="36"/>
      <c r="G13" s="36"/>
      <c r="H13" s="36"/>
      <c r="I13" s="36">
        <f t="shared" si="0"/>
        <v>0</v>
      </c>
    </row>
    <row r="14" spans="2:9" x14ac:dyDescent="0.25">
      <c r="B14" s="36"/>
      <c r="C14" s="36"/>
      <c r="D14" s="36"/>
      <c r="E14" s="36"/>
      <c r="F14" s="36"/>
      <c r="G14" s="36"/>
      <c r="H14" s="36"/>
      <c r="I14" s="36">
        <f t="shared" si="0"/>
        <v>0</v>
      </c>
    </row>
    <row r="15" spans="2:9" x14ac:dyDescent="0.25">
      <c r="B15" s="36"/>
      <c r="C15" s="36"/>
      <c r="D15" s="36"/>
      <c r="E15" s="36"/>
      <c r="F15" s="36"/>
      <c r="G15" s="36"/>
      <c r="H15" s="36"/>
      <c r="I15" s="36">
        <f t="shared" si="0"/>
        <v>0</v>
      </c>
    </row>
    <row r="16" spans="2:9" x14ac:dyDescent="0.25">
      <c r="B16" s="36"/>
      <c r="C16" s="36"/>
      <c r="D16" s="36"/>
      <c r="E16" s="36"/>
      <c r="F16" s="36"/>
      <c r="G16" s="36"/>
      <c r="H16" s="36"/>
      <c r="I16" s="36">
        <f t="shared" si="0"/>
        <v>0</v>
      </c>
    </row>
    <row r="17" spans="2:10" x14ac:dyDescent="0.25">
      <c r="B17" s="36"/>
      <c r="C17" s="36"/>
      <c r="D17" s="36"/>
      <c r="E17" s="36"/>
      <c r="F17" s="36"/>
      <c r="G17" s="36"/>
      <c r="H17" s="36"/>
      <c r="I17" s="36">
        <f t="shared" si="0"/>
        <v>0</v>
      </c>
    </row>
    <row r="18" spans="2:10" x14ac:dyDescent="0.25">
      <c r="B18" s="36"/>
      <c r="C18" s="36"/>
      <c r="D18" s="36"/>
      <c r="E18" s="36"/>
      <c r="F18" s="36"/>
      <c r="G18" s="36"/>
      <c r="H18" s="36"/>
      <c r="I18" s="36">
        <f t="shared" si="0"/>
        <v>0</v>
      </c>
    </row>
    <row r="19" spans="2:10" x14ac:dyDescent="0.25">
      <c r="B19" s="36"/>
      <c r="C19" s="36"/>
      <c r="D19" s="36"/>
      <c r="E19" s="36"/>
      <c r="F19" s="36"/>
      <c r="G19" s="36"/>
      <c r="H19" s="36"/>
      <c r="I19" s="36">
        <f t="shared" si="0"/>
        <v>0</v>
      </c>
    </row>
    <row r="20" spans="2:10" x14ac:dyDescent="0.25">
      <c r="B20" s="36"/>
      <c r="C20" s="36"/>
      <c r="D20" s="36"/>
      <c r="E20" s="36"/>
      <c r="F20" s="36"/>
      <c r="G20" s="36"/>
      <c r="H20" s="36"/>
      <c r="I20" s="36">
        <f t="shared" si="0"/>
        <v>0</v>
      </c>
    </row>
    <row r="21" spans="2:10" x14ac:dyDescent="0.25">
      <c r="B21" s="36"/>
      <c r="C21" s="36"/>
      <c r="D21" s="36"/>
      <c r="E21" s="36"/>
      <c r="F21" s="36"/>
      <c r="G21" s="36"/>
      <c r="H21" s="36"/>
      <c r="I21" s="36">
        <f t="shared" si="0"/>
        <v>0</v>
      </c>
    </row>
    <row r="22" spans="2:10" x14ac:dyDescent="0.25">
      <c r="B22" s="36"/>
      <c r="C22" s="36"/>
      <c r="D22" s="36"/>
      <c r="E22" s="36"/>
      <c r="F22" s="36"/>
      <c r="G22" s="36"/>
      <c r="H22" s="36"/>
      <c r="I22" s="36">
        <f t="shared" si="0"/>
        <v>0</v>
      </c>
    </row>
    <row r="23" spans="2:10" x14ac:dyDescent="0.25">
      <c r="B23" s="36"/>
      <c r="C23" s="36"/>
      <c r="D23" s="36"/>
      <c r="E23" s="36"/>
      <c r="F23" s="36"/>
      <c r="G23" s="36"/>
      <c r="H23" s="36"/>
      <c r="I23" s="36">
        <f t="shared" si="0"/>
        <v>0</v>
      </c>
    </row>
    <row r="24" spans="2:10" x14ac:dyDescent="0.25">
      <c r="B24" s="36"/>
      <c r="C24" s="36"/>
      <c r="D24" s="36"/>
      <c r="E24" s="36"/>
      <c r="F24" s="36"/>
      <c r="G24" s="36"/>
      <c r="H24" s="36"/>
      <c r="I24" s="36">
        <f t="shared" si="0"/>
        <v>0</v>
      </c>
    </row>
    <row r="25" spans="2:10" x14ac:dyDescent="0.25">
      <c r="B25" s="36"/>
      <c r="C25" s="36"/>
      <c r="D25" s="36"/>
      <c r="E25" s="36"/>
      <c r="F25" s="36"/>
      <c r="G25" s="36"/>
      <c r="H25" s="36"/>
      <c r="I25" s="36">
        <f t="shared" si="0"/>
        <v>0</v>
      </c>
    </row>
    <row r="26" spans="2:10" x14ac:dyDescent="0.25">
      <c r="B26" s="36"/>
      <c r="C26" s="36"/>
      <c r="D26" s="36"/>
      <c r="E26" s="36"/>
      <c r="F26" s="36"/>
      <c r="G26" s="36"/>
      <c r="H26" s="36"/>
      <c r="I26" s="36">
        <f t="shared" si="0"/>
        <v>0</v>
      </c>
    </row>
    <row r="27" spans="2:10" x14ac:dyDescent="0.25">
      <c r="B27" s="36"/>
      <c r="C27" s="36"/>
      <c r="D27" s="36"/>
      <c r="E27" s="36"/>
      <c r="F27" s="36"/>
      <c r="G27" s="36"/>
      <c r="H27" s="36"/>
      <c r="I27" s="36">
        <f t="shared" si="0"/>
        <v>0</v>
      </c>
    </row>
    <row r="29" spans="2:10" x14ac:dyDescent="0.25">
      <c r="J29">
        <f>SUBTOTAL(9,I5:I7)</f>
        <v>150000</v>
      </c>
    </row>
  </sheetData>
  <autoFilter ref="B4:I27" xr:uid="{9E24CB2E-B431-49BF-8119-0894810468C4}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Petar</cp:lastModifiedBy>
  <cp:lastPrinted>2014-02-27T12:39:20Z</cp:lastPrinted>
  <dcterms:created xsi:type="dcterms:W3CDTF">2014-02-27T12:37:14Z</dcterms:created>
  <dcterms:modified xsi:type="dcterms:W3CDTF">2020-04-11T21:13:01Z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5c2f9725-8137-4483-bddb-4a4a67d781e0</vt:lpwstr>
  </property>
</Properties>
</file>