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OneDrive\School\Grad\IE 512\Project 2\Project\"/>
    </mc:Choice>
  </mc:AlternateContent>
  <xr:revisionPtr revIDLastSave="29" documentId="8_{C8223549-93A6-4D4A-875B-F9A34CF0AABD}" xr6:coauthVersionLast="36" xr6:coauthVersionMax="36" xr10:uidLastSave="{56BB8BC1-4C7A-45B1-9C6F-92D0354E9C3F}"/>
  <bookViews>
    <workbookView xWindow="0" yWindow="0" windowWidth="24000" windowHeight="8925" tabRatio="736" activeTab="1" xr2:uid="{E4C88A8B-711C-4F43-ABED-EC29363A06F3}"/>
  </bookViews>
  <sheets>
    <sheet name="Sheet2" sheetId="16" r:id="rId1"/>
    <sheet name="Converted Diagram" sheetId="128" r:id="rId2"/>
    <sheet name="Sheet1" sheetId="130" r:id="rId3"/>
    <sheet name="Sheet72" sheetId="86" r:id="rId4"/>
    <sheet name="Converted Diagram (7)" sheetId="109" r:id="rId5"/>
    <sheet name="treeCalc_2" sheetId="129" state="hidden" r:id="rId6"/>
    <sheet name="_PalUtilTempWorksheet" sheetId="118" state="hidden" r:id="rId7"/>
    <sheet name="treeCalc_7" sheetId="110" state="hidden" r:id="rId8"/>
    <sheet name="inflCalc_1" sheetId="101" state="hidden" r:id="rId9"/>
    <sheet name="inflCalc_2" sheetId="17" state="hidden" r:id="rId10"/>
  </sheets>
  <definedNames>
    <definedName name="inflList" hidden="1">"11000000000000000000000000000000000000000000000000000000000000000000000000000000000000000000000000000000000000000000000000000000000000000000000000000000000000000000000000000000000000000000000000000000"</definedName>
    <definedName name="Ptree_InflDiagramSummary" localSheetId="0" hidden="1">Sheet2!$A$1:$B$5</definedName>
    <definedName name="Ptree_InflDiagramSummary" localSheetId="3" hidden="1">Sheet72!$A$1:$B$5</definedName>
    <definedName name="PTree_PolicySuggestion_IncludeDecisionTable" hidden="1">TRUE</definedName>
    <definedName name="PTree_PolicySuggestion_IncludeOptimalDecisionTree" hidden="1">TRUE</definedName>
    <definedName name="PTree_PolicySuggestion_Model" hidden="1">PTreeObjectReference(PTDecisionTree_2,treeCalc_2!$A$1)</definedName>
    <definedName name="PTree_PolicySuggestion_ReportPlacement" hidden="1">1</definedName>
    <definedName name="PTree_PolicySuggestion_StartingNode" hidden="1">PTreeObjectReference(NULL,NULL)</definedName>
    <definedName name="PTree_RiskProfile_IncludeCumulativeChart" hidden="1">TRUE</definedName>
    <definedName name="PTree_RiskProfile_IncludeProbabilityChart" hidden="1">TRUE</definedName>
    <definedName name="PTree_RiskProfile_IncludeStatisticalSummary" hidden="1">TRUE</definedName>
    <definedName name="PTree_RiskProfile_Model" hidden="1">PTreeObjectReference(PTDecisionTree_1,#REF!)</definedName>
    <definedName name="PTree_RiskProfile_PathsToAnalyze" hidden="1">1</definedName>
    <definedName name="PTree_RiskProfile_ReportPlacement" hidden="1">1</definedName>
    <definedName name="PTree_RiskProfile_StartingNode" hidden="1">PTreeObjectReference(NULL,NULL)</definedName>
    <definedName name="PTree_SensitivityAnalysis_AnalysisType" hidden="1">1</definedName>
    <definedName name="PTree_SensitivityAnalysis_GraphsDisplayPercentageChange" hidden="1">FALSE</definedName>
    <definedName name="PTree_SensitivityAnalysis_IncludeSensitivityGraph" hidden="1">TRUE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</definedName>
    <definedName name="PTree_SensitivityAnalysis_Inputs_1_Minimum" hidden="1">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2</definedName>
    <definedName name="PTree_SensitivityAnalysis_Inputs_1_VaryCell" hidden="1">'Converted Diagram'!$C$4</definedName>
    <definedName name="PTree_SensitivityAnalysis_Inputs_10_AlternateCellLabel" hidden="1">""</definedName>
    <definedName name="PTree_SensitivityAnalysis_Inputs_10_BaseValueIsAutomatic" hidden="1">TRUE</definedName>
    <definedName name="PTree_SensitivityAnalysis_Inputs_10_MaintainProbabilityNormalization" hidden="1">FALSE</definedName>
    <definedName name="PTree_SensitivityAnalysis_Inputs_10_ManualBaseValue" hidden="1">0</definedName>
    <definedName name="PTree_SensitivityAnalysis_Inputs_10_Maximum" hidden="1">1</definedName>
    <definedName name="PTree_SensitivityAnalysis_Inputs_10_Minimum" hidden="1">0</definedName>
    <definedName name="PTree_SensitivityAnalysis_Inputs_10_OneWayAnalysis" hidden="1">1</definedName>
    <definedName name="PTree_SensitivityAnalysis_Inputs_10_Steps" hidden="1">11</definedName>
    <definedName name="PTree_SensitivityAnalysis_Inputs_10_TwoWayAnalysis" hidden="1">0</definedName>
    <definedName name="PTree_SensitivityAnalysis_Inputs_10_VariationMethod" hidden="1">2</definedName>
    <definedName name="PTree_SensitivityAnalysis_Inputs_10_VaryCell" hidden="1">'Converted Diagram'!$C$8</definedName>
    <definedName name="PTree_SensitivityAnalysis_Inputs_11_AlternateCellLabel" hidden="1">""</definedName>
    <definedName name="PTree_SensitivityAnalysis_Inputs_11_BaseValueIsAutomatic" hidden="1">TRUE</definedName>
    <definedName name="PTree_SensitivityAnalysis_Inputs_11_MaintainProbabilityNormalization" hidden="1">FALSE</definedName>
    <definedName name="PTree_SensitivityAnalysis_Inputs_11_ManualBaseValue" hidden="1">0</definedName>
    <definedName name="PTree_SensitivityAnalysis_Inputs_11_Maximum" hidden="1">1</definedName>
    <definedName name="PTree_SensitivityAnalysis_Inputs_11_Minimum" hidden="1">0</definedName>
    <definedName name="PTree_SensitivityAnalysis_Inputs_11_OneWayAnalysis" hidden="1">1</definedName>
    <definedName name="PTree_SensitivityAnalysis_Inputs_11_Steps" hidden="1">11</definedName>
    <definedName name="PTree_SensitivityAnalysis_Inputs_11_TwoWayAnalysis" hidden="1">2</definedName>
    <definedName name="PTree_SensitivityAnalysis_Inputs_11_VariationMethod" hidden="1">2</definedName>
    <definedName name="PTree_SensitivityAnalysis_Inputs_11_VaryCell" hidden="1">'Converted Diagram'!$E$8</definedName>
    <definedName name="PTree_SensitivityAnalysis_Inputs_12_AlternateCellLabel" hidden="1">""</definedName>
    <definedName name="PTree_SensitivityAnalysis_Inputs_12_BaseValueIsAutomatic" hidden="1">TRUE</definedName>
    <definedName name="PTree_SensitivityAnalysis_Inputs_12_MaintainProbabilityNormalization" hidden="1">FALSE</definedName>
    <definedName name="PTree_SensitivityAnalysis_Inputs_12_ManualBaseValue" hidden="1">0</definedName>
    <definedName name="PTree_SensitivityAnalysis_Inputs_12_Maximum" hidden="1">1</definedName>
    <definedName name="PTree_SensitivityAnalysis_Inputs_12_Minimum" hidden="1">0</definedName>
    <definedName name="PTree_SensitivityAnalysis_Inputs_12_OneWayAnalysis" hidden="1">1</definedName>
    <definedName name="PTree_SensitivityAnalysis_Inputs_12_Steps" hidden="1">11</definedName>
    <definedName name="PTree_SensitivityAnalysis_Inputs_12_TwoWayAnalysis" hidden="1">0</definedName>
    <definedName name="PTree_SensitivityAnalysis_Inputs_12_VariationMethod" hidden="1">2</definedName>
    <definedName name="PTree_SensitivityAnalysis_Inputs_12_VaryCell" hidden="1">'Converted Diagram'!$C$9</definedName>
    <definedName name="PTree_SensitivityAnalysis_Inputs_13_AlternateCellLabel" hidden="1">""</definedName>
    <definedName name="PTree_SensitivityAnalysis_Inputs_13_BaseValueIsAutomatic" hidden="1">TRUE</definedName>
    <definedName name="PTree_SensitivityAnalysis_Inputs_13_MaintainProbabilityNormalization" hidden="1">FALSE</definedName>
    <definedName name="PTree_SensitivityAnalysis_Inputs_13_ManualBaseValue" hidden="1">0</definedName>
    <definedName name="PTree_SensitivityAnalysis_Inputs_13_Maximum" hidden="1">1</definedName>
    <definedName name="PTree_SensitivityAnalysis_Inputs_13_Minimum" hidden="1">0</definedName>
    <definedName name="PTree_SensitivityAnalysis_Inputs_13_OneWayAnalysis" hidden="1">1</definedName>
    <definedName name="PTree_SensitivityAnalysis_Inputs_13_Steps" hidden="1">11</definedName>
    <definedName name="PTree_SensitivityAnalysis_Inputs_13_TwoWayAnalysis" hidden="1">0</definedName>
    <definedName name="PTree_SensitivityAnalysis_Inputs_13_VariationMethod" hidden="1">2</definedName>
    <definedName name="PTree_SensitivityAnalysis_Inputs_13_VaryCell" hidden="1">'Converted Diagram'!$E$9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</definedName>
    <definedName name="PTree_SensitivityAnalysis_Inputs_2_Minimum" hidden="1">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2</definedName>
    <definedName name="PTree_SensitivityAnalysis_Inputs_2_VaryCell" hidden="1">'Converted Diagram'!$E$4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</definedName>
    <definedName name="PTree_SensitivityAnalysis_Inputs_3_Minimum" hidden="1">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2</definedName>
    <definedName name="PTree_SensitivityAnalysis_Inputs_3_VaryCell" hidden="1">'Converted Diagram'!$G$4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</definedName>
    <definedName name="PTree_SensitivityAnalysis_Inputs_4_Minimum" hidden="1">0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2</definedName>
    <definedName name="PTree_SensitivityAnalysis_Inputs_4_VaryCell" hidden="1">'Converted Diagram'!$C$5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</definedName>
    <definedName name="PTree_SensitivityAnalysis_Inputs_5_Minimum" hidden="1">0</definedName>
    <definedName name="PTree_SensitivityAnalysis_Inputs_5_OneWayAnalysis" hidden="1">1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2</definedName>
    <definedName name="PTree_SensitivityAnalysis_Inputs_5_VaryCell" hidden="1">'Converted Diagram'!$E$5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1</definedName>
    <definedName name="PTree_SensitivityAnalysis_Inputs_6_Minimum" hidden="1">0</definedName>
    <definedName name="PTree_SensitivityAnalysis_Inputs_6_OneWayAnalysis" hidden="1">1</definedName>
    <definedName name="PTree_SensitivityAnalysis_Inputs_6_Steps" hidden="1">11</definedName>
    <definedName name="PTree_SensitivityAnalysis_Inputs_6_TwoWayAnalysis" hidden="1">0</definedName>
    <definedName name="PTree_SensitivityAnalysis_Inputs_6_VariationMethod" hidden="1">2</definedName>
    <definedName name="PTree_SensitivityAnalysis_Inputs_6_VaryCell" hidden="1">'Converted Diagram'!$C$6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</definedName>
    <definedName name="PTree_SensitivityAnalysis_Inputs_7_Minimum" hidden="1">0</definedName>
    <definedName name="PTree_SensitivityAnalysis_Inputs_7_OneWayAnalysis" hidden="1">1</definedName>
    <definedName name="PTree_SensitivityAnalysis_Inputs_7_Steps" hidden="1">11</definedName>
    <definedName name="PTree_SensitivityAnalysis_Inputs_7_TwoWayAnalysis" hidden="1">1</definedName>
    <definedName name="PTree_SensitivityAnalysis_Inputs_7_VariationMethod" hidden="1">2</definedName>
    <definedName name="PTree_SensitivityAnalysis_Inputs_7_VaryCell" hidden="1">'Converted Diagram'!$E$6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</definedName>
    <definedName name="PTree_SensitivityAnalysis_Inputs_8_Minimum" hidden="1">0</definedName>
    <definedName name="PTree_SensitivityAnalysis_Inputs_8_OneWayAnalysis" hidden="1">1</definedName>
    <definedName name="PTree_SensitivityAnalysis_Inputs_8_Steps" hidden="1">11</definedName>
    <definedName name="PTree_SensitivityAnalysis_Inputs_8_TwoWayAnalysis" hidden="1">0</definedName>
    <definedName name="PTree_SensitivityAnalysis_Inputs_8_VariationMethod" hidden="1">2</definedName>
    <definedName name="PTree_SensitivityAnalysis_Inputs_8_VaryCell" hidden="1">'Converted Diagram'!$C$7</definedName>
    <definedName name="PTree_SensitivityAnalysis_Inputs_9_AlternateCellLabel" hidden="1">""</definedName>
    <definedName name="PTree_SensitivityAnalysis_Inputs_9_BaseValueIsAutomatic" hidden="1">TRUE</definedName>
    <definedName name="PTree_SensitivityAnalysis_Inputs_9_MaintainProbabilityNormalization" hidden="1">FALSE</definedName>
    <definedName name="PTree_SensitivityAnalysis_Inputs_9_ManualBaseValue" hidden="1">0</definedName>
    <definedName name="PTree_SensitivityAnalysis_Inputs_9_Maximum" hidden="1">1</definedName>
    <definedName name="PTree_SensitivityAnalysis_Inputs_9_Minimum" hidden="1">0</definedName>
    <definedName name="PTree_SensitivityAnalysis_Inputs_9_OneWayAnalysis" hidden="1">1</definedName>
    <definedName name="PTree_SensitivityAnalysis_Inputs_9_Steps" hidden="1">11</definedName>
    <definedName name="PTree_SensitivityAnalysis_Inputs_9_TwoWayAnalysis" hidden="1">0</definedName>
    <definedName name="PTree_SensitivityAnalysis_Inputs_9_VariationMethod" hidden="1">2</definedName>
    <definedName name="PTree_SensitivityAnalysis_Inputs_9_VaryCell" hidden="1">'Converted Diagram'!$E$7</definedName>
    <definedName name="PTree_SensitivityAnalysis_Inputs_Count" hidden="1">13</definedName>
    <definedName name="PTree_SensitivityAnalysis_Output_AlternateCellLabel" hidden="1">""</definedName>
    <definedName name="PTree_SensitivityAnalysis_Output_Model" hidden="1">PTreeObjectReference(PTDecisionTree_2,treeCalc_2!$A$1)</definedName>
    <definedName name="PTree_SensitivityAnalysis_Output_OutputType" hidden="1">1</definedName>
    <definedName name="PTree_SensitivityAnalysis_Output_StartingNode" hidden="1">PTreeObjectReference(NULL,NULL)</definedName>
    <definedName name="PTree_SensitivityAnalysis_ReportPlacement" hidden="1">1</definedName>
    <definedName name="PTree_SensitivityAnalysis_UpdateDisplay" hidden="1">FALSE</definedName>
    <definedName name="treeList" hidden="1">"01000010000000000000000000000000000000000000000000000000000000000000000000000000000000000000000000000000000000000000000000000000000000000000000000000000000000000000000000000000000000000000000000000000"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30" l="1"/>
  <c r="F11" i="130"/>
  <c r="H10" i="130"/>
  <c r="F10" i="130"/>
  <c r="H9" i="130"/>
  <c r="F9" i="130"/>
  <c r="H8" i="130"/>
  <c r="F8" i="130"/>
  <c r="H7" i="130"/>
  <c r="F7" i="130"/>
  <c r="J6" i="130"/>
  <c r="H6" i="130"/>
  <c r="F6" i="130"/>
  <c r="D112" i="128"/>
  <c r="D104" i="128"/>
  <c r="D164" i="128" l="1"/>
  <c r="D150" i="128"/>
  <c r="E148" i="128"/>
  <c r="J6" i="128"/>
  <c r="J7" i="128"/>
  <c r="J8" i="128"/>
  <c r="J9" i="128"/>
  <c r="J10" i="128"/>
  <c r="J5" i="128"/>
  <c r="H11" i="129" s="1"/>
  <c r="B4" i="129" l="1"/>
  <c r="C16" i="128"/>
  <c r="J101" i="129"/>
  <c r="J100" i="129"/>
  <c r="J99" i="129"/>
  <c r="O99" i="129"/>
  <c r="J97" i="129"/>
  <c r="J96" i="129"/>
  <c r="J95" i="129"/>
  <c r="O95" i="129"/>
  <c r="J98" i="129"/>
  <c r="O98" i="129"/>
  <c r="I101" i="129"/>
  <c r="I100" i="129"/>
  <c r="I97" i="129"/>
  <c r="I96" i="129"/>
  <c r="E186" i="128"/>
  <c r="K100" i="129" s="1"/>
  <c r="D180" i="128"/>
  <c r="K95" i="129" s="1"/>
  <c r="E178" i="128"/>
  <c r="K96" i="129" s="1"/>
  <c r="K88" i="129"/>
  <c r="J86" i="129"/>
  <c r="J85" i="129"/>
  <c r="J84" i="129"/>
  <c r="O84" i="129"/>
  <c r="J82" i="129"/>
  <c r="J81" i="129"/>
  <c r="J80" i="129"/>
  <c r="O80" i="129"/>
  <c r="J83" i="129"/>
  <c r="O83" i="129"/>
  <c r="I86" i="129"/>
  <c r="I85" i="129"/>
  <c r="I82" i="129"/>
  <c r="I81" i="129"/>
  <c r="E156" i="128"/>
  <c r="K85" i="129" s="1"/>
  <c r="K80" i="129"/>
  <c r="K81" i="129"/>
  <c r="D134" i="128"/>
  <c r="K73" i="129" s="1"/>
  <c r="J71" i="129"/>
  <c r="J70" i="129"/>
  <c r="J69" i="129"/>
  <c r="O69" i="129"/>
  <c r="J67" i="129"/>
  <c r="J66" i="129"/>
  <c r="J65" i="129"/>
  <c r="O65" i="129"/>
  <c r="J68" i="129"/>
  <c r="O68" i="129"/>
  <c r="I71" i="129"/>
  <c r="I70" i="129"/>
  <c r="I67" i="129"/>
  <c r="I66" i="129"/>
  <c r="E126" i="128"/>
  <c r="K70" i="129" s="1"/>
  <c r="D120" i="128"/>
  <c r="K65" i="129" s="1"/>
  <c r="E118" i="128"/>
  <c r="K66" i="129" s="1"/>
  <c r="K58" i="129"/>
  <c r="J55" i="129"/>
  <c r="J54" i="129"/>
  <c r="J53" i="129"/>
  <c r="O53" i="129"/>
  <c r="J51" i="129"/>
  <c r="J50" i="129"/>
  <c r="J49" i="129"/>
  <c r="O49" i="129"/>
  <c r="J52" i="129"/>
  <c r="O52" i="129"/>
  <c r="I55" i="129"/>
  <c r="I54" i="129"/>
  <c r="I51" i="129"/>
  <c r="I50" i="129"/>
  <c r="E94" i="128"/>
  <c r="K54" i="129" s="1"/>
  <c r="D88" i="128"/>
  <c r="K49" i="129" s="1"/>
  <c r="E86" i="128"/>
  <c r="K50" i="129" s="1"/>
  <c r="D72" i="128"/>
  <c r="K42" i="129" s="1"/>
  <c r="J40" i="129"/>
  <c r="J39" i="129"/>
  <c r="J38" i="129"/>
  <c r="O38" i="129"/>
  <c r="J36" i="129"/>
  <c r="J35" i="129"/>
  <c r="J34" i="129"/>
  <c r="O34" i="129"/>
  <c r="J37" i="129"/>
  <c r="O37" i="129"/>
  <c r="I40" i="129"/>
  <c r="I39" i="129"/>
  <c r="I36" i="129"/>
  <c r="I35" i="129"/>
  <c r="E64" i="128"/>
  <c r="K39" i="129" s="1"/>
  <c r="D58" i="128"/>
  <c r="K34" i="129" s="1"/>
  <c r="E56" i="128"/>
  <c r="K35" i="129" s="1"/>
  <c r="D42" i="128"/>
  <c r="K27" i="129" s="1"/>
  <c r="J93" i="129"/>
  <c r="J91" i="129"/>
  <c r="J92" i="129"/>
  <c r="O92" i="129"/>
  <c r="I93" i="129"/>
  <c r="I91" i="129"/>
  <c r="E170" i="128"/>
  <c r="K91" i="129" s="1"/>
  <c r="J89" i="129"/>
  <c r="J87" i="129"/>
  <c r="J88" i="129"/>
  <c r="O88" i="129"/>
  <c r="I89" i="129"/>
  <c r="I87" i="129"/>
  <c r="E162" i="128"/>
  <c r="K87" i="129" s="1"/>
  <c r="J78" i="129"/>
  <c r="J76" i="129"/>
  <c r="J77" i="129"/>
  <c r="O77" i="129"/>
  <c r="I78" i="129"/>
  <c r="I76" i="129"/>
  <c r="E140" i="128"/>
  <c r="K76" i="129" s="1"/>
  <c r="J74" i="129"/>
  <c r="J72" i="129"/>
  <c r="J73" i="129"/>
  <c r="O73" i="129"/>
  <c r="I74" i="129"/>
  <c r="I72" i="129"/>
  <c r="E132" i="128"/>
  <c r="K72" i="129" s="1"/>
  <c r="J63" i="129"/>
  <c r="J61" i="129"/>
  <c r="J62" i="129"/>
  <c r="O62" i="129"/>
  <c r="I63" i="129"/>
  <c r="I61" i="129"/>
  <c r="E110" i="128"/>
  <c r="K61" i="129" s="1"/>
  <c r="J59" i="129"/>
  <c r="J57" i="129"/>
  <c r="J58" i="129"/>
  <c r="O58" i="129"/>
  <c r="I59" i="129"/>
  <c r="I57" i="129"/>
  <c r="E102" i="128"/>
  <c r="K57" i="129" s="1"/>
  <c r="J47" i="129"/>
  <c r="J45" i="129"/>
  <c r="J46" i="129"/>
  <c r="O46" i="129"/>
  <c r="I47" i="129"/>
  <c r="I45" i="129"/>
  <c r="E78" i="128"/>
  <c r="K45" i="129" s="1"/>
  <c r="J43" i="129"/>
  <c r="J41" i="129"/>
  <c r="J42" i="129"/>
  <c r="O42" i="129"/>
  <c r="I43" i="129"/>
  <c r="I41" i="129"/>
  <c r="E70" i="128"/>
  <c r="K41" i="129" s="1"/>
  <c r="J32" i="129"/>
  <c r="J30" i="129"/>
  <c r="J31" i="129"/>
  <c r="O31" i="129"/>
  <c r="I32" i="129"/>
  <c r="I30" i="129"/>
  <c r="E48" i="128"/>
  <c r="K30" i="129" s="1"/>
  <c r="E40" i="128"/>
  <c r="K26" i="129" s="1"/>
  <c r="J25" i="129"/>
  <c r="J24" i="129"/>
  <c r="J23" i="129"/>
  <c r="O23" i="129"/>
  <c r="J21" i="129"/>
  <c r="J20" i="129"/>
  <c r="J19" i="129"/>
  <c r="O19" i="129"/>
  <c r="J22" i="129"/>
  <c r="O22" i="129"/>
  <c r="I25" i="129"/>
  <c r="I24" i="129"/>
  <c r="I21" i="129"/>
  <c r="I20" i="129"/>
  <c r="E34" i="128"/>
  <c r="K24" i="129" s="1"/>
  <c r="D28" i="128"/>
  <c r="K19" i="129" s="1"/>
  <c r="E26" i="128"/>
  <c r="K20" i="129" s="1"/>
  <c r="D12" i="128"/>
  <c r="K12" i="129" s="1"/>
  <c r="J17" i="129"/>
  <c r="J15" i="129"/>
  <c r="J16" i="129"/>
  <c r="O16" i="129"/>
  <c r="I17" i="129"/>
  <c r="I15" i="129"/>
  <c r="E18" i="128"/>
  <c r="K15" i="129" s="1"/>
  <c r="E10" i="128"/>
  <c r="K11" i="129" s="1"/>
  <c r="C168" i="128"/>
  <c r="K90" i="129" s="1"/>
  <c r="C138" i="128"/>
  <c r="K75" i="129" s="1"/>
  <c r="C108" i="128"/>
  <c r="K60" i="129" s="1"/>
  <c r="C76" i="128"/>
  <c r="K44" i="129" s="1"/>
  <c r="C46" i="128"/>
  <c r="K29" i="129" s="1"/>
  <c r="F9" i="128"/>
  <c r="D172" i="128" s="1"/>
  <c r="D9" i="128"/>
  <c r="F8" i="128"/>
  <c r="D158" i="128" s="1"/>
  <c r="D8" i="128"/>
  <c r="F7" i="128"/>
  <c r="D7" i="128"/>
  <c r="F6" i="128"/>
  <c r="D6" i="128"/>
  <c r="F5" i="128"/>
  <c r="D5" i="128"/>
  <c r="H4" i="128"/>
  <c r="E152" i="128" s="1"/>
  <c r="F4" i="128"/>
  <c r="D4" i="128"/>
  <c r="C32" i="128" s="1"/>
  <c r="K22" i="129" s="1"/>
  <c r="K14" i="129"/>
  <c r="J28" i="129"/>
  <c r="J26" i="129"/>
  <c r="J27" i="129"/>
  <c r="O27" i="129"/>
  <c r="I28" i="129"/>
  <c r="I26" i="129"/>
  <c r="J90" i="129"/>
  <c r="O90" i="129"/>
  <c r="J94" i="129"/>
  <c r="O94" i="129"/>
  <c r="J75" i="129"/>
  <c r="O75" i="129"/>
  <c r="J79" i="129"/>
  <c r="O79" i="129"/>
  <c r="J60" i="129"/>
  <c r="O60" i="129"/>
  <c r="J64" i="129"/>
  <c r="O64" i="129"/>
  <c r="J44" i="129"/>
  <c r="O44" i="129"/>
  <c r="J48" i="129"/>
  <c r="O48" i="129"/>
  <c r="J29" i="129"/>
  <c r="O29" i="129"/>
  <c r="J33" i="129"/>
  <c r="O33" i="129"/>
  <c r="J13" i="129"/>
  <c r="J11" i="129"/>
  <c r="J12" i="129"/>
  <c r="O12" i="129"/>
  <c r="J14" i="129"/>
  <c r="O14" i="129"/>
  <c r="J18" i="129"/>
  <c r="O18" i="129"/>
  <c r="K56" i="129"/>
  <c r="J56" i="129"/>
  <c r="O56" i="129"/>
  <c r="B56" i="129"/>
  <c r="I13" i="129"/>
  <c r="I11" i="129"/>
  <c r="B2" i="129"/>
  <c r="H52" i="17"/>
  <c r="I64" i="17"/>
  <c r="H53" i="17"/>
  <c r="I70" i="17"/>
  <c r="I74" i="17"/>
  <c r="I68" i="17"/>
  <c r="I72" i="17"/>
  <c r="I66" i="17"/>
  <c r="D188" i="128" l="1"/>
  <c r="K99" i="129" s="1"/>
  <c r="L10" i="128"/>
  <c r="C184" i="128"/>
  <c r="K98" i="129" s="1"/>
  <c r="N10" i="128"/>
  <c r="P10" i="128"/>
  <c r="K84" i="129"/>
  <c r="L9" i="128"/>
  <c r="C154" i="128"/>
  <c r="K83" i="129" s="1"/>
  <c r="N9" i="128"/>
  <c r="P9" i="128"/>
  <c r="D128" i="128"/>
  <c r="K69" i="129" s="1"/>
  <c r="L8" i="128"/>
  <c r="C124" i="128"/>
  <c r="K68" i="129" s="1"/>
  <c r="N8" i="128"/>
  <c r="P8" i="128"/>
  <c r="D96" i="128"/>
  <c r="K53" i="129" s="1"/>
  <c r="L7" i="128"/>
  <c r="C92" i="128"/>
  <c r="K52" i="129" s="1"/>
  <c r="P7" i="128"/>
  <c r="N7" i="128"/>
  <c r="D66" i="128"/>
  <c r="K38" i="129" s="1"/>
  <c r="L6" i="128"/>
  <c r="C62" i="128"/>
  <c r="K37" i="129" s="1"/>
  <c r="N6" i="128"/>
  <c r="P6" i="128"/>
  <c r="E22" i="128"/>
  <c r="K17" i="129" s="1"/>
  <c r="M6" i="128"/>
  <c r="Q6" i="128"/>
  <c r="M7" i="128"/>
  <c r="Q7" i="128"/>
  <c r="M8" i="128"/>
  <c r="Q8" i="128"/>
  <c r="M9" i="128"/>
  <c r="Q9" i="128"/>
  <c r="M10" i="128"/>
  <c r="Q10" i="128"/>
  <c r="K5" i="128"/>
  <c r="H13" i="129" s="1"/>
  <c r="K6" i="128"/>
  <c r="O6" i="128"/>
  <c r="K7" i="128"/>
  <c r="O7" i="128"/>
  <c r="K8" i="128"/>
  <c r="O8" i="128"/>
  <c r="K9" i="128"/>
  <c r="O9" i="128"/>
  <c r="K10" i="128"/>
  <c r="O10" i="128"/>
  <c r="D36" i="128"/>
  <c r="K23" i="129" s="1"/>
  <c r="M5" i="128"/>
  <c r="H17" i="129" s="1"/>
  <c r="L5" i="128"/>
  <c r="H15" i="129" s="1"/>
  <c r="Q5" i="128"/>
  <c r="P5" i="128"/>
  <c r="O5" i="128"/>
  <c r="H21" i="129" s="1"/>
  <c r="N5" i="128"/>
  <c r="E182" i="128"/>
  <c r="K97" i="129" s="1"/>
  <c r="K92" i="129"/>
  <c r="E190" i="128"/>
  <c r="K101" i="129" s="1"/>
  <c r="K82" i="129"/>
  <c r="D142" i="128"/>
  <c r="K77" i="129" s="1"/>
  <c r="E160" i="128"/>
  <c r="K86" i="129" s="1"/>
  <c r="E122" i="128"/>
  <c r="K67" i="129" s="1"/>
  <c r="K62" i="129"/>
  <c r="E130" i="128"/>
  <c r="K71" i="129" s="1"/>
  <c r="E90" i="128"/>
  <c r="K51" i="129" s="1"/>
  <c r="D80" i="128"/>
  <c r="K46" i="129" s="1"/>
  <c r="E98" i="128"/>
  <c r="K55" i="129" s="1"/>
  <c r="E60" i="128"/>
  <c r="K36" i="129" s="1"/>
  <c r="D50" i="128"/>
  <c r="K31" i="129" s="1"/>
  <c r="E68" i="128"/>
  <c r="K40" i="129" s="1"/>
  <c r="E174" i="128"/>
  <c r="K93" i="129" s="1"/>
  <c r="E166" i="128"/>
  <c r="K89" i="129" s="1"/>
  <c r="E144" i="128"/>
  <c r="K78" i="129" s="1"/>
  <c r="E136" i="128"/>
  <c r="K74" i="129" s="1"/>
  <c r="E114" i="128"/>
  <c r="K63" i="129" s="1"/>
  <c r="E106" i="128"/>
  <c r="K59" i="129" s="1"/>
  <c r="E82" i="128"/>
  <c r="K47" i="129" s="1"/>
  <c r="E74" i="128"/>
  <c r="K43" i="129" s="1"/>
  <c r="E44" i="128"/>
  <c r="K28" i="129" s="1"/>
  <c r="E52" i="128"/>
  <c r="K32" i="129" s="1"/>
  <c r="E30" i="128"/>
  <c r="K21" i="129" s="1"/>
  <c r="D20" i="128"/>
  <c r="K16" i="129" s="1"/>
  <c r="E38" i="128"/>
  <c r="K25" i="129" s="1"/>
  <c r="E14" i="128"/>
  <c r="K13" i="129" s="1"/>
  <c r="J49" i="110"/>
  <c r="J48" i="110"/>
  <c r="J46" i="110"/>
  <c r="K47" i="110"/>
  <c r="J47" i="110"/>
  <c r="O47" i="110"/>
  <c r="E78" i="109"/>
  <c r="K49" i="110" s="1"/>
  <c r="E76" i="109"/>
  <c r="K48" i="110" s="1"/>
  <c r="E72" i="109"/>
  <c r="K46" i="110" s="1"/>
  <c r="J44" i="110"/>
  <c r="J43" i="110"/>
  <c r="J41" i="110"/>
  <c r="K42" i="110"/>
  <c r="J42" i="110"/>
  <c r="O42" i="110"/>
  <c r="E68" i="109"/>
  <c r="K44" i="110" s="1"/>
  <c r="E66" i="109"/>
  <c r="K43" i="110" s="1"/>
  <c r="E62" i="109"/>
  <c r="K41" i="110" s="1"/>
  <c r="J39" i="110"/>
  <c r="J38" i="110"/>
  <c r="J36" i="110"/>
  <c r="K37" i="110"/>
  <c r="J37" i="110"/>
  <c r="O37" i="110"/>
  <c r="E58" i="109"/>
  <c r="K39" i="110" s="1"/>
  <c r="E56" i="109"/>
  <c r="K38" i="110" s="1"/>
  <c r="E52" i="109"/>
  <c r="K36" i="110" s="1"/>
  <c r="J34" i="110"/>
  <c r="J33" i="110"/>
  <c r="J31" i="110"/>
  <c r="K32" i="110"/>
  <c r="J32" i="110"/>
  <c r="O32" i="110"/>
  <c r="E48" i="109"/>
  <c r="K34" i="110" s="1"/>
  <c r="E46" i="109"/>
  <c r="K33" i="110" s="1"/>
  <c r="E42" i="109"/>
  <c r="K31" i="110" s="1"/>
  <c r="E38" i="109"/>
  <c r="K29" i="110" s="1"/>
  <c r="E36" i="109"/>
  <c r="K28" i="110" s="1"/>
  <c r="E32" i="109"/>
  <c r="K26" i="110" s="1"/>
  <c r="J29" i="110"/>
  <c r="J28" i="110"/>
  <c r="J26" i="110"/>
  <c r="K27" i="110"/>
  <c r="J27" i="110"/>
  <c r="O27" i="110"/>
  <c r="J24" i="110"/>
  <c r="J23" i="110"/>
  <c r="J21" i="110"/>
  <c r="K22" i="110"/>
  <c r="J22" i="110"/>
  <c r="O22" i="110"/>
  <c r="E28" i="109"/>
  <c r="K24" i="110" s="1"/>
  <c r="E26" i="109"/>
  <c r="K23" i="110" s="1"/>
  <c r="E22" i="109"/>
  <c r="K21" i="110" s="1"/>
  <c r="J19" i="110"/>
  <c r="J18" i="110"/>
  <c r="J16" i="110"/>
  <c r="K17" i="110"/>
  <c r="J17" i="110"/>
  <c r="O17" i="110"/>
  <c r="E18" i="109"/>
  <c r="K19" i="110" s="1"/>
  <c r="E16" i="109"/>
  <c r="K18" i="110" s="1"/>
  <c r="E12" i="109"/>
  <c r="K16" i="110" s="1"/>
  <c r="E8" i="109"/>
  <c r="K14" i="110" s="1"/>
  <c r="E6" i="109"/>
  <c r="E2" i="109"/>
  <c r="K11" i="110" s="1"/>
  <c r="K45" i="110"/>
  <c r="J45" i="110"/>
  <c r="O45" i="110"/>
  <c r="K35" i="110"/>
  <c r="J35" i="110"/>
  <c r="O35" i="110"/>
  <c r="J40" i="110"/>
  <c r="O40" i="110"/>
  <c r="K25" i="110"/>
  <c r="J25" i="110"/>
  <c r="O25" i="110"/>
  <c r="J14" i="110"/>
  <c r="K13" i="110"/>
  <c r="J13" i="110"/>
  <c r="J11" i="110"/>
  <c r="K12" i="110"/>
  <c r="J12" i="110"/>
  <c r="O12" i="110"/>
  <c r="K15" i="110"/>
  <c r="J15" i="110"/>
  <c r="O15" i="110"/>
  <c r="J20" i="110"/>
  <c r="O20" i="110"/>
  <c r="K30" i="110"/>
  <c r="J30" i="110"/>
  <c r="O30" i="110"/>
  <c r="B30" i="110"/>
  <c r="B2" i="110"/>
  <c r="B2" i="101"/>
  <c r="B2" i="17"/>
  <c r="F2" i="17" a="1"/>
  <c r="G74" i="17"/>
  <c r="G56" i="101"/>
  <c r="F2" i="110"/>
  <c r="G66" i="17"/>
  <c r="G58" i="101"/>
  <c r="F18" i="109"/>
  <c r="G64" i="17"/>
  <c r="G68" i="17"/>
  <c r="F23" i="109"/>
  <c r="B41" i="109"/>
  <c r="E25" i="109"/>
  <c r="F77" i="109"/>
  <c r="F19" i="109"/>
  <c r="F46" i="109"/>
  <c r="D51" i="109"/>
  <c r="F3" i="109"/>
  <c r="B20" i="109"/>
  <c r="E15" i="109"/>
  <c r="F63" i="109"/>
  <c r="F68" i="109"/>
  <c r="D71" i="109"/>
  <c r="F58" i="109"/>
  <c r="G70" i="17"/>
  <c r="G72" i="17"/>
  <c r="E5" i="109"/>
  <c r="F79" i="109"/>
  <c r="F62" i="109"/>
  <c r="F59" i="109"/>
  <c r="C21" i="109"/>
  <c r="F73" i="109"/>
  <c r="F13" i="109"/>
  <c r="E65" i="109"/>
  <c r="E75" i="109"/>
  <c r="F16" i="109"/>
  <c r="F22" i="109"/>
  <c r="E35" i="109"/>
  <c r="F47" i="109"/>
  <c r="D11" i="109"/>
  <c r="B60" i="109"/>
  <c r="F8" i="109"/>
  <c r="H58" i="101"/>
  <c r="H56" i="101"/>
  <c r="F69" i="109"/>
  <c r="F6" i="109"/>
  <c r="F53" i="109"/>
  <c r="F66" i="109"/>
  <c r="C61" i="109"/>
  <c r="F78" i="109"/>
  <c r="F26" i="109"/>
  <c r="F39" i="109"/>
  <c r="D31" i="109"/>
  <c r="F33" i="109"/>
  <c r="E45" i="109"/>
  <c r="F76" i="109"/>
  <c r="F57" i="109"/>
  <c r="F12" i="109"/>
  <c r="F27" i="109"/>
  <c r="F36" i="109"/>
  <c r="F17" i="109"/>
  <c r="F32" i="109"/>
  <c r="F7" i="109"/>
  <c r="F42" i="109"/>
  <c r="F38" i="109"/>
  <c r="F72" i="109"/>
  <c r="F9" i="109"/>
  <c r="F67" i="109"/>
  <c r="F52" i="109"/>
  <c r="F29" i="109"/>
  <c r="F56" i="109"/>
  <c r="E55" i="109"/>
  <c r="F2" i="109"/>
  <c r="F37" i="109"/>
  <c r="F49" i="109"/>
  <c r="F28" i="109"/>
  <c r="F48" i="109"/>
  <c r="F43" i="109"/>
  <c r="R10" i="128" l="1"/>
  <c r="R8" i="128"/>
  <c r="R9" i="128"/>
  <c r="R7" i="128"/>
  <c r="R6" i="128"/>
  <c r="H20" i="129"/>
  <c r="R5" i="128"/>
  <c r="I2" i="17"/>
  <c r="F2" i="17"/>
  <c r="J2" i="17"/>
  <c r="G2" i="17"/>
  <c r="H2" i="17"/>
  <c r="A47" i="110"/>
  <c r="A46" i="110"/>
  <c r="A48" i="110"/>
  <c r="A49" i="110"/>
  <c r="A42" i="110"/>
  <c r="A41" i="110"/>
  <c r="A43" i="110"/>
  <c r="A44" i="110"/>
  <c r="A37" i="110"/>
  <c r="A36" i="110"/>
  <c r="A38" i="110"/>
  <c r="A39" i="110"/>
  <c r="A32" i="110"/>
  <c r="A31" i="110"/>
  <c r="A33" i="110"/>
  <c r="A34" i="110"/>
  <c r="A27" i="110"/>
  <c r="A26" i="110"/>
  <c r="A28" i="110"/>
  <c r="A29" i="110"/>
  <c r="A22" i="110"/>
  <c r="A21" i="110"/>
  <c r="A23" i="110"/>
  <c r="A24" i="110"/>
  <c r="A17" i="110"/>
  <c r="A16" i="110"/>
  <c r="A18" i="110"/>
  <c r="A19" i="110"/>
  <c r="A30" i="110"/>
  <c r="A20" i="110"/>
  <c r="A15" i="110"/>
  <c r="A12" i="110"/>
  <c r="A11" i="110"/>
  <c r="A13" i="110"/>
  <c r="A14" i="110"/>
  <c r="A25" i="110"/>
  <c r="A40" i="110"/>
  <c r="A35" i="110"/>
  <c r="A45" i="110"/>
  <c r="F2" i="101" a="1"/>
  <c r="G2" i="101" l="1"/>
  <c r="B2" i="86" s="1"/>
  <c r="H2" i="101"/>
  <c r="F2" i="101"/>
  <c r="J2" i="101"/>
  <c r="I2" i="101"/>
  <c r="B4" i="86" s="1"/>
  <c r="B3" i="16"/>
  <c r="B4" i="16"/>
  <c r="B5" i="16"/>
  <c r="B2" i="16"/>
  <c r="B3" i="86"/>
  <c r="B5" i="86"/>
  <c r="F2" i="129" l="1"/>
  <c r="D47" i="128"/>
  <c r="D109" i="128"/>
  <c r="D169" i="128"/>
  <c r="B101" i="128"/>
  <c r="B54" i="128"/>
  <c r="B176" i="128"/>
  <c r="F40" i="128"/>
  <c r="F23" i="128"/>
  <c r="E29" i="128"/>
  <c r="F35" i="128"/>
  <c r="F34" i="128"/>
  <c r="F53" i="128"/>
  <c r="F71" i="128"/>
  <c r="E81" i="128"/>
  <c r="F82" i="128"/>
  <c r="F102" i="128"/>
  <c r="F115" i="128"/>
  <c r="F133" i="128"/>
  <c r="E143" i="128"/>
  <c r="F144" i="128"/>
  <c r="F162" i="128"/>
  <c r="F175" i="128"/>
  <c r="E59" i="128"/>
  <c r="F65" i="128"/>
  <c r="F64" i="128"/>
  <c r="F87" i="128"/>
  <c r="F99" i="128"/>
  <c r="F98" i="128"/>
  <c r="D125" i="128"/>
  <c r="F118" i="128"/>
  <c r="D155" i="128"/>
  <c r="E159" i="128"/>
  <c r="F152" i="128"/>
  <c r="E181" i="128"/>
  <c r="F187" i="128"/>
  <c r="F186" i="128"/>
  <c r="F86" i="128"/>
  <c r="F119" i="128"/>
  <c r="E151" i="128"/>
  <c r="F156" i="128"/>
  <c r="F191" i="128"/>
  <c r="F190" i="128"/>
  <c r="D17" i="128"/>
  <c r="C85" i="128"/>
  <c r="C147" i="128"/>
  <c r="F10" i="128"/>
  <c r="E13" i="128"/>
  <c r="B84" i="128"/>
  <c r="E43" i="128"/>
  <c r="F44" i="128"/>
  <c r="F18" i="128"/>
  <c r="F27" i="128"/>
  <c r="F39" i="128"/>
  <c r="F38" i="128"/>
  <c r="F48" i="128"/>
  <c r="F75" i="128"/>
  <c r="F79" i="128"/>
  <c r="E105" i="128"/>
  <c r="F106" i="128"/>
  <c r="F110" i="128"/>
  <c r="F137" i="128"/>
  <c r="F141" i="128"/>
  <c r="E165" i="128"/>
  <c r="F166" i="128"/>
  <c r="F170" i="128"/>
  <c r="F57" i="128"/>
  <c r="F69" i="128"/>
  <c r="F68" i="128"/>
  <c r="F91" i="128"/>
  <c r="E121" i="128"/>
  <c r="F122" i="128"/>
  <c r="F157" i="128"/>
  <c r="F179" i="128"/>
  <c r="F11" i="128"/>
  <c r="D77" i="128"/>
  <c r="D139" i="128"/>
  <c r="C25" i="128"/>
  <c r="F15" i="128"/>
  <c r="B116" i="128"/>
  <c r="F41" i="128"/>
  <c r="E21" i="128"/>
  <c r="F22" i="128"/>
  <c r="F31" i="128"/>
  <c r="F26" i="128"/>
  <c r="E51" i="128"/>
  <c r="F52" i="128"/>
  <c r="F70" i="128"/>
  <c r="F83" i="128"/>
  <c r="F103" i="128"/>
  <c r="E113" i="128"/>
  <c r="F114" i="128"/>
  <c r="F132" i="128"/>
  <c r="F145" i="128"/>
  <c r="F163" i="128"/>
  <c r="E173" i="128"/>
  <c r="F174" i="128"/>
  <c r="F61" i="128"/>
  <c r="F56" i="128"/>
  <c r="D93" i="128"/>
  <c r="E97" i="128"/>
  <c r="F90" i="128"/>
  <c r="F131" i="128"/>
  <c r="F123" i="128"/>
  <c r="F126" i="128"/>
  <c r="F149" i="128"/>
  <c r="F161" i="128"/>
  <c r="F160" i="128"/>
  <c r="F183" i="128"/>
  <c r="F178" i="128"/>
  <c r="F127" i="128"/>
  <c r="F153" i="128"/>
  <c r="D185" i="128"/>
  <c r="F182" i="128"/>
  <c r="E189" i="128"/>
  <c r="F148" i="128"/>
  <c r="F130" i="128"/>
  <c r="E129" i="128"/>
  <c r="F94" i="128"/>
  <c r="F95" i="128"/>
  <c r="E89" i="128"/>
  <c r="F60" i="128"/>
  <c r="E67" i="128"/>
  <c r="D63" i="128"/>
  <c r="F171" i="128"/>
  <c r="F167" i="128"/>
  <c r="F140" i="128"/>
  <c r="F136" i="128"/>
  <c r="E135" i="128"/>
  <c r="F111" i="128"/>
  <c r="F107" i="128"/>
  <c r="F78" i="128"/>
  <c r="F74" i="128"/>
  <c r="E73" i="128"/>
  <c r="F49" i="128"/>
  <c r="F30" i="128"/>
  <c r="E37" i="128"/>
  <c r="D33" i="128"/>
  <c r="F19" i="128"/>
  <c r="F45" i="128"/>
  <c r="B146" i="128"/>
  <c r="B24" i="128"/>
  <c r="F14" i="128"/>
  <c r="C177" i="128"/>
  <c r="C117" i="128"/>
  <c r="C55" i="128"/>
  <c r="A101" i="129"/>
  <c r="A96" i="129"/>
  <c r="A85" i="129"/>
  <c r="A80" i="129"/>
  <c r="A66" i="129"/>
  <c r="A65" i="129"/>
  <c r="A51" i="129"/>
  <c r="A40" i="129"/>
  <c r="A35" i="129"/>
  <c r="A88" i="129"/>
  <c r="A74" i="129"/>
  <c r="A61" i="129"/>
  <c r="A30" i="129"/>
  <c r="A22" i="129"/>
  <c r="A12" i="129"/>
  <c r="A33" i="129"/>
  <c r="A100" i="129"/>
  <c r="A95" i="129"/>
  <c r="A84" i="129"/>
  <c r="A83" i="129"/>
  <c r="A68" i="129"/>
  <c r="A55" i="129"/>
  <c r="A50" i="129"/>
  <c r="A39" i="129"/>
  <c r="A34" i="129"/>
  <c r="A92" i="129"/>
  <c r="A78" i="129"/>
  <c r="A72" i="129"/>
  <c r="A62" i="129"/>
  <c r="A47" i="129"/>
  <c r="A41" i="129"/>
  <c r="A31" i="129"/>
  <c r="A21" i="129"/>
  <c r="A17" i="129"/>
  <c r="A26" i="129"/>
  <c r="A56" i="129"/>
  <c r="A75" i="129"/>
  <c r="A44" i="129"/>
  <c r="A11" i="129"/>
  <c r="A89" i="129"/>
  <c r="A59" i="129"/>
  <c r="A42" i="129"/>
  <c r="A20" i="129"/>
  <c r="A15" i="129"/>
  <c r="A18" i="129"/>
  <c r="A48" i="129"/>
  <c r="A14" i="129"/>
  <c r="A99" i="129"/>
  <c r="A98" i="129"/>
  <c r="A82" i="129"/>
  <c r="A70" i="129"/>
  <c r="A69" i="129"/>
  <c r="A54" i="129"/>
  <c r="A49" i="129"/>
  <c r="A38" i="129"/>
  <c r="A37" i="129"/>
  <c r="A76" i="129"/>
  <c r="A73" i="129"/>
  <c r="A45" i="129"/>
  <c r="A25" i="129"/>
  <c r="A27" i="129"/>
  <c r="A79" i="129"/>
  <c r="A97" i="129"/>
  <c r="A86" i="129"/>
  <c r="A81" i="129"/>
  <c r="A67" i="129"/>
  <c r="A71" i="129"/>
  <c r="A53" i="129"/>
  <c r="A52" i="129"/>
  <c r="A36" i="129"/>
  <c r="A93" i="129"/>
  <c r="A87" i="129"/>
  <c r="A77" i="129"/>
  <c r="A63" i="129"/>
  <c r="A57" i="129"/>
  <c r="A46" i="129"/>
  <c r="A32" i="129"/>
  <c r="A24" i="129"/>
  <c r="A19" i="129"/>
  <c r="A16" i="129"/>
  <c r="A13" i="129"/>
  <c r="A90" i="129"/>
  <c r="A60" i="129"/>
  <c r="A29" i="129"/>
  <c r="A91" i="129"/>
  <c r="A58" i="129"/>
  <c r="A43" i="129"/>
  <c r="A23" i="129"/>
  <c r="A28" i="129"/>
  <c r="A94" i="129"/>
  <c r="A64" i="129"/>
</calcChain>
</file>

<file path=xl/sharedStrings.xml><?xml version="1.0" encoding="utf-8"?>
<sst xmlns="http://schemas.openxmlformats.org/spreadsheetml/2006/main" count="831" uniqueCount="262">
  <si>
    <t>Name</t>
  </si>
  <si>
    <t>SheetRef</t>
  </si>
  <si>
    <t>GenInfo</t>
  </si>
  <si>
    <t>Payoff Node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</si>
  <si>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</si>
  <si>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</si>
  <si>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</si>
  <si>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</si>
  <si>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</si>
  <si>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</si>
  <si>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</si>
  <si>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</si>
  <si>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</si>
  <si>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</si>
  <si>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</si>
  <si>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</si>
  <si>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</si>
  <si>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</si>
  <si>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</si>
  <si>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</si>
  <si>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</si>
  <si>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</si>
  <si>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</si>
  <si>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</si>
  <si>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</si>
  <si>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</si>
  <si>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</si>
  <si>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</si>
  <si>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</si>
  <si>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</si>
  <si>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</si>
  <si>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</si>
  <si>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</si>
  <si>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</si>
  <si>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</si>
  <si>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</si>
  <si>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</si>
  <si>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</si>
  <si>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</si>
  <si>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</si>
  <si>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</si>
  <si>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</si>
  <si>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</si>
  <si>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</si>
  <si>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</si>
  <si>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</si>
  <si>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</si>
  <si>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</si>
  <si>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</si>
  <si>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</si>
  <si>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</si>
  <si>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</si>
  <si>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</si>
  <si>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</si>
  <si>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</si>
  <si>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7.6.1</t>
  </si>
  <si>
    <t>5.0.0</t>
  </si>
  <si>
    <t>&lt;NF&gt;</t>
  </si>
  <si>
    <t>Automatic</t>
  </si>
  <si>
    <t/>
  </si>
  <si>
    <t>Expected Value</t>
  </si>
  <si>
    <t>Std. Deviation</t>
  </si>
  <si>
    <t>Minimum</t>
  </si>
  <si>
    <t>Maximum</t>
  </si>
  <si>
    <t>Payoff</t>
  </si>
  <si>
    <t>Epsilon</t>
  </si>
  <si>
    <t>Lambda</t>
  </si>
  <si>
    <t>Neutral</t>
  </si>
  <si>
    <t>1,1</t>
  </si>
  <si>
    <t>Def. Link</t>
  </si>
  <si>
    <t>EXT REFS</t>
  </si>
  <si>
    <t>Def. Form</t>
  </si>
  <si>
    <t>Calc Macro</t>
  </si>
  <si>
    <t>Highest#</t>
  </si>
  <si>
    <t>Model GUID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</si>
  <si>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</si>
  <si>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</si>
  <si>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</si>
  <si>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</si>
  <si>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</si>
  <si>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</si>
  <si>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</si>
  <si>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</si>
  <si>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</si>
  <si>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</si>
  <si>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</si>
  <si>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</si>
  <si>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</si>
  <si>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</si>
  <si>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</si>
  <si>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</si>
  <si>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DEFAULT</t>
  </si>
  <si>
    <t>4,0,0,0,12,0,0</t>
  </si>
  <si>
    <t>4,1,6,2,1,0,1,0</t>
  </si>
  <si>
    <t>3,1,6,2,1,0,1,0</t>
  </si>
  <si>
    <t>5,1,6,3,1,0,1,0,1,0</t>
  </si>
  <si>
    <t>1,7</t>
  </si>
  <si>
    <t>4,0,0,0,2,0,0</t>
  </si>
  <si>
    <t>4,0,0,0,17,0,0</t>
  </si>
  <si>
    <t>4,0,0,0,27,0,0</t>
  </si>
  <si>
    <t>4,0,0,0,55,0,0</t>
  </si>
  <si>
    <t>4,0,0,0,70,0,0</t>
  </si>
  <si>
    <t>0</t>
  </si>
  <si>
    <t>4,0,0,0,7,0,0</t>
  </si>
  <si>
    <t>4,0,0,0,37,0,0</t>
  </si>
  <si>
    <t>New Diagram</t>
  </si>
  <si>
    <t>Stock Choice</t>
  </si>
  <si>
    <t>IFNNY</t>
  </si>
  <si>
    <t>INTC</t>
  </si>
  <si>
    <t>MCHP</t>
  </si>
  <si>
    <t>ON</t>
  </si>
  <si>
    <t>STM</t>
  </si>
  <si>
    <t>SWKS</t>
  </si>
  <si>
    <t>Version 1</t>
  </si>
  <si>
    <t>1,2,</t>
  </si>
  <si>
    <t>6,1,2,3,4,5,6,</t>
  </si>
  <si>
    <t>Candidate Stocks</t>
  </si>
  <si>
    <t>2,3,6,6,1,0,1,0,1,0,1,0,1,0,1,0</t>
  </si>
  <si>
    <t>Price Goes Up</t>
  </si>
  <si>
    <t>Price Goes Down</t>
  </si>
  <si>
    <t>2,3,2,</t>
  </si>
  <si>
    <t>2,1,2,</t>
  </si>
  <si>
    <t>Chi</t>
  </si>
  <si>
    <t>Market Up</t>
  </si>
  <si>
    <t>Market Down</t>
  </si>
  <si>
    <t>1,4,</t>
  </si>
  <si>
    <t>3,1,2,3,</t>
  </si>
  <si>
    <t>1,3</t>
  </si>
  <si>
    <t>High Compatability</t>
  </si>
  <si>
    <t>Low Compatibility</t>
  </si>
  <si>
    <t>2,1,4</t>
  </si>
  <si>
    <t>2,5,6,6,1,0,1,0,1,0,1,0,1,0,1,0</t>
  </si>
  <si>
    <t>1,5</t>
  </si>
  <si>
    <t>3,2,3,5</t>
  </si>
  <si>
    <t>5,1,6,2,1,0,1,0</t>
  </si>
  <si>
    <t>2,5,2,</t>
  </si>
  <si>
    <t>1,1,</t>
  </si>
  <si>
    <t>1,0,0,3,1,3,4,5,0,0</t>
  </si>
  <si>
    <t>1,0,0,2,2,7,10,0,0</t>
  </si>
  <si>
    <t>1,0,0,3,6,8,9,5,0,0</t>
  </si>
  <si>
    <t>1,0,0,3,11,13,14,15,0,0</t>
  </si>
  <si>
    <t>1,0,0,2,12,17,10,0,0</t>
  </si>
  <si>
    <t>1,0,0,3,16,18,19,15,0,0</t>
  </si>
  <si>
    <t>4,0,0,0,21,0,0</t>
  </si>
  <si>
    <t>4,0,0,0,36,0,0</t>
  </si>
  <si>
    <t>4,0,0,0,89,0,0</t>
  </si>
  <si>
    <t>0,0,-1,Exponential,0,0,-1,0,-1,-1,.0001</t>
  </si>
  <si>
    <t>Expected Utility</t>
  </si>
  <si>
    <t>0,0,0,Exponential,0,1,-1,0,-1,-1,.0001</t>
  </si>
  <si>
    <t>2,4,7</t>
  </si>
  <si>
    <t>4,0,0,0,32,0,0</t>
  </si>
  <si>
    <t>4,2,658,130</t>
  </si>
  <si>
    <t>Stock 1</t>
  </si>
  <si>
    <t>Stock 2</t>
  </si>
  <si>
    <t>2,2,152,133</t>
  </si>
  <si>
    <t>Good</t>
  </si>
  <si>
    <t>Bad</t>
  </si>
  <si>
    <t>1,3,553,302</t>
  </si>
  <si>
    <t>1,2,362,68</t>
  </si>
  <si>
    <t>2,3,6,2,1,0,1,0</t>
  </si>
  <si>
    <t>2,1,2</t>
  </si>
  <si>
    <t>2,4,6,2,1,0,1,0</t>
  </si>
  <si>
    <t>3,3,4,5</t>
  </si>
  <si>
    <t>2,4,2,</t>
  </si>
  <si>
    <t>1,5,</t>
  </si>
  <si>
    <t>1,0,0,2,5,15,20,0,0</t>
  </si>
  <si>
    <t>2,0,0,2,10,30,0,0,0</t>
  </si>
  <si>
    <t>4,0,0,0,22,0,0</t>
  </si>
  <si>
    <t>1,0,0,3,21,23,24,25,0,0</t>
  </si>
  <si>
    <t>1,0,0,2,22,27,30,0,0</t>
  </si>
  <si>
    <t>1,0,0,3,26,28,29,25,0,0</t>
  </si>
  <si>
    <t>1,0,0,2,25,35,20,0,0</t>
  </si>
  <si>
    <t>1,0,0,3,31,33,34,35,0,0</t>
  </si>
  <si>
    <t>1,0,0,2,32,37,30,0,0</t>
  </si>
  <si>
    <t>1,0,0,3,36,38,39,35,0,0</t>
  </si>
  <si>
    <t>1,2,396,201</t>
  </si>
  <si>
    <t>2,3,6</t>
  </si>
  <si>
    <t>2,2,6</t>
  </si>
  <si>
    <t>3,4,2,2,1,0,1,0</t>
  </si>
  <si>
    <t>4,5,2,2,1,0,1,0</t>
  </si>
  <si>
    <t>34C3CCFF</t>
  </si>
  <si>
    <t>Converted New Diagram (2)</t>
  </si>
  <si>
    <t>0,7,20,0,-1,Exponential, 0,0,-1,0,-1,-1,.0001</t>
  </si>
  <si>
    <t>2,4,6</t>
  </si>
  <si>
    <t>3,5,2,2,1,0,1,0</t>
  </si>
  <si>
    <t>2,5,7</t>
  </si>
  <si>
    <t>5,4,2,2,1,0,1,0</t>
  </si>
  <si>
    <t>4,2,560,170</t>
  </si>
  <si>
    <t>2,6,171,169</t>
  </si>
  <si>
    <t>1,2,366,104</t>
  </si>
  <si>
    <t>1,2,365,267</t>
  </si>
  <si>
    <t>Up</t>
  </si>
  <si>
    <t>Down</t>
  </si>
  <si>
    <t>High</t>
  </si>
  <si>
    <t>Low</t>
  </si>
  <si>
    <t>Rise</t>
  </si>
  <si>
    <t>Fall</t>
  </si>
  <si>
    <t>1,2,602,285</t>
  </si>
  <si>
    <t>Converted Stock Choice (2)</t>
  </si>
  <si>
    <t>1,0,0,2,1,3,4,0,0</t>
  </si>
  <si>
    <t>1,0,0,2,2,6,8,0,0</t>
  </si>
  <si>
    <t>4,0,0,0,6,0,0</t>
  </si>
  <si>
    <t>1,0,0,2,5,7,4,0,0</t>
  </si>
  <si>
    <t>1,0,0,2,4,12,46,0,0</t>
  </si>
  <si>
    <t>1,0,0,2,16,18,19,0,0</t>
  </si>
  <si>
    <t>1,0,0,2,17,21,23,0,0</t>
  </si>
  <si>
    <t>1,0,0,2,20,22,19,0,0</t>
  </si>
  <si>
    <t>1,0,0,2,19,27,46,0,0</t>
  </si>
  <si>
    <t>1,0,0,2,31,33,34,0,0</t>
  </si>
  <si>
    <t>1,0,0,2,32,36,38,0,0</t>
  </si>
  <si>
    <t>1,0,0,2,35,37,34,0,0</t>
  </si>
  <si>
    <t>1,0,0,2,34,42,46,0,0</t>
  </si>
  <si>
    <t>2,0,0,6,8,23,38,54,69,84,0,0,0</t>
  </si>
  <si>
    <t>4,0,0,0,48,0,0</t>
  </si>
  <si>
    <t>1,0,0,2,47,49,50,0,0</t>
  </si>
  <si>
    <t>1,0,0,2,48,52,54,0,0</t>
  </si>
  <si>
    <t>4,0,0,0,52,0,0</t>
  </si>
  <si>
    <t>1,0,0,2,51,53,50,0,0</t>
  </si>
  <si>
    <t>1,0,0,2,50,58,46,0,0</t>
  </si>
  <si>
    <t>4,0,0,0,63,0,0</t>
  </si>
  <si>
    <t>1,0,0,2,62,64,65,0,0</t>
  </si>
  <si>
    <t>1,0,0,2,63,67,69,0,0</t>
  </si>
  <si>
    <t>4,0,0,0,67,0,0</t>
  </si>
  <si>
    <t>1,0,0,2,66,68,65,0,0</t>
  </si>
  <si>
    <t>1,0,0,2,65,73,46,0,0</t>
  </si>
  <si>
    <t>4,0,0,0,78,0,0</t>
  </si>
  <si>
    <t>1,0,0,2,77,79,80,0,0</t>
  </si>
  <si>
    <t>1,0,0,2,78,82,84,0,0</t>
  </si>
  <si>
    <t>4,0,0,0,82,0,0</t>
  </si>
  <si>
    <t>1,0,0,2,81,83,80,0,0</t>
  </si>
  <si>
    <t>1,0,0,2,80,88,46,0,0</t>
  </si>
  <si>
    <t>4,1,4,5,3,</t>
  </si>
  <si>
    <t>1F2C619B</t>
  </si>
  <si>
    <t>0,2,46,-1,0,Exponential, 0,1,-1,0,-1,-1,.0001</t>
  </si>
  <si>
    <t>1,0,0,2,9,13,8,0,0</t>
  </si>
  <si>
    <t>1,0,0,2,10,11,12,0,0</t>
  </si>
  <si>
    <t>4,0,0,0,9,0,0</t>
  </si>
  <si>
    <t>1,0,0,2,14,15,12,0,0</t>
  </si>
  <si>
    <t>4,0,0,0,13,0,0</t>
  </si>
  <si>
    <t>1,0,0,2,24,28,23,0,0</t>
  </si>
  <si>
    <t>1,0,0,2,25,26,27,0,0</t>
  </si>
  <si>
    <t>4,0,0,0,24,0,0</t>
  </si>
  <si>
    <t>1,0,0,2,29,30,27,0,0</t>
  </si>
  <si>
    <t>4,0,0,0,28,0,0</t>
  </si>
  <si>
    <t>1,0,0,2,39,43,38,0,0</t>
  </si>
  <si>
    <t>1,0,0,2,40,41,42,0,0</t>
  </si>
  <si>
    <t>4,0,0,0,39,0,0</t>
  </si>
  <si>
    <t>1,0,0,2,44,45,42,0,0</t>
  </si>
  <si>
    <t>4,0,0,0,43,0,0</t>
  </si>
  <si>
    <t>1,0,0,2,55,59,54,0,0</t>
  </si>
  <si>
    <t>1,0,0,2,56,57,58,0,0</t>
  </si>
  <si>
    <t>1,0,0,2,60,61,58,0,0</t>
  </si>
  <si>
    <t>4,0,0,0,59,0,0</t>
  </si>
  <si>
    <t>1,0,0,2,70,74,69,0,0</t>
  </si>
  <si>
    <t>1,0,0,2,71,72,73,0,0</t>
  </si>
  <si>
    <t>1,0,0,2,75,76,73,0,0</t>
  </si>
  <si>
    <t>4,0,0,0,74,0,0</t>
  </si>
  <si>
    <t>1,0,0,2,85,89,84,0,0</t>
  </si>
  <si>
    <t>1,0,0,2,86,87,88,0,0</t>
  </si>
  <si>
    <t>4,0,0,0,85,0,0</t>
  </si>
  <si>
    <t>1,0,0,2,90,91,88,0,0</t>
  </si>
  <si>
    <t>Decision Tree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</si>
</sst>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0.00001]0.0###%;[=0]0.0%;0.00E+00"/>
    <numFmt numFmtId="165" formatCode="0.00000"/>
  </numFmts>
  <fonts count="13">
    <font>
      <sz val="11"/>
      <color theme="1"/>
      <name val="Calibri"/>
      <family val="2"/>
      <scheme val="minor"/>
    </font>
    <font>
      <sz val="6"/>
      <color rgb="FF000080"/>
      <name val="Small Fonts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008000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000000"/>
      <name val="Calibri "/>
    </font>
    <font>
      <b/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0" fillId="2" borderId="2" xfId="0" applyNumberFormat="1" applyFill="1" applyBorder="1"/>
    <xf numFmtId="0" fontId="0" fillId="2" borderId="4" xfId="0" applyNumberForma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165" fontId="10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13" xfId="0" applyBorder="1"/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left" vertical="center"/>
    </xf>
    <xf numFmtId="165" fontId="0" fillId="0" borderId="14" xfId="0" applyNumberFormat="1" applyFont="1" applyBorder="1" applyAlignment="1">
      <alignment horizontal="center"/>
    </xf>
    <xf numFmtId="165" fontId="8" fillId="0" borderId="15" xfId="0" applyNumberFormat="1" applyFont="1" applyBorder="1" applyAlignment="1">
      <alignment horizontal="center" vertical="center"/>
    </xf>
    <xf numFmtId="165" fontId="8" fillId="0" borderId="16" xfId="0" applyNumberFormat="1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center"/>
    </xf>
    <xf numFmtId="165" fontId="0" fillId="0" borderId="18" xfId="0" applyNumberFormat="1" applyFont="1" applyBorder="1" applyAlignment="1">
      <alignment horizontal="center"/>
    </xf>
    <xf numFmtId="165" fontId="8" fillId="0" borderId="19" xfId="0" applyNumberFormat="1" applyFont="1" applyBorder="1" applyAlignment="1">
      <alignment horizontal="center" vertical="center"/>
    </xf>
    <xf numFmtId="165" fontId="8" fillId="0" borderId="20" xfId="0" applyNumberFormat="1" applyFont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174788</xdr:colOff>
      <xdr:row>15</xdr:row>
      <xdr:rowOff>34762</xdr:rowOff>
    </xdr:from>
    <xdr:to>
      <xdr:col>11</xdr:col>
      <xdr:colOff>394555</xdr:colOff>
      <xdr:row>18</xdr:row>
      <xdr:rowOff>67601</xdr:rowOff>
    </xdr:to>
    <xdr:cxnSp macro="_xll.PtreeEvent_ObjectClick">
      <xdr:nvCxnSpPr>
        <xdr:cNvPr id="33" name="PTObj_IDiagArc_2_3">
          <a:extLst>
            <a:ext uri="{FF2B5EF4-FFF2-40B4-BE49-F238E27FC236}">
              <a16:creationId xmlns:a16="http://schemas.microsoft.com/office/drawing/2014/main" id="{327C0A0C-0FB8-40D5-A08F-4E0BCFC259C4}"/>
            </a:ext>
          </a:extLst>
        </xdr:cNvPr>
        <xdr:cNvCxnSpPr/>
      </xdr:nvCxnSpPr>
      <xdr:spPr>
        <a:xfrm flipH="1" flipV="1">
          <a:off x="7756688" y="3044662"/>
          <a:ext cx="219767" cy="604339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509704</xdr:colOff>
      <xdr:row>19</xdr:row>
      <xdr:rowOff>165634</xdr:rowOff>
    </xdr:from>
    <xdr:to>
      <xdr:col>11</xdr:col>
      <xdr:colOff>58621</xdr:colOff>
      <xdr:row>20</xdr:row>
      <xdr:rowOff>126466</xdr:rowOff>
    </xdr:to>
    <xdr:cxnSp macro="_xll.PtreeEvent_ObjectClick">
      <xdr:nvCxnSpPr>
        <xdr:cNvPr id="32" name="PTObj_IDiagArc_2_7">
          <a:extLst>
            <a:ext uri="{FF2B5EF4-FFF2-40B4-BE49-F238E27FC236}">
              <a16:creationId xmlns:a16="http://schemas.microsoft.com/office/drawing/2014/main" id="{E02FA844-3576-4524-9216-E5D153610AD2}"/>
            </a:ext>
          </a:extLst>
        </xdr:cNvPr>
        <xdr:cNvCxnSpPr/>
      </xdr:nvCxnSpPr>
      <xdr:spPr>
        <a:xfrm>
          <a:off x="5653204" y="3937534"/>
          <a:ext cx="1987317" cy="151332"/>
        </a:xfrm>
        <a:prstGeom prst="line">
          <a:avLst/>
        </a:prstGeom>
        <a:ln w="254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458010</xdr:colOff>
      <xdr:row>14</xdr:row>
      <xdr:rowOff>19528</xdr:rowOff>
    </xdr:from>
    <xdr:to>
      <xdr:col>10</xdr:col>
      <xdr:colOff>311628</xdr:colOff>
      <xdr:row>18</xdr:row>
      <xdr:rowOff>91249</xdr:rowOff>
    </xdr:to>
    <xdr:cxnSp macro="_xll.PtreeEvent_ObjectClick">
      <xdr:nvCxnSpPr>
        <xdr:cNvPr id="28" name="PTObj_IDiagArc_2_5">
          <a:extLst>
            <a:ext uri="{FF2B5EF4-FFF2-40B4-BE49-F238E27FC236}">
              <a16:creationId xmlns:a16="http://schemas.microsoft.com/office/drawing/2014/main" id="{4EB6F9D0-DBE4-4D84-BB97-CD761939D38A}"/>
            </a:ext>
          </a:extLst>
        </xdr:cNvPr>
        <xdr:cNvCxnSpPr/>
      </xdr:nvCxnSpPr>
      <xdr:spPr>
        <a:xfrm flipV="1">
          <a:off x="5601510" y="2838928"/>
          <a:ext cx="1682418" cy="83372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6272</xdr:colOff>
      <xdr:row>11</xdr:row>
      <xdr:rowOff>82541</xdr:rowOff>
    </xdr:from>
    <xdr:to>
      <xdr:col>7</xdr:col>
      <xdr:colOff>9603</xdr:colOff>
      <xdr:row>17</xdr:row>
      <xdr:rowOff>9</xdr:rowOff>
    </xdr:to>
    <xdr:cxnSp macro="_xll.PtreeEvent_ObjectClick">
      <xdr:nvCxnSpPr>
        <xdr:cNvPr id="27" name="PTObj_IDiagArc_2_6">
          <a:extLst>
            <a:ext uri="{FF2B5EF4-FFF2-40B4-BE49-F238E27FC236}">
              <a16:creationId xmlns:a16="http://schemas.microsoft.com/office/drawing/2014/main" id="{3A20E4D2-5772-407A-A5B6-78E681575392}"/>
            </a:ext>
          </a:extLst>
        </xdr:cNvPr>
        <xdr:cNvCxnSpPr/>
      </xdr:nvCxnSpPr>
      <xdr:spPr>
        <a:xfrm flipH="1">
          <a:off x="5149772" y="2330441"/>
          <a:ext cx="3331" cy="1060468"/>
        </a:xfrm>
        <a:prstGeom prst="line">
          <a:avLst/>
        </a:prstGeom>
        <a:ln w="254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482600</xdr:colOff>
      <xdr:row>14</xdr:row>
      <xdr:rowOff>88344</xdr:rowOff>
    </xdr:from>
    <xdr:to>
      <xdr:col>6</xdr:col>
      <xdr:colOff>159345</xdr:colOff>
      <xdr:row>18</xdr:row>
      <xdr:rowOff>88448</xdr:rowOff>
    </xdr:to>
    <xdr:cxnSp macro="_xll.PtreeEvent_ObjectClick">
      <xdr:nvCxnSpPr>
        <xdr:cNvPr id="26" name="PTObj_IDiagArc_2_4">
          <a:extLst>
            <a:ext uri="{FF2B5EF4-FFF2-40B4-BE49-F238E27FC236}">
              <a16:creationId xmlns:a16="http://schemas.microsoft.com/office/drawing/2014/main" id="{920F2416-A378-42E6-A7F4-FBD4DF7DFB92}"/>
            </a:ext>
          </a:extLst>
        </xdr:cNvPr>
        <xdr:cNvCxnSpPr/>
      </xdr:nvCxnSpPr>
      <xdr:spPr>
        <a:xfrm>
          <a:off x="3187700" y="2907744"/>
          <a:ext cx="1505545" cy="76210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492871</xdr:colOff>
      <xdr:row>9</xdr:row>
      <xdr:rowOff>121382</xdr:rowOff>
    </xdr:from>
    <xdr:to>
      <xdr:col>10</xdr:col>
      <xdr:colOff>273281</xdr:colOff>
      <xdr:row>12</xdr:row>
      <xdr:rowOff>101369</xdr:rowOff>
    </xdr:to>
    <xdr:cxnSp macro="_xll.PtreeEvent_ObjectClick">
      <xdr:nvCxnSpPr>
        <xdr:cNvPr id="21" name="PTObj_IDiagArc_2_2">
          <a:extLst>
            <a:ext uri="{FF2B5EF4-FFF2-40B4-BE49-F238E27FC236}">
              <a16:creationId xmlns:a16="http://schemas.microsoft.com/office/drawing/2014/main" id="{FE1E66AB-1E5C-4256-97B0-634EA30DD8C2}"/>
            </a:ext>
          </a:extLst>
        </xdr:cNvPr>
        <xdr:cNvCxnSpPr/>
      </xdr:nvCxnSpPr>
      <xdr:spPr>
        <a:xfrm>
          <a:off x="5636371" y="1988282"/>
          <a:ext cx="1609210" cy="55148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482600</xdr:colOff>
      <xdr:row>9</xdr:row>
      <xdr:rowOff>116194</xdr:rowOff>
    </xdr:from>
    <xdr:to>
      <xdr:col>6</xdr:col>
      <xdr:colOff>140369</xdr:colOff>
      <xdr:row>12</xdr:row>
      <xdr:rowOff>43392</xdr:rowOff>
    </xdr:to>
    <xdr:cxnSp macro="_xll.PtreeEvent_ObjectClick">
      <xdr:nvCxnSpPr>
        <xdr:cNvPr id="320" name="PTObj_IDiagArc_2_1">
          <a:extLst>
            <a:ext uri="{FF2B5EF4-FFF2-40B4-BE49-F238E27FC236}">
              <a16:creationId xmlns:a16="http://schemas.microsoft.com/office/drawing/2014/main" id="{3238C396-455F-4796-B507-3C06E6C4421A}"/>
            </a:ext>
          </a:extLst>
        </xdr:cNvPr>
        <xdr:cNvCxnSpPr/>
      </xdr:nvCxnSpPr>
      <xdr:spPr>
        <a:xfrm flipV="1">
          <a:off x="3187700" y="1983094"/>
          <a:ext cx="1486569" cy="49869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755266</xdr:colOff>
      <xdr:row>0</xdr:row>
      <xdr:rowOff>66849</xdr:rowOff>
    </xdr:from>
    <xdr:to>
      <xdr:col>1</xdr:col>
      <xdr:colOff>292483</xdr:colOff>
      <xdr:row>0</xdr:row>
      <xdr:rowOff>247476</xdr:rowOff>
    </xdr:to>
    <xdr:sp macro="_xll.PtreeEvent_ObjectClick" textlink="">
      <xdr:nvSpPr>
        <xdr:cNvPr id="2" name="PTObj_IDiagName_2_0">
          <a:extLst>
            <a:ext uri="{FF2B5EF4-FFF2-40B4-BE49-F238E27FC236}">
              <a16:creationId xmlns:a16="http://schemas.microsoft.com/office/drawing/2014/main" id="{E4442922-34FF-446C-8495-9DB706BB65B0}"/>
            </a:ext>
          </a:extLst>
        </xdr:cNvPr>
        <xdr:cNvSpPr txBox="1"/>
      </xdr:nvSpPr>
      <xdr:spPr>
        <a:xfrm>
          <a:off x="755266" y="66849"/>
          <a:ext cx="584967" cy="180627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Stock Choice</a:t>
          </a:r>
        </a:p>
      </xdr:txBody>
    </xdr:sp>
    <xdr:clientData/>
  </xdr:twoCellAnchor>
  <xdr:twoCellAnchor editAs="absolute">
    <xdr:from>
      <xdr:col>2</xdr:col>
      <xdr:colOff>76200</xdr:colOff>
      <xdr:row>10</xdr:row>
      <xdr:rowOff>85725</xdr:rowOff>
    </xdr:from>
    <xdr:to>
      <xdr:col>3</xdr:col>
      <xdr:colOff>482600</xdr:colOff>
      <xdr:row>15</xdr:row>
      <xdr:rowOff>149225</xdr:rowOff>
    </xdr:to>
    <xdr:sp macro="" textlink="">
      <xdr:nvSpPr>
        <xdr:cNvPr id="87" name="PTObj_IDiagNode_2_2">
          <a:extLst>
            <a:ext uri="{FF2B5EF4-FFF2-40B4-BE49-F238E27FC236}">
              <a16:creationId xmlns:a16="http://schemas.microsoft.com/office/drawing/2014/main" id="{12EB25FB-6084-49A6-AC07-1583A08AECE6}"/>
            </a:ext>
          </a:extLst>
        </xdr:cNvPr>
        <xdr:cNvSpPr/>
      </xdr:nvSpPr>
      <xdr:spPr>
        <a:xfrm>
          <a:off x="2171700" y="2143125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200184</xdr:colOff>
      <xdr:row>12</xdr:row>
      <xdr:rowOff>122412</xdr:rowOff>
    </xdr:from>
    <xdr:to>
      <xdr:col>3</xdr:col>
      <xdr:colOff>358616</xdr:colOff>
      <xdr:row>13</xdr:row>
      <xdr:rowOff>112539</xdr:rowOff>
    </xdr:to>
    <xdr:sp macro="_xll.PtreeEvent_ObjectClick" textlink="">
      <xdr:nvSpPr>
        <xdr:cNvPr id="88" name="PTObj_IDiagNodeTxt_2_2">
          <a:extLst>
            <a:ext uri="{FF2B5EF4-FFF2-40B4-BE49-F238E27FC236}">
              <a16:creationId xmlns:a16="http://schemas.microsoft.com/office/drawing/2014/main" id="{D9127E68-F659-4638-B258-4177E6C95CDA}"/>
            </a:ext>
          </a:extLst>
        </xdr:cNvPr>
        <xdr:cNvSpPr txBox="1"/>
      </xdr:nvSpPr>
      <xdr:spPr>
        <a:xfrm>
          <a:off x="2295684" y="2560812"/>
          <a:ext cx="76803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Candidate Stocks</a:t>
          </a:r>
        </a:p>
      </xdr:txBody>
    </xdr:sp>
    <xdr:clientData/>
  </xdr:twoCellAnchor>
  <xdr:twoCellAnchor editAs="absolute">
    <xdr:from>
      <xdr:col>6</xdr:col>
      <xdr:colOff>114300</xdr:colOff>
      <xdr:row>6</xdr:row>
      <xdr:rowOff>19050</xdr:rowOff>
    </xdr:from>
    <xdr:to>
      <xdr:col>7</xdr:col>
      <xdr:colOff>520700</xdr:colOff>
      <xdr:row>11</xdr:row>
      <xdr:rowOff>82550</xdr:rowOff>
    </xdr:to>
    <xdr:sp macro="" textlink="">
      <xdr:nvSpPr>
        <xdr:cNvPr id="291" name="PTObj_IDiagNode_2_3">
          <a:extLst>
            <a:ext uri="{FF2B5EF4-FFF2-40B4-BE49-F238E27FC236}">
              <a16:creationId xmlns:a16="http://schemas.microsoft.com/office/drawing/2014/main" id="{614F5579-4499-4FA2-9CAB-54D9A46A6D8C}"/>
            </a:ext>
          </a:extLst>
        </xdr:cNvPr>
        <xdr:cNvSpPr/>
      </xdr:nvSpPr>
      <xdr:spPr>
        <a:xfrm>
          <a:off x="4648200" y="131445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444976</xdr:colOff>
      <xdr:row>8</xdr:row>
      <xdr:rowOff>55737</xdr:rowOff>
    </xdr:from>
    <xdr:to>
      <xdr:col>7</xdr:col>
      <xdr:colOff>190025</xdr:colOff>
      <xdr:row>9</xdr:row>
      <xdr:rowOff>45864</xdr:rowOff>
    </xdr:to>
    <xdr:sp macro="_xll.PtreeEvent_ObjectClick" textlink="">
      <xdr:nvSpPr>
        <xdr:cNvPr id="292" name="PTObj_IDiagNodeTxt_2_3">
          <a:extLst>
            <a:ext uri="{FF2B5EF4-FFF2-40B4-BE49-F238E27FC236}">
              <a16:creationId xmlns:a16="http://schemas.microsoft.com/office/drawing/2014/main" id="{419103CF-5D42-465F-B10C-2AFD5B382E6B}"/>
            </a:ext>
          </a:extLst>
        </xdr:cNvPr>
        <xdr:cNvSpPr txBox="1"/>
      </xdr:nvSpPr>
      <xdr:spPr>
        <a:xfrm>
          <a:off x="4978876" y="1732137"/>
          <a:ext cx="35464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Epsilon</a:t>
          </a:r>
        </a:p>
      </xdr:txBody>
    </xdr:sp>
    <xdr:clientData/>
  </xdr:twoCellAnchor>
  <xdr:twoCellAnchor editAs="absolute">
    <xdr:from>
      <xdr:col>10</xdr:col>
      <xdr:colOff>142875</xdr:colOff>
      <xdr:row>10</xdr:row>
      <xdr:rowOff>104775</xdr:rowOff>
    </xdr:from>
    <xdr:to>
      <xdr:col>11</xdr:col>
      <xdr:colOff>549275</xdr:colOff>
      <xdr:row>15</xdr:row>
      <xdr:rowOff>168275</xdr:rowOff>
    </xdr:to>
    <xdr:sp macro="" textlink="">
      <xdr:nvSpPr>
        <xdr:cNvPr id="19" name="PTObj_IDiagNode_2_1">
          <a:extLst>
            <a:ext uri="{FF2B5EF4-FFF2-40B4-BE49-F238E27FC236}">
              <a16:creationId xmlns:a16="http://schemas.microsoft.com/office/drawing/2014/main" id="{32638975-0823-42F9-8574-3C3AE2BBAA00}"/>
            </a:ext>
          </a:extLst>
        </xdr:cNvPr>
        <xdr:cNvSpPr/>
      </xdr:nvSpPr>
      <xdr:spPr>
        <a:xfrm>
          <a:off x="7115175" y="2162175"/>
          <a:ext cx="1016000" cy="10160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490542</xdr:colOff>
      <xdr:row>12</xdr:row>
      <xdr:rowOff>141462</xdr:rowOff>
    </xdr:from>
    <xdr:to>
      <xdr:col>11</xdr:col>
      <xdr:colOff>201607</xdr:colOff>
      <xdr:row>13</xdr:row>
      <xdr:rowOff>131589</xdr:rowOff>
    </xdr:to>
    <xdr:sp macro="_xll.PtreeEvent_ObjectClick" textlink="">
      <xdr:nvSpPr>
        <xdr:cNvPr id="20" name="PTObj_IDiagNodeTxt_2_1">
          <a:extLst>
            <a:ext uri="{FF2B5EF4-FFF2-40B4-BE49-F238E27FC236}">
              <a16:creationId xmlns:a16="http://schemas.microsoft.com/office/drawing/2014/main" id="{FA360324-C467-4CA9-ACE4-22BD9B9EDD1B}"/>
            </a:ext>
          </a:extLst>
        </xdr:cNvPr>
        <xdr:cNvSpPr txBox="1"/>
      </xdr:nvSpPr>
      <xdr:spPr>
        <a:xfrm>
          <a:off x="7462842" y="2579862"/>
          <a:ext cx="32066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Payoff</a:t>
          </a:r>
        </a:p>
      </xdr:txBody>
    </xdr:sp>
    <xdr:clientData/>
  </xdr:twoCellAnchor>
  <xdr:twoCellAnchor editAs="absolute">
    <xdr:from>
      <xdr:col>6</xdr:col>
      <xdr:colOff>104775</xdr:colOff>
      <xdr:row>17</xdr:row>
      <xdr:rowOff>0</xdr:rowOff>
    </xdr:from>
    <xdr:to>
      <xdr:col>7</xdr:col>
      <xdr:colOff>511175</xdr:colOff>
      <xdr:row>22</xdr:row>
      <xdr:rowOff>63500</xdr:rowOff>
    </xdr:to>
    <xdr:sp macro="" textlink="">
      <xdr:nvSpPr>
        <xdr:cNvPr id="24" name="PTObj_IDiagNode_2_5">
          <a:extLst>
            <a:ext uri="{FF2B5EF4-FFF2-40B4-BE49-F238E27FC236}">
              <a16:creationId xmlns:a16="http://schemas.microsoft.com/office/drawing/2014/main" id="{6A4C43E7-8041-469B-8775-FC4CB8CB3E61}"/>
            </a:ext>
          </a:extLst>
        </xdr:cNvPr>
        <xdr:cNvSpPr/>
      </xdr:nvSpPr>
      <xdr:spPr>
        <a:xfrm>
          <a:off x="4638675" y="339090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419484</xdr:colOff>
      <xdr:row>19</xdr:row>
      <xdr:rowOff>36687</xdr:rowOff>
    </xdr:from>
    <xdr:to>
      <xdr:col>7</xdr:col>
      <xdr:colOff>196465</xdr:colOff>
      <xdr:row>20</xdr:row>
      <xdr:rowOff>26814</xdr:rowOff>
    </xdr:to>
    <xdr:sp macro="_xll.PtreeEvent_ObjectClick" textlink="">
      <xdr:nvSpPr>
        <xdr:cNvPr id="25" name="PTObj_IDiagNodeTxt_2_5">
          <a:extLst>
            <a:ext uri="{FF2B5EF4-FFF2-40B4-BE49-F238E27FC236}">
              <a16:creationId xmlns:a16="http://schemas.microsoft.com/office/drawing/2014/main" id="{972338CE-11D4-4A59-95A1-A1A8EE81E8C9}"/>
            </a:ext>
          </a:extLst>
        </xdr:cNvPr>
        <xdr:cNvSpPr txBox="1"/>
      </xdr:nvSpPr>
      <xdr:spPr>
        <a:xfrm>
          <a:off x="4953384" y="3808587"/>
          <a:ext cx="386581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Lambda</a:t>
          </a:r>
        </a:p>
      </xdr:txBody>
    </xdr:sp>
    <xdr:clientData/>
  </xdr:twoCellAnchor>
  <xdr:twoCellAnchor editAs="absolute">
    <xdr:from>
      <xdr:col>11</xdr:col>
      <xdr:colOff>57150</xdr:colOff>
      <xdr:row>18</xdr:row>
      <xdr:rowOff>38100</xdr:rowOff>
    </xdr:from>
    <xdr:to>
      <xdr:col>12</xdr:col>
      <xdr:colOff>463550</xdr:colOff>
      <xdr:row>23</xdr:row>
      <xdr:rowOff>101600</xdr:rowOff>
    </xdr:to>
    <xdr:sp macro="" textlink="">
      <xdr:nvSpPr>
        <xdr:cNvPr id="30" name="PTObj_IDiagNode_2_4">
          <a:extLst>
            <a:ext uri="{FF2B5EF4-FFF2-40B4-BE49-F238E27FC236}">
              <a16:creationId xmlns:a16="http://schemas.microsoft.com/office/drawing/2014/main" id="{324E77AE-D6F8-4A00-8AA3-EC7875135680}"/>
            </a:ext>
          </a:extLst>
        </xdr:cNvPr>
        <xdr:cNvSpPr/>
      </xdr:nvSpPr>
      <xdr:spPr>
        <a:xfrm>
          <a:off x="7639050" y="361950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471374</xdr:colOff>
      <xdr:row>20</xdr:row>
      <xdr:rowOff>74787</xdr:rowOff>
    </xdr:from>
    <xdr:to>
      <xdr:col>12</xdr:col>
      <xdr:colOff>49326</xdr:colOff>
      <xdr:row>21</xdr:row>
      <xdr:rowOff>64914</xdr:rowOff>
    </xdr:to>
    <xdr:sp macro="_xll.PtreeEvent_ObjectClick" textlink="">
      <xdr:nvSpPr>
        <xdr:cNvPr id="31" name="PTObj_IDiagNodeTxt_2_4">
          <a:extLst>
            <a:ext uri="{FF2B5EF4-FFF2-40B4-BE49-F238E27FC236}">
              <a16:creationId xmlns:a16="http://schemas.microsoft.com/office/drawing/2014/main" id="{82210C24-32CF-41A4-84D0-96D736DAE076}"/>
            </a:ext>
          </a:extLst>
        </xdr:cNvPr>
        <xdr:cNvSpPr txBox="1"/>
      </xdr:nvSpPr>
      <xdr:spPr>
        <a:xfrm>
          <a:off x="8053274" y="4037187"/>
          <a:ext cx="18755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Chi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242697</xdr:colOff>
      <xdr:row>189</xdr:row>
      <xdr:rowOff>185421</xdr:rowOff>
    </xdr:from>
    <xdr:to>
      <xdr:col>5</xdr:col>
      <xdr:colOff>127</xdr:colOff>
      <xdr:row>189</xdr:row>
      <xdr:rowOff>185421</xdr:rowOff>
    </xdr:to>
    <xdr:cxnSp macro="_xll.PtreeEvent_ObjectClick">
      <xdr:nvCxnSpPr>
        <xdr:cNvPr id="711" name="PTObj_DBranchHLine_2_91">
          <a:extLst>
            <a:ext uri="{FF2B5EF4-FFF2-40B4-BE49-F238E27FC236}">
              <a16:creationId xmlns:a16="http://schemas.microsoft.com/office/drawing/2014/main" id="{502F8B38-24B6-4ED6-8087-05147E040C94}"/>
            </a:ext>
          </a:extLst>
        </xdr:cNvPr>
        <xdr:cNvCxnSpPr/>
      </xdr:nvCxnSpPr>
      <xdr:spPr>
        <a:xfrm>
          <a:off x="6738747" y="36189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187</xdr:row>
      <xdr:rowOff>180342</xdr:rowOff>
    </xdr:from>
    <xdr:to>
      <xdr:col>4</xdr:col>
      <xdr:colOff>242697</xdr:colOff>
      <xdr:row>189</xdr:row>
      <xdr:rowOff>185421</xdr:rowOff>
    </xdr:to>
    <xdr:cxnSp macro="_xll.PtreeEvent_ObjectClick">
      <xdr:nvCxnSpPr>
        <xdr:cNvPr id="710" name="PTObj_DBranchDLine_2_91">
          <a:extLst>
            <a:ext uri="{FF2B5EF4-FFF2-40B4-BE49-F238E27FC236}">
              <a16:creationId xmlns:a16="http://schemas.microsoft.com/office/drawing/2014/main" id="{2091445B-3DFE-4920-A2EB-C8E1E4B4A2C3}"/>
            </a:ext>
          </a:extLst>
        </xdr:cNvPr>
        <xdr:cNvCxnSpPr/>
      </xdr:nvCxnSpPr>
      <xdr:spPr>
        <a:xfrm>
          <a:off x="6586347" y="35803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185</xdr:row>
      <xdr:rowOff>185421</xdr:rowOff>
    </xdr:from>
    <xdr:to>
      <xdr:col>5</xdr:col>
      <xdr:colOff>127</xdr:colOff>
      <xdr:row>185</xdr:row>
      <xdr:rowOff>185421</xdr:rowOff>
    </xdr:to>
    <xdr:cxnSp macro="_xll.PtreeEvent_ObjectClick">
      <xdr:nvCxnSpPr>
        <xdr:cNvPr id="707" name="PTObj_DBranchHLine_2_90">
          <a:extLst>
            <a:ext uri="{FF2B5EF4-FFF2-40B4-BE49-F238E27FC236}">
              <a16:creationId xmlns:a16="http://schemas.microsoft.com/office/drawing/2014/main" id="{D461F78A-3661-4254-BDB5-B6AD7395A5F1}"/>
            </a:ext>
          </a:extLst>
        </xdr:cNvPr>
        <xdr:cNvCxnSpPr/>
      </xdr:nvCxnSpPr>
      <xdr:spPr>
        <a:xfrm>
          <a:off x="6738747" y="35427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185</xdr:row>
      <xdr:rowOff>185421</xdr:rowOff>
    </xdr:from>
    <xdr:to>
      <xdr:col>4</xdr:col>
      <xdr:colOff>242697</xdr:colOff>
      <xdr:row>187</xdr:row>
      <xdr:rowOff>180342</xdr:rowOff>
    </xdr:to>
    <xdr:cxnSp macro="_xll.PtreeEvent_ObjectClick">
      <xdr:nvCxnSpPr>
        <xdr:cNvPr id="706" name="PTObj_DBranchDLine_2_90">
          <a:extLst>
            <a:ext uri="{FF2B5EF4-FFF2-40B4-BE49-F238E27FC236}">
              <a16:creationId xmlns:a16="http://schemas.microsoft.com/office/drawing/2014/main" id="{5FDC8FB6-3A18-4AD1-B4C5-C76481BC4A69}"/>
            </a:ext>
          </a:extLst>
        </xdr:cNvPr>
        <xdr:cNvCxnSpPr/>
      </xdr:nvCxnSpPr>
      <xdr:spPr>
        <a:xfrm flipV="1">
          <a:off x="6586347" y="35427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187</xdr:row>
      <xdr:rowOff>185421</xdr:rowOff>
    </xdr:from>
    <xdr:to>
      <xdr:col>4</xdr:col>
      <xdr:colOff>127</xdr:colOff>
      <xdr:row>187</xdr:row>
      <xdr:rowOff>185421</xdr:rowOff>
    </xdr:to>
    <xdr:cxnSp macro="_xll.PtreeEvent_ObjectClick">
      <xdr:nvCxnSpPr>
        <xdr:cNvPr id="703" name="PTObj_DBranchHLine_2_89">
          <a:extLst>
            <a:ext uri="{FF2B5EF4-FFF2-40B4-BE49-F238E27FC236}">
              <a16:creationId xmlns:a16="http://schemas.microsoft.com/office/drawing/2014/main" id="{DEBE0EF7-B1AB-4913-A036-BE46F4F94F6A}"/>
            </a:ext>
          </a:extLst>
        </xdr:cNvPr>
        <xdr:cNvCxnSpPr/>
      </xdr:nvCxnSpPr>
      <xdr:spPr>
        <a:xfrm>
          <a:off x="5043297" y="35808921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183</xdr:row>
      <xdr:rowOff>180342</xdr:rowOff>
    </xdr:from>
    <xdr:to>
      <xdr:col>3</xdr:col>
      <xdr:colOff>242697</xdr:colOff>
      <xdr:row>187</xdr:row>
      <xdr:rowOff>185421</xdr:rowOff>
    </xdr:to>
    <xdr:cxnSp macro="_xll.PtreeEvent_ObjectClick">
      <xdr:nvCxnSpPr>
        <xdr:cNvPr id="702" name="PTObj_DBranchDLine_2_89">
          <a:extLst>
            <a:ext uri="{FF2B5EF4-FFF2-40B4-BE49-F238E27FC236}">
              <a16:creationId xmlns:a16="http://schemas.microsoft.com/office/drawing/2014/main" id="{C5AE25BD-2E84-41F1-81FB-58B030E4098C}"/>
            </a:ext>
          </a:extLst>
        </xdr:cNvPr>
        <xdr:cNvCxnSpPr/>
      </xdr:nvCxnSpPr>
      <xdr:spPr>
        <a:xfrm>
          <a:off x="4890897" y="35041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181</xdr:row>
      <xdr:rowOff>185421</xdr:rowOff>
    </xdr:from>
    <xdr:to>
      <xdr:col>5</xdr:col>
      <xdr:colOff>127</xdr:colOff>
      <xdr:row>181</xdr:row>
      <xdr:rowOff>185421</xdr:rowOff>
    </xdr:to>
    <xdr:cxnSp macro="_xll.PtreeEvent_ObjectClick">
      <xdr:nvCxnSpPr>
        <xdr:cNvPr id="699" name="PTObj_DBranchHLine_2_87">
          <a:extLst>
            <a:ext uri="{FF2B5EF4-FFF2-40B4-BE49-F238E27FC236}">
              <a16:creationId xmlns:a16="http://schemas.microsoft.com/office/drawing/2014/main" id="{C2455200-9082-4DFE-9E74-BAB2660C86DF}"/>
            </a:ext>
          </a:extLst>
        </xdr:cNvPr>
        <xdr:cNvCxnSpPr/>
      </xdr:nvCxnSpPr>
      <xdr:spPr>
        <a:xfrm>
          <a:off x="6738747" y="34665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179</xdr:row>
      <xdr:rowOff>180342</xdr:rowOff>
    </xdr:from>
    <xdr:to>
      <xdr:col>4</xdr:col>
      <xdr:colOff>242697</xdr:colOff>
      <xdr:row>181</xdr:row>
      <xdr:rowOff>185421</xdr:rowOff>
    </xdr:to>
    <xdr:cxnSp macro="_xll.PtreeEvent_ObjectClick">
      <xdr:nvCxnSpPr>
        <xdr:cNvPr id="698" name="PTObj_DBranchDLine_2_87">
          <a:extLst>
            <a:ext uri="{FF2B5EF4-FFF2-40B4-BE49-F238E27FC236}">
              <a16:creationId xmlns:a16="http://schemas.microsoft.com/office/drawing/2014/main" id="{60D41AD9-A248-4E7D-9EB2-8866A612EB0D}"/>
            </a:ext>
          </a:extLst>
        </xdr:cNvPr>
        <xdr:cNvCxnSpPr/>
      </xdr:nvCxnSpPr>
      <xdr:spPr>
        <a:xfrm>
          <a:off x="6586347" y="34279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177</xdr:row>
      <xdr:rowOff>185421</xdr:rowOff>
    </xdr:from>
    <xdr:to>
      <xdr:col>5</xdr:col>
      <xdr:colOff>127</xdr:colOff>
      <xdr:row>177</xdr:row>
      <xdr:rowOff>185421</xdr:rowOff>
    </xdr:to>
    <xdr:cxnSp macro="_xll.PtreeEvent_ObjectClick">
      <xdr:nvCxnSpPr>
        <xdr:cNvPr id="695" name="PTObj_DBranchHLine_2_86">
          <a:extLst>
            <a:ext uri="{FF2B5EF4-FFF2-40B4-BE49-F238E27FC236}">
              <a16:creationId xmlns:a16="http://schemas.microsoft.com/office/drawing/2014/main" id="{E65A6B65-BF52-440E-AC5C-1C89B8BC365C}"/>
            </a:ext>
          </a:extLst>
        </xdr:cNvPr>
        <xdr:cNvCxnSpPr/>
      </xdr:nvCxnSpPr>
      <xdr:spPr>
        <a:xfrm>
          <a:off x="6738747" y="33903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177</xdr:row>
      <xdr:rowOff>185421</xdr:rowOff>
    </xdr:from>
    <xdr:to>
      <xdr:col>4</xdr:col>
      <xdr:colOff>242697</xdr:colOff>
      <xdr:row>179</xdr:row>
      <xdr:rowOff>180342</xdr:rowOff>
    </xdr:to>
    <xdr:cxnSp macro="_xll.PtreeEvent_ObjectClick">
      <xdr:nvCxnSpPr>
        <xdr:cNvPr id="694" name="PTObj_DBranchDLine_2_86">
          <a:extLst>
            <a:ext uri="{FF2B5EF4-FFF2-40B4-BE49-F238E27FC236}">
              <a16:creationId xmlns:a16="http://schemas.microsoft.com/office/drawing/2014/main" id="{C9A69425-0C4E-43F0-B543-CCB2BFA2FA62}"/>
            </a:ext>
          </a:extLst>
        </xdr:cNvPr>
        <xdr:cNvCxnSpPr/>
      </xdr:nvCxnSpPr>
      <xdr:spPr>
        <a:xfrm flipV="1">
          <a:off x="6586347" y="33903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179</xdr:row>
      <xdr:rowOff>185421</xdr:rowOff>
    </xdr:from>
    <xdr:to>
      <xdr:col>4</xdr:col>
      <xdr:colOff>127</xdr:colOff>
      <xdr:row>179</xdr:row>
      <xdr:rowOff>185421</xdr:rowOff>
    </xdr:to>
    <xdr:cxnSp macro="_xll.PtreeEvent_ObjectClick">
      <xdr:nvCxnSpPr>
        <xdr:cNvPr id="691" name="PTObj_DBranchHLine_2_85">
          <a:extLst>
            <a:ext uri="{FF2B5EF4-FFF2-40B4-BE49-F238E27FC236}">
              <a16:creationId xmlns:a16="http://schemas.microsoft.com/office/drawing/2014/main" id="{6D37A2DE-E33C-41C7-A773-53403BA456E8}"/>
            </a:ext>
          </a:extLst>
        </xdr:cNvPr>
        <xdr:cNvCxnSpPr/>
      </xdr:nvCxnSpPr>
      <xdr:spPr>
        <a:xfrm>
          <a:off x="5043297" y="34284921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179</xdr:row>
      <xdr:rowOff>185421</xdr:rowOff>
    </xdr:from>
    <xdr:to>
      <xdr:col>3</xdr:col>
      <xdr:colOff>242697</xdr:colOff>
      <xdr:row>183</xdr:row>
      <xdr:rowOff>180342</xdr:rowOff>
    </xdr:to>
    <xdr:cxnSp macro="_xll.PtreeEvent_ObjectClick">
      <xdr:nvCxnSpPr>
        <xdr:cNvPr id="690" name="PTObj_DBranchDLine_2_85">
          <a:extLst>
            <a:ext uri="{FF2B5EF4-FFF2-40B4-BE49-F238E27FC236}">
              <a16:creationId xmlns:a16="http://schemas.microsoft.com/office/drawing/2014/main" id="{12455659-ECB9-4A3C-BA60-00F5830F74C6}"/>
            </a:ext>
          </a:extLst>
        </xdr:cNvPr>
        <xdr:cNvCxnSpPr/>
      </xdr:nvCxnSpPr>
      <xdr:spPr>
        <a:xfrm flipV="1">
          <a:off x="4890897" y="34284921"/>
          <a:ext cx="152400" cy="756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183</xdr:row>
      <xdr:rowOff>185421</xdr:rowOff>
    </xdr:from>
    <xdr:to>
      <xdr:col>3</xdr:col>
      <xdr:colOff>127</xdr:colOff>
      <xdr:row>183</xdr:row>
      <xdr:rowOff>185421</xdr:rowOff>
    </xdr:to>
    <xdr:cxnSp macro="_xll.PtreeEvent_ObjectClick">
      <xdr:nvCxnSpPr>
        <xdr:cNvPr id="687" name="PTObj_DBranchHLine_2_88">
          <a:extLst>
            <a:ext uri="{FF2B5EF4-FFF2-40B4-BE49-F238E27FC236}">
              <a16:creationId xmlns:a16="http://schemas.microsoft.com/office/drawing/2014/main" id="{45FEDCB0-801D-4913-97E5-C294ACF7F9EA}"/>
            </a:ext>
          </a:extLst>
        </xdr:cNvPr>
        <xdr:cNvCxnSpPr/>
      </xdr:nvCxnSpPr>
      <xdr:spPr>
        <a:xfrm>
          <a:off x="3433572" y="35046921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175</xdr:row>
      <xdr:rowOff>180342</xdr:rowOff>
    </xdr:from>
    <xdr:to>
      <xdr:col>2</xdr:col>
      <xdr:colOff>242697</xdr:colOff>
      <xdr:row>183</xdr:row>
      <xdr:rowOff>185421</xdr:rowOff>
    </xdr:to>
    <xdr:cxnSp macro="_xll.PtreeEvent_ObjectClick">
      <xdr:nvCxnSpPr>
        <xdr:cNvPr id="686" name="PTObj_DBranchDLine_2_88">
          <a:extLst>
            <a:ext uri="{FF2B5EF4-FFF2-40B4-BE49-F238E27FC236}">
              <a16:creationId xmlns:a16="http://schemas.microsoft.com/office/drawing/2014/main" id="{F57D47A9-926E-4EF4-9D6F-CAFB462B6055}"/>
            </a:ext>
          </a:extLst>
        </xdr:cNvPr>
        <xdr:cNvCxnSpPr/>
      </xdr:nvCxnSpPr>
      <xdr:spPr>
        <a:xfrm>
          <a:off x="3281172" y="33517842"/>
          <a:ext cx="152400" cy="1529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159</xdr:row>
      <xdr:rowOff>185421</xdr:rowOff>
    </xdr:from>
    <xdr:to>
      <xdr:col>5</xdr:col>
      <xdr:colOff>127</xdr:colOff>
      <xdr:row>159</xdr:row>
      <xdr:rowOff>185421</xdr:rowOff>
    </xdr:to>
    <xdr:cxnSp macro="_xll.PtreeEvent_ObjectClick">
      <xdr:nvCxnSpPr>
        <xdr:cNvPr id="683" name="PTObj_DBranchHLine_2_76">
          <a:extLst>
            <a:ext uri="{FF2B5EF4-FFF2-40B4-BE49-F238E27FC236}">
              <a16:creationId xmlns:a16="http://schemas.microsoft.com/office/drawing/2014/main" id="{710797D5-38DA-47DA-8E5B-7A3CDE5057F3}"/>
            </a:ext>
          </a:extLst>
        </xdr:cNvPr>
        <xdr:cNvCxnSpPr/>
      </xdr:nvCxnSpPr>
      <xdr:spPr>
        <a:xfrm>
          <a:off x="6738747" y="30474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157</xdr:row>
      <xdr:rowOff>180342</xdr:rowOff>
    </xdr:from>
    <xdr:to>
      <xdr:col>4</xdr:col>
      <xdr:colOff>242697</xdr:colOff>
      <xdr:row>159</xdr:row>
      <xdr:rowOff>185421</xdr:rowOff>
    </xdr:to>
    <xdr:cxnSp macro="_xll.PtreeEvent_ObjectClick">
      <xdr:nvCxnSpPr>
        <xdr:cNvPr id="682" name="PTObj_DBranchDLine_2_76">
          <a:extLst>
            <a:ext uri="{FF2B5EF4-FFF2-40B4-BE49-F238E27FC236}">
              <a16:creationId xmlns:a16="http://schemas.microsoft.com/office/drawing/2014/main" id="{3295FBA6-D938-4A0F-861B-2B4CE8542C86}"/>
            </a:ext>
          </a:extLst>
        </xdr:cNvPr>
        <xdr:cNvCxnSpPr/>
      </xdr:nvCxnSpPr>
      <xdr:spPr>
        <a:xfrm>
          <a:off x="6586347" y="30088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155</xdr:row>
      <xdr:rowOff>185421</xdr:rowOff>
    </xdr:from>
    <xdr:to>
      <xdr:col>5</xdr:col>
      <xdr:colOff>127</xdr:colOff>
      <xdr:row>155</xdr:row>
      <xdr:rowOff>185421</xdr:rowOff>
    </xdr:to>
    <xdr:cxnSp macro="_xll.PtreeEvent_ObjectClick">
      <xdr:nvCxnSpPr>
        <xdr:cNvPr id="679" name="PTObj_DBranchHLine_2_75">
          <a:extLst>
            <a:ext uri="{FF2B5EF4-FFF2-40B4-BE49-F238E27FC236}">
              <a16:creationId xmlns:a16="http://schemas.microsoft.com/office/drawing/2014/main" id="{CDD84A0D-7C42-427D-BC4B-BAF57C0508AC}"/>
            </a:ext>
          </a:extLst>
        </xdr:cNvPr>
        <xdr:cNvCxnSpPr/>
      </xdr:nvCxnSpPr>
      <xdr:spPr>
        <a:xfrm>
          <a:off x="6738747" y="29712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155</xdr:row>
      <xdr:rowOff>185421</xdr:rowOff>
    </xdr:from>
    <xdr:to>
      <xdr:col>4</xdr:col>
      <xdr:colOff>242697</xdr:colOff>
      <xdr:row>157</xdr:row>
      <xdr:rowOff>180342</xdr:rowOff>
    </xdr:to>
    <xdr:cxnSp macro="_xll.PtreeEvent_ObjectClick">
      <xdr:nvCxnSpPr>
        <xdr:cNvPr id="678" name="PTObj_DBranchDLine_2_75">
          <a:extLst>
            <a:ext uri="{FF2B5EF4-FFF2-40B4-BE49-F238E27FC236}">
              <a16:creationId xmlns:a16="http://schemas.microsoft.com/office/drawing/2014/main" id="{59929CAD-4D48-45C5-8094-8DAB39897A2D}"/>
            </a:ext>
          </a:extLst>
        </xdr:cNvPr>
        <xdr:cNvCxnSpPr/>
      </xdr:nvCxnSpPr>
      <xdr:spPr>
        <a:xfrm flipV="1">
          <a:off x="6586347" y="29712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157</xdr:row>
      <xdr:rowOff>185421</xdr:rowOff>
    </xdr:from>
    <xdr:to>
      <xdr:col>4</xdr:col>
      <xdr:colOff>127</xdr:colOff>
      <xdr:row>157</xdr:row>
      <xdr:rowOff>185421</xdr:rowOff>
    </xdr:to>
    <xdr:cxnSp macro="_xll.PtreeEvent_ObjectClick">
      <xdr:nvCxnSpPr>
        <xdr:cNvPr id="675" name="PTObj_DBranchHLine_2_74">
          <a:extLst>
            <a:ext uri="{FF2B5EF4-FFF2-40B4-BE49-F238E27FC236}">
              <a16:creationId xmlns:a16="http://schemas.microsoft.com/office/drawing/2014/main" id="{71E51FA8-B52D-4C9F-BFE5-87AE0D7713CD}"/>
            </a:ext>
          </a:extLst>
        </xdr:cNvPr>
        <xdr:cNvCxnSpPr/>
      </xdr:nvCxnSpPr>
      <xdr:spPr>
        <a:xfrm>
          <a:off x="5043297" y="30093921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153</xdr:row>
      <xdr:rowOff>180342</xdr:rowOff>
    </xdr:from>
    <xdr:to>
      <xdr:col>3</xdr:col>
      <xdr:colOff>242697</xdr:colOff>
      <xdr:row>157</xdr:row>
      <xdr:rowOff>185421</xdr:rowOff>
    </xdr:to>
    <xdr:cxnSp macro="_xll.PtreeEvent_ObjectClick">
      <xdr:nvCxnSpPr>
        <xdr:cNvPr id="674" name="PTObj_DBranchDLine_2_74">
          <a:extLst>
            <a:ext uri="{FF2B5EF4-FFF2-40B4-BE49-F238E27FC236}">
              <a16:creationId xmlns:a16="http://schemas.microsoft.com/office/drawing/2014/main" id="{415A610F-7AF0-42B0-884F-41D84A36292E}"/>
            </a:ext>
          </a:extLst>
        </xdr:cNvPr>
        <xdr:cNvCxnSpPr/>
      </xdr:nvCxnSpPr>
      <xdr:spPr>
        <a:xfrm>
          <a:off x="4890897" y="29326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151</xdr:row>
      <xdr:rowOff>185421</xdr:rowOff>
    </xdr:from>
    <xdr:to>
      <xdr:col>5</xdr:col>
      <xdr:colOff>127</xdr:colOff>
      <xdr:row>151</xdr:row>
      <xdr:rowOff>185421</xdr:rowOff>
    </xdr:to>
    <xdr:cxnSp macro="_xll.PtreeEvent_ObjectClick">
      <xdr:nvCxnSpPr>
        <xdr:cNvPr id="671" name="PTObj_DBranchHLine_2_72">
          <a:extLst>
            <a:ext uri="{FF2B5EF4-FFF2-40B4-BE49-F238E27FC236}">
              <a16:creationId xmlns:a16="http://schemas.microsoft.com/office/drawing/2014/main" id="{D2AA475F-B003-4B86-A32E-518846279D33}"/>
            </a:ext>
          </a:extLst>
        </xdr:cNvPr>
        <xdr:cNvCxnSpPr/>
      </xdr:nvCxnSpPr>
      <xdr:spPr>
        <a:xfrm>
          <a:off x="6738747" y="28950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149</xdr:row>
      <xdr:rowOff>180342</xdr:rowOff>
    </xdr:from>
    <xdr:to>
      <xdr:col>4</xdr:col>
      <xdr:colOff>242697</xdr:colOff>
      <xdr:row>151</xdr:row>
      <xdr:rowOff>185421</xdr:rowOff>
    </xdr:to>
    <xdr:cxnSp macro="_xll.PtreeEvent_ObjectClick">
      <xdr:nvCxnSpPr>
        <xdr:cNvPr id="670" name="PTObj_DBranchDLine_2_72">
          <a:extLst>
            <a:ext uri="{FF2B5EF4-FFF2-40B4-BE49-F238E27FC236}">
              <a16:creationId xmlns:a16="http://schemas.microsoft.com/office/drawing/2014/main" id="{BB32C06B-62E7-40DB-9143-17A268D3A92E}"/>
            </a:ext>
          </a:extLst>
        </xdr:cNvPr>
        <xdr:cNvCxnSpPr/>
      </xdr:nvCxnSpPr>
      <xdr:spPr>
        <a:xfrm>
          <a:off x="6586347" y="28564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147</xdr:row>
      <xdr:rowOff>185421</xdr:rowOff>
    </xdr:from>
    <xdr:to>
      <xdr:col>5</xdr:col>
      <xdr:colOff>127</xdr:colOff>
      <xdr:row>147</xdr:row>
      <xdr:rowOff>185421</xdr:rowOff>
    </xdr:to>
    <xdr:cxnSp macro="_xll.PtreeEvent_ObjectClick">
      <xdr:nvCxnSpPr>
        <xdr:cNvPr id="667" name="PTObj_DBranchHLine_2_71">
          <a:extLst>
            <a:ext uri="{FF2B5EF4-FFF2-40B4-BE49-F238E27FC236}">
              <a16:creationId xmlns:a16="http://schemas.microsoft.com/office/drawing/2014/main" id="{8F8D9850-848F-4146-A26A-3F5E13B4E30B}"/>
            </a:ext>
          </a:extLst>
        </xdr:cNvPr>
        <xdr:cNvCxnSpPr/>
      </xdr:nvCxnSpPr>
      <xdr:spPr>
        <a:xfrm>
          <a:off x="6738747" y="28188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147</xdr:row>
      <xdr:rowOff>185421</xdr:rowOff>
    </xdr:from>
    <xdr:to>
      <xdr:col>4</xdr:col>
      <xdr:colOff>242697</xdr:colOff>
      <xdr:row>149</xdr:row>
      <xdr:rowOff>180342</xdr:rowOff>
    </xdr:to>
    <xdr:cxnSp macro="_xll.PtreeEvent_ObjectClick">
      <xdr:nvCxnSpPr>
        <xdr:cNvPr id="666" name="PTObj_DBranchDLine_2_71">
          <a:extLst>
            <a:ext uri="{FF2B5EF4-FFF2-40B4-BE49-F238E27FC236}">
              <a16:creationId xmlns:a16="http://schemas.microsoft.com/office/drawing/2014/main" id="{DF2D6DAE-509D-42C6-8633-46F3F4AD5B2B}"/>
            </a:ext>
          </a:extLst>
        </xdr:cNvPr>
        <xdr:cNvCxnSpPr/>
      </xdr:nvCxnSpPr>
      <xdr:spPr>
        <a:xfrm flipV="1">
          <a:off x="6586347" y="28188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149</xdr:row>
      <xdr:rowOff>185421</xdr:rowOff>
    </xdr:from>
    <xdr:to>
      <xdr:col>4</xdr:col>
      <xdr:colOff>127</xdr:colOff>
      <xdr:row>149</xdr:row>
      <xdr:rowOff>185421</xdr:rowOff>
    </xdr:to>
    <xdr:cxnSp macro="_xll.PtreeEvent_ObjectClick">
      <xdr:nvCxnSpPr>
        <xdr:cNvPr id="663" name="PTObj_DBranchHLine_2_70">
          <a:extLst>
            <a:ext uri="{FF2B5EF4-FFF2-40B4-BE49-F238E27FC236}">
              <a16:creationId xmlns:a16="http://schemas.microsoft.com/office/drawing/2014/main" id="{E6C26EE0-58ED-42BA-A83C-6B057506708F}"/>
            </a:ext>
          </a:extLst>
        </xdr:cNvPr>
        <xdr:cNvCxnSpPr/>
      </xdr:nvCxnSpPr>
      <xdr:spPr>
        <a:xfrm>
          <a:off x="5043297" y="28569921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149</xdr:row>
      <xdr:rowOff>185421</xdr:rowOff>
    </xdr:from>
    <xdr:to>
      <xdr:col>3</xdr:col>
      <xdr:colOff>242697</xdr:colOff>
      <xdr:row>153</xdr:row>
      <xdr:rowOff>180342</xdr:rowOff>
    </xdr:to>
    <xdr:cxnSp macro="_xll.PtreeEvent_ObjectClick">
      <xdr:nvCxnSpPr>
        <xdr:cNvPr id="662" name="PTObj_DBranchDLine_2_70">
          <a:extLst>
            <a:ext uri="{FF2B5EF4-FFF2-40B4-BE49-F238E27FC236}">
              <a16:creationId xmlns:a16="http://schemas.microsoft.com/office/drawing/2014/main" id="{4120BCA0-CBC6-4303-9B3A-7789C26E1254}"/>
            </a:ext>
          </a:extLst>
        </xdr:cNvPr>
        <xdr:cNvCxnSpPr/>
      </xdr:nvCxnSpPr>
      <xdr:spPr>
        <a:xfrm flipV="1">
          <a:off x="4890897" y="28569921"/>
          <a:ext cx="152400" cy="756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153</xdr:row>
      <xdr:rowOff>185421</xdr:rowOff>
    </xdr:from>
    <xdr:to>
      <xdr:col>3</xdr:col>
      <xdr:colOff>127</xdr:colOff>
      <xdr:row>153</xdr:row>
      <xdr:rowOff>185421</xdr:rowOff>
    </xdr:to>
    <xdr:cxnSp macro="_xll.PtreeEvent_ObjectClick">
      <xdr:nvCxnSpPr>
        <xdr:cNvPr id="659" name="PTObj_DBranchHLine_2_73">
          <a:extLst>
            <a:ext uri="{FF2B5EF4-FFF2-40B4-BE49-F238E27FC236}">
              <a16:creationId xmlns:a16="http://schemas.microsoft.com/office/drawing/2014/main" id="{A43021FB-BB8D-4BC4-8091-006E8C4E3B23}"/>
            </a:ext>
          </a:extLst>
        </xdr:cNvPr>
        <xdr:cNvCxnSpPr/>
      </xdr:nvCxnSpPr>
      <xdr:spPr>
        <a:xfrm>
          <a:off x="3433572" y="29331921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145</xdr:row>
      <xdr:rowOff>180342</xdr:rowOff>
    </xdr:from>
    <xdr:to>
      <xdr:col>2</xdr:col>
      <xdr:colOff>242697</xdr:colOff>
      <xdr:row>153</xdr:row>
      <xdr:rowOff>185421</xdr:rowOff>
    </xdr:to>
    <xdr:cxnSp macro="_xll.PtreeEvent_ObjectClick">
      <xdr:nvCxnSpPr>
        <xdr:cNvPr id="658" name="PTObj_DBranchDLine_2_73">
          <a:extLst>
            <a:ext uri="{FF2B5EF4-FFF2-40B4-BE49-F238E27FC236}">
              <a16:creationId xmlns:a16="http://schemas.microsoft.com/office/drawing/2014/main" id="{6F71F85C-15AF-4C45-8278-EE8C13BFBF81}"/>
            </a:ext>
          </a:extLst>
        </xdr:cNvPr>
        <xdr:cNvCxnSpPr/>
      </xdr:nvCxnSpPr>
      <xdr:spPr>
        <a:xfrm>
          <a:off x="3281172" y="27802842"/>
          <a:ext cx="152400" cy="1529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129</xdr:row>
      <xdr:rowOff>185420</xdr:rowOff>
    </xdr:from>
    <xdr:to>
      <xdr:col>5</xdr:col>
      <xdr:colOff>127</xdr:colOff>
      <xdr:row>129</xdr:row>
      <xdr:rowOff>185420</xdr:rowOff>
    </xdr:to>
    <xdr:cxnSp macro="_xll.PtreeEvent_ObjectClick">
      <xdr:nvCxnSpPr>
        <xdr:cNvPr id="655" name="PTObj_DBranchHLine_2_61">
          <a:extLst>
            <a:ext uri="{FF2B5EF4-FFF2-40B4-BE49-F238E27FC236}">
              <a16:creationId xmlns:a16="http://schemas.microsoft.com/office/drawing/2014/main" id="{0A92169C-5554-4D5B-A53A-5746FE5C79A3}"/>
            </a:ext>
          </a:extLst>
        </xdr:cNvPr>
        <xdr:cNvCxnSpPr/>
      </xdr:nvCxnSpPr>
      <xdr:spPr>
        <a:xfrm>
          <a:off x="6738747" y="24759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127</xdr:row>
      <xdr:rowOff>180339</xdr:rowOff>
    </xdr:from>
    <xdr:to>
      <xdr:col>4</xdr:col>
      <xdr:colOff>242697</xdr:colOff>
      <xdr:row>129</xdr:row>
      <xdr:rowOff>185420</xdr:rowOff>
    </xdr:to>
    <xdr:cxnSp macro="_xll.PtreeEvent_ObjectClick">
      <xdr:nvCxnSpPr>
        <xdr:cNvPr id="654" name="PTObj_DBranchDLine_2_61">
          <a:extLst>
            <a:ext uri="{FF2B5EF4-FFF2-40B4-BE49-F238E27FC236}">
              <a16:creationId xmlns:a16="http://schemas.microsoft.com/office/drawing/2014/main" id="{177166D2-A19A-47AA-A7E0-9C190D1197C2}"/>
            </a:ext>
          </a:extLst>
        </xdr:cNvPr>
        <xdr:cNvCxnSpPr/>
      </xdr:nvCxnSpPr>
      <xdr:spPr>
        <a:xfrm>
          <a:off x="6586347" y="24373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125</xdr:row>
      <xdr:rowOff>185420</xdr:rowOff>
    </xdr:from>
    <xdr:to>
      <xdr:col>5</xdr:col>
      <xdr:colOff>127</xdr:colOff>
      <xdr:row>125</xdr:row>
      <xdr:rowOff>185420</xdr:rowOff>
    </xdr:to>
    <xdr:cxnSp macro="_xll.PtreeEvent_ObjectClick">
      <xdr:nvCxnSpPr>
        <xdr:cNvPr id="651" name="PTObj_DBranchHLine_2_60">
          <a:extLst>
            <a:ext uri="{FF2B5EF4-FFF2-40B4-BE49-F238E27FC236}">
              <a16:creationId xmlns:a16="http://schemas.microsoft.com/office/drawing/2014/main" id="{2D5691EF-C649-4074-B842-A81B82330074}"/>
            </a:ext>
          </a:extLst>
        </xdr:cNvPr>
        <xdr:cNvCxnSpPr/>
      </xdr:nvCxnSpPr>
      <xdr:spPr>
        <a:xfrm>
          <a:off x="6738747" y="23997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125</xdr:row>
      <xdr:rowOff>185420</xdr:rowOff>
    </xdr:from>
    <xdr:to>
      <xdr:col>4</xdr:col>
      <xdr:colOff>242697</xdr:colOff>
      <xdr:row>127</xdr:row>
      <xdr:rowOff>180339</xdr:rowOff>
    </xdr:to>
    <xdr:cxnSp macro="_xll.PtreeEvent_ObjectClick">
      <xdr:nvCxnSpPr>
        <xdr:cNvPr id="650" name="PTObj_DBranchDLine_2_60">
          <a:extLst>
            <a:ext uri="{FF2B5EF4-FFF2-40B4-BE49-F238E27FC236}">
              <a16:creationId xmlns:a16="http://schemas.microsoft.com/office/drawing/2014/main" id="{80AEA648-8438-4ED2-8C83-0E51BC43B73D}"/>
            </a:ext>
          </a:extLst>
        </xdr:cNvPr>
        <xdr:cNvCxnSpPr/>
      </xdr:nvCxnSpPr>
      <xdr:spPr>
        <a:xfrm flipV="1">
          <a:off x="6586347" y="23997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127</xdr:row>
      <xdr:rowOff>185420</xdr:rowOff>
    </xdr:from>
    <xdr:to>
      <xdr:col>4</xdr:col>
      <xdr:colOff>127</xdr:colOff>
      <xdr:row>127</xdr:row>
      <xdr:rowOff>185420</xdr:rowOff>
    </xdr:to>
    <xdr:cxnSp macro="_xll.PtreeEvent_ObjectClick">
      <xdr:nvCxnSpPr>
        <xdr:cNvPr id="647" name="PTObj_DBranchHLine_2_59">
          <a:extLst>
            <a:ext uri="{FF2B5EF4-FFF2-40B4-BE49-F238E27FC236}">
              <a16:creationId xmlns:a16="http://schemas.microsoft.com/office/drawing/2014/main" id="{7316BB6D-5CB8-462B-B52C-A2C98A79EDF6}"/>
            </a:ext>
          </a:extLst>
        </xdr:cNvPr>
        <xdr:cNvCxnSpPr/>
      </xdr:nvCxnSpPr>
      <xdr:spPr>
        <a:xfrm>
          <a:off x="5043297" y="24378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123</xdr:row>
      <xdr:rowOff>180339</xdr:rowOff>
    </xdr:from>
    <xdr:to>
      <xdr:col>3</xdr:col>
      <xdr:colOff>242697</xdr:colOff>
      <xdr:row>127</xdr:row>
      <xdr:rowOff>185420</xdr:rowOff>
    </xdr:to>
    <xdr:cxnSp macro="_xll.PtreeEvent_ObjectClick">
      <xdr:nvCxnSpPr>
        <xdr:cNvPr id="646" name="PTObj_DBranchDLine_2_59">
          <a:extLst>
            <a:ext uri="{FF2B5EF4-FFF2-40B4-BE49-F238E27FC236}">
              <a16:creationId xmlns:a16="http://schemas.microsoft.com/office/drawing/2014/main" id="{88A2B28E-F73A-4788-BA02-B92D5A280A04}"/>
            </a:ext>
          </a:extLst>
        </xdr:cNvPr>
        <xdr:cNvCxnSpPr/>
      </xdr:nvCxnSpPr>
      <xdr:spPr>
        <a:xfrm>
          <a:off x="4890897" y="23611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121</xdr:row>
      <xdr:rowOff>185420</xdr:rowOff>
    </xdr:from>
    <xdr:to>
      <xdr:col>5</xdr:col>
      <xdr:colOff>127</xdr:colOff>
      <xdr:row>121</xdr:row>
      <xdr:rowOff>185420</xdr:rowOff>
    </xdr:to>
    <xdr:cxnSp macro="_xll.PtreeEvent_ObjectClick">
      <xdr:nvCxnSpPr>
        <xdr:cNvPr id="643" name="PTObj_DBranchHLine_2_57">
          <a:extLst>
            <a:ext uri="{FF2B5EF4-FFF2-40B4-BE49-F238E27FC236}">
              <a16:creationId xmlns:a16="http://schemas.microsoft.com/office/drawing/2014/main" id="{35F86CB8-5EC1-4DE3-BA81-4F6D0DDF90C5}"/>
            </a:ext>
          </a:extLst>
        </xdr:cNvPr>
        <xdr:cNvCxnSpPr/>
      </xdr:nvCxnSpPr>
      <xdr:spPr>
        <a:xfrm>
          <a:off x="6738747" y="23235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119</xdr:row>
      <xdr:rowOff>180339</xdr:rowOff>
    </xdr:from>
    <xdr:to>
      <xdr:col>4</xdr:col>
      <xdr:colOff>242697</xdr:colOff>
      <xdr:row>121</xdr:row>
      <xdr:rowOff>185420</xdr:rowOff>
    </xdr:to>
    <xdr:cxnSp macro="_xll.PtreeEvent_ObjectClick">
      <xdr:nvCxnSpPr>
        <xdr:cNvPr id="642" name="PTObj_DBranchDLine_2_57">
          <a:extLst>
            <a:ext uri="{FF2B5EF4-FFF2-40B4-BE49-F238E27FC236}">
              <a16:creationId xmlns:a16="http://schemas.microsoft.com/office/drawing/2014/main" id="{EB8423CF-A85E-4E12-BDD6-03A312B1F413}"/>
            </a:ext>
          </a:extLst>
        </xdr:cNvPr>
        <xdr:cNvCxnSpPr/>
      </xdr:nvCxnSpPr>
      <xdr:spPr>
        <a:xfrm>
          <a:off x="6586347" y="22849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117</xdr:row>
      <xdr:rowOff>185420</xdr:rowOff>
    </xdr:from>
    <xdr:to>
      <xdr:col>5</xdr:col>
      <xdr:colOff>127</xdr:colOff>
      <xdr:row>117</xdr:row>
      <xdr:rowOff>185420</xdr:rowOff>
    </xdr:to>
    <xdr:cxnSp macro="_xll.PtreeEvent_ObjectClick">
      <xdr:nvCxnSpPr>
        <xdr:cNvPr id="639" name="PTObj_DBranchHLine_2_56">
          <a:extLst>
            <a:ext uri="{FF2B5EF4-FFF2-40B4-BE49-F238E27FC236}">
              <a16:creationId xmlns:a16="http://schemas.microsoft.com/office/drawing/2014/main" id="{DD37A4C6-3774-4670-96D6-2B6290748AF3}"/>
            </a:ext>
          </a:extLst>
        </xdr:cNvPr>
        <xdr:cNvCxnSpPr/>
      </xdr:nvCxnSpPr>
      <xdr:spPr>
        <a:xfrm>
          <a:off x="6738747" y="22473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117</xdr:row>
      <xdr:rowOff>185420</xdr:rowOff>
    </xdr:from>
    <xdr:to>
      <xdr:col>4</xdr:col>
      <xdr:colOff>242697</xdr:colOff>
      <xdr:row>119</xdr:row>
      <xdr:rowOff>180339</xdr:rowOff>
    </xdr:to>
    <xdr:cxnSp macro="_xll.PtreeEvent_ObjectClick">
      <xdr:nvCxnSpPr>
        <xdr:cNvPr id="638" name="PTObj_DBranchDLine_2_56">
          <a:extLst>
            <a:ext uri="{FF2B5EF4-FFF2-40B4-BE49-F238E27FC236}">
              <a16:creationId xmlns:a16="http://schemas.microsoft.com/office/drawing/2014/main" id="{D1EBDB03-3773-4CF6-A649-6F7E3094BBDB}"/>
            </a:ext>
          </a:extLst>
        </xdr:cNvPr>
        <xdr:cNvCxnSpPr/>
      </xdr:nvCxnSpPr>
      <xdr:spPr>
        <a:xfrm flipV="1">
          <a:off x="6586347" y="22473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119</xdr:row>
      <xdr:rowOff>185420</xdr:rowOff>
    </xdr:from>
    <xdr:to>
      <xdr:col>4</xdr:col>
      <xdr:colOff>127</xdr:colOff>
      <xdr:row>119</xdr:row>
      <xdr:rowOff>185420</xdr:rowOff>
    </xdr:to>
    <xdr:cxnSp macro="_xll.PtreeEvent_ObjectClick">
      <xdr:nvCxnSpPr>
        <xdr:cNvPr id="635" name="PTObj_DBranchHLine_2_55">
          <a:extLst>
            <a:ext uri="{FF2B5EF4-FFF2-40B4-BE49-F238E27FC236}">
              <a16:creationId xmlns:a16="http://schemas.microsoft.com/office/drawing/2014/main" id="{4AE33692-291A-4483-BCF6-7D90A9642F18}"/>
            </a:ext>
          </a:extLst>
        </xdr:cNvPr>
        <xdr:cNvCxnSpPr/>
      </xdr:nvCxnSpPr>
      <xdr:spPr>
        <a:xfrm>
          <a:off x="5043297" y="22854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119</xdr:row>
      <xdr:rowOff>185420</xdr:rowOff>
    </xdr:from>
    <xdr:to>
      <xdr:col>3</xdr:col>
      <xdr:colOff>242697</xdr:colOff>
      <xdr:row>123</xdr:row>
      <xdr:rowOff>180339</xdr:rowOff>
    </xdr:to>
    <xdr:cxnSp macro="_xll.PtreeEvent_ObjectClick">
      <xdr:nvCxnSpPr>
        <xdr:cNvPr id="634" name="PTObj_DBranchDLine_2_55">
          <a:extLst>
            <a:ext uri="{FF2B5EF4-FFF2-40B4-BE49-F238E27FC236}">
              <a16:creationId xmlns:a16="http://schemas.microsoft.com/office/drawing/2014/main" id="{66C4B84C-B7B4-4128-8721-377A41785870}"/>
            </a:ext>
          </a:extLst>
        </xdr:cNvPr>
        <xdr:cNvCxnSpPr/>
      </xdr:nvCxnSpPr>
      <xdr:spPr>
        <a:xfrm flipV="1">
          <a:off x="4890897" y="22854920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123</xdr:row>
      <xdr:rowOff>185420</xdr:rowOff>
    </xdr:from>
    <xdr:to>
      <xdr:col>3</xdr:col>
      <xdr:colOff>127</xdr:colOff>
      <xdr:row>123</xdr:row>
      <xdr:rowOff>185420</xdr:rowOff>
    </xdr:to>
    <xdr:cxnSp macro="_xll.PtreeEvent_ObjectClick">
      <xdr:nvCxnSpPr>
        <xdr:cNvPr id="631" name="PTObj_DBranchHLine_2_58">
          <a:extLst>
            <a:ext uri="{FF2B5EF4-FFF2-40B4-BE49-F238E27FC236}">
              <a16:creationId xmlns:a16="http://schemas.microsoft.com/office/drawing/2014/main" id="{031DC75F-037C-469D-AEC5-759DB28AFA08}"/>
            </a:ext>
          </a:extLst>
        </xdr:cNvPr>
        <xdr:cNvCxnSpPr/>
      </xdr:nvCxnSpPr>
      <xdr:spPr>
        <a:xfrm>
          <a:off x="3433572" y="23616920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115</xdr:row>
      <xdr:rowOff>180339</xdr:rowOff>
    </xdr:from>
    <xdr:to>
      <xdr:col>2</xdr:col>
      <xdr:colOff>242697</xdr:colOff>
      <xdr:row>123</xdr:row>
      <xdr:rowOff>185420</xdr:rowOff>
    </xdr:to>
    <xdr:cxnSp macro="_xll.PtreeEvent_ObjectClick">
      <xdr:nvCxnSpPr>
        <xdr:cNvPr id="630" name="PTObj_DBranchDLine_2_58">
          <a:extLst>
            <a:ext uri="{FF2B5EF4-FFF2-40B4-BE49-F238E27FC236}">
              <a16:creationId xmlns:a16="http://schemas.microsoft.com/office/drawing/2014/main" id="{8E6EB1C3-FC32-461C-BA56-7083FEEA3A64}"/>
            </a:ext>
          </a:extLst>
        </xdr:cNvPr>
        <xdr:cNvCxnSpPr/>
      </xdr:nvCxnSpPr>
      <xdr:spPr>
        <a:xfrm>
          <a:off x="3281172" y="22087839"/>
          <a:ext cx="152400" cy="1529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97</xdr:row>
      <xdr:rowOff>185420</xdr:rowOff>
    </xdr:from>
    <xdr:to>
      <xdr:col>5</xdr:col>
      <xdr:colOff>127</xdr:colOff>
      <xdr:row>97</xdr:row>
      <xdr:rowOff>185420</xdr:rowOff>
    </xdr:to>
    <xdr:cxnSp macro="_xll.PtreeEvent_ObjectClick">
      <xdr:nvCxnSpPr>
        <xdr:cNvPr id="627" name="PTObj_DBranchHLine_2_45">
          <a:extLst>
            <a:ext uri="{FF2B5EF4-FFF2-40B4-BE49-F238E27FC236}">
              <a16:creationId xmlns:a16="http://schemas.microsoft.com/office/drawing/2014/main" id="{CF822205-B3A5-4741-91A0-70085323E40E}"/>
            </a:ext>
          </a:extLst>
        </xdr:cNvPr>
        <xdr:cNvCxnSpPr/>
      </xdr:nvCxnSpPr>
      <xdr:spPr>
        <a:xfrm>
          <a:off x="6738747" y="18663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95</xdr:row>
      <xdr:rowOff>180339</xdr:rowOff>
    </xdr:from>
    <xdr:to>
      <xdr:col>4</xdr:col>
      <xdr:colOff>242697</xdr:colOff>
      <xdr:row>97</xdr:row>
      <xdr:rowOff>185420</xdr:rowOff>
    </xdr:to>
    <xdr:cxnSp macro="_xll.PtreeEvent_ObjectClick">
      <xdr:nvCxnSpPr>
        <xdr:cNvPr id="626" name="PTObj_DBranchDLine_2_45">
          <a:extLst>
            <a:ext uri="{FF2B5EF4-FFF2-40B4-BE49-F238E27FC236}">
              <a16:creationId xmlns:a16="http://schemas.microsoft.com/office/drawing/2014/main" id="{E30B189B-ED98-4562-9691-A2C4F4B13DE0}"/>
            </a:ext>
          </a:extLst>
        </xdr:cNvPr>
        <xdr:cNvCxnSpPr/>
      </xdr:nvCxnSpPr>
      <xdr:spPr>
        <a:xfrm>
          <a:off x="6586347" y="18277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93</xdr:row>
      <xdr:rowOff>185420</xdr:rowOff>
    </xdr:from>
    <xdr:to>
      <xdr:col>5</xdr:col>
      <xdr:colOff>127</xdr:colOff>
      <xdr:row>93</xdr:row>
      <xdr:rowOff>185420</xdr:rowOff>
    </xdr:to>
    <xdr:cxnSp macro="_xll.PtreeEvent_ObjectClick">
      <xdr:nvCxnSpPr>
        <xdr:cNvPr id="623" name="PTObj_DBranchHLine_2_44">
          <a:extLst>
            <a:ext uri="{FF2B5EF4-FFF2-40B4-BE49-F238E27FC236}">
              <a16:creationId xmlns:a16="http://schemas.microsoft.com/office/drawing/2014/main" id="{74B026D6-BA45-49BA-88E9-FE501244ED85}"/>
            </a:ext>
          </a:extLst>
        </xdr:cNvPr>
        <xdr:cNvCxnSpPr/>
      </xdr:nvCxnSpPr>
      <xdr:spPr>
        <a:xfrm>
          <a:off x="6738747" y="17901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93</xdr:row>
      <xdr:rowOff>185420</xdr:rowOff>
    </xdr:from>
    <xdr:to>
      <xdr:col>4</xdr:col>
      <xdr:colOff>242697</xdr:colOff>
      <xdr:row>95</xdr:row>
      <xdr:rowOff>180339</xdr:rowOff>
    </xdr:to>
    <xdr:cxnSp macro="_xll.PtreeEvent_ObjectClick">
      <xdr:nvCxnSpPr>
        <xdr:cNvPr id="622" name="PTObj_DBranchDLine_2_44">
          <a:extLst>
            <a:ext uri="{FF2B5EF4-FFF2-40B4-BE49-F238E27FC236}">
              <a16:creationId xmlns:a16="http://schemas.microsoft.com/office/drawing/2014/main" id="{95A6C770-9B91-408C-A554-47D70364E53D}"/>
            </a:ext>
          </a:extLst>
        </xdr:cNvPr>
        <xdr:cNvCxnSpPr/>
      </xdr:nvCxnSpPr>
      <xdr:spPr>
        <a:xfrm flipV="1">
          <a:off x="6586347" y="17901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95</xdr:row>
      <xdr:rowOff>185420</xdr:rowOff>
    </xdr:from>
    <xdr:to>
      <xdr:col>4</xdr:col>
      <xdr:colOff>127</xdr:colOff>
      <xdr:row>95</xdr:row>
      <xdr:rowOff>185420</xdr:rowOff>
    </xdr:to>
    <xdr:cxnSp macro="_xll.PtreeEvent_ObjectClick">
      <xdr:nvCxnSpPr>
        <xdr:cNvPr id="619" name="PTObj_DBranchHLine_2_43">
          <a:extLst>
            <a:ext uri="{FF2B5EF4-FFF2-40B4-BE49-F238E27FC236}">
              <a16:creationId xmlns:a16="http://schemas.microsoft.com/office/drawing/2014/main" id="{2F1DA201-1994-4388-9476-B877B703E790}"/>
            </a:ext>
          </a:extLst>
        </xdr:cNvPr>
        <xdr:cNvCxnSpPr/>
      </xdr:nvCxnSpPr>
      <xdr:spPr>
        <a:xfrm>
          <a:off x="5043297" y="18282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91</xdr:row>
      <xdr:rowOff>180339</xdr:rowOff>
    </xdr:from>
    <xdr:to>
      <xdr:col>3</xdr:col>
      <xdr:colOff>242697</xdr:colOff>
      <xdr:row>95</xdr:row>
      <xdr:rowOff>185420</xdr:rowOff>
    </xdr:to>
    <xdr:cxnSp macro="_xll.PtreeEvent_ObjectClick">
      <xdr:nvCxnSpPr>
        <xdr:cNvPr id="618" name="PTObj_DBranchDLine_2_43">
          <a:extLst>
            <a:ext uri="{FF2B5EF4-FFF2-40B4-BE49-F238E27FC236}">
              <a16:creationId xmlns:a16="http://schemas.microsoft.com/office/drawing/2014/main" id="{323ED154-2016-4569-8980-CC31C9D4A8AE}"/>
            </a:ext>
          </a:extLst>
        </xdr:cNvPr>
        <xdr:cNvCxnSpPr/>
      </xdr:nvCxnSpPr>
      <xdr:spPr>
        <a:xfrm>
          <a:off x="4890897" y="1751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89</xdr:row>
      <xdr:rowOff>185420</xdr:rowOff>
    </xdr:from>
    <xdr:to>
      <xdr:col>5</xdr:col>
      <xdr:colOff>127</xdr:colOff>
      <xdr:row>89</xdr:row>
      <xdr:rowOff>185420</xdr:rowOff>
    </xdr:to>
    <xdr:cxnSp macro="_xll.PtreeEvent_ObjectClick">
      <xdr:nvCxnSpPr>
        <xdr:cNvPr id="615" name="PTObj_DBranchHLine_2_41">
          <a:extLst>
            <a:ext uri="{FF2B5EF4-FFF2-40B4-BE49-F238E27FC236}">
              <a16:creationId xmlns:a16="http://schemas.microsoft.com/office/drawing/2014/main" id="{17A80F34-D1C1-4DB2-9E97-399923EF7F5A}"/>
            </a:ext>
          </a:extLst>
        </xdr:cNvPr>
        <xdr:cNvCxnSpPr/>
      </xdr:nvCxnSpPr>
      <xdr:spPr>
        <a:xfrm>
          <a:off x="6738747" y="17139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87</xdr:row>
      <xdr:rowOff>180339</xdr:rowOff>
    </xdr:from>
    <xdr:to>
      <xdr:col>4</xdr:col>
      <xdr:colOff>242697</xdr:colOff>
      <xdr:row>89</xdr:row>
      <xdr:rowOff>185420</xdr:rowOff>
    </xdr:to>
    <xdr:cxnSp macro="_xll.PtreeEvent_ObjectClick">
      <xdr:nvCxnSpPr>
        <xdr:cNvPr id="614" name="PTObj_DBranchDLine_2_41">
          <a:extLst>
            <a:ext uri="{FF2B5EF4-FFF2-40B4-BE49-F238E27FC236}">
              <a16:creationId xmlns:a16="http://schemas.microsoft.com/office/drawing/2014/main" id="{44C74A5B-8D7B-449E-B901-3C38ED4FC279}"/>
            </a:ext>
          </a:extLst>
        </xdr:cNvPr>
        <xdr:cNvCxnSpPr/>
      </xdr:nvCxnSpPr>
      <xdr:spPr>
        <a:xfrm>
          <a:off x="6586347" y="16753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85</xdr:row>
      <xdr:rowOff>185420</xdr:rowOff>
    </xdr:from>
    <xdr:to>
      <xdr:col>5</xdr:col>
      <xdr:colOff>127</xdr:colOff>
      <xdr:row>85</xdr:row>
      <xdr:rowOff>185420</xdr:rowOff>
    </xdr:to>
    <xdr:cxnSp macro="_xll.PtreeEvent_ObjectClick">
      <xdr:nvCxnSpPr>
        <xdr:cNvPr id="611" name="PTObj_DBranchHLine_2_40">
          <a:extLst>
            <a:ext uri="{FF2B5EF4-FFF2-40B4-BE49-F238E27FC236}">
              <a16:creationId xmlns:a16="http://schemas.microsoft.com/office/drawing/2014/main" id="{B86A160D-76C2-4630-88DF-C79E2EFF891F}"/>
            </a:ext>
          </a:extLst>
        </xdr:cNvPr>
        <xdr:cNvCxnSpPr/>
      </xdr:nvCxnSpPr>
      <xdr:spPr>
        <a:xfrm>
          <a:off x="6738747" y="16377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85</xdr:row>
      <xdr:rowOff>185420</xdr:rowOff>
    </xdr:from>
    <xdr:to>
      <xdr:col>4</xdr:col>
      <xdr:colOff>242697</xdr:colOff>
      <xdr:row>87</xdr:row>
      <xdr:rowOff>180339</xdr:rowOff>
    </xdr:to>
    <xdr:cxnSp macro="_xll.PtreeEvent_ObjectClick">
      <xdr:nvCxnSpPr>
        <xdr:cNvPr id="610" name="PTObj_DBranchDLine_2_40">
          <a:extLst>
            <a:ext uri="{FF2B5EF4-FFF2-40B4-BE49-F238E27FC236}">
              <a16:creationId xmlns:a16="http://schemas.microsoft.com/office/drawing/2014/main" id="{98FA7C2A-2C7C-4772-AFF7-6277DB39DCA4}"/>
            </a:ext>
          </a:extLst>
        </xdr:cNvPr>
        <xdr:cNvCxnSpPr/>
      </xdr:nvCxnSpPr>
      <xdr:spPr>
        <a:xfrm flipV="1">
          <a:off x="6586347" y="16377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87</xdr:row>
      <xdr:rowOff>185420</xdr:rowOff>
    </xdr:from>
    <xdr:to>
      <xdr:col>4</xdr:col>
      <xdr:colOff>127</xdr:colOff>
      <xdr:row>87</xdr:row>
      <xdr:rowOff>185420</xdr:rowOff>
    </xdr:to>
    <xdr:cxnSp macro="_xll.PtreeEvent_ObjectClick">
      <xdr:nvCxnSpPr>
        <xdr:cNvPr id="607" name="PTObj_DBranchHLine_2_39">
          <a:extLst>
            <a:ext uri="{FF2B5EF4-FFF2-40B4-BE49-F238E27FC236}">
              <a16:creationId xmlns:a16="http://schemas.microsoft.com/office/drawing/2014/main" id="{1B82AFCB-2429-41E9-ABB9-91996928C460}"/>
            </a:ext>
          </a:extLst>
        </xdr:cNvPr>
        <xdr:cNvCxnSpPr/>
      </xdr:nvCxnSpPr>
      <xdr:spPr>
        <a:xfrm>
          <a:off x="5043297" y="16758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87</xdr:row>
      <xdr:rowOff>185420</xdr:rowOff>
    </xdr:from>
    <xdr:to>
      <xdr:col>3</xdr:col>
      <xdr:colOff>242697</xdr:colOff>
      <xdr:row>91</xdr:row>
      <xdr:rowOff>180339</xdr:rowOff>
    </xdr:to>
    <xdr:cxnSp macro="_xll.PtreeEvent_ObjectClick">
      <xdr:nvCxnSpPr>
        <xdr:cNvPr id="606" name="PTObj_DBranchDLine_2_39">
          <a:extLst>
            <a:ext uri="{FF2B5EF4-FFF2-40B4-BE49-F238E27FC236}">
              <a16:creationId xmlns:a16="http://schemas.microsoft.com/office/drawing/2014/main" id="{461BC3B4-1613-413B-907A-F105728443C4}"/>
            </a:ext>
          </a:extLst>
        </xdr:cNvPr>
        <xdr:cNvCxnSpPr/>
      </xdr:nvCxnSpPr>
      <xdr:spPr>
        <a:xfrm flipV="1">
          <a:off x="4890897" y="16758920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91</xdr:row>
      <xdr:rowOff>185420</xdr:rowOff>
    </xdr:from>
    <xdr:to>
      <xdr:col>3</xdr:col>
      <xdr:colOff>127</xdr:colOff>
      <xdr:row>91</xdr:row>
      <xdr:rowOff>185420</xdr:rowOff>
    </xdr:to>
    <xdr:cxnSp macro="_xll.PtreeEvent_ObjectClick">
      <xdr:nvCxnSpPr>
        <xdr:cNvPr id="603" name="PTObj_DBranchHLine_2_42">
          <a:extLst>
            <a:ext uri="{FF2B5EF4-FFF2-40B4-BE49-F238E27FC236}">
              <a16:creationId xmlns:a16="http://schemas.microsoft.com/office/drawing/2014/main" id="{1977834D-74F9-49F8-8584-01F7430E90AA}"/>
            </a:ext>
          </a:extLst>
        </xdr:cNvPr>
        <xdr:cNvCxnSpPr/>
      </xdr:nvCxnSpPr>
      <xdr:spPr>
        <a:xfrm>
          <a:off x="3433572" y="17520920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83</xdr:row>
      <xdr:rowOff>180339</xdr:rowOff>
    </xdr:from>
    <xdr:to>
      <xdr:col>2</xdr:col>
      <xdr:colOff>242697</xdr:colOff>
      <xdr:row>91</xdr:row>
      <xdr:rowOff>185420</xdr:rowOff>
    </xdr:to>
    <xdr:cxnSp macro="_xll.PtreeEvent_ObjectClick">
      <xdr:nvCxnSpPr>
        <xdr:cNvPr id="602" name="PTObj_DBranchDLine_2_42">
          <a:extLst>
            <a:ext uri="{FF2B5EF4-FFF2-40B4-BE49-F238E27FC236}">
              <a16:creationId xmlns:a16="http://schemas.microsoft.com/office/drawing/2014/main" id="{87EDF9D0-C7B7-4845-AF0B-F3215780452E}"/>
            </a:ext>
          </a:extLst>
        </xdr:cNvPr>
        <xdr:cNvCxnSpPr/>
      </xdr:nvCxnSpPr>
      <xdr:spPr>
        <a:xfrm>
          <a:off x="3281172" y="15991839"/>
          <a:ext cx="152400" cy="1529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67</xdr:row>
      <xdr:rowOff>185420</xdr:rowOff>
    </xdr:from>
    <xdr:to>
      <xdr:col>5</xdr:col>
      <xdr:colOff>127</xdr:colOff>
      <xdr:row>67</xdr:row>
      <xdr:rowOff>185420</xdr:rowOff>
    </xdr:to>
    <xdr:cxnSp macro="_xll.PtreeEvent_ObjectClick">
      <xdr:nvCxnSpPr>
        <xdr:cNvPr id="599" name="PTObj_DBranchHLine_2_30">
          <a:extLst>
            <a:ext uri="{FF2B5EF4-FFF2-40B4-BE49-F238E27FC236}">
              <a16:creationId xmlns:a16="http://schemas.microsoft.com/office/drawing/2014/main" id="{DF30B14B-79E7-4BF7-8100-95D2A3FA1032}"/>
            </a:ext>
          </a:extLst>
        </xdr:cNvPr>
        <xdr:cNvCxnSpPr/>
      </xdr:nvCxnSpPr>
      <xdr:spPr>
        <a:xfrm>
          <a:off x="6738747" y="12948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65</xdr:row>
      <xdr:rowOff>180339</xdr:rowOff>
    </xdr:from>
    <xdr:to>
      <xdr:col>4</xdr:col>
      <xdr:colOff>242697</xdr:colOff>
      <xdr:row>67</xdr:row>
      <xdr:rowOff>185420</xdr:rowOff>
    </xdr:to>
    <xdr:cxnSp macro="_xll.PtreeEvent_ObjectClick">
      <xdr:nvCxnSpPr>
        <xdr:cNvPr id="598" name="PTObj_DBranchDLine_2_30">
          <a:extLst>
            <a:ext uri="{FF2B5EF4-FFF2-40B4-BE49-F238E27FC236}">
              <a16:creationId xmlns:a16="http://schemas.microsoft.com/office/drawing/2014/main" id="{B720AA6A-0771-4DB9-9990-136A8069AD85}"/>
            </a:ext>
          </a:extLst>
        </xdr:cNvPr>
        <xdr:cNvCxnSpPr/>
      </xdr:nvCxnSpPr>
      <xdr:spPr>
        <a:xfrm>
          <a:off x="6586347" y="12562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63</xdr:row>
      <xdr:rowOff>185420</xdr:rowOff>
    </xdr:from>
    <xdr:to>
      <xdr:col>5</xdr:col>
      <xdr:colOff>127</xdr:colOff>
      <xdr:row>63</xdr:row>
      <xdr:rowOff>185420</xdr:rowOff>
    </xdr:to>
    <xdr:cxnSp macro="_xll.PtreeEvent_ObjectClick">
      <xdr:nvCxnSpPr>
        <xdr:cNvPr id="595" name="PTObj_DBranchHLine_2_29">
          <a:extLst>
            <a:ext uri="{FF2B5EF4-FFF2-40B4-BE49-F238E27FC236}">
              <a16:creationId xmlns:a16="http://schemas.microsoft.com/office/drawing/2014/main" id="{5B93817A-211D-41AC-BE10-1C1D1F5A34C6}"/>
            </a:ext>
          </a:extLst>
        </xdr:cNvPr>
        <xdr:cNvCxnSpPr/>
      </xdr:nvCxnSpPr>
      <xdr:spPr>
        <a:xfrm>
          <a:off x="6738747" y="12186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63</xdr:row>
      <xdr:rowOff>185420</xdr:rowOff>
    </xdr:from>
    <xdr:to>
      <xdr:col>4</xdr:col>
      <xdr:colOff>242697</xdr:colOff>
      <xdr:row>65</xdr:row>
      <xdr:rowOff>180339</xdr:rowOff>
    </xdr:to>
    <xdr:cxnSp macro="_xll.PtreeEvent_ObjectClick">
      <xdr:nvCxnSpPr>
        <xdr:cNvPr id="594" name="PTObj_DBranchDLine_2_29">
          <a:extLst>
            <a:ext uri="{FF2B5EF4-FFF2-40B4-BE49-F238E27FC236}">
              <a16:creationId xmlns:a16="http://schemas.microsoft.com/office/drawing/2014/main" id="{BFE9251E-4868-417F-A41C-50B1BF6F5422}"/>
            </a:ext>
          </a:extLst>
        </xdr:cNvPr>
        <xdr:cNvCxnSpPr/>
      </xdr:nvCxnSpPr>
      <xdr:spPr>
        <a:xfrm flipV="1">
          <a:off x="6586347" y="12186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65</xdr:row>
      <xdr:rowOff>185420</xdr:rowOff>
    </xdr:from>
    <xdr:to>
      <xdr:col>4</xdr:col>
      <xdr:colOff>127</xdr:colOff>
      <xdr:row>65</xdr:row>
      <xdr:rowOff>185420</xdr:rowOff>
    </xdr:to>
    <xdr:cxnSp macro="_xll.PtreeEvent_ObjectClick">
      <xdr:nvCxnSpPr>
        <xdr:cNvPr id="591" name="PTObj_DBranchHLine_2_28">
          <a:extLst>
            <a:ext uri="{FF2B5EF4-FFF2-40B4-BE49-F238E27FC236}">
              <a16:creationId xmlns:a16="http://schemas.microsoft.com/office/drawing/2014/main" id="{360C5D63-CA34-4A22-8BBB-E0A3DF5174C0}"/>
            </a:ext>
          </a:extLst>
        </xdr:cNvPr>
        <xdr:cNvCxnSpPr/>
      </xdr:nvCxnSpPr>
      <xdr:spPr>
        <a:xfrm>
          <a:off x="5043297" y="12567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61</xdr:row>
      <xdr:rowOff>180339</xdr:rowOff>
    </xdr:from>
    <xdr:to>
      <xdr:col>3</xdr:col>
      <xdr:colOff>242697</xdr:colOff>
      <xdr:row>65</xdr:row>
      <xdr:rowOff>185420</xdr:rowOff>
    </xdr:to>
    <xdr:cxnSp macro="_xll.PtreeEvent_ObjectClick">
      <xdr:nvCxnSpPr>
        <xdr:cNvPr id="590" name="PTObj_DBranchDLine_2_28">
          <a:extLst>
            <a:ext uri="{FF2B5EF4-FFF2-40B4-BE49-F238E27FC236}">
              <a16:creationId xmlns:a16="http://schemas.microsoft.com/office/drawing/2014/main" id="{31F13CCB-0844-47F3-B1DB-4EF647DFE600}"/>
            </a:ext>
          </a:extLst>
        </xdr:cNvPr>
        <xdr:cNvCxnSpPr/>
      </xdr:nvCxnSpPr>
      <xdr:spPr>
        <a:xfrm>
          <a:off x="4890897" y="1180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59</xdr:row>
      <xdr:rowOff>185420</xdr:rowOff>
    </xdr:from>
    <xdr:to>
      <xdr:col>5</xdr:col>
      <xdr:colOff>127</xdr:colOff>
      <xdr:row>59</xdr:row>
      <xdr:rowOff>185420</xdr:rowOff>
    </xdr:to>
    <xdr:cxnSp macro="_xll.PtreeEvent_ObjectClick">
      <xdr:nvCxnSpPr>
        <xdr:cNvPr id="587" name="PTObj_DBranchHLine_2_26">
          <a:extLst>
            <a:ext uri="{FF2B5EF4-FFF2-40B4-BE49-F238E27FC236}">
              <a16:creationId xmlns:a16="http://schemas.microsoft.com/office/drawing/2014/main" id="{5750C4E6-1BDC-4785-8DC7-4706ABE4A87F}"/>
            </a:ext>
          </a:extLst>
        </xdr:cNvPr>
        <xdr:cNvCxnSpPr/>
      </xdr:nvCxnSpPr>
      <xdr:spPr>
        <a:xfrm>
          <a:off x="6738747" y="11424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57</xdr:row>
      <xdr:rowOff>180339</xdr:rowOff>
    </xdr:from>
    <xdr:to>
      <xdr:col>4</xdr:col>
      <xdr:colOff>242697</xdr:colOff>
      <xdr:row>59</xdr:row>
      <xdr:rowOff>185420</xdr:rowOff>
    </xdr:to>
    <xdr:cxnSp macro="_xll.PtreeEvent_ObjectClick">
      <xdr:nvCxnSpPr>
        <xdr:cNvPr id="586" name="PTObj_DBranchDLine_2_26">
          <a:extLst>
            <a:ext uri="{FF2B5EF4-FFF2-40B4-BE49-F238E27FC236}">
              <a16:creationId xmlns:a16="http://schemas.microsoft.com/office/drawing/2014/main" id="{EFA36AB6-A358-4D6D-AFC0-DCD421764F86}"/>
            </a:ext>
          </a:extLst>
        </xdr:cNvPr>
        <xdr:cNvCxnSpPr/>
      </xdr:nvCxnSpPr>
      <xdr:spPr>
        <a:xfrm>
          <a:off x="6586347" y="11038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55</xdr:row>
      <xdr:rowOff>185420</xdr:rowOff>
    </xdr:from>
    <xdr:to>
      <xdr:col>5</xdr:col>
      <xdr:colOff>127</xdr:colOff>
      <xdr:row>55</xdr:row>
      <xdr:rowOff>185420</xdr:rowOff>
    </xdr:to>
    <xdr:cxnSp macro="_xll.PtreeEvent_ObjectClick">
      <xdr:nvCxnSpPr>
        <xdr:cNvPr id="583" name="PTObj_DBranchHLine_2_25">
          <a:extLst>
            <a:ext uri="{FF2B5EF4-FFF2-40B4-BE49-F238E27FC236}">
              <a16:creationId xmlns:a16="http://schemas.microsoft.com/office/drawing/2014/main" id="{E6F8C93F-3521-4803-A757-737994AD8EA1}"/>
            </a:ext>
          </a:extLst>
        </xdr:cNvPr>
        <xdr:cNvCxnSpPr/>
      </xdr:nvCxnSpPr>
      <xdr:spPr>
        <a:xfrm>
          <a:off x="6738747" y="10662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55</xdr:row>
      <xdr:rowOff>185420</xdr:rowOff>
    </xdr:from>
    <xdr:to>
      <xdr:col>4</xdr:col>
      <xdr:colOff>242697</xdr:colOff>
      <xdr:row>57</xdr:row>
      <xdr:rowOff>180339</xdr:rowOff>
    </xdr:to>
    <xdr:cxnSp macro="_xll.PtreeEvent_ObjectClick">
      <xdr:nvCxnSpPr>
        <xdr:cNvPr id="582" name="PTObj_DBranchDLine_2_25">
          <a:extLst>
            <a:ext uri="{FF2B5EF4-FFF2-40B4-BE49-F238E27FC236}">
              <a16:creationId xmlns:a16="http://schemas.microsoft.com/office/drawing/2014/main" id="{88FA9927-3D98-492C-81C2-BEF9AE01128A}"/>
            </a:ext>
          </a:extLst>
        </xdr:cNvPr>
        <xdr:cNvCxnSpPr/>
      </xdr:nvCxnSpPr>
      <xdr:spPr>
        <a:xfrm flipV="1">
          <a:off x="6586347" y="10662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57</xdr:row>
      <xdr:rowOff>185420</xdr:rowOff>
    </xdr:from>
    <xdr:to>
      <xdr:col>4</xdr:col>
      <xdr:colOff>127</xdr:colOff>
      <xdr:row>57</xdr:row>
      <xdr:rowOff>185420</xdr:rowOff>
    </xdr:to>
    <xdr:cxnSp macro="_xll.PtreeEvent_ObjectClick">
      <xdr:nvCxnSpPr>
        <xdr:cNvPr id="579" name="PTObj_DBranchHLine_2_24">
          <a:extLst>
            <a:ext uri="{FF2B5EF4-FFF2-40B4-BE49-F238E27FC236}">
              <a16:creationId xmlns:a16="http://schemas.microsoft.com/office/drawing/2014/main" id="{6C9C008B-B8B1-4860-A5E4-93F0DC2D8511}"/>
            </a:ext>
          </a:extLst>
        </xdr:cNvPr>
        <xdr:cNvCxnSpPr/>
      </xdr:nvCxnSpPr>
      <xdr:spPr>
        <a:xfrm>
          <a:off x="5043297" y="11043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57</xdr:row>
      <xdr:rowOff>185420</xdr:rowOff>
    </xdr:from>
    <xdr:to>
      <xdr:col>3</xdr:col>
      <xdr:colOff>242697</xdr:colOff>
      <xdr:row>61</xdr:row>
      <xdr:rowOff>180339</xdr:rowOff>
    </xdr:to>
    <xdr:cxnSp macro="_xll.PtreeEvent_ObjectClick">
      <xdr:nvCxnSpPr>
        <xdr:cNvPr id="578" name="PTObj_DBranchDLine_2_24">
          <a:extLst>
            <a:ext uri="{FF2B5EF4-FFF2-40B4-BE49-F238E27FC236}">
              <a16:creationId xmlns:a16="http://schemas.microsoft.com/office/drawing/2014/main" id="{073BC5E7-ACDF-4CF2-8C26-9399E97A2B8F}"/>
            </a:ext>
          </a:extLst>
        </xdr:cNvPr>
        <xdr:cNvCxnSpPr/>
      </xdr:nvCxnSpPr>
      <xdr:spPr>
        <a:xfrm flipV="1">
          <a:off x="4890897" y="11043920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61</xdr:row>
      <xdr:rowOff>185420</xdr:rowOff>
    </xdr:from>
    <xdr:to>
      <xdr:col>3</xdr:col>
      <xdr:colOff>127</xdr:colOff>
      <xdr:row>61</xdr:row>
      <xdr:rowOff>185420</xdr:rowOff>
    </xdr:to>
    <xdr:cxnSp macro="_xll.PtreeEvent_ObjectClick">
      <xdr:nvCxnSpPr>
        <xdr:cNvPr id="575" name="PTObj_DBranchHLine_2_27">
          <a:extLst>
            <a:ext uri="{FF2B5EF4-FFF2-40B4-BE49-F238E27FC236}">
              <a16:creationId xmlns:a16="http://schemas.microsoft.com/office/drawing/2014/main" id="{6F7A4602-04A3-4699-BF5D-357E9BA51239}"/>
            </a:ext>
          </a:extLst>
        </xdr:cNvPr>
        <xdr:cNvCxnSpPr/>
      </xdr:nvCxnSpPr>
      <xdr:spPr>
        <a:xfrm>
          <a:off x="3433572" y="11805920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53</xdr:row>
      <xdr:rowOff>180339</xdr:rowOff>
    </xdr:from>
    <xdr:to>
      <xdr:col>2</xdr:col>
      <xdr:colOff>242697</xdr:colOff>
      <xdr:row>61</xdr:row>
      <xdr:rowOff>185420</xdr:rowOff>
    </xdr:to>
    <xdr:cxnSp macro="_xll.PtreeEvent_ObjectClick">
      <xdr:nvCxnSpPr>
        <xdr:cNvPr id="574" name="PTObj_DBranchDLine_2_27">
          <a:extLst>
            <a:ext uri="{FF2B5EF4-FFF2-40B4-BE49-F238E27FC236}">
              <a16:creationId xmlns:a16="http://schemas.microsoft.com/office/drawing/2014/main" id="{1F6E4E7D-24B3-47C6-B0CC-FBBB05AE5DB0}"/>
            </a:ext>
          </a:extLst>
        </xdr:cNvPr>
        <xdr:cNvCxnSpPr/>
      </xdr:nvCxnSpPr>
      <xdr:spPr>
        <a:xfrm>
          <a:off x="3281172" y="10276839"/>
          <a:ext cx="152400" cy="1529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173</xdr:row>
      <xdr:rowOff>185421</xdr:rowOff>
    </xdr:from>
    <xdr:to>
      <xdr:col>5</xdr:col>
      <xdr:colOff>127</xdr:colOff>
      <xdr:row>173</xdr:row>
      <xdr:rowOff>185421</xdr:rowOff>
    </xdr:to>
    <xdr:cxnSp macro="_xll.PtreeEvent_ObjectClick">
      <xdr:nvCxnSpPr>
        <xdr:cNvPr id="571" name="PTObj_DBranchHLine_2_83">
          <a:extLst>
            <a:ext uri="{FF2B5EF4-FFF2-40B4-BE49-F238E27FC236}">
              <a16:creationId xmlns:a16="http://schemas.microsoft.com/office/drawing/2014/main" id="{EF1E314B-BC01-4DCC-9CCD-2C16BC0A2AC6}"/>
            </a:ext>
          </a:extLst>
        </xdr:cNvPr>
        <xdr:cNvCxnSpPr/>
      </xdr:nvCxnSpPr>
      <xdr:spPr>
        <a:xfrm>
          <a:off x="6738747" y="33141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171</xdr:row>
      <xdr:rowOff>180342</xdr:rowOff>
    </xdr:from>
    <xdr:to>
      <xdr:col>4</xdr:col>
      <xdr:colOff>242697</xdr:colOff>
      <xdr:row>173</xdr:row>
      <xdr:rowOff>185421</xdr:rowOff>
    </xdr:to>
    <xdr:cxnSp macro="_xll.PtreeEvent_ObjectClick">
      <xdr:nvCxnSpPr>
        <xdr:cNvPr id="570" name="PTObj_DBranchDLine_2_83">
          <a:extLst>
            <a:ext uri="{FF2B5EF4-FFF2-40B4-BE49-F238E27FC236}">
              <a16:creationId xmlns:a16="http://schemas.microsoft.com/office/drawing/2014/main" id="{E1F8F228-9631-41F8-9176-1EA3771C2E87}"/>
            </a:ext>
          </a:extLst>
        </xdr:cNvPr>
        <xdr:cNvCxnSpPr/>
      </xdr:nvCxnSpPr>
      <xdr:spPr>
        <a:xfrm>
          <a:off x="6586347" y="32755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169</xdr:row>
      <xdr:rowOff>185421</xdr:rowOff>
    </xdr:from>
    <xdr:to>
      <xdr:col>5</xdr:col>
      <xdr:colOff>127</xdr:colOff>
      <xdr:row>169</xdr:row>
      <xdr:rowOff>185421</xdr:rowOff>
    </xdr:to>
    <xdr:cxnSp macro="_xll.PtreeEvent_ObjectClick">
      <xdr:nvCxnSpPr>
        <xdr:cNvPr id="567" name="PTObj_DBranchHLine_2_81">
          <a:extLst>
            <a:ext uri="{FF2B5EF4-FFF2-40B4-BE49-F238E27FC236}">
              <a16:creationId xmlns:a16="http://schemas.microsoft.com/office/drawing/2014/main" id="{E6FC5CCE-D907-4848-B897-5DADAF11C1A6}"/>
            </a:ext>
          </a:extLst>
        </xdr:cNvPr>
        <xdr:cNvCxnSpPr/>
      </xdr:nvCxnSpPr>
      <xdr:spPr>
        <a:xfrm>
          <a:off x="6738747" y="32379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169</xdr:row>
      <xdr:rowOff>185421</xdr:rowOff>
    </xdr:from>
    <xdr:to>
      <xdr:col>4</xdr:col>
      <xdr:colOff>242697</xdr:colOff>
      <xdr:row>171</xdr:row>
      <xdr:rowOff>180342</xdr:rowOff>
    </xdr:to>
    <xdr:cxnSp macro="_xll.PtreeEvent_ObjectClick">
      <xdr:nvCxnSpPr>
        <xdr:cNvPr id="566" name="PTObj_DBranchDLine_2_81">
          <a:extLst>
            <a:ext uri="{FF2B5EF4-FFF2-40B4-BE49-F238E27FC236}">
              <a16:creationId xmlns:a16="http://schemas.microsoft.com/office/drawing/2014/main" id="{801AFF2A-B6BC-4C89-90F9-F6583F521223}"/>
            </a:ext>
          </a:extLst>
        </xdr:cNvPr>
        <xdr:cNvCxnSpPr/>
      </xdr:nvCxnSpPr>
      <xdr:spPr>
        <a:xfrm flipV="1">
          <a:off x="6586347" y="32379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171</xdr:row>
      <xdr:rowOff>185421</xdr:rowOff>
    </xdr:from>
    <xdr:to>
      <xdr:col>4</xdr:col>
      <xdr:colOff>127</xdr:colOff>
      <xdr:row>171</xdr:row>
      <xdr:rowOff>185421</xdr:rowOff>
    </xdr:to>
    <xdr:cxnSp macro="_xll.PtreeEvent_ObjectClick">
      <xdr:nvCxnSpPr>
        <xdr:cNvPr id="563" name="PTObj_DBranchHLine_2_82">
          <a:extLst>
            <a:ext uri="{FF2B5EF4-FFF2-40B4-BE49-F238E27FC236}">
              <a16:creationId xmlns:a16="http://schemas.microsoft.com/office/drawing/2014/main" id="{D6F598DD-FE5D-436E-9E6A-93BA89F677E8}"/>
            </a:ext>
          </a:extLst>
        </xdr:cNvPr>
        <xdr:cNvCxnSpPr/>
      </xdr:nvCxnSpPr>
      <xdr:spPr>
        <a:xfrm>
          <a:off x="5043297" y="32760921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167</xdr:row>
      <xdr:rowOff>180342</xdr:rowOff>
    </xdr:from>
    <xdr:to>
      <xdr:col>3</xdr:col>
      <xdr:colOff>242697</xdr:colOff>
      <xdr:row>171</xdr:row>
      <xdr:rowOff>185421</xdr:rowOff>
    </xdr:to>
    <xdr:cxnSp macro="_xll.PtreeEvent_ObjectClick">
      <xdr:nvCxnSpPr>
        <xdr:cNvPr id="562" name="PTObj_DBranchDLine_2_82">
          <a:extLst>
            <a:ext uri="{FF2B5EF4-FFF2-40B4-BE49-F238E27FC236}">
              <a16:creationId xmlns:a16="http://schemas.microsoft.com/office/drawing/2014/main" id="{48F986B9-7E85-4E4A-8508-63AD743A1B4C}"/>
            </a:ext>
          </a:extLst>
        </xdr:cNvPr>
        <xdr:cNvCxnSpPr/>
      </xdr:nvCxnSpPr>
      <xdr:spPr>
        <a:xfrm>
          <a:off x="4890897" y="31993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165</xdr:row>
      <xdr:rowOff>185421</xdr:rowOff>
    </xdr:from>
    <xdr:to>
      <xdr:col>5</xdr:col>
      <xdr:colOff>127</xdr:colOff>
      <xdr:row>165</xdr:row>
      <xdr:rowOff>185421</xdr:rowOff>
    </xdr:to>
    <xdr:cxnSp macro="_xll.PtreeEvent_ObjectClick">
      <xdr:nvCxnSpPr>
        <xdr:cNvPr id="559" name="PTObj_DBranchHLine_2_79">
          <a:extLst>
            <a:ext uri="{FF2B5EF4-FFF2-40B4-BE49-F238E27FC236}">
              <a16:creationId xmlns:a16="http://schemas.microsoft.com/office/drawing/2014/main" id="{2DEAE74F-6AA1-485E-B254-E5FA2FD6B4C4}"/>
            </a:ext>
          </a:extLst>
        </xdr:cNvPr>
        <xdr:cNvCxnSpPr/>
      </xdr:nvCxnSpPr>
      <xdr:spPr>
        <a:xfrm>
          <a:off x="6738747" y="31617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163</xdr:row>
      <xdr:rowOff>180342</xdr:rowOff>
    </xdr:from>
    <xdr:to>
      <xdr:col>4</xdr:col>
      <xdr:colOff>242697</xdr:colOff>
      <xdr:row>165</xdr:row>
      <xdr:rowOff>185421</xdr:rowOff>
    </xdr:to>
    <xdr:cxnSp macro="_xll.PtreeEvent_ObjectClick">
      <xdr:nvCxnSpPr>
        <xdr:cNvPr id="558" name="PTObj_DBranchDLine_2_79">
          <a:extLst>
            <a:ext uri="{FF2B5EF4-FFF2-40B4-BE49-F238E27FC236}">
              <a16:creationId xmlns:a16="http://schemas.microsoft.com/office/drawing/2014/main" id="{856F8FAC-FA7F-44AB-853F-E2E74C8EC9CF}"/>
            </a:ext>
          </a:extLst>
        </xdr:cNvPr>
        <xdr:cNvCxnSpPr/>
      </xdr:nvCxnSpPr>
      <xdr:spPr>
        <a:xfrm>
          <a:off x="6586347" y="31231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161</xdr:row>
      <xdr:rowOff>185421</xdr:rowOff>
    </xdr:from>
    <xdr:to>
      <xdr:col>5</xdr:col>
      <xdr:colOff>127</xdr:colOff>
      <xdr:row>161</xdr:row>
      <xdr:rowOff>185421</xdr:rowOff>
    </xdr:to>
    <xdr:cxnSp macro="_xll.PtreeEvent_ObjectClick">
      <xdr:nvCxnSpPr>
        <xdr:cNvPr id="555" name="PTObj_DBranchHLine_2_77">
          <a:extLst>
            <a:ext uri="{FF2B5EF4-FFF2-40B4-BE49-F238E27FC236}">
              <a16:creationId xmlns:a16="http://schemas.microsoft.com/office/drawing/2014/main" id="{86FD5385-0B16-4242-9FBA-C57219AF298E}"/>
            </a:ext>
          </a:extLst>
        </xdr:cNvPr>
        <xdr:cNvCxnSpPr/>
      </xdr:nvCxnSpPr>
      <xdr:spPr>
        <a:xfrm>
          <a:off x="6738747" y="30855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161</xdr:row>
      <xdr:rowOff>185421</xdr:rowOff>
    </xdr:from>
    <xdr:to>
      <xdr:col>4</xdr:col>
      <xdr:colOff>242697</xdr:colOff>
      <xdr:row>163</xdr:row>
      <xdr:rowOff>180342</xdr:rowOff>
    </xdr:to>
    <xdr:cxnSp macro="_xll.PtreeEvent_ObjectClick">
      <xdr:nvCxnSpPr>
        <xdr:cNvPr id="554" name="PTObj_DBranchDLine_2_77">
          <a:extLst>
            <a:ext uri="{FF2B5EF4-FFF2-40B4-BE49-F238E27FC236}">
              <a16:creationId xmlns:a16="http://schemas.microsoft.com/office/drawing/2014/main" id="{11352502-C815-472A-971F-0BFC59FF340C}"/>
            </a:ext>
          </a:extLst>
        </xdr:cNvPr>
        <xdr:cNvCxnSpPr/>
      </xdr:nvCxnSpPr>
      <xdr:spPr>
        <a:xfrm flipV="1">
          <a:off x="6586347" y="30855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163</xdr:row>
      <xdr:rowOff>185421</xdr:rowOff>
    </xdr:from>
    <xdr:to>
      <xdr:col>4</xdr:col>
      <xdr:colOff>127</xdr:colOff>
      <xdr:row>163</xdr:row>
      <xdr:rowOff>185421</xdr:rowOff>
    </xdr:to>
    <xdr:cxnSp macro="_xll.PtreeEvent_ObjectClick">
      <xdr:nvCxnSpPr>
        <xdr:cNvPr id="551" name="PTObj_DBranchHLine_2_78">
          <a:extLst>
            <a:ext uri="{FF2B5EF4-FFF2-40B4-BE49-F238E27FC236}">
              <a16:creationId xmlns:a16="http://schemas.microsoft.com/office/drawing/2014/main" id="{DF058D43-7C3F-49E2-8F7F-019FDBF0FD18}"/>
            </a:ext>
          </a:extLst>
        </xdr:cNvPr>
        <xdr:cNvCxnSpPr/>
      </xdr:nvCxnSpPr>
      <xdr:spPr>
        <a:xfrm>
          <a:off x="5043297" y="31236921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163</xdr:row>
      <xdr:rowOff>185421</xdr:rowOff>
    </xdr:from>
    <xdr:to>
      <xdr:col>3</xdr:col>
      <xdr:colOff>242697</xdr:colOff>
      <xdr:row>167</xdr:row>
      <xdr:rowOff>180342</xdr:rowOff>
    </xdr:to>
    <xdr:cxnSp macro="_xll.PtreeEvent_ObjectClick">
      <xdr:nvCxnSpPr>
        <xdr:cNvPr id="550" name="PTObj_DBranchDLine_2_78">
          <a:extLst>
            <a:ext uri="{FF2B5EF4-FFF2-40B4-BE49-F238E27FC236}">
              <a16:creationId xmlns:a16="http://schemas.microsoft.com/office/drawing/2014/main" id="{B680DE07-1E7B-453A-BEA6-C68BDAE6123C}"/>
            </a:ext>
          </a:extLst>
        </xdr:cNvPr>
        <xdr:cNvCxnSpPr/>
      </xdr:nvCxnSpPr>
      <xdr:spPr>
        <a:xfrm flipV="1">
          <a:off x="4890897" y="31236921"/>
          <a:ext cx="152400" cy="756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143</xdr:row>
      <xdr:rowOff>185421</xdr:rowOff>
    </xdr:from>
    <xdr:to>
      <xdr:col>5</xdr:col>
      <xdr:colOff>127</xdr:colOff>
      <xdr:row>143</xdr:row>
      <xdr:rowOff>185421</xdr:rowOff>
    </xdr:to>
    <xdr:cxnSp macro="_xll.PtreeEvent_ObjectClick">
      <xdr:nvCxnSpPr>
        <xdr:cNvPr id="547" name="PTObj_DBranchHLine_2_68">
          <a:extLst>
            <a:ext uri="{FF2B5EF4-FFF2-40B4-BE49-F238E27FC236}">
              <a16:creationId xmlns:a16="http://schemas.microsoft.com/office/drawing/2014/main" id="{87646B9E-C8AC-42C7-A5D5-0ED3D627FBB2}"/>
            </a:ext>
          </a:extLst>
        </xdr:cNvPr>
        <xdr:cNvCxnSpPr/>
      </xdr:nvCxnSpPr>
      <xdr:spPr>
        <a:xfrm>
          <a:off x="6738747" y="27426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141</xdr:row>
      <xdr:rowOff>180342</xdr:rowOff>
    </xdr:from>
    <xdr:to>
      <xdr:col>4</xdr:col>
      <xdr:colOff>242697</xdr:colOff>
      <xdr:row>143</xdr:row>
      <xdr:rowOff>185421</xdr:rowOff>
    </xdr:to>
    <xdr:cxnSp macro="_xll.PtreeEvent_ObjectClick">
      <xdr:nvCxnSpPr>
        <xdr:cNvPr id="546" name="PTObj_DBranchDLine_2_68">
          <a:extLst>
            <a:ext uri="{FF2B5EF4-FFF2-40B4-BE49-F238E27FC236}">
              <a16:creationId xmlns:a16="http://schemas.microsoft.com/office/drawing/2014/main" id="{DFBE6B17-C4B4-42DA-8ABE-8EE0DC1C675A}"/>
            </a:ext>
          </a:extLst>
        </xdr:cNvPr>
        <xdr:cNvCxnSpPr/>
      </xdr:nvCxnSpPr>
      <xdr:spPr>
        <a:xfrm>
          <a:off x="6586347" y="27040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139</xdr:row>
      <xdr:rowOff>185421</xdr:rowOff>
    </xdr:from>
    <xdr:to>
      <xdr:col>5</xdr:col>
      <xdr:colOff>127</xdr:colOff>
      <xdr:row>139</xdr:row>
      <xdr:rowOff>185421</xdr:rowOff>
    </xdr:to>
    <xdr:cxnSp macro="_xll.PtreeEvent_ObjectClick">
      <xdr:nvCxnSpPr>
        <xdr:cNvPr id="543" name="PTObj_DBranchHLine_2_66">
          <a:extLst>
            <a:ext uri="{FF2B5EF4-FFF2-40B4-BE49-F238E27FC236}">
              <a16:creationId xmlns:a16="http://schemas.microsoft.com/office/drawing/2014/main" id="{CCA78CDA-E6FB-459A-83AB-4D3A963BFA95}"/>
            </a:ext>
          </a:extLst>
        </xdr:cNvPr>
        <xdr:cNvCxnSpPr/>
      </xdr:nvCxnSpPr>
      <xdr:spPr>
        <a:xfrm>
          <a:off x="6738747" y="26664921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139</xdr:row>
      <xdr:rowOff>185421</xdr:rowOff>
    </xdr:from>
    <xdr:to>
      <xdr:col>4</xdr:col>
      <xdr:colOff>242697</xdr:colOff>
      <xdr:row>141</xdr:row>
      <xdr:rowOff>180342</xdr:rowOff>
    </xdr:to>
    <xdr:cxnSp macro="_xll.PtreeEvent_ObjectClick">
      <xdr:nvCxnSpPr>
        <xdr:cNvPr id="542" name="PTObj_DBranchDLine_2_66">
          <a:extLst>
            <a:ext uri="{FF2B5EF4-FFF2-40B4-BE49-F238E27FC236}">
              <a16:creationId xmlns:a16="http://schemas.microsoft.com/office/drawing/2014/main" id="{A2DA3586-E54E-4E51-A1BE-DDC3A4F22B72}"/>
            </a:ext>
          </a:extLst>
        </xdr:cNvPr>
        <xdr:cNvCxnSpPr/>
      </xdr:nvCxnSpPr>
      <xdr:spPr>
        <a:xfrm flipV="1">
          <a:off x="6586347" y="26664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141</xdr:row>
      <xdr:rowOff>185421</xdr:rowOff>
    </xdr:from>
    <xdr:to>
      <xdr:col>4</xdr:col>
      <xdr:colOff>127</xdr:colOff>
      <xdr:row>141</xdr:row>
      <xdr:rowOff>185421</xdr:rowOff>
    </xdr:to>
    <xdr:cxnSp macro="_xll.PtreeEvent_ObjectClick">
      <xdr:nvCxnSpPr>
        <xdr:cNvPr id="539" name="PTObj_DBranchHLine_2_67">
          <a:extLst>
            <a:ext uri="{FF2B5EF4-FFF2-40B4-BE49-F238E27FC236}">
              <a16:creationId xmlns:a16="http://schemas.microsoft.com/office/drawing/2014/main" id="{B3B783C4-D482-4312-97FD-18B7BDFBE74D}"/>
            </a:ext>
          </a:extLst>
        </xdr:cNvPr>
        <xdr:cNvCxnSpPr/>
      </xdr:nvCxnSpPr>
      <xdr:spPr>
        <a:xfrm>
          <a:off x="5043297" y="27045921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137</xdr:row>
      <xdr:rowOff>180342</xdr:rowOff>
    </xdr:from>
    <xdr:to>
      <xdr:col>3</xdr:col>
      <xdr:colOff>242697</xdr:colOff>
      <xdr:row>141</xdr:row>
      <xdr:rowOff>185421</xdr:rowOff>
    </xdr:to>
    <xdr:cxnSp macro="_xll.PtreeEvent_ObjectClick">
      <xdr:nvCxnSpPr>
        <xdr:cNvPr id="538" name="PTObj_DBranchDLine_2_67">
          <a:extLst>
            <a:ext uri="{FF2B5EF4-FFF2-40B4-BE49-F238E27FC236}">
              <a16:creationId xmlns:a16="http://schemas.microsoft.com/office/drawing/2014/main" id="{3AF8F7B4-900A-409D-BA3E-8F2E1D49581B}"/>
            </a:ext>
          </a:extLst>
        </xdr:cNvPr>
        <xdr:cNvCxnSpPr/>
      </xdr:nvCxnSpPr>
      <xdr:spPr>
        <a:xfrm>
          <a:off x="4890897" y="26278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135</xdr:row>
      <xdr:rowOff>185420</xdr:rowOff>
    </xdr:from>
    <xdr:to>
      <xdr:col>5</xdr:col>
      <xdr:colOff>127</xdr:colOff>
      <xdr:row>135</xdr:row>
      <xdr:rowOff>185420</xdr:rowOff>
    </xdr:to>
    <xdr:cxnSp macro="_xll.PtreeEvent_ObjectClick">
      <xdr:nvCxnSpPr>
        <xdr:cNvPr id="535" name="PTObj_DBranchHLine_2_64">
          <a:extLst>
            <a:ext uri="{FF2B5EF4-FFF2-40B4-BE49-F238E27FC236}">
              <a16:creationId xmlns:a16="http://schemas.microsoft.com/office/drawing/2014/main" id="{184CD8FE-85AC-475D-9189-8102FA5D69FA}"/>
            </a:ext>
          </a:extLst>
        </xdr:cNvPr>
        <xdr:cNvCxnSpPr/>
      </xdr:nvCxnSpPr>
      <xdr:spPr>
        <a:xfrm>
          <a:off x="6738747" y="25902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133</xdr:row>
      <xdr:rowOff>180339</xdr:rowOff>
    </xdr:from>
    <xdr:to>
      <xdr:col>4</xdr:col>
      <xdr:colOff>242697</xdr:colOff>
      <xdr:row>135</xdr:row>
      <xdr:rowOff>185420</xdr:rowOff>
    </xdr:to>
    <xdr:cxnSp macro="_xll.PtreeEvent_ObjectClick">
      <xdr:nvCxnSpPr>
        <xdr:cNvPr id="534" name="PTObj_DBranchDLine_2_64">
          <a:extLst>
            <a:ext uri="{FF2B5EF4-FFF2-40B4-BE49-F238E27FC236}">
              <a16:creationId xmlns:a16="http://schemas.microsoft.com/office/drawing/2014/main" id="{E442C41E-D9C3-42A3-87F1-00DF87BCC72B}"/>
            </a:ext>
          </a:extLst>
        </xdr:cNvPr>
        <xdr:cNvCxnSpPr/>
      </xdr:nvCxnSpPr>
      <xdr:spPr>
        <a:xfrm>
          <a:off x="6586347" y="25516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131</xdr:row>
      <xdr:rowOff>185420</xdr:rowOff>
    </xdr:from>
    <xdr:to>
      <xdr:col>5</xdr:col>
      <xdr:colOff>127</xdr:colOff>
      <xdr:row>131</xdr:row>
      <xdr:rowOff>185420</xdr:rowOff>
    </xdr:to>
    <xdr:cxnSp macro="_xll.PtreeEvent_ObjectClick">
      <xdr:nvCxnSpPr>
        <xdr:cNvPr id="531" name="PTObj_DBranchHLine_2_62">
          <a:extLst>
            <a:ext uri="{FF2B5EF4-FFF2-40B4-BE49-F238E27FC236}">
              <a16:creationId xmlns:a16="http://schemas.microsoft.com/office/drawing/2014/main" id="{1D773CD8-5F47-4460-B41E-84E0A743DD81}"/>
            </a:ext>
          </a:extLst>
        </xdr:cNvPr>
        <xdr:cNvCxnSpPr/>
      </xdr:nvCxnSpPr>
      <xdr:spPr>
        <a:xfrm>
          <a:off x="6738747" y="25140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131</xdr:row>
      <xdr:rowOff>185420</xdr:rowOff>
    </xdr:from>
    <xdr:to>
      <xdr:col>4</xdr:col>
      <xdr:colOff>242697</xdr:colOff>
      <xdr:row>133</xdr:row>
      <xdr:rowOff>180339</xdr:rowOff>
    </xdr:to>
    <xdr:cxnSp macro="_xll.PtreeEvent_ObjectClick">
      <xdr:nvCxnSpPr>
        <xdr:cNvPr id="530" name="PTObj_DBranchDLine_2_62">
          <a:extLst>
            <a:ext uri="{FF2B5EF4-FFF2-40B4-BE49-F238E27FC236}">
              <a16:creationId xmlns:a16="http://schemas.microsoft.com/office/drawing/2014/main" id="{20DF6040-873B-4565-9965-5A4520EAB30E}"/>
            </a:ext>
          </a:extLst>
        </xdr:cNvPr>
        <xdr:cNvCxnSpPr/>
      </xdr:nvCxnSpPr>
      <xdr:spPr>
        <a:xfrm flipV="1">
          <a:off x="6586347" y="25140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133</xdr:row>
      <xdr:rowOff>185420</xdr:rowOff>
    </xdr:from>
    <xdr:to>
      <xdr:col>4</xdr:col>
      <xdr:colOff>127</xdr:colOff>
      <xdr:row>133</xdr:row>
      <xdr:rowOff>185420</xdr:rowOff>
    </xdr:to>
    <xdr:cxnSp macro="_xll.PtreeEvent_ObjectClick">
      <xdr:nvCxnSpPr>
        <xdr:cNvPr id="527" name="PTObj_DBranchHLine_2_63">
          <a:extLst>
            <a:ext uri="{FF2B5EF4-FFF2-40B4-BE49-F238E27FC236}">
              <a16:creationId xmlns:a16="http://schemas.microsoft.com/office/drawing/2014/main" id="{46C2C37A-6D2A-4290-801B-9FD9C637005B}"/>
            </a:ext>
          </a:extLst>
        </xdr:cNvPr>
        <xdr:cNvCxnSpPr/>
      </xdr:nvCxnSpPr>
      <xdr:spPr>
        <a:xfrm>
          <a:off x="5043297" y="25521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133</xdr:row>
      <xdr:rowOff>185420</xdr:rowOff>
    </xdr:from>
    <xdr:to>
      <xdr:col>3</xdr:col>
      <xdr:colOff>242697</xdr:colOff>
      <xdr:row>137</xdr:row>
      <xdr:rowOff>180342</xdr:rowOff>
    </xdr:to>
    <xdr:cxnSp macro="_xll.PtreeEvent_ObjectClick">
      <xdr:nvCxnSpPr>
        <xdr:cNvPr id="526" name="PTObj_DBranchDLine_2_63">
          <a:extLst>
            <a:ext uri="{FF2B5EF4-FFF2-40B4-BE49-F238E27FC236}">
              <a16:creationId xmlns:a16="http://schemas.microsoft.com/office/drawing/2014/main" id="{2207D494-A58E-458C-828D-1F9D9295A5FD}"/>
            </a:ext>
          </a:extLst>
        </xdr:cNvPr>
        <xdr:cNvCxnSpPr/>
      </xdr:nvCxnSpPr>
      <xdr:spPr>
        <a:xfrm flipV="1">
          <a:off x="4890897" y="25521920"/>
          <a:ext cx="152400" cy="75692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113</xdr:row>
      <xdr:rowOff>185420</xdr:rowOff>
    </xdr:from>
    <xdr:to>
      <xdr:col>5</xdr:col>
      <xdr:colOff>127</xdr:colOff>
      <xdr:row>113</xdr:row>
      <xdr:rowOff>185420</xdr:rowOff>
    </xdr:to>
    <xdr:cxnSp macro="_xll.PtreeEvent_ObjectClick">
      <xdr:nvCxnSpPr>
        <xdr:cNvPr id="523" name="PTObj_DBranchHLine_2_53">
          <a:extLst>
            <a:ext uri="{FF2B5EF4-FFF2-40B4-BE49-F238E27FC236}">
              <a16:creationId xmlns:a16="http://schemas.microsoft.com/office/drawing/2014/main" id="{257AC157-2EB0-4C6F-97D5-DCACDD9B261E}"/>
            </a:ext>
          </a:extLst>
        </xdr:cNvPr>
        <xdr:cNvCxnSpPr/>
      </xdr:nvCxnSpPr>
      <xdr:spPr>
        <a:xfrm>
          <a:off x="6738747" y="21711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111</xdr:row>
      <xdr:rowOff>180339</xdr:rowOff>
    </xdr:from>
    <xdr:to>
      <xdr:col>4</xdr:col>
      <xdr:colOff>242697</xdr:colOff>
      <xdr:row>113</xdr:row>
      <xdr:rowOff>185420</xdr:rowOff>
    </xdr:to>
    <xdr:cxnSp macro="_xll.PtreeEvent_ObjectClick">
      <xdr:nvCxnSpPr>
        <xdr:cNvPr id="522" name="PTObj_DBranchDLine_2_53">
          <a:extLst>
            <a:ext uri="{FF2B5EF4-FFF2-40B4-BE49-F238E27FC236}">
              <a16:creationId xmlns:a16="http://schemas.microsoft.com/office/drawing/2014/main" id="{46569432-7027-4837-B425-4C9A3059DA55}"/>
            </a:ext>
          </a:extLst>
        </xdr:cNvPr>
        <xdr:cNvCxnSpPr/>
      </xdr:nvCxnSpPr>
      <xdr:spPr>
        <a:xfrm>
          <a:off x="6586347" y="2132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109</xdr:row>
      <xdr:rowOff>185420</xdr:rowOff>
    </xdr:from>
    <xdr:to>
      <xdr:col>5</xdr:col>
      <xdr:colOff>127</xdr:colOff>
      <xdr:row>109</xdr:row>
      <xdr:rowOff>185420</xdr:rowOff>
    </xdr:to>
    <xdr:cxnSp macro="_xll.PtreeEvent_ObjectClick">
      <xdr:nvCxnSpPr>
        <xdr:cNvPr id="519" name="PTObj_DBranchHLine_2_51">
          <a:extLst>
            <a:ext uri="{FF2B5EF4-FFF2-40B4-BE49-F238E27FC236}">
              <a16:creationId xmlns:a16="http://schemas.microsoft.com/office/drawing/2014/main" id="{40F59A48-5E0A-45AE-8BF0-2338A8032851}"/>
            </a:ext>
          </a:extLst>
        </xdr:cNvPr>
        <xdr:cNvCxnSpPr/>
      </xdr:nvCxnSpPr>
      <xdr:spPr>
        <a:xfrm>
          <a:off x="6738747" y="20949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109</xdr:row>
      <xdr:rowOff>185420</xdr:rowOff>
    </xdr:from>
    <xdr:to>
      <xdr:col>4</xdr:col>
      <xdr:colOff>242697</xdr:colOff>
      <xdr:row>111</xdr:row>
      <xdr:rowOff>180339</xdr:rowOff>
    </xdr:to>
    <xdr:cxnSp macro="_xll.PtreeEvent_ObjectClick">
      <xdr:nvCxnSpPr>
        <xdr:cNvPr id="518" name="PTObj_DBranchDLine_2_51">
          <a:extLst>
            <a:ext uri="{FF2B5EF4-FFF2-40B4-BE49-F238E27FC236}">
              <a16:creationId xmlns:a16="http://schemas.microsoft.com/office/drawing/2014/main" id="{BBCCA51C-FED2-4C8E-AA1A-C1016975EF82}"/>
            </a:ext>
          </a:extLst>
        </xdr:cNvPr>
        <xdr:cNvCxnSpPr/>
      </xdr:nvCxnSpPr>
      <xdr:spPr>
        <a:xfrm flipV="1">
          <a:off x="6586347" y="2094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111</xdr:row>
      <xdr:rowOff>185420</xdr:rowOff>
    </xdr:from>
    <xdr:to>
      <xdr:col>4</xdr:col>
      <xdr:colOff>127</xdr:colOff>
      <xdr:row>111</xdr:row>
      <xdr:rowOff>185420</xdr:rowOff>
    </xdr:to>
    <xdr:cxnSp macro="_xll.PtreeEvent_ObjectClick">
      <xdr:nvCxnSpPr>
        <xdr:cNvPr id="515" name="PTObj_DBranchHLine_2_52">
          <a:extLst>
            <a:ext uri="{FF2B5EF4-FFF2-40B4-BE49-F238E27FC236}">
              <a16:creationId xmlns:a16="http://schemas.microsoft.com/office/drawing/2014/main" id="{5491F2E0-39BB-499E-8BF7-A46D1B3B23AF}"/>
            </a:ext>
          </a:extLst>
        </xdr:cNvPr>
        <xdr:cNvCxnSpPr/>
      </xdr:nvCxnSpPr>
      <xdr:spPr>
        <a:xfrm>
          <a:off x="5043297" y="21330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107</xdr:row>
      <xdr:rowOff>180339</xdr:rowOff>
    </xdr:from>
    <xdr:to>
      <xdr:col>3</xdr:col>
      <xdr:colOff>242697</xdr:colOff>
      <xdr:row>111</xdr:row>
      <xdr:rowOff>185420</xdr:rowOff>
    </xdr:to>
    <xdr:cxnSp macro="_xll.PtreeEvent_ObjectClick">
      <xdr:nvCxnSpPr>
        <xdr:cNvPr id="514" name="PTObj_DBranchDLine_2_52">
          <a:extLst>
            <a:ext uri="{FF2B5EF4-FFF2-40B4-BE49-F238E27FC236}">
              <a16:creationId xmlns:a16="http://schemas.microsoft.com/office/drawing/2014/main" id="{1D7482FE-3751-4E08-A37D-274FD2895A1C}"/>
            </a:ext>
          </a:extLst>
        </xdr:cNvPr>
        <xdr:cNvCxnSpPr/>
      </xdr:nvCxnSpPr>
      <xdr:spPr>
        <a:xfrm>
          <a:off x="4890897" y="2056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105</xdr:row>
      <xdr:rowOff>185420</xdr:rowOff>
    </xdr:from>
    <xdr:to>
      <xdr:col>5</xdr:col>
      <xdr:colOff>127</xdr:colOff>
      <xdr:row>105</xdr:row>
      <xdr:rowOff>185420</xdr:rowOff>
    </xdr:to>
    <xdr:cxnSp macro="_xll.PtreeEvent_ObjectClick">
      <xdr:nvCxnSpPr>
        <xdr:cNvPr id="511" name="PTObj_DBranchHLine_2_49">
          <a:extLst>
            <a:ext uri="{FF2B5EF4-FFF2-40B4-BE49-F238E27FC236}">
              <a16:creationId xmlns:a16="http://schemas.microsoft.com/office/drawing/2014/main" id="{BA5635E1-4348-485D-AC28-A2E9ADFA9CF3}"/>
            </a:ext>
          </a:extLst>
        </xdr:cNvPr>
        <xdr:cNvCxnSpPr/>
      </xdr:nvCxnSpPr>
      <xdr:spPr>
        <a:xfrm>
          <a:off x="6738747" y="20187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103</xdr:row>
      <xdr:rowOff>180339</xdr:rowOff>
    </xdr:from>
    <xdr:to>
      <xdr:col>4</xdr:col>
      <xdr:colOff>242697</xdr:colOff>
      <xdr:row>105</xdr:row>
      <xdr:rowOff>185420</xdr:rowOff>
    </xdr:to>
    <xdr:cxnSp macro="_xll.PtreeEvent_ObjectClick">
      <xdr:nvCxnSpPr>
        <xdr:cNvPr id="510" name="PTObj_DBranchDLine_2_49">
          <a:extLst>
            <a:ext uri="{FF2B5EF4-FFF2-40B4-BE49-F238E27FC236}">
              <a16:creationId xmlns:a16="http://schemas.microsoft.com/office/drawing/2014/main" id="{B1986DAC-6681-4CC2-9846-A6B05CFF45BB}"/>
            </a:ext>
          </a:extLst>
        </xdr:cNvPr>
        <xdr:cNvCxnSpPr/>
      </xdr:nvCxnSpPr>
      <xdr:spPr>
        <a:xfrm>
          <a:off x="6586347" y="19801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101</xdr:row>
      <xdr:rowOff>185420</xdr:rowOff>
    </xdr:from>
    <xdr:to>
      <xdr:col>5</xdr:col>
      <xdr:colOff>127</xdr:colOff>
      <xdr:row>101</xdr:row>
      <xdr:rowOff>185420</xdr:rowOff>
    </xdr:to>
    <xdr:cxnSp macro="_xll.PtreeEvent_ObjectClick">
      <xdr:nvCxnSpPr>
        <xdr:cNvPr id="507" name="PTObj_DBranchHLine_2_47">
          <a:extLst>
            <a:ext uri="{FF2B5EF4-FFF2-40B4-BE49-F238E27FC236}">
              <a16:creationId xmlns:a16="http://schemas.microsoft.com/office/drawing/2014/main" id="{B00D90A6-658D-40AE-A6B7-A240CF573FCC}"/>
            </a:ext>
          </a:extLst>
        </xdr:cNvPr>
        <xdr:cNvCxnSpPr/>
      </xdr:nvCxnSpPr>
      <xdr:spPr>
        <a:xfrm>
          <a:off x="6738747" y="19425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101</xdr:row>
      <xdr:rowOff>185420</xdr:rowOff>
    </xdr:from>
    <xdr:to>
      <xdr:col>4</xdr:col>
      <xdr:colOff>242697</xdr:colOff>
      <xdr:row>103</xdr:row>
      <xdr:rowOff>180339</xdr:rowOff>
    </xdr:to>
    <xdr:cxnSp macro="_xll.PtreeEvent_ObjectClick">
      <xdr:nvCxnSpPr>
        <xdr:cNvPr id="506" name="PTObj_DBranchDLine_2_47">
          <a:extLst>
            <a:ext uri="{FF2B5EF4-FFF2-40B4-BE49-F238E27FC236}">
              <a16:creationId xmlns:a16="http://schemas.microsoft.com/office/drawing/2014/main" id="{42E5E5FC-D430-499D-9DC5-B66A07FC733A}"/>
            </a:ext>
          </a:extLst>
        </xdr:cNvPr>
        <xdr:cNvCxnSpPr/>
      </xdr:nvCxnSpPr>
      <xdr:spPr>
        <a:xfrm flipV="1">
          <a:off x="6586347" y="19425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103</xdr:row>
      <xdr:rowOff>185420</xdr:rowOff>
    </xdr:from>
    <xdr:to>
      <xdr:col>4</xdr:col>
      <xdr:colOff>127</xdr:colOff>
      <xdr:row>103</xdr:row>
      <xdr:rowOff>185420</xdr:rowOff>
    </xdr:to>
    <xdr:cxnSp macro="_xll.PtreeEvent_ObjectClick">
      <xdr:nvCxnSpPr>
        <xdr:cNvPr id="503" name="PTObj_DBranchHLine_2_48">
          <a:extLst>
            <a:ext uri="{FF2B5EF4-FFF2-40B4-BE49-F238E27FC236}">
              <a16:creationId xmlns:a16="http://schemas.microsoft.com/office/drawing/2014/main" id="{1F20790C-3785-41CE-A446-8DE4206875C2}"/>
            </a:ext>
          </a:extLst>
        </xdr:cNvPr>
        <xdr:cNvCxnSpPr/>
      </xdr:nvCxnSpPr>
      <xdr:spPr>
        <a:xfrm>
          <a:off x="5043297" y="19806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103</xdr:row>
      <xdr:rowOff>185420</xdr:rowOff>
    </xdr:from>
    <xdr:to>
      <xdr:col>3</xdr:col>
      <xdr:colOff>242697</xdr:colOff>
      <xdr:row>107</xdr:row>
      <xdr:rowOff>180339</xdr:rowOff>
    </xdr:to>
    <xdr:cxnSp macro="_xll.PtreeEvent_ObjectClick">
      <xdr:nvCxnSpPr>
        <xdr:cNvPr id="502" name="PTObj_DBranchDLine_2_48">
          <a:extLst>
            <a:ext uri="{FF2B5EF4-FFF2-40B4-BE49-F238E27FC236}">
              <a16:creationId xmlns:a16="http://schemas.microsoft.com/office/drawing/2014/main" id="{BF83C120-B57F-4982-A90F-3DC212288124}"/>
            </a:ext>
          </a:extLst>
        </xdr:cNvPr>
        <xdr:cNvCxnSpPr/>
      </xdr:nvCxnSpPr>
      <xdr:spPr>
        <a:xfrm flipV="1">
          <a:off x="4890897" y="19806920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81</xdr:row>
      <xdr:rowOff>185420</xdr:rowOff>
    </xdr:from>
    <xdr:to>
      <xdr:col>5</xdr:col>
      <xdr:colOff>127</xdr:colOff>
      <xdr:row>81</xdr:row>
      <xdr:rowOff>185420</xdr:rowOff>
    </xdr:to>
    <xdr:cxnSp macro="_xll.PtreeEvent_ObjectClick">
      <xdr:nvCxnSpPr>
        <xdr:cNvPr id="499" name="PTObj_DBranchHLine_2_37">
          <a:extLst>
            <a:ext uri="{FF2B5EF4-FFF2-40B4-BE49-F238E27FC236}">
              <a16:creationId xmlns:a16="http://schemas.microsoft.com/office/drawing/2014/main" id="{0EB7E967-5E20-4AAC-8C58-3454869F74FD}"/>
            </a:ext>
          </a:extLst>
        </xdr:cNvPr>
        <xdr:cNvCxnSpPr/>
      </xdr:nvCxnSpPr>
      <xdr:spPr>
        <a:xfrm>
          <a:off x="6738747" y="15615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79</xdr:row>
      <xdr:rowOff>180339</xdr:rowOff>
    </xdr:from>
    <xdr:to>
      <xdr:col>4</xdr:col>
      <xdr:colOff>242697</xdr:colOff>
      <xdr:row>81</xdr:row>
      <xdr:rowOff>185420</xdr:rowOff>
    </xdr:to>
    <xdr:cxnSp macro="_xll.PtreeEvent_ObjectClick">
      <xdr:nvCxnSpPr>
        <xdr:cNvPr id="498" name="PTObj_DBranchDLine_2_37">
          <a:extLst>
            <a:ext uri="{FF2B5EF4-FFF2-40B4-BE49-F238E27FC236}">
              <a16:creationId xmlns:a16="http://schemas.microsoft.com/office/drawing/2014/main" id="{1440011E-29F1-47A4-8E52-40376B2FB877}"/>
            </a:ext>
          </a:extLst>
        </xdr:cNvPr>
        <xdr:cNvCxnSpPr/>
      </xdr:nvCxnSpPr>
      <xdr:spPr>
        <a:xfrm>
          <a:off x="6586347" y="15229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77</xdr:row>
      <xdr:rowOff>185420</xdr:rowOff>
    </xdr:from>
    <xdr:to>
      <xdr:col>5</xdr:col>
      <xdr:colOff>127</xdr:colOff>
      <xdr:row>77</xdr:row>
      <xdr:rowOff>185420</xdr:rowOff>
    </xdr:to>
    <xdr:cxnSp macro="_xll.PtreeEvent_ObjectClick">
      <xdr:nvCxnSpPr>
        <xdr:cNvPr id="495" name="PTObj_DBranchHLine_2_35">
          <a:extLst>
            <a:ext uri="{FF2B5EF4-FFF2-40B4-BE49-F238E27FC236}">
              <a16:creationId xmlns:a16="http://schemas.microsoft.com/office/drawing/2014/main" id="{068A5B1E-239F-4531-8371-5E1E00DD19E1}"/>
            </a:ext>
          </a:extLst>
        </xdr:cNvPr>
        <xdr:cNvCxnSpPr/>
      </xdr:nvCxnSpPr>
      <xdr:spPr>
        <a:xfrm>
          <a:off x="6738747" y="14853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77</xdr:row>
      <xdr:rowOff>185420</xdr:rowOff>
    </xdr:from>
    <xdr:to>
      <xdr:col>4</xdr:col>
      <xdr:colOff>242697</xdr:colOff>
      <xdr:row>79</xdr:row>
      <xdr:rowOff>180339</xdr:rowOff>
    </xdr:to>
    <xdr:cxnSp macro="_xll.PtreeEvent_ObjectClick">
      <xdr:nvCxnSpPr>
        <xdr:cNvPr id="494" name="PTObj_DBranchDLine_2_35">
          <a:extLst>
            <a:ext uri="{FF2B5EF4-FFF2-40B4-BE49-F238E27FC236}">
              <a16:creationId xmlns:a16="http://schemas.microsoft.com/office/drawing/2014/main" id="{FB69E6E4-3187-4338-8CE6-D2A17D6B9904}"/>
            </a:ext>
          </a:extLst>
        </xdr:cNvPr>
        <xdr:cNvCxnSpPr/>
      </xdr:nvCxnSpPr>
      <xdr:spPr>
        <a:xfrm flipV="1">
          <a:off x="6586347" y="14853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79</xdr:row>
      <xdr:rowOff>185420</xdr:rowOff>
    </xdr:from>
    <xdr:to>
      <xdr:col>4</xdr:col>
      <xdr:colOff>127</xdr:colOff>
      <xdr:row>79</xdr:row>
      <xdr:rowOff>185420</xdr:rowOff>
    </xdr:to>
    <xdr:cxnSp macro="_xll.PtreeEvent_ObjectClick">
      <xdr:nvCxnSpPr>
        <xdr:cNvPr id="491" name="PTObj_DBranchHLine_2_36">
          <a:extLst>
            <a:ext uri="{FF2B5EF4-FFF2-40B4-BE49-F238E27FC236}">
              <a16:creationId xmlns:a16="http://schemas.microsoft.com/office/drawing/2014/main" id="{8CBE636B-2E90-4058-8E4D-F8F259207F57}"/>
            </a:ext>
          </a:extLst>
        </xdr:cNvPr>
        <xdr:cNvCxnSpPr/>
      </xdr:nvCxnSpPr>
      <xdr:spPr>
        <a:xfrm>
          <a:off x="5043297" y="15234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75</xdr:row>
      <xdr:rowOff>180339</xdr:rowOff>
    </xdr:from>
    <xdr:to>
      <xdr:col>3</xdr:col>
      <xdr:colOff>242697</xdr:colOff>
      <xdr:row>79</xdr:row>
      <xdr:rowOff>185420</xdr:rowOff>
    </xdr:to>
    <xdr:cxnSp macro="_xll.PtreeEvent_ObjectClick">
      <xdr:nvCxnSpPr>
        <xdr:cNvPr id="490" name="PTObj_DBranchDLine_2_36">
          <a:extLst>
            <a:ext uri="{FF2B5EF4-FFF2-40B4-BE49-F238E27FC236}">
              <a16:creationId xmlns:a16="http://schemas.microsoft.com/office/drawing/2014/main" id="{4EFC1438-A690-4111-AE46-B99BBCF80B3B}"/>
            </a:ext>
          </a:extLst>
        </xdr:cNvPr>
        <xdr:cNvCxnSpPr/>
      </xdr:nvCxnSpPr>
      <xdr:spPr>
        <a:xfrm>
          <a:off x="4890897" y="14467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73</xdr:row>
      <xdr:rowOff>185420</xdr:rowOff>
    </xdr:from>
    <xdr:to>
      <xdr:col>5</xdr:col>
      <xdr:colOff>127</xdr:colOff>
      <xdr:row>73</xdr:row>
      <xdr:rowOff>185420</xdr:rowOff>
    </xdr:to>
    <xdr:cxnSp macro="_xll.PtreeEvent_ObjectClick">
      <xdr:nvCxnSpPr>
        <xdr:cNvPr id="487" name="PTObj_DBranchHLine_2_33">
          <a:extLst>
            <a:ext uri="{FF2B5EF4-FFF2-40B4-BE49-F238E27FC236}">
              <a16:creationId xmlns:a16="http://schemas.microsoft.com/office/drawing/2014/main" id="{93714A17-A3D9-4805-9122-CEBDB7E8E1AD}"/>
            </a:ext>
          </a:extLst>
        </xdr:cNvPr>
        <xdr:cNvCxnSpPr/>
      </xdr:nvCxnSpPr>
      <xdr:spPr>
        <a:xfrm>
          <a:off x="6738747" y="14091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71</xdr:row>
      <xdr:rowOff>180339</xdr:rowOff>
    </xdr:from>
    <xdr:to>
      <xdr:col>4</xdr:col>
      <xdr:colOff>242697</xdr:colOff>
      <xdr:row>73</xdr:row>
      <xdr:rowOff>185420</xdr:rowOff>
    </xdr:to>
    <xdr:cxnSp macro="_xll.PtreeEvent_ObjectClick">
      <xdr:nvCxnSpPr>
        <xdr:cNvPr id="486" name="PTObj_DBranchDLine_2_33">
          <a:extLst>
            <a:ext uri="{FF2B5EF4-FFF2-40B4-BE49-F238E27FC236}">
              <a16:creationId xmlns:a16="http://schemas.microsoft.com/office/drawing/2014/main" id="{08E17457-BC05-4781-B0DD-A2299A8FA6BD}"/>
            </a:ext>
          </a:extLst>
        </xdr:cNvPr>
        <xdr:cNvCxnSpPr/>
      </xdr:nvCxnSpPr>
      <xdr:spPr>
        <a:xfrm>
          <a:off x="6586347" y="1370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69</xdr:row>
      <xdr:rowOff>185420</xdr:rowOff>
    </xdr:from>
    <xdr:to>
      <xdr:col>5</xdr:col>
      <xdr:colOff>127</xdr:colOff>
      <xdr:row>69</xdr:row>
      <xdr:rowOff>185420</xdr:rowOff>
    </xdr:to>
    <xdr:cxnSp macro="_xll.PtreeEvent_ObjectClick">
      <xdr:nvCxnSpPr>
        <xdr:cNvPr id="483" name="PTObj_DBranchHLine_2_31">
          <a:extLst>
            <a:ext uri="{FF2B5EF4-FFF2-40B4-BE49-F238E27FC236}">
              <a16:creationId xmlns:a16="http://schemas.microsoft.com/office/drawing/2014/main" id="{4B3EC1BC-5D55-4784-B4B1-F2E39F532659}"/>
            </a:ext>
          </a:extLst>
        </xdr:cNvPr>
        <xdr:cNvCxnSpPr/>
      </xdr:nvCxnSpPr>
      <xdr:spPr>
        <a:xfrm>
          <a:off x="6738747" y="13329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69</xdr:row>
      <xdr:rowOff>185420</xdr:rowOff>
    </xdr:from>
    <xdr:to>
      <xdr:col>4</xdr:col>
      <xdr:colOff>242697</xdr:colOff>
      <xdr:row>71</xdr:row>
      <xdr:rowOff>180339</xdr:rowOff>
    </xdr:to>
    <xdr:cxnSp macro="_xll.PtreeEvent_ObjectClick">
      <xdr:nvCxnSpPr>
        <xdr:cNvPr id="482" name="PTObj_DBranchDLine_2_31">
          <a:extLst>
            <a:ext uri="{FF2B5EF4-FFF2-40B4-BE49-F238E27FC236}">
              <a16:creationId xmlns:a16="http://schemas.microsoft.com/office/drawing/2014/main" id="{0C81AF68-B228-481B-ABBD-E22D729BB81F}"/>
            </a:ext>
          </a:extLst>
        </xdr:cNvPr>
        <xdr:cNvCxnSpPr/>
      </xdr:nvCxnSpPr>
      <xdr:spPr>
        <a:xfrm flipV="1">
          <a:off x="6586347" y="1332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71</xdr:row>
      <xdr:rowOff>185420</xdr:rowOff>
    </xdr:from>
    <xdr:to>
      <xdr:col>4</xdr:col>
      <xdr:colOff>127</xdr:colOff>
      <xdr:row>71</xdr:row>
      <xdr:rowOff>185420</xdr:rowOff>
    </xdr:to>
    <xdr:cxnSp macro="_xll.PtreeEvent_ObjectClick">
      <xdr:nvCxnSpPr>
        <xdr:cNvPr id="479" name="PTObj_DBranchHLine_2_32">
          <a:extLst>
            <a:ext uri="{FF2B5EF4-FFF2-40B4-BE49-F238E27FC236}">
              <a16:creationId xmlns:a16="http://schemas.microsoft.com/office/drawing/2014/main" id="{C9273925-27EA-454C-B7A9-4BEF5C4AA5BE}"/>
            </a:ext>
          </a:extLst>
        </xdr:cNvPr>
        <xdr:cNvCxnSpPr/>
      </xdr:nvCxnSpPr>
      <xdr:spPr>
        <a:xfrm>
          <a:off x="5043297" y="13710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71</xdr:row>
      <xdr:rowOff>185420</xdr:rowOff>
    </xdr:from>
    <xdr:to>
      <xdr:col>3</xdr:col>
      <xdr:colOff>242697</xdr:colOff>
      <xdr:row>75</xdr:row>
      <xdr:rowOff>180339</xdr:rowOff>
    </xdr:to>
    <xdr:cxnSp macro="_xll.PtreeEvent_ObjectClick">
      <xdr:nvCxnSpPr>
        <xdr:cNvPr id="478" name="PTObj_DBranchDLine_2_32">
          <a:extLst>
            <a:ext uri="{FF2B5EF4-FFF2-40B4-BE49-F238E27FC236}">
              <a16:creationId xmlns:a16="http://schemas.microsoft.com/office/drawing/2014/main" id="{622A2CE2-1CA6-4401-BD3D-15A583DCC559}"/>
            </a:ext>
          </a:extLst>
        </xdr:cNvPr>
        <xdr:cNvCxnSpPr/>
      </xdr:nvCxnSpPr>
      <xdr:spPr>
        <a:xfrm flipV="1">
          <a:off x="4890897" y="13710920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51</xdr:row>
      <xdr:rowOff>185420</xdr:rowOff>
    </xdr:from>
    <xdr:to>
      <xdr:col>5</xdr:col>
      <xdr:colOff>127</xdr:colOff>
      <xdr:row>51</xdr:row>
      <xdr:rowOff>185420</xdr:rowOff>
    </xdr:to>
    <xdr:cxnSp macro="_xll.PtreeEvent_ObjectClick">
      <xdr:nvCxnSpPr>
        <xdr:cNvPr id="475" name="PTObj_DBranchHLine_2_22">
          <a:extLst>
            <a:ext uri="{FF2B5EF4-FFF2-40B4-BE49-F238E27FC236}">
              <a16:creationId xmlns:a16="http://schemas.microsoft.com/office/drawing/2014/main" id="{40431168-0370-49D1-AC6C-D053184D3FEA}"/>
            </a:ext>
          </a:extLst>
        </xdr:cNvPr>
        <xdr:cNvCxnSpPr/>
      </xdr:nvCxnSpPr>
      <xdr:spPr>
        <a:xfrm>
          <a:off x="6738747" y="9900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49</xdr:row>
      <xdr:rowOff>180339</xdr:rowOff>
    </xdr:from>
    <xdr:to>
      <xdr:col>4</xdr:col>
      <xdr:colOff>242697</xdr:colOff>
      <xdr:row>51</xdr:row>
      <xdr:rowOff>185420</xdr:rowOff>
    </xdr:to>
    <xdr:cxnSp macro="_xll.PtreeEvent_ObjectClick">
      <xdr:nvCxnSpPr>
        <xdr:cNvPr id="474" name="PTObj_DBranchDLine_2_22">
          <a:extLst>
            <a:ext uri="{FF2B5EF4-FFF2-40B4-BE49-F238E27FC236}">
              <a16:creationId xmlns:a16="http://schemas.microsoft.com/office/drawing/2014/main" id="{24CB1DE4-967F-43BB-B2BB-4215A077EF0B}"/>
            </a:ext>
          </a:extLst>
        </xdr:cNvPr>
        <xdr:cNvCxnSpPr/>
      </xdr:nvCxnSpPr>
      <xdr:spPr>
        <a:xfrm>
          <a:off x="6586347" y="9514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47</xdr:row>
      <xdr:rowOff>185420</xdr:rowOff>
    </xdr:from>
    <xdr:to>
      <xdr:col>5</xdr:col>
      <xdr:colOff>127</xdr:colOff>
      <xdr:row>47</xdr:row>
      <xdr:rowOff>185420</xdr:rowOff>
    </xdr:to>
    <xdr:cxnSp macro="_xll.PtreeEvent_ObjectClick">
      <xdr:nvCxnSpPr>
        <xdr:cNvPr id="471" name="PTObj_DBranchHLine_2_20">
          <a:extLst>
            <a:ext uri="{FF2B5EF4-FFF2-40B4-BE49-F238E27FC236}">
              <a16:creationId xmlns:a16="http://schemas.microsoft.com/office/drawing/2014/main" id="{82E40311-FF94-45A2-BD5C-24B4F6725A11}"/>
            </a:ext>
          </a:extLst>
        </xdr:cNvPr>
        <xdr:cNvCxnSpPr/>
      </xdr:nvCxnSpPr>
      <xdr:spPr>
        <a:xfrm>
          <a:off x="6738747" y="9138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47</xdr:row>
      <xdr:rowOff>185420</xdr:rowOff>
    </xdr:from>
    <xdr:to>
      <xdr:col>4</xdr:col>
      <xdr:colOff>242697</xdr:colOff>
      <xdr:row>49</xdr:row>
      <xdr:rowOff>180339</xdr:rowOff>
    </xdr:to>
    <xdr:cxnSp macro="_xll.PtreeEvent_ObjectClick">
      <xdr:nvCxnSpPr>
        <xdr:cNvPr id="470" name="PTObj_DBranchDLine_2_20">
          <a:extLst>
            <a:ext uri="{FF2B5EF4-FFF2-40B4-BE49-F238E27FC236}">
              <a16:creationId xmlns:a16="http://schemas.microsoft.com/office/drawing/2014/main" id="{A9F273F1-04C2-4E82-BB80-37683363A3B4}"/>
            </a:ext>
          </a:extLst>
        </xdr:cNvPr>
        <xdr:cNvCxnSpPr/>
      </xdr:nvCxnSpPr>
      <xdr:spPr>
        <a:xfrm flipV="1">
          <a:off x="6586347" y="9138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49</xdr:row>
      <xdr:rowOff>185420</xdr:rowOff>
    </xdr:from>
    <xdr:to>
      <xdr:col>4</xdr:col>
      <xdr:colOff>127</xdr:colOff>
      <xdr:row>49</xdr:row>
      <xdr:rowOff>185420</xdr:rowOff>
    </xdr:to>
    <xdr:cxnSp macro="_xll.PtreeEvent_ObjectClick">
      <xdr:nvCxnSpPr>
        <xdr:cNvPr id="467" name="PTObj_DBranchHLine_2_21">
          <a:extLst>
            <a:ext uri="{FF2B5EF4-FFF2-40B4-BE49-F238E27FC236}">
              <a16:creationId xmlns:a16="http://schemas.microsoft.com/office/drawing/2014/main" id="{240D50E0-5739-4655-96CF-DDB07E7AF822}"/>
            </a:ext>
          </a:extLst>
        </xdr:cNvPr>
        <xdr:cNvCxnSpPr/>
      </xdr:nvCxnSpPr>
      <xdr:spPr>
        <a:xfrm>
          <a:off x="5043297" y="9519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45</xdr:row>
      <xdr:rowOff>180339</xdr:rowOff>
    </xdr:from>
    <xdr:to>
      <xdr:col>3</xdr:col>
      <xdr:colOff>242697</xdr:colOff>
      <xdr:row>49</xdr:row>
      <xdr:rowOff>185420</xdr:rowOff>
    </xdr:to>
    <xdr:cxnSp macro="_xll.PtreeEvent_ObjectClick">
      <xdr:nvCxnSpPr>
        <xdr:cNvPr id="466" name="PTObj_DBranchDLine_2_21">
          <a:extLst>
            <a:ext uri="{FF2B5EF4-FFF2-40B4-BE49-F238E27FC236}">
              <a16:creationId xmlns:a16="http://schemas.microsoft.com/office/drawing/2014/main" id="{D53815A2-FBFB-4F05-8F17-019560C5D518}"/>
            </a:ext>
          </a:extLst>
        </xdr:cNvPr>
        <xdr:cNvCxnSpPr/>
      </xdr:nvCxnSpPr>
      <xdr:spPr>
        <a:xfrm>
          <a:off x="4890897" y="8752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37</xdr:row>
      <xdr:rowOff>185420</xdr:rowOff>
    </xdr:from>
    <xdr:to>
      <xdr:col>5</xdr:col>
      <xdr:colOff>127</xdr:colOff>
      <xdr:row>37</xdr:row>
      <xdr:rowOff>185420</xdr:rowOff>
    </xdr:to>
    <xdr:cxnSp macro="_xll.PtreeEvent_ObjectClick">
      <xdr:nvCxnSpPr>
        <xdr:cNvPr id="463" name="PTObj_DBranchHLine_2_15">
          <a:extLst>
            <a:ext uri="{FF2B5EF4-FFF2-40B4-BE49-F238E27FC236}">
              <a16:creationId xmlns:a16="http://schemas.microsoft.com/office/drawing/2014/main" id="{9B92CD55-A1D7-48E9-9C7B-5BC2331EA93D}"/>
            </a:ext>
          </a:extLst>
        </xdr:cNvPr>
        <xdr:cNvCxnSpPr/>
      </xdr:nvCxnSpPr>
      <xdr:spPr>
        <a:xfrm>
          <a:off x="6738747" y="7233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35</xdr:row>
      <xdr:rowOff>180339</xdr:rowOff>
    </xdr:from>
    <xdr:to>
      <xdr:col>4</xdr:col>
      <xdr:colOff>242697</xdr:colOff>
      <xdr:row>37</xdr:row>
      <xdr:rowOff>185420</xdr:rowOff>
    </xdr:to>
    <xdr:cxnSp macro="_xll.PtreeEvent_ObjectClick">
      <xdr:nvCxnSpPr>
        <xdr:cNvPr id="462" name="PTObj_DBranchDLine_2_15">
          <a:extLst>
            <a:ext uri="{FF2B5EF4-FFF2-40B4-BE49-F238E27FC236}">
              <a16:creationId xmlns:a16="http://schemas.microsoft.com/office/drawing/2014/main" id="{A4426FF6-548C-4F7C-BC7F-3AC15AD2AB3C}"/>
            </a:ext>
          </a:extLst>
        </xdr:cNvPr>
        <xdr:cNvCxnSpPr/>
      </xdr:nvCxnSpPr>
      <xdr:spPr>
        <a:xfrm>
          <a:off x="6586347" y="6847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33</xdr:row>
      <xdr:rowOff>185420</xdr:rowOff>
    </xdr:from>
    <xdr:to>
      <xdr:col>5</xdr:col>
      <xdr:colOff>127</xdr:colOff>
      <xdr:row>33</xdr:row>
      <xdr:rowOff>185420</xdr:rowOff>
    </xdr:to>
    <xdr:cxnSp macro="_xll.PtreeEvent_ObjectClick">
      <xdr:nvCxnSpPr>
        <xdr:cNvPr id="459" name="PTObj_DBranchHLine_2_14">
          <a:extLst>
            <a:ext uri="{FF2B5EF4-FFF2-40B4-BE49-F238E27FC236}">
              <a16:creationId xmlns:a16="http://schemas.microsoft.com/office/drawing/2014/main" id="{7102E5DF-C09A-47C6-88CD-6F9B68B04EA7}"/>
            </a:ext>
          </a:extLst>
        </xdr:cNvPr>
        <xdr:cNvCxnSpPr/>
      </xdr:nvCxnSpPr>
      <xdr:spPr>
        <a:xfrm>
          <a:off x="6738747" y="6471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33</xdr:row>
      <xdr:rowOff>185420</xdr:rowOff>
    </xdr:from>
    <xdr:to>
      <xdr:col>4</xdr:col>
      <xdr:colOff>242697</xdr:colOff>
      <xdr:row>35</xdr:row>
      <xdr:rowOff>180339</xdr:rowOff>
    </xdr:to>
    <xdr:cxnSp macro="_xll.PtreeEvent_ObjectClick">
      <xdr:nvCxnSpPr>
        <xdr:cNvPr id="458" name="PTObj_DBranchDLine_2_14">
          <a:extLst>
            <a:ext uri="{FF2B5EF4-FFF2-40B4-BE49-F238E27FC236}">
              <a16:creationId xmlns:a16="http://schemas.microsoft.com/office/drawing/2014/main" id="{9BC4FA4D-D747-46F1-A056-35E8662C4FE5}"/>
            </a:ext>
          </a:extLst>
        </xdr:cNvPr>
        <xdr:cNvCxnSpPr/>
      </xdr:nvCxnSpPr>
      <xdr:spPr>
        <a:xfrm flipV="1">
          <a:off x="6586347" y="6471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35</xdr:row>
      <xdr:rowOff>185420</xdr:rowOff>
    </xdr:from>
    <xdr:to>
      <xdr:col>4</xdr:col>
      <xdr:colOff>127</xdr:colOff>
      <xdr:row>35</xdr:row>
      <xdr:rowOff>185420</xdr:rowOff>
    </xdr:to>
    <xdr:cxnSp macro="_xll.PtreeEvent_ObjectClick">
      <xdr:nvCxnSpPr>
        <xdr:cNvPr id="455" name="PTObj_DBranchHLine_2_13">
          <a:extLst>
            <a:ext uri="{FF2B5EF4-FFF2-40B4-BE49-F238E27FC236}">
              <a16:creationId xmlns:a16="http://schemas.microsoft.com/office/drawing/2014/main" id="{EAC1450E-C970-4308-B6E8-B46D3ADD8D87}"/>
            </a:ext>
          </a:extLst>
        </xdr:cNvPr>
        <xdr:cNvCxnSpPr/>
      </xdr:nvCxnSpPr>
      <xdr:spPr>
        <a:xfrm>
          <a:off x="5043297" y="6852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31</xdr:row>
      <xdr:rowOff>180340</xdr:rowOff>
    </xdr:from>
    <xdr:to>
      <xdr:col>3</xdr:col>
      <xdr:colOff>242697</xdr:colOff>
      <xdr:row>35</xdr:row>
      <xdr:rowOff>185420</xdr:rowOff>
    </xdr:to>
    <xdr:cxnSp macro="_xll.PtreeEvent_ObjectClick">
      <xdr:nvCxnSpPr>
        <xdr:cNvPr id="454" name="PTObj_DBranchDLine_2_13">
          <a:extLst>
            <a:ext uri="{FF2B5EF4-FFF2-40B4-BE49-F238E27FC236}">
              <a16:creationId xmlns:a16="http://schemas.microsoft.com/office/drawing/2014/main" id="{D240F671-9C8F-458F-8FD0-8D05CD94F4F3}"/>
            </a:ext>
          </a:extLst>
        </xdr:cNvPr>
        <xdr:cNvCxnSpPr/>
      </xdr:nvCxnSpPr>
      <xdr:spPr>
        <a:xfrm>
          <a:off x="4890897" y="6085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29</xdr:row>
      <xdr:rowOff>185420</xdr:rowOff>
    </xdr:from>
    <xdr:to>
      <xdr:col>5</xdr:col>
      <xdr:colOff>127</xdr:colOff>
      <xdr:row>29</xdr:row>
      <xdr:rowOff>185420</xdr:rowOff>
    </xdr:to>
    <xdr:cxnSp macro="_xll.PtreeEvent_ObjectClick">
      <xdr:nvCxnSpPr>
        <xdr:cNvPr id="451" name="PTObj_DBranchHLine_2_11">
          <a:extLst>
            <a:ext uri="{FF2B5EF4-FFF2-40B4-BE49-F238E27FC236}">
              <a16:creationId xmlns:a16="http://schemas.microsoft.com/office/drawing/2014/main" id="{EA2CA1CC-A465-4EA7-8C69-B014A5F6188D}"/>
            </a:ext>
          </a:extLst>
        </xdr:cNvPr>
        <xdr:cNvCxnSpPr/>
      </xdr:nvCxnSpPr>
      <xdr:spPr>
        <a:xfrm>
          <a:off x="6738747" y="5709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27</xdr:row>
      <xdr:rowOff>180340</xdr:rowOff>
    </xdr:from>
    <xdr:to>
      <xdr:col>4</xdr:col>
      <xdr:colOff>242697</xdr:colOff>
      <xdr:row>29</xdr:row>
      <xdr:rowOff>185420</xdr:rowOff>
    </xdr:to>
    <xdr:cxnSp macro="_xll.PtreeEvent_ObjectClick">
      <xdr:nvCxnSpPr>
        <xdr:cNvPr id="450" name="PTObj_DBranchDLine_2_11">
          <a:extLst>
            <a:ext uri="{FF2B5EF4-FFF2-40B4-BE49-F238E27FC236}">
              <a16:creationId xmlns:a16="http://schemas.microsoft.com/office/drawing/2014/main" id="{A60E105E-1E33-44AD-8AED-C10C5D0DB939}"/>
            </a:ext>
          </a:extLst>
        </xdr:cNvPr>
        <xdr:cNvCxnSpPr/>
      </xdr:nvCxnSpPr>
      <xdr:spPr>
        <a:xfrm>
          <a:off x="6586347" y="5323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25</xdr:row>
      <xdr:rowOff>185420</xdr:rowOff>
    </xdr:from>
    <xdr:to>
      <xdr:col>5</xdr:col>
      <xdr:colOff>127</xdr:colOff>
      <xdr:row>25</xdr:row>
      <xdr:rowOff>185420</xdr:rowOff>
    </xdr:to>
    <xdr:cxnSp macro="_xll.PtreeEvent_ObjectClick">
      <xdr:nvCxnSpPr>
        <xdr:cNvPr id="447" name="PTObj_DBranchHLine_2_10">
          <a:extLst>
            <a:ext uri="{FF2B5EF4-FFF2-40B4-BE49-F238E27FC236}">
              <a16:creationId xmlns:a16="http://schemas.microsoft.com/office/drawing/2014/main" id="{7ACF8683-5156-4B11-97C7-3169C7618C30}"/>
            </a:ext>
          </a:extLst>
        </xdr:cNvPr>
        <xdr:cNvCxnSpPr/>
      </xdr:nvCxnSpPr>
      <xdr:spPr>
        <a:xfrm>
          <a:off x="6738747" y="4947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25</xdr:row>
      <xdr:rowOff>185420</xdr:rowOff>
    </xdr:from>
    <xdr:to>
      <xdr:col>4</xdr:col>
      <xdr:colOff>242697</xdr:colOff>
      <xdr:row>27</xdr:row>
      <xdr:rowOff>180340</xdr:rowOff>
    </xdr:to>
    <xdr:cxnSp macro="_xll.PtreeEvent_ObjectClick">
      <xdr:nvCxnSpPr>
        <xdr:cNvPr id="446" name="PTObj_DBranchDLine_2_10">
          <a:extLst>
            <a:ext uri="{FF2B5EF4-FFF2-40B4-BE49-F238E27FC236}">
              <a16:creationId xmlns:a16="http://schemas.microsoft.com/office/drawing/2014/main" id="{E88E3C04-2147-4080-B19E-AE9B5E5404A0}"/>
            </a:ext>
          </a:extLst>
        </xdr:cNvPr>
        <xdr:cNvCxnSpPr/>
      </xdr:nvCxnSpPr>
      <xdr:spPr>
        <a:xfrm flipV="1">
          <a:off x="6586347" y="4947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27</xdr:row>
      <xdr:rowOff>185420</xdr:rowOff>
    </xdr:from>
    <xdr:to>
      <xdr:col>4</xdr:col>
      <xdr:colOff>127</xdr:colOff>
      <xdr:row>27</xdr:row>
      <xdr:rowOff>185420</xdr:rowOff>
    </xdr:to>
    <xdr:cxnSp macro="_xll.PtreeEvent_ObjectClick">
      <xdr:nvCxnSpPr>
        <xdr:cNvPr id="443" name="PTObj_DBranchHLine_2_9">
          <a:extLst>
            <a:ext uri="{FF2B5EF4-FFF2-40B4-BE49-F238E27FC236}">
              <a16:creationId xmlns:a16="http://schemas.microsoft.com/office/drawing/2014/main" id="{C41F2D48-15AB-4BA8-BB49-222C0A080065}"/>
            </a:ext>
          </a:extLst>
        </xdr:cNvPr>
        <xdr:cNvCxnSpPr/>
      </xdr:nvCxnSpPr>
      <xdr:spPr>
        <a:xfrm>
          <a:off x="5043297" y="5328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27</xdr:row>
      <xdr:rowOff>185420</xdr:rowOff>
    </xdr:from>
    <xdr:to>
      <xdr:col>3</xdr:col>
      <xdr:colOff>242697</xdr:colOff>
      <xdr:row>31</xdr:row>
      <xdr:rowOff>180340</xdr:rowOff>
    </xdr:to>
    <xdr:cxnSp macro="_xll.PtreeEvent_ObjectClick">
      <xdr:nvCxnSpPr>
        <xdr:cNvPr id="442" name="PTObj_DBranchDLine_2_9">
          <a:extLst>
            <a:ext uri="{FF2B5EF4-FFF2-40B4-BE49-F238E27FC236}">
              <a16:creationId xmlns:a16="http://schemas.microsoft.com/office/drawing/2014/main" id="{8298AB4F-3C74-4748-9357-9AABF528D375}"/>
            </a:ext>
          </a:extLst>
        </xdr:cNvPr>
        <xdr:cNvCxnSpPr/>
      </xdr:nvCxnSpPr>
      <xdr:spPr>
        <a:xfrm flipV="1">
          <a:off x="4890897" y="53289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31</xdr:row>
      <xdr:rowOff>185420</xdr:rowOff>
    </xdr:from>
    <xdr:to>
      <xdr:col>3</xdr:col>
      <xdr:colOff>127</xdr:colOff>
      <xdr:row>31</xdr:row>
      <xdr:rowOff>185420</xdr:rowOff>
    </xdr:to>
    <xdr:cxnSp macro="_xll.PtreeEvent_ObjectClick">
      <xdr:nvCxnSpPr>
        <xdr:cNvPr id="439" name="PTObj_DBranchHLine_2_12">
          <a:extLst>
            <a:ext uri="{FF2B5EF4-FFF2-40B4-BE49-F238E27FC236}">
              <a16:creationId xmlns:a16="http://schemas.microsoft.com/office/drawing/2014/main" id="{8D009A8A-6667-4D45-915A-2181D0607509}"/>
            </a:ext>
          </a:extLst>
        </xdr:cNvPr>
        <xdr:cNvCxnSpPr/>
      </xdr:nvCxnSpPr>
      <xdr:spPr>
        <a:xfrm>
          <a:off x="3433572" y="6090920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23</xdr:row>
      <xdr:rowOff>180340</xdr:rowOff>
    </xdr:from>
    <xdr:to>
      <xdr:col>2</xdr:col>
      <xdr:colOff>242697</xdr:colOff>
      <xdr:row>31</xdr:row>
      <xdr:rowOff>185420</xdr:rowOff>
    </xdr:to>
    <xdr:cxnSp macro="_xll.PtreeEvent_ObjectClick">
      <xdr:nvCxnSpPr>
        <xdr:cNvPr id="438" name="PTObj_DBranchDLine_2_12">
          <a:extLst>
            <a:ext uri="{FF2B5EF4-FFF2-40B4-BE49-F238E27FC236}">
              <a16:creationId xmlns:a16="http://schemas.microsoft.com/office/drawing/2014/main" id="{CDD5D7D6-60DF-4338-AA77-85915F823F8B}"/>
            </a:ext>
          </a:extLst>
        </xdr:cNvPr>
        <xdr:cNvCxnSpPr/>
      </xdr:nvCxnSpPr>
      <xdr:spPr>
        <a:xfrm>
          <a:off x="3281172" y="4561840"/>
          <a:ext cx="152400" cy="1529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21</xdr:row>
      <xdr:rowOff>185420</xdr:rowOff>
    </xdr:from>
    <xdr:to>
      <xdr:col>5</xdr:col>
      <xdr:colOff>127</xdr:colOff>
      <xdr:row>21</xdr:row>
      <xdr:rowOff>185420</xdr:rowOff>
    </xdr:to>
    <xdr:cxnSp macro="_xll.PtreeEvent_ObjectClick">
      <xdr:nvCxnSpPr>
        <xdr:cNvPr id="435" name="PTObj_DBranchHLine_2_7">
          <a:extLst>
            <a:ext uri="{FF2B5EF4-FFF2-40B4-BE49-F238E27FC236}">
              <a16:creationId xmlns:a16="http://schemas.microsoft.com/office/drawing/2014/main" id="{015A67B4-0088-437D-AD3B-C970CCAC236A}"/>
            </a:ext>
          </a:extLst>
        </xdr:cNvPr>
        <xdr:cNvCxnSpPr/>
      </xdr:nvCxnSpPr>
      <xdr:spPr>
        <a:xfrm>
          <a:off x="6738747" y="4185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19</xdr:row>
      <xdr:rowOff>180340</xdr:rowOff>
    </xdr:from>
    <xdr:to>
      <xdr:col>4</xdr:col>
      <xdr:colOff>242697</xdr:colOff>
      <xdr:row>21</xdr:row>
      <xdr:rowOff>185420</xdr:rowOff>
    </xdr:to>
    <xdr:cxnSp macro="_xll.PtreeEvent_ObjectClick">
      <xdr:nvCxnSpPr>
        <xdr:cNvPr id="434" name="PTObj_DBranchDLine_2_7">
          <a:extLst>
            <a:ext uri="{FF2B5EF4-FFF2-40B4-BE49-F238E27FC236}">
              <a16:creationId xmlns:a16="http://schemas.microsoft.com/office/drawing/2014/main" id="{16E35579-7C9F-4E4E-AD59-4DC5C617C27A}"/>
            </a:ext>
          </a:extLst>
        </xdr:cNvPr>
        <xdr:cNvCxnSpPr/>
      </xdr:nvCxnSpPr>
      <xdr:spPr>
        <a:xfrm>
          <a:off x="6586347" y="3799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17</xdr:row>
      <xdr:rowOff>185420</xdr:rowOff>
    </xdr:from>
    <xdr:to>
      <xdr:col>5</xdr:col>
      <xdr:colOff>127</xdr:colOff>
      <xdr:row>17</xdr:row>
      <xdr:rowOff>185420</xdr:rowOff>
    </xdr:to>
    <xdr:cxnSp macro="_xll.PtreeEvent_ObjectClick">
      <xdr:nvCxnSpPr>
        <xdr:cNvPr id="431" name="PTObj_DBranchHLine_2_5">
          <a:extLst>
            <a:ext uri="{FF2B5EF4-FFF2-40B4-BE49-F238E27FC236}">
              <a16:creationId xmlns:a16="http://schemas.microsoft.com/office/drawing/2014/main" id="{D855C542-8425-4098-8E8B-7B0EDB78C0CA}"/>
            </a:ext>
          </a:extLst>
        </xdr:cNvPr>
        <xdr:cNvCxnSpPr/>
      </xdr:nvCxnSpPr>
      <xdr:spPr>
        <a:xfrm>
          <a:off x="6738747" y="3423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17</xdr:row>
      <xdr:rowOff>185420</xdr:rowOff>
    </xdr:from>
    <xdr:to>
      <xdr:col>4</xdr:col>
      <xdr:colOff>242697</xdr:colOff>
      <xdr:row>19</xdr:row>
      <xdr:rowOff>180340</xdr:rowOff>
    </xdr:to>
    <xdr:cxnSp macro="_xll.PtreeEvent_ObjectClick">
      <xdr:nvCxnSpPr>
        <xdr:cNvPr id="430" name="PTObj_DBranchDLine_2_5">
          <a:extLst>
            <a:ext uri="{FF2B5EF4-FFF2-40B4-BE49-F238E27FC236}">
              <a16:creationId xmlns:a16="http://schemas.microsoft.com/office/drawing/2014/main" id="{99ED6D4A-30F6-4165-B34B-206E972A2A02}"/>
            </a:ext>
          </a:extLst>
        </xdr:cNvPr>
        <xdr:cNvCxnSpPr/>
      </xdr:nvCxnSpPr>
      <xdr:spPr>
        <a:xfrm flipV="1">
          <a:off x="6586347" y="3423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19</xdr:row>
      <xdr:rowOff>185420</xdr:rowOff>
    </xdr:from>
    <xdr:to>
      <xdr:col>4</xdr:col>
      <xdr:colOff>127</xdr:colOff>
      <xdr:row>19</xdr:row>
      <xdr:rowOff>185420</xdr:rowOff>
    </xdr:to>
    <xdr:cxnSp macro="_xll.PtreeEvent_ObjectClick">
      <xdr:nvCxnSpPr>
        <xdr:cNvPr id="427" name="PTObj_DBranchHLine_2_6">
          <a:extLst>
            <a:ext uri="{FF2B5EF4-FFF2-40B4-BE49-F238E27FC236}">
              <a16:creationId xmlns:a16="http://schemas.microsoft.com/office/drawing/2014/main" id="{1B016949-647D-4B92-87DA-AB502EE4D6AD}"/>
            </a:ext>
          </a:extLst>
        </xdr:cNvPr>
        <xdr:cNvCxnSpPr/>
      </xdr:nvCxnSpPr>
      <xdr:spPr>
        <a:xfrm>
          <a:off x="5043297" y="3804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15</xdr:row>
      <xdr:rowOff>180340</xdr:rowOff>
    </xdr:from>
    <xdr:to>
      <xdr:col>3</xdr:col>
      <xdr:colOff>242697</xdr:colOff>
      <xdr:row>19</xdr:row>
      <xdr:rowOff>185420</xdr:rowOff>
    </xdr:to>
    <xdr:cxnSp macro="_xll.PtreeEvent_ObjectClick">
      <xdr:nvCxnSpPr>
        <xdr:cNvPr id="426" name="PTObj_DBranchDLine_2_6">
          <a:extLst>
            <a:ext uri="{FF2B5EF4-FFF2-40B4-BE49-F238E27FC236}">
              <a16:creationId xmlns:a16="http://schemas.microsoft.com/office/drawing/2014/main" id="{8697AB54-7FF0-4234-ACCE-C97FA8AA5EC3}"/>
            </a:ext>
          </a:extLst>
        </xdr:cNvPr>
        <xdr:cNvCxnSpPr/>
      </xdr:nvCxnSpPr>
      <xdr:spPr>
        <a:xfrm>
          <a:off x="4890897" y="3037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43</xdr:row>
      <xdr:rowOff>185420</xdr:rowOff>
    </xdr:from>
    <xdr:to>
      <xdr:col>5</xdr:col>
      <xdr:colOff>127</xdr:colOff>
      <xdr:row>43</xdr:row>
      <xdr:rowOff>185420</xdr:rowOff>
    </xdr:to>
    <xdr:cxnSp macro="_xll.PtreeEvent_ObjectClick">
      <xdr:nvCxnSpPr>
        <xdr:cNvPr id="411" name="PTObj_DBranchHLine_2_18">
          <a:extLst>
            <a:ext uri="{FF2B5EF4-FFF2-40B4-BE49-F238E27FC236}">
              <a16:creationId xmlns:a16="http://schemas.microsoft.com/office/drawing/2014/main" id="{CA4E2911-5D03-4278-AA40-B14CB40F9BE4}"/>
            </a:ext>
          </a:extLst>
        </xdr:cNvPr>
        <xdr:cNvCxnSpPr/>
      </xdr:nvCxnSpPr>
      <xdr:spPr>
        <a:xfrm>
          <a:off x="6738747" y="6852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41</xdr:row>
      <xdr:rowOff>180340</xdr:rowOff>
    </xdr:from>
    <xdr:to>
      <xdr:col>4</xdr:col>
      <xdr:colOff>242697</xdr:colOff>
      <xdr:row>43</xdr:row>
      <xdr:rowOff>185420</xdr:rowOff>
    </xdr:to>
    <xdr:cxnSp macro="_xll.PtreeEvent_ObjectClick">
      <xdr:nvCxnSpPr>
        <xdr:cNvPr id="410" name="PTObj_DBranchDLine_2_18">
          <a:extLst>
            <a:ext uri="{FF2B5EF4-FFF2-40B4-BE49-F238E27FC236}">
              <a16:creationId xmlns:a16="http://schemas.microsoft.com/office/drawing/2014/main" id="{8C1E71F4-2680-463D-8306-BBAE8CD00583}"/>
            </a:ext>
          </a:extLst>
        </xdr:cNvPr>
        <xdr:cNvCxnSpPr/>
      </xdr:nvCxnSpPr>
      <xdr:spPr>
        <a:xfrm>
          <a:off x="6586347" y="6466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39</xdr:row>
      <xdr:rowOff>185420</xdr:rowOff>
    </xdr:from>
    <xdr:to>
      <xdr:col>5</xdr:col>
      <xdr:colOff>127</xdr:colOff>
      <xdr:row>39</xdr:row>
      <xdr:rowOff>185420</xdr:rowOff>
    </xdr:to>
    <xdr:cxnSp macro="_xll.PtreeEvent_ObjectClick">
      <xdr:nvCxnSpPr>
        <xdr:cNvPr id="407" name="PTObj_DBranchHLine_2_16">
          <a:extLst>
            <a:ext uri="{FF2B5EF4-FFF2-40B4-BE49-F238E27FC236}">
              <a16:creationId xmlns:a16="http://schemas.microsoft.com/office/drawing/2014/main" id="{4AE5C8A2-2C09-481E-85BD-D77F351B66D4}"/>
            </a:ext>
          </a:extLst>
        </xdr:cNvPr>
        <xdr:cNvCxnSpPr/>
      </xdr:nvCxnSpPr>
      <xdr:spPr>
        <a:xfrm>
          <a:off x="6738747" y="6090920"/>
          <a:ext cx="12242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39</xdr:row>
      <xdr:rowOff>185420</xdr:rowOff>
    </xdr:from>
    <xdr:to>
      <xdr:col>4</xdr:col>
      <xdr:colOff>242697</xdr:colOff>
      <xdr:row>41</xdr:row>
      <xdr:rowOff>180340</xdr:rowOff>
    </xdr:to>
    <xdr:cxnSp macro="_xll.PtreeEvent_ObjectClick">
      <xdr:nvCxnSpPr>
        <xdr:cNvPr id="406" name="PTObj_DBranchDLine_2_16">
          <a:extLst>
            <a:ext uri="{FF2B5EF4-FFF2-40B4-BE49-F238E27FC236}">
              <a16:creationId xmlns:a16="http://schemas.microsoft.com/office/drawing/2014/main" id="{B72CDB4D-A260-4FF6-ACE5-3570637F5260}"/>
            </a:ext>
          </a:extLst>
        </xdr:cNvPr>
        <xdr:cNvCxnSpPr/>
      </xdr:nvCxnSpPr>
      <xdr:spPr>
        <a:xfrm flipV="1">
          <a:off x="6586347" y="6090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41</xdr:row>
      <xdr:rowOff>185420</xdr:rowOff>
    </xdr:from>
    <xdr:to>
      <xdr:col>4</xdr:col>
      <xdr:colOff>127</xdr:colOff>
      <xdr:row>41</xdr:row>
      <xdr:rowOff>185420</xdr:rowOff>
    </xdr:to>
    <xdr:cxnSp macro="_xll.PtreeEvent_ObjectClick">
      <xdr:nvCxnSpPr>
        <xdr:cNvPr id="403" name="PTObj_DBranchHLine_2_17">
          <a:extLst>
            <a:ext uri="{FF2B5EF4-FFF2-40B4-BE49-F238E27FC236}">
              <a16:creationId xmlns:a16="http://schemas.microsoft.com/office/drawing/2014/main" id="{56B3C9FC-5E15-4C60-B3F5-74066BA30170}"/>
            </a:ext>
          </a:extLst>
        </xdr:cNvPr>
        <xdr:cNvCxnSpPr/>
      </xdr:nvCxnSpPr>
      <xdr:spPr>
        <a:xfrm>
          <a:off x="5043297" y="6471920"/>
          <a:ext cx="14528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41</xdr:row>
      <xdr:rowOff>185420</xdr:rowOff>
    </xdr:from>
    <xdr:to>
      <xdr:col>3</xdr:col>
      <xdr:colOff>242697</xdr:colOff>
      <xdr:row>45</xdr:row>
      <xdr:rowOff>180339</xdr:rowOff>
    </xdr:to>
    <xdr:cxnSp macro="_xll.PtreeEvent_ObjectClick">
      <xdr:nvCxnSpPr>
        <xdr:cNvPr id="402" name="PTObj_DBranchDLine_2_17">
          <a:extLst>
            <a:ext uri="{FF2B5EF4-FFF2-40B4-BE49-F238E27FC236}">
              <a16:creationId xmlns:a16="http://schemas.microsoft.com/office/drawing/2014/main" id="{72DBDAC1-DBA8-40D1-AB49-B29ABDC8EF45}"/>
            </a:ext>
          </a:extLst>
        </xdr:cNvPr>
        <xdr:cNvCxnSpPr/>
      </xdr:nvCxnSpPr>
      <xdr:spPr>
        <a:xfrm flipV="1">
          <a:off x="4890897" y="6471920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167</xdr:row>
      <xdr:rowOff>185421</xdr:rowOff>
    </xdr:from>
    <xdr:to>
      <xdr:col>3</xdr:col>
      <xdr:colOff>127</xdr:colOff>
      <xdr:row>167</xdr:row>
      <xdr:rowOff>185421</xdr:rowOff>
    </xdr:to>
    <xdr:cxnSp macro="_xll.PtreeEvent_ObjectClick">
      <xdr:nvCxnSpPr>
        <xdr:cNvPr id="311" name="PTObj_DBranchHLine_2_80">
          <a:extLst>
            <a:ext uri="{FF2B5EF4-FFF2-40B4-BE49-F238E27FC236}">
              <a16:creationId xmlns:a16="http://schemas.microsoft.com/office/drawing/2014/main" id="{CA15A363-8928-454C-9EFA-45A9B4D3C84B}"/>
            </a:ext>
          </a:extLst>
        </xdr:cNvPr>
        <xdr:cNvCxnSpPr/>
      </xdr:nvCxnSpPr>
      <xdr:spPr>
        <a:xfrm>
          <a:off x="3433572" y="30474921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167</xdr:row>
      <xdr:rowOff>185421</xdr:rowOff>
    </xdr:from>
    <xdr:to>
      <xdr:col>2</xdr:col>
      <xdr:colOff>242697</xdr:colOff>
      <xdr:row>175</xdr:row>
      <xdr:rowOff>180342</xdr:rowOff>
    </xdr:to>
    <xdr:cxnSp macro="_xll.PtreeEvent_ObjectClick">
      <xdr:nvCxnSpPr>
        <xdr:cNvPr id="310" name="PTObj_DBranchDLine_2_80">
          <a:extLst>
            <a:ext uri="{FF2B5EF4-FFF2-40B4-BE49-F238E27FC236}">
              <a16:creationId xmlns:a16="http://schemas.microsoft.com/office/drawing/2014/main" id="{07FD41C2-D3B5-4751-9AAF-AE6DD34BEAAC}"/>
            </a:ext>
          </a:extLst>
        </xdr:cNvPr>
        <xdr:cNvCxnSpPr/>
      </xdr:nvCxnSpPr>
      <xdr:spPr>
        <a:xfrm flipV="1">
          <a:off x="3281172" y="30474921"/>
          <a:ext cx="152400" cy="1518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175</xdr:row>
      <xdr:rowOff>185421</xdr:rowOff>
    </xdr:from>
    <xdr:to>
      <xdr:col>2</xdr:col>
      <xdr:colOff>127</xdr:colOff>
      <xdr:row>175</xdr:row>
      <xdr:rowOff>185421</xdr:rowOff>
    </xdr:to>
    <xdr:cxnSp macro="_xll.PtreeEvent_ObjectClick">
      <xdr:nvCxnSpPr>
        <xdr:cNvPr id="307" name="PTObj_DBranchHLine_2_84">
          <a:extLst>
            <a:ext uri="{FF2B5EF4-FFF2-40B4-BE49-F238E27FC236}">
              <a16:creationId xmlns:a16="http://schemas.microsoft.com/office/drawing/2014/main" id="{D3B3A659-8214-4262-8D58-E57B03200D6A}"/>
            </a:ext>
          </a:extLst>
        </xdr:cNvPr>
        <xdr:cNvCxnSpPr/>
      </xdr:nvCxnSpPr>
      <xdr:spPr>
        <a:xfrm>
          <a:off x="2052447" y="31998921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99</xdr:row>
      <xdr:rowOff>180339</xdr:rowOff>
    </xdr:from>
    <xdr:to>
      <xdr:col>1</xdr:col>
      <xdr:colOff>242697</xdr:colOff>
      <xdr:row>175</xdr:row>
      <xdr:rowOff>185421</xdr:rowOff>
    </xdr:to>
    <xdr:cxnSp macro="_xll.PtreeEvent_ObjectClick">
      <xdr:nvCxnSpPr>
        <xdr:cNvPr id="306" name="PTObj_DBranchDLine_2_84">
          <a:extLst>
            <a:ext uri="{FF2B5EF4-FFF2-40B4-BE49-F238E27FC236}">
              <a16:creationId xmlns:a16="http://schemas.microsoft.com/office/drawing/2014/main" id="{4F032597-392E-49FD-A941-FECD9380B20E}"/>
            </a:ext>
          </a:extLst>
        </xdr:cNvPr>
        <xdr:cNvCxnSpPr/>
      </xdr:nvCxnSpPr>
      <xdr:spPr>
        <a:xfrm>
          <a:off x="1900047" y="17515839"/>
          <a:ext cx="152400" cy="144830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137</xdr:row>
      <xdr:rowOff>185420</xdr:rowOff>
    </xdr:from>
    <xdr:to>
      <xdr:col>3</xdr:col>
      <xdr:colOff>127</xdr:colOff>
      <xdr:row>137</xdr:row>
      <xdr:rowOff>185420</xdr:rowOff>
    </xdr:to>
    <xdr:cxnSp macro="_xll.PtreeEvent_ObjectClick">
      <xdr:nvCxnSpPr>
        <xdr:cNvPr id="251" name="PTObj_DBranchHLine_2_65">
          <a:extLst>
            <a:ext uri="{FF2B5EF4-FFF2-40B4-BE49-F238E27FC236}">
              <a16:creationId xmlns:a16="http://schemas.microsoft.com/office/drawing/2014/main" id="{5BCDD77C-8803-42B8-B52B-28B944004866}"/>
            </a:ext>
          </a:extLst>
        </xdr:cNvPr>
        <xdr:cNvCxnSpPr/>
      </xdr:nvCxnSpPr>
      <xdr:spPr>
        <a:xfrm>
          <a:off x="3433572" y="24759920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137</xdr:row>
      <xdr:rowOff>185420</xdr:rowOff>
    </xdr:from>
    <xdr:to>
      <xdr:col>2</xdr:col>
      <xdr:colOff>242697</xdr:colOff>
      <xdr:row>145</xdr:row>
      <xdr:rowOff>180342</xdr:rowOff>
    </xdr:to>
    <xdr:cxnSp macro="_xll.PtreeEvent_ObjectClick">
      <xdr:nvCxnSpPr>
        <xdr:cNvPr id="250" name="PTObj_DBranchDLine_2_65">
          <a:extLst>
            <a:ext uri="{FF2B5EF4-FFF2-40B4-BE49-F238E27FC236}">
              <a16:creationId xmlns:a16="http://schemas.microsoft.com/office/drawing/2014/main" id="{8FBA9723-9600-47C2-8D83-06CC487EB02D}"/>
            </a:ext>
          </a:extLst>
        </xdr:cNvPr>
        <xdr:cNvCxnSpPr/>
      </xdr:nvCxnSpPr>
      <xdr:spPr>
        <a:xfrm flipV="1">
          <a:off x="3281172" y="24759920"/>
          <a:ext cx="152400" cy="151892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145</xdr:row>
      <xdr:rowOff>185421</xdr:rowOff>
    </xdr:from>
    <xdr:to>
      <xdr:col>2</xdr:col>
      <xdr:colOff>127</xdr:colOff>
      <xdr:row>145</xdr:row>
      <xdr:rowOff>185421</xdr:rowOff>
    </xdr:to>
    <xdr:cxnSp macro="_xll.PtreeEvent_ObjectClick">
      <xdr:nvCxnSpPr>
        <xdr:cNvPr id="247" name="PTObj_DBranchHLine_2_69">
          <a:extLst>
            <a:ext uri="{FF2B5EF4-FFF2-40B4-BE49-F238E27FC236}">
              <a16:creationId xmlns:a16="http://schemas.microsoft.com/office/drawing/2014/main" id="{41856C68-6118-4A33-A6D1-899BCBFB1D76}"/>
            </a:ext>
          </a:extLst>
        </xdr:cNvPr>
        <xdr:cNvCxnSpPr/>
      </xdr:nvCxnSpPr>
      <xdr:spPr>
        <a:xfrm>
          <a:off x="2052447" y="26283921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99</xdr:row>
      <xdr:rowOff>180339</xdr:rowOff>
    </xdr:from>
    <xdr:to>
      <xdr:col>1</xdr:col>
      <xdr:colOff>242697</xdr:colOff>
      <xdr:row>145</xdr:row>
      <xdr:rowOff>185421</xdr:rowOff>
    </xdr:to>
    <xdr:cxnSp macro="_xll.PtreeEvent_ObjectClick">
      <xdr:nvCxnSpPr>
        <xdr:cNvPr id="246" name="PTObj_DBranchDLine_2_69">
          <a:extLst>
            <a:ext uri="{FF2B5EF4-FFF2-40B4-BE49-F238E27FC236}">
              <a16:creationId xmlns:a16="http://schemas.microsoft.com/office/drawing/2014/main" id="{43463B01-85EF-4D5C-974C-77277A277763}"/>
            </a:ext>
          </a:extLst>
        </xdr:cNvPr>
        <xdr:cNvCxnSpPr/>
      </xdr:nvCxnSpPr>
      <xdr:spPr>
        <a:xfrm>
          <a:off x="1900047" y="17515839"/>
          <a:ext cx="152400" cy="87680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107</xdr:row>
      <xdr:rowOff>185420</xdr:rowOff>
    </xdr:from>
    <xdr:to>
      <xdr:col>3</xdr:col>
      <xdr:colOff>127</xdr:colOff>
      <xdr:row>107</xdr:row>
      <xdr:rowOff>185420</xdr:rowOff>
    </xdr:to>
    <xdr:cxnSp macro="_xll.PtreeEvent_ObjectClick">
      <xdr:nvCxnSpPr>
        <xdr:cNvPr id="191" name="PTObj_DBranchHLine_2_50">
          <a:extLst>
            <a:ext uri="{FF2B5EF4-FFF2-40B4-BE49-F238E27FC236}">
              <a16:creationId xmlns:a16="http://schemas.microsoft.com/office/drawing/2014/main" id="{DE1350D7-6AE3-41A7-A119-44F6BFAEDF18}"/>
            </a:ext>
          </a:extLst>
        </xdr:cNvPr>
        <xdr:cNvCxnSpPr/>
      </xdr:nvCxnSpPr>
      <xdr:spPr>
        <a:xfrm>
          <a:off x="3433572" y="19044920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107</xdr:row>
      <xdr:rowOff>185420</xdr:rowOff>
    </xdr:from>
    <xdr:to>
      <xdr:col>2</xdr:col>
      <xdr:colOff>242697</xdr:colOff>
      <xdr:row>115</xdr:row>
      <xdr:rowOff>180339</xdr:rowOff>
    </xdr:to>
    <xdr:cxnSp macro="_xll.PtreeEvent_ObjectClick">
      <xdr:nvCxnSpPr>
        <xdr:cNvPr id="190" name="PTObj_DBranchDLine_2_50">
          <a:extLst>
            <a:ext uri="{FF2B5EF4-FFF2-40B4-BE49-F238E27FC236}">
              <a16:creationId xmlns:a16="http://schemas.microsoft.com/office/drawing/2014/main" id="{2CB92810-E998-4DAE-8159-78BA7127EB78}"/>
            </a:ext>
          </a:extLst>
        </xdr:cNvPr>
        <xdr:cNvCxnSpPr/>
      </xdr:nvCxnSpPr>
      <xdr:spPr>
        <a:xfrm flipV="1">
          <a:off x="3281172" y="19044920"/>
          <a:ext cx="152400" cy="1518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115</xdr:row>
      <xdr:rowOff>185420</xdr:rowOff>
    </xdr:from>
    <xdr:to>
      <xdr:col>2</xdr:col>
      <xdr:colOff>127</xdr:colOff>
      <xdr:row>115</xdr:row>
      <xdr:rowOff>185420</xdr:rowOff>
    </xdr:to>
    <xdr:cxnSp macro="_xll.PtreeEvent_ObjectClick">
      <xdr:nvCxnSpPr>
        <xdr:cNvPr id="187" name="PTObj_DBranchHLine_2_54">
          <a:extLst>
            <a:ext uri="{FF2B5EF4-FFF2-40B4-BE49-F238E27FC236}">
              <a16:creationId xmlns:a16="http://schemas.microsoft.com/office/drawing/2014/main" id="{2732C965-A3AA-48A3-8B3B-3E2930A329B5}"/>
            </a:ext>
          </a:extLst>
        </xdr:cNvPr>
        <xdr:cNvCxnSpPr/>
      </xdr:nvCxnSpPr>
      <xdr:spPr>
        <a:xfrm>
          <a:off x="2052447" y="20568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99</xdr:row>
      <xdr:rowOff>180339</xdr:rowOff>
    </xdr:from>
    <xdr:to>
      <xdr:col>1</xdr:col>
      <xdr:colOff>242697</xdr:colOff>
      <xdr:row>115</xdr:row>
      <xdr:rowOff>185420</xdr:rowOff>
    </xdr:to>
    <xdr:cxnSp macro="_xll.PtreeEvent_ObjectClick">
      <xdr:nvCxnSpPr>
        <xdr:cNvPr id="186" name="PTObj_DBranchDLine_2_54">
          <a:extLst>
            <a:ext uri="{FF2B5EF4-FFF2-40B4-BE49-F238E27FC236}">
              <a16:creationId xmlns:a16="http://schemas.microsoft.com/office/drawing/2014/main" id="{A72D37F6-CFE8-46F2-822D-97D5083AA6F3}"/>
            </a:ext>
          </a:extLst>
        </xdr:cNvPr>
        <xdr:cNvCxnSpPr/>
      </xdr:nvCxnSpPr>
      <xdr:spPr>
        <a:xfrm>
          <a:off x="1900047" y="17515839"/>
          <a:ext cx="152400" cy="3053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75</xdr:row>
      <xdr:rowOff>185420</xdr:rowOff>
    </xdr:from>
    <xdr:to>
      <xdr:col>3</xdr:col>
      <xdr:colOff>127</xdr:colOff>
      <xdr:row>75</xdr:row>
      <xdr:rowOff>185420</xdr:rowOff>
    </xdr:to>
    <xdr:cxnSp macro="_xll.PtreeEvent_ObjectClick">
      <xdr:nvCxnSpPr>
        <xdr:cNvPr id="131" name="PTObj_DBranchHLine_2_34">
          <a:extLst>
            <a:ext uri="{FF2B5EF4-FFF2-40B4-BE49-F238E27FC236}">
              <a16:creationId xmlns:a16="http://schemas.microsoft.com/office/drawing/2014/main" id="{8B2AD5D6-308A-4BA6-B5AC-A836EEB99455}"/>
            </a:ext>
          </a:extLst>
        </xdr:cNvPr>
        <xdr:cNvCxnSpPr/>
      </xdr:nvCxnSpPr>
      <xdr:spPr>
        <a:xfrm>
          <a:off x="3433572" y="12948920"/>
          <a:ext cx="13671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75</xdr:row>
      <xdr:rowOff>185420</xdr:rowOff>
    </xdr:from>
    <xdr:to>
      <xdr:col>2</xdr:col>
      <xdr:colOff>242697</xdr:colOff>
      <xdr:row>83</xdr:row>
      <xdr:rowOff>180339</xdr:rowOff>
    </xdr:to>
    <xdr:cxnSp macro="_xll.PtreeEvent_ObjectClick">
      <xdr:nvCxnSpPr>
        <xdr:cNvPr id="130" name="PTObj_DBranchDLine_2_34">
          <a:extLst>
            <a:ext uri="{FF2B5EF4-FFF2-40B4-BE49-F238E27FC236}">
              <a16:creationId xmlns:a16="http://schemas.microsoft.com/office/drawing/2014/main" id="{9353D1AB-FBCC-4CB6-8387-75CB27957253}"/>
            </a:ext>
          </a:extLst>
        </xdr:cNvPr>
        <xdr:cNvCxnSpPr/>
      </xdr:nvCxnSpPr>
      <xdr:spPr>
        <a:xfrm flipV="1">
          <a:off x="3281172" y="12948920"/>
          <a:ext cx="152400" cy="1518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83</xdr:row>
      <xdr:rowOff>185420</xdr:rowOff>
    </xdr:from>
    <xdr:to>
      <xdr:col>2</xdr:col>
      <xdr:colOff>127</xdr:colOff>
      <xdr:row>83</xdr:row>
      <xdr:rowOff>185420</xdr:rowOff>
    </xdr:to>
    <xdr:cxnSp macro="_xll.PtreeEvent_ObjectClick">
      <xdr:nvCxnSpPr>
        <xdr:cNvPr id="127" name="PTObj_DBranchHLine_2_38">
          <a:extLst>
            <a:ext uri="{FF2B5EF4-FFF2-40B4-BE49-F238E27FC236}">
              <a16:creationId xmlns:a16="http://schemas.microsoft.com/office/drawing/2014/main" id="{9269F6B8-9AD2-4136-A2AB-C6782138D036}"/>
            </a:ext>
          </a:extLst>
        </xdr:cNvPr>
        <xdr:cNvCxnSpPr/>
      </xdr:nvCxnSpPr>
      <xdr:spPr>
        <a:xfrm>
          <a:off x="2052447" y="14472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83</xdr:row>
      <xdr:rowOff>185420</xdr:rowOff>
    </xdr:from>
    <xdr:to>
      <xdr:col>1</xdr:col>
      <xdr:colOff>242697</xdr:colOff>
      <xdr:row>99</xdr:row>
      <xdr:rowOff>180339</xdr:rowOff>
    </xdr:to>
    <xdr:cxnSp macro="_xll.PtreeEvent_ObjectClick">
      <xdr:nvCxnSpPr>
        <xdr:cNvPr id="126" name="PTObj_DBranchDLine_2_38">
          <a:extLst>
            <a:ext uri="{FF2B5EF4-FFF2-40B4-BE49-F238E27FC236}">
              <a16:creationId xmlns:a16="http://schemas.microsoft.com/office/drawing/2014/main" id="{C4924797-12AD-48A0-B846-5CE81598D339}"/>
            </a:ext>
          </a:extLst>
        </xdr:cNvPr>
        <xdr:cNvCxnSpPr/>
      </xdr:nvCxnSpPr>
      <xdr:spPr>
        <a:xfrm flipV="1">
          <a:off x="1900047" y="14472920"/>
          <a:ext cx="152400" cy="3042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45</xdr:row>
      <xdr:rowOff>185420</xdr:rowOff>
    </xdr:from>
    <xdr:to>
      <xdr:col>3</xdr:col>
      <xdr:colOff>127</xdr:colOff>
      <xdr:row>45</xdr:row>
      <xdr:rowOff>185420</xdr:rowOff>
    </xdr:to>
    <xdr:cxnSp macro="_xll.PtreeEvent_ObjectClick">
      <xdr:nvCxnSpPr>
        <xdr:cNvPr id="71" name="PTObj_DBranchHLine_2_19">
          <a:extLst>
            <a:ext uri="{FF2B5EF4-FFF2-40B4-BE49-F238E27FC236}">
              <a16:creationId xmlns:a16="http://schemas.microsoft.com/office/drawing/2014/main" id="{04FFF6D6-0CBB-4FFC-8072-AA0E43A041EE}"/>
            </a:ext>
          </a:extLst>
        </xdr:cNvPr>
        <xdr:cNvCxnSpPr/>
      </xdr:nvCxnSpPr>
      <xdr:spPr>
        <a:xfrm>
          <a:off x="3433572" y="7233920"/>
          <a:ext cx="13576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45</xdr:row>
      <xdr:rowOff>185420</xdr:rowOff>
    </xdr:from>
    <xdr:to>
      <xdr:col>2</xdr:col>
      <xdr:colOff>242697</xdr:colOff>
      <xdr:row>53</xdr:row>
      <xdr:rowOff>180339</xdr:rowOff>
    </xdr:to>
    <xdr:cxnSp macro="_xll.PtreeEvent_ObjectClick">
      <xdr:nvCxnSpPr>
        <xdr:cNvPr id="70" name="PTObj_DBranchDLine_2_19">
          <a:extLst>
            <a:ext uri="{FF2B5EF4-FFF2-40B4-BE49-F238E27FC236}">
              <a16:creationId xmlns:a16="http://schemas.microsoft.com/office/drawing/2014/main" id="{00476F98-868F-4078-8ADC-5EC434D414B9}"/>
            </a:ext>
          </a:extLst>
        </xdr:cNvPr>
        <xdr:cNvCxnSpPr/>
      </xdr:nvCxnSpPr>
      <xdr:spPr>
        <a:xfrm flipV="1">
          <a:off x="3281172" y="7233920"/>
          <a:ext cx="152400" cy="1518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53</xdr:row>
      <xdr:rowOff>185420</xdr:rowOff>
    </xdr:from>
    <xdr:to>
      <xdr:col>2</xdr:col>
      <xdr:colOff>127</xdr:colOff>
      <xdr:row>53</xdr:row>
      <xdr:rowOff>185420</xdr:rowOff>
    </xdr:to>
    <xdr:cxnSp macro="_xll.PtreeEvent_ObjectClick">
      <xdr:nvCxnSpPr>
        <xdr:cNvPr id="67" name="PTObj_DBranchHLine_2_23">
          <a:extLst>
            <a:ext uri="{FF2B5EF4-FFF2-40B4-BE49-F238E27FC236}">
              <a16:creationId xmlns:a16="http://schemas.microsoft.com/office/drawing/2014/main" id="{45DA3FCA-9438-4379-84AD-57B01D3D5CF8}"/>
            </a:ext>
          </a:extLst>
        </xdr:cNvPr>
        <xdr:cNvCxnSpPr/>
      </xdr:nvCxnSpPr>
      <xdr:spPr>
        <a:xfrm>
          <a:off x="2052447" y="8757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53</xdr:row>
      <xdr:rowOff>185420</xdr:rowOff>
    </xdr:from>
    <xdr:to>
      <xdr:col>1</xdr:col>
      <xdr:colOff>242697</xdr:colOff>
      <xdr:row>99</xdr:row>
      <xdr:rowOff>180339</xdr:rowOff>
    </xdr:to>
    <xdr:cxnSp macro="_xll.PtreeEvent_ObjectClick">
      <xdr:nvCxnSpPr>
        <xdr:cNvPr id="66" name="PTObj_DBranchDLine_2_23">
          <a:extLst>
            <a:ext uri="{FF2B5EF4-FFF2-40B4-BE49-F238E27FC236}">
              <a16:creationId xmlns:a16="http://schemas.microsoft.com/office/drawing/2014/main" id="{F225B8FA-B4A9-47DE-B9BD-2F2B5F42ED92}"/>
            </a:ext>
          </a:extLst>
        </xdr:cNvPr>
        <xdr:cNvCxnSpPr/>
      </xdr:nvCxnSpPr>
      <xdr:spPr>
        <a:xfrm flipV="1">
          <a:off x="1900047" y="8757920"/>
          <a:ext cx="152400" cy="875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13</xdr:row>
      <xdr:rowOff>185420</xdr:rowOff>
    </xdr:from>
    <xdr:to>
      <xdr:col>5</xdr:col>
      <xdr:colOff>127</xdr:colOff>
      <xdr:row>13</xdr:row>
      <xdr:rowOff>185420</xdr:rowOff>
    </xdr:to>
    <xdr:cxnSp macro="_xll.PtreeEvent_ObjectClick">
      <xdr:nvCxnSpPr>
        <xdr:cNvPr id="23" name="PTObj_DBranchHLine_2_3">
          <a:extLst>
            <a:ext uri="{FF2B5EF4-FFF2-40B4-BE49-F238E27FC236}">
              <a16:creationId xmlns:a16="http://schemas.microsoft.com/office/drawing/2014/main" id="{B8F19A9A-943C-4C07-BF0D-AF92F3CB7AA3}"/>
            </a:ext>
          </a:extLst>
        </xdr:cNvPr>
        <xdr:cNvCxnSpPr/>
      </xdr:nvCxnSpPr>
      <xdr:spPr>
        <a:xfrm>
          <a:off x="6595872" y="1137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11</xdr:row>
      <xdr:rowOff>180340</xdr:rowOff>
    </xdr:from>
    <xdr:to>
      <xdr:col>4</xdr:col>
      <xdr:colOff>242697</xdr:colOff>
      <xdr:row>13</xdr:row>
      <xdr:rowOff>185420</xdr:rowOff>
    </xdr:to>
    <xdr:cxnSp macro="_xll.PtreeEvent_ObjectClick">
      <xdr:nvCxnSpPr>
        <xdr:cNvPr id="22" name="PTObj_DBranchDLine_2_3">
          <a:extLst>
            <a:ext uri="{FF2B5EF4-FFF2-40B4-BE49-F238E27FC236}">
              <a16:creationId xmlns:a16="http://schemas.microsoft.com/office/drawing/2014/main" id="{156CA1D6-32F6-4995-B59B-991D31EC31A8}"/>
            </a:ext>
          </a:extLst>
        </xdr:cNvPr>
        <xdr:cNvCxnSpPr/>
      </xdr:nvCxnSpPr>
      <xdr:spPr>
        <a:xfrm>
          <a:off x="6443472" y="751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9</xdr:row>
      <xdr:rowOff>185420</xdr:rowOff>
    </xdr:from>
    <xdr:to>
      <xdr:col>5</xdr:col>
      <xdr:colOff>127</xdr:colOff>
      <xdr:row>9</xdr:row>
      <xdr:rowOff>185420</xdr:rowOff>
    </xdr:to>
    <xdr:cxnSp macro="_xll.PtreeEvent_ObjectClick">
      <xdr:nvCxnSpPr>
        <xdr:cNvPr id="19" name="PTObj_DBranchHLine_2_1">
          <a:extLst>
            <a:ext uri="{FF2B5EF4-FFF2-40B4-BE49-F238E27FC236}">
              <a16:creationId xmlns:a16="http://schemas.microsoft.com/office/drawing/2014/main" id="{FC7D0C20-C252-4ADB-AFF3-942EDCFD7FCC}"/>
            </a:ext>
          </a:extLst>
        </xdr:cNvPr>
        <xdr:cNvCxnSpPr/>
      </xdr:nvCxnSpPr>
      <xdr:spPr>
        <a:xfrm>
          <a:off x="6595872" y="375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9</xdr:row>
      <xdr:rowOff>185420</xdr:rowOff>
    </xdr:from>
    <xdr:to>
      <xdr:col>4</xdr:col>
      <xdr:colOff>242697</xdr:colOff>
      <xdr:row>11</xdr:row>
      <xdr:rowOff>180340</xdr:rowOff>
    </xdr:to>
    <xdr:cxnSp macro="_xll.PtreeEvent_ObjectClick">
      <xdr:nvCxnSpPr>
        <xdr:cNvPr id="18" name="PTObj_DBranchDLine_2_1">
          <a:extLst>
            <a:ext uri="{FF2B5EF4-FFF2-40B4-BE49-F238E27FC236}">
              <a16:creationId xmlns:a16="http://schemas.microsoft.com/office/drawing/2014/main" id="{DB67455B-FAF6-417B-A92C-1009043946B7}"/>
            </a:ext>
          </a:extLst>
        </xdr:cNvPr>
        <xdr:cNvCxnSpPr/>
      </xdr:nvCxnSpPr>
      <xdr:spPr>
        <a:xfrm flipV="1">
          <a:off x="6443472" y="375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11</xdr:row>
      <xdr:rowOff>185420</xdr:rowOff>
    </xdr:from>
    <xdr:to>
      <xdr:col>4</xdr:col>
      <xdr:colOff>127</xdr:colOff>
      <xdr:row>11</xdr:row>
      <xdr:rowOff>185420</xdr:rowOff>
    </xdr:to>
    <xdr:cxnSp macro="_xll.PtreeEvent_ObjectClick">
      <xdr:nvCxnSpPr>
        <xdr:cNvPr id="15" name="PTObj_DBranchHLine_2_2">
          <a:extLst>
            <a:ext uri="{FF2B5EF4-FFF2-40B4-BE49-F238E27FC236}">
              <a16:creationId xmlns:a16="http://schemas.microsoft.com/office/drawing/2014/main" id="{F68D9A04-B35C-4FD9-897B-880CAB3E7A1A}"/>
            </a:ext>
          </a:extLst>
        </xdr:cNvPr>
        <xdr:cNvCxnSpPr/>
      </xdr:nvCxnSpPr>
      <xdr:spPr>
        <a:xfrm>
          <a:off x="4909947" y="756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</xdr:row>
      <xdr:rowOff>185420</xdr:rowOff>
    </xdr:from>
    <xdr:to>
      <xdr:col>3</xdr:col>
      <xdr:colOff>242697</xdr:colOff>
      <xdr:row>15</xdr:row>
      <xdr:rowOff>180340</xdr:rowOff>
    </xdr:to>
    <xdr:cxnSp macro="_xll.PtreeEvent_ObjectClick">
      <xdr:nvCxnSpPr>
        <xdr:cNvPr id="14" name="PTObj_DBranchDLine_2_2">
          <a:extLst>
            <a:ext uri="{FF2B5EF4-FFF2-40B4-BE49-F238E27FC236}">
              <a16:creationId xmlns:a16="http://schemas.microsoft.com/office/drawing/2014/main" id="{7F3CBA0A-6596-4DDF-A23A-E82FCBA3E03C}"/>
            </a:ext>
          </a:extLst>
        </xdr:cNvPr>
        <xdr:cNvCxnSpPr/>
      </xdr:nvCxnSpPr>
      <xdr:spPr>
        <a:xfrm flipV="1">
          <a:off x="4757547" y="7569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15</xdr:row>
      <xdr:rowOff>185420</xdr:rowOff>
    </xdr:from>
    <xdr:to>
      <xdr:col>3</xdr:col>
      <xdr:colOff>127</xdr:colOff>
      <xdr:row>15</xdr:row>
      <xdr:rowOff>185420</xdr:rowOff>
    </xdr:to>
    <xdr:cxnSp macro="_xll.PtreeEvent_ObjectClick">
      <xdr:nvCxnSpPr>
        <xdr:cNvPr id="11" name="PTObj_DBranchHLine_2_4">
          <a:extLst>
            <a:ext uri="{FF2B5EF4-FFF2-40B4-BE49-F238E27FC236}">
              <a16:creationId xmlns:a16="http://schemas.microsoft.com/office/drawing/2014/main" id="{C154D4EE-A381-48BF-880F-878FD63F5A57}"/>
            </a:ext>
          </a:extLst>
        </xdr:cNvPr>
        <xdr:cNvCxnSpPr/>
      </xdr:nvCxnSpPr>
      <xdr:spPr>
        <a:xfrm>
          <a:off x="3433572" y="1518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15</xdr:row>
      <xdr:rowOff>185420</xdr:rowOff>
    </xdr:from>
    <xdr:to>
      <xdr:col>2</xdr:col>
      <xdr:colOff>242697</xdr:colOff>
      <xdr:row>23</xdr:row>
      <xdr:rowOff>180340</xdr:rowOff>
    </xdr:to>
    <xdr:cxnSp macro="_xll.PtreeEvent_ObjectClick">
      <xdr:nvCxnSpPr>
        <xdr:cNvPr id="10" name="PTObj_DBranchDLine_2_4">
          <a:extLst>
            <a:ext uri="{FF2B5EF4-FFF2-40B4-BE49-F238E27FC236}">
              <a16:creationId xmlns:a16="http://schemas.microsoft.com/office/drawing/2014/main" id="{58687169-DD84-4DF7-AACF-3039D27167A9}"/>
            </a:ext>
          </a:extLst>
        </xdr:cNvPr>
        <xdr:cNvCxnSpPr/>
      </xdr:nvCxnSpPr>
      <xdr:spPr>
        <a:xfrm flipV="1">
          <a:off x="3281172" y="1518920"/>
          <a:ext cx="152400" cy="1518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23</xdr:row>
      <xdr:rowOff>185420</xdr:rowOff>
    </xdr:from>
    <xdr:to>
      <xdr:col>2</xdr:col>
      <xdr:colOff>127</xdr:colOff>
      <xdr:row>23</xdr:row>
      <xdr:rowOff>185420</xdr:rowOff>
    </xdr:to>
    <xdr:cxnSp macro="_xll.PtreeEvent_ObjectClick">
      <xdr:nvCxnSpPr>
        <xdr:cNvPr id="7" name="PTObj_DBranchHLine_2_8">
          <a:extLst>
            <a:ext uri="{FF2B5EF4-FFF2-40B4-BE49-F238E27FC236}">
              <a16:creationId xmlns:a16="http://schemas.microsoft.com/office/drawing/2014/main" id="{7D3080D5-BF11-43DE-9EE0-5D11EB5FF0DB}"/>
            </a:ext>
          </a:extLst>
        </xdr:cNvPr>
        <xdr:cNvCxnSpPr/>
      </xdr:nvCxnSpPr>
      <xdr:spPr>
        <a:xfrm>
          <a:off x="2052447" y="3042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23</xdr:row>
      <xdr:rowOff>185420</xdr:rowOff>
    </xdr:from>
    <xdr:to>
      <xdr:col>1</xdr:col>
      <xdr:colOff>242697</xdr:colOff>
      <xdr:row>99</xdr:row>
      <xdr:rowOff>180339</xdr:rowOff>
    </xdr:to>
    <xdr:cxnSp macro="_xll.PtreeEvent_ObjectClick">
      <xdr:nvCxnSpPr>
        <xdr:cNvPr id="6" name="PTObj_DBranchDLine_2_8">
          <a:extLst>
            <a:ext uri="{FF2B5EF4-FFF2-40B4-BE49-F238E27FC236}">
              <a16:creationId xmlns:a16="http://schemas.microsoft.com/office/drawing/2014/main" id="{114EDE80-CC5C-473B-A9BD-7977FB344C0E}"/>
            </a:ext>
          </a:extLst>
        </xdr:cNvPr>
        <xdr:cNvCxnSpPr/>
      </xdr:nvCxnSpPr>
      <xdr:spPr>
        <a:xfrm flipV="1">
          <a:off x="1900047" y="3042920"/>
          <a:ext cx="152400" cy="14472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99</xdr:row>
      <xdr:rowOff>185420</xdr:rowOff>
    </xdr:from>
    <xdr:to>
      <xdr:col>1</xdr:col>
      <xdr:colOff>127</xdr:colOff>
      <xdr:row>99</xdr:row>
      <xdr:rowOff>185420</xdr:rowOff>
    </xdr:to>
    <xdr:cxnSp macro="_xll.PtreeEvent_ObjectClick">
      <xdr:nvCxnSpPr>
        <xdr:cNvPr id="3" name="PTObj_DBranchHLine_2_46">
          <a:extLst>
            <a:ext uri="{FF2B5EF4-FFF2-40B4-BE49-F238E27FC236}">
              <a16:creationId xmlns:a16="http://schemas.microsoft.com/office/drawing/2014/main" id="{D92269EC-3466-4A00-BC88-712F35E921EF}"/>
            </a:ext>
          </a:extLst>
        </xdr:cNvPr>
        <xdr:cNvCxnSpPr/>
      </xdr:nvCxnSpPr>
      <xdr:spPr>
        <a:xfrm>
          <a:off x="177800" y="17520920"/>
          <a:ext cx="12034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99</xdr:row>
      <xdr:rowOff>90170</xdr:rowOff>
    </xdr:from>
    <xdr:to>
      <xdr:col>1</xdr:col>
      <xdr:colOff>190627</xdr:colOff>
      <xdr:row>100</xdr:row>
      <xdr:rowOff>90170</xdr:rowOff>
    </xdr:to>
    <xdr:sp macro="_xll.PtreeEvent_ObjectClick" textlink="">
      <xdr:nvSpPr>
        <xdr:cNvPr id="2" name="PTObj_DNode_2_46">
          <a:extLst>
            <a:ext uri="{FF2B5EF4-FFF2-40B4-BE49-F238E27FC236}">
              <a16:creationId xmlns:a16="http://schemas.microsoft.com/office/drawing/2014/main" id="{73C38099-8F77-4763-B93F-D0C293F894BB}"/>
            </a:ext>
          </a:extLst>
        </xdr:cNvPr>
        <xdr:cNvSpPr/>
      </xdr:nvSpPr>
      <xdr:spPr>
        <a:xfrm>
          <a:off x="1381252" y="17425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99</xdr:row>
      <xdr:rowOff>95106</xdr:rowOff>
    </xdr:from>
    <xdr:ext cx="1180836" cy="180627"/>
    <xdr:sp macro="_xll.PtreeEvent_ObjectClick" textlink="">
      <xdr:nvSpPr>
        <xdr:cNvPr id="4" name="PTObj_DBranchName_2_46">
          <a:extLst>
            <a:ext uri="{FF2B5EF4-FFF2-40B4-BE49-F238E27FC236}">
              <a16:creationId xmlns:a16="http://schemas.microsoft.com/office/drawing/2014/main" id="{8FDBB799-A57E-42EC-8544-D948E038FA50}"/>
            </a:ext>
          </a:extLst>
        </xdr:cNvPr>
        <xdr:cNvSpPr txBox="1"/>
      </xdr:nvSpPr>
      <xdr:spPr>
        <a:xfrm>
          <a:off x="215900" y="17430606"/>
          <a:ext cx="11808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Converted Stock Choice (2)</a:t>
          </a:r>
        </a:p>
      </xdr:txBody>
    </xdr:sp>
    <xdr:clientData/>
  </xdr:oneCellAnchor>
  <xdr:twoCellAnchor editAs="oneCell">
    <xdr:from>
      <xdr:col>2</xdr:col>
      <xdr:colOff>127</xdr:colOff>
      <xdr:row>23</xdr:row>
      <xdr:rowOff>90170</xdr:rowOff>
    </xdr:from>
    <xdr:to>
      <xdr:col>2</xdr:col>
      <xdr:colOff>190627</xdr:colOff>
      <xdr:row>24</xdr:row>
      <xdr:rowOff>90170</xdr:rowOff>
    </xdr:to>
    <xdr:sp macro="_xll.PtreeEvent_ObjectClick" textlink="">
      <xdr:nvSpPr>
        <xdr:cNvPr id="5" name="PTObj_DNode_2_8">
          <a:extLst>
            <a:ext uri="{FF2B5EF4-FFF2-40B4-BE49-F238E27FC236}">
              <a16:creationId xmlns:a16="http://schemas.microsoft.com/office/drawing/2014/main" id="{6E84FA64-0F43-4C02-BFA2-716332F63C0B}"/>
            </a:ext>
          </a:extLst>
        </xdr:cNvPr>
        <xdr:cNvSpPr/>
      </xdr:nvSpPr>
      <xdr:spPr>
        <a:xfrm>
          <a:off x="3191002" y="2947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23</xdr:row>
      <xdr:rowOff>95107</xdr:rowOff>
    </xdr:from>
    <xdr:ext cx="310854" cy="180627"/>
    <xdr:sp macro="_xll.PtreeEvent_ObjectClick" textlink="">
      <xdr:nvSpPr>
        <xdr:cNvPr id="8" name="PTObj_DBranchName_2_8">
          <a:extLst>
            <a:ext uri="{FF2B5EF4-FFF2-40B4-BE49-F238E27FC236}">
              <a16:creationId xmlns:a16="http://schemas.microsoft.com/office/drawing/2014/main" id="{7F94FF2A-B2CC-4AE0-8743-7348501D55A9}"/>
            </a:ext>
          </a:extLst>
        </xdr:cNvPr>
        <xdr:cNvSpPr txBox="1"/>
      </xdr:nvSpPr>
      <xdr:spPr>
        <a:xfrm>
          <a:off x="2090547" y="2952607"/>
          <a:ext cx="310854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IFNNY</a:t>
          </a:r>
        </a:p>
      </xdr:txBody>
    </xdr:sp>
    <xdr:clientData/>
  </xdr:oneCellAnchor>
  <xdr:twoCellAnchor editAs="oneCell">
    <xdr:from>
      <xdr:col>3</xdr:col>
      <xdr:colOff>127</xdr:colOff>
      <xdr:row>15</xdr:row>
      <xdr:rowOff>90170</xdr:rowOff>
    </xdr:from>
    <xdr:to>
      <xdr:col>3</xdr:col>
      <xdr:colOff>190627</xdr:colOff>
      <xdr:row>16</xdr:row>
      <xdr:rowOff>90170</xdr:rowOff>
    </xdr:to>
    <xdr:sp macro="_xll.PtreeEvent_ObjectClick" textlink="">
      <xdr:nvSpPr>
        <xdr:cNvPr id="9" name="PTObj_DNode_2_4">
          <a:extLst>
            <a:ext uri="{FF2B5EF4-FFF2-40B4-BE49-F238E27FC236}">
              <a16:creationId xmlns:a16="http://schemas.microsoft.com/office/drawing/2014/main" id="{04800D73-0EC5-4F98-BD64-0719507DBA22}"/>
            </a:ext>
          </a:extLst>
        </xdr:cNvPr>
        <xdr:cNvSpPr/>
      </xdr:nvSpPr>
      <xdr:spPr>
        <a:xfrm>
          <a:off x="4572127" y="142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15</xdr:row>
      <xdr:rowOff>95107</xdr:rowOff>
    </xdr:from>
    <xdr:ext cx="638380" cy="180627"/>
    <xdr:sp macro="_xll.PtreeEvent_ObjectClick" textlink="">
      <xdr:nvSpPr>
        <xdr:cNvPr id="12" name="PTObj_DBranchName_2_4">
          <a:extLst>
            <a:ext uri="{FF2B5EF4-FFF2-40B4-BE49-F238E27FC236}">
              <a16:creationId xmlns:a16="http://schemas.microsoft.com/office/drawing/2014/main" id="{A9A08C29-A7F6-4A6C-999D-6EF33E899472}"/>
            </a:ext>
          </a:extLst>
        </xdr:cNvPr>
        <xdr:cNvSpPr txBox="1"/>
      </xdr:nvSpPr>
      <xdr:spPr>
        <a:xfrm>
          <a:off x="3471672" y="1428607"/>
          <a:ext cx="63838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Up</a:t>
          </a:r>
        </a:p>
      </xdr:txBody>
    </xdr:sp>
    <xdr:clientData/>
  </xdr:oneCellAnchor>
  <xdr:twoCellAnchor editAs="oneCell">
    <xdr:from>
      <xdr:col>4</xdr:col>
      <xdr:colOff>127</xdr:colOff>
      <xdr:row>11</xdr:row>
      <xdr:rowOff>90170</xdr:rowOff>
    </xdr:from>
    <xdr:to>
      <xdr:col>4</xdr:col>
      <xdr:colOff>190627</xdr:colOff>
      <xdr:row>12</xdr:row>
      <xdr:rowOff>90170</xdr:rowOff>
    </xdr:to>
    <xdr:sp macro="_xll.PtreeEvent_ObjectClick" textlink="">
      <xdr:nvSpPr>
        <xdr:cNvPr id="13" name="PTObj_DNode_2_2">
          <a:extLst>
            <a:ext uri="{FF2B5EF4-FFF2-40B4-BE49-F238E27FC236}">
              <a16:creationId xmlns:a16="http://schemas.microsoft.com/office/drawing/2014/main" id="{CFEB3AE0-BFFB-48EB-89D8-9DF1CD77F8A4}"/>
            </a:ext>
          </a:extLst>
        </xdr:cNvPr>
        <xdr:cNvSpPr/>
      </xdr:nvSpPr>
      <xdr:spPr>
        <a:xfrm>
          <a:off x="6048502" y="66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11</xdr:row>
      <xdr:rowOff>95107</xdr:rowOff>
    </xdr:from>
    <xdr:ext cx="850874" cy="180627"/>
    <xdr:sp macro="_xll.PtreeEvent_ObjectClick" textlink="">
      <xdr:nvSpPr>
        <xdr:cNvPr id="16" name="PTObj_DBranchName_2_2">
          <a:extLst>
            <a:ext uri="{FF2B5EF4-FFF2-40B4-BE49-F238E27FC236}">
              <a16:creationId xmlns:a16="http://schemas.microsoft.com/office/drawing/2014/main" id="{03BDFBFF-CCC3-4DC7-B6D3-ADFE0BE1B7EC}"/>
            </a:ext>
          </a:extLst>
        </xdr:cNvPr>
        <xdr:cNvSpPr txBox="1"/>
      </xdr:nvSpPr>
      <xdr:spPr>
        <a:xfrm>
          <a:off x="4948047" y="666607"/>
          <a:ext cx="850874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9</xdr:row>
      <xdr:rowOff>90170</xdr:rowOff>
    </xdr:from>
    <xdr:to>
      <xdr:col>5</xdr:col>
      <xdr:colOff>190627</xdr:colOff>
      <xdr:row>10</xdr:row>
      <xdr:rowOff>90170</xdr:rowOff>
    </xdr:to>
    <xdr:sp macro="_xll.PtreeEvent_ObjectClick" textlink="">
      <xdr:nvSpPr>
        <xdr:cNvPr id="17" name="PTObj_DNode_2_1">
          <a:extLst>
            <a:ext uri="{FF2B5EF4-FFF2-40B4-BE49-F238E27FC236}">
              <a16:creationId xmlns:a16="http://schemas.microsoft.com/office/drawing/2014/main" id="{B093F9A8-405D-45EE-8A2D-0FF3B57BFE6A}"/>
            </a:ext>
          </a:extLst>
        </xdr:cNvPr>
        <xdr:cNvSpPr/>
      </xdr:nvSpPr>
      <xdr:spPr>
        <a:xfrm rot="-5400000">
          <a:off x="7734427" y="28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9</xdr:row>
      <xdr:rowOff>95107</xdr:rowOff>
    </xdr:from>
    <xdr:ext cx="503022" cy="180627"/>
    <xdr:sp macro="_xll.PtreeEvent_ObjectClick" textlink="">
      <xdr:nvSpPr>
        <xdr:cNvPr id="20" name="PTObj_DBranchName_2_1">
          <a:extLst>
            <a:ext uri="{FF2B5EF4-FFF2-40B4-BE49-F238E27FC236}">
              <a16:creationId xmlns:a16="http://schemas.microsoft.com/office/drawing/2014/main" id="{31541D36-6713-48E2-8F55-6693936FBA49}"/>
            </a:ext>
          </a:extLst>
        </xdr:cNvPr>
        <xdr:cNvSpPr txBox="1"/>
      </xdr:nvSpPr>
      <xdr:spPr>
        <a:xfrm>
          <a:off x="6633972" y="285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13</xdr:row>
      <xdr:rowOff>90170</xdr:rowOff>
    </xdr:from>
    <xdr:to>
      <xdr:col>5</xdr:col>
      <xdr:colOff>190627</xdr:colOff>
      <xdr:row>14</xdr:row>
      <xdr:rowOff>90170</xdr:rowOff>
    </xdr:to>
    <xdr:sp macro="_xll.PtreeEvent_ObjectClick" textlink="">
      <xdr:nvSpPr>
        <xdr:cNvPr id="21" name="PTObj_DNode_2_3">
          <a:extLst>
            <a:ext uri="{FF2B5EF4-FFF2-40B4-BE49-F238E27FC236}">
              <a16:creationId xmlns:a16="http://schemas.microsoft.com/office/drawing/2014/main" id="{440510B5-ED02-41C1-B514-2BD734F93364}"/>
            </a:ext>
          </a:extLst>
        </xdr:cNvPr>
        <xdr:cNvSpPr/>
      </xdr:nvSpPr>
      <xdr:spPr>
        <a:xfrm rot="-5400000">
          <a:off x="7734427" y="104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13</xdr:row>
      <xdr:rowOff>95107</xdr:rowOff>
    </xdr:from>
    <xdr:ext cx="627736" cy="180627"/>
    <xdr:sp macro="_xll.PtreeEvent_ObjectClick" textlink="">
      <xdr:nvSpPr>
        <xdr:cNvPr id="24" name="PTObj_DBranchName_2_3">
          <a:extLst>
            <a:ext uri="{FF2B5EF4-FFF2-40B4-BE49-F238E27FC236}">
              <a16:creationId xmlns:a16="http://schemas.microsoft.com/office/drawing/2014/main" id="{EDA4B165-555F-4A84-B4C4-80B9C0565AFD}"/>
            </a:ext>
          </a:extLst>
        </xdr:cNvPr>
        <xdr:cNvSpPr txBox="1"/>
      </xdr:nvSpPr>
      <xdr:spPr>
        <a:xfrm>
          <a:off x="6633972" y="1047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2</xdr:col>
      <xdr:colOff>127</xdr:colOff>
      <xdr:row>53</xdr:row>
      <xdr:rowOff>90170</xdr:rowOff>
    </xdr:from>
    <xdr:to>
      <xdr:col>2</xdr:col>
      <xdr:colOff>190627</xdr:colOff>
      <xdr:row>54</xdr:row>
      <xdr:rowOff>90170</xdr:rowOff>
    </xdr:to>
    <xdr:sp macro="_xll.PtreeEvent_ObjectClick" textlink="">
      <xdr:nvSpPr>
        <xdr:cNvPr id="65" name="PTObj_DNode_2_23">
          <a:extLst>
            <a:ext uri="{FF2B5EF4-FFF2-40B4-BE49-F238E27FC236}">
              <a16:creationId xmlns:a16="http://schemas.microsoft.com/office/drawing/2014/main" id="{93CE315D-C75C-4966-9483-367281588A4B}"/>
            </a:ext>
          </a:extLst>
        </xdr:cNvPr>
        <xdr:cNvSpPr/>
      </xdr:nvSpPr>
      <xdr:spPr>
        <a:xfrm>
          <a:off x="3191002" y="866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53</xdr:row>
      <xdr:rowOff>95107</xdr:rowOff>
    </xdr:from>
    <xdr:ext cx="252184" cy="180627"/>
    <xdr:sp macro="_xll.PtreeEvent_ObjectClick" textlink="">
      <xdr:nvSpPr>
        <xdr:cNvPr id="68" name="PTObj_DBranchName_2_23">
          <a:extLst>
            <a:ext uri="{FF2B5EF4-FFF2-40B4-BE49-F238E27FC236}">
              <a16:creationId xmlns:a16="http://schemas.microsoft.com/office/drawing/2014/main" id="{A8A0019F-8A96-4B3E-B372-4A493954E12F}"/>
            </a:ext>
          </a:extLst>
        </xdr:cNvPr>
        <xdr:cNvSpPr txBox="1"/>
      </xdr:nvSpPr>
      <xdr:spPr>
        <a:xfrm>
          <a:off x="2090547" y="8667607"/>
          <a:ext cx="25218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INTC</a:t>
          </a:r>
        </a:p>
      </xdr:txBody>
    </xdr:sp>
    <xdr:clientData/>
  </xdr:oneCellAnchor>
  <xdr:twoCellAnchor editAs="oneCell">
    <xdr:from>
      <xdr:col>3</xdr:col>
      <xdr:colOff>127</xdr:colOff>
      <xdr:row>45</xdr:row>
      <xdr:rowOff>90170</xdr:rowOff>
    </xdr:from>
    <xdr:to>
      <xdr:col>3</xdr:col>
      <xdr:colOff>190627</xdr:colOff>
      <xdr:row>46</xdr:row>
      <xdr:rowOff>90170</xdr:rowOff>
    </xdr:to>
    <xdr:sp macro="_xll.PtreeEvent_ObjectClick" textlink="">
      <xdr:nvSpPr>
        <xdr:cNvPr id="69" name="PTObj_DNode_2_19">
          <a:extLst>
            <a:ext uri="{FF2B5EF4-FFF2-40B4-BE49-F238E27FC236}">
              <a16:creationId xmlns:a16="http://schemas.microsoft.com/office/drawing/2014/main" id="{27269F65-EA5C-4B85-806A-1C9F48D050DF}"/>
            </a:ext>
          </a:extLst>
        </xdr:cNvPr>
        <xdr:cNvSpPr/>
      </xdr:nvSpPr>
      <xdr:spPr>
        <a:xfrm>
          <a:off x="4791202" y="7138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45</xdr:row>
      <xdr:rowOff>95107</xdr:rowOff>
    </xdr:from>
    <xdr:ext cx="638380" cy="180627"/>
    <xdr:sp macro="_xll.PtreeEvent_ObjectClick" textlink="">
      <xdr:nvSpPr>
        <xdr:cNvPr id="72" name="PTObj_DBranchName_2_19">
          <a:extLst>
            <a:ext uri="{FF2B5EF4-FFF2-40B4-BE49-F238E27FC236}">
              <a16:creationId xmlns:a16="http://schemas.microsoft.com/office/drawing/2014/main" id="{AAED6268-67DD-40BC-B39E-59CAFC7D3763}"/>
            </a:ext>
          </a:extLst>
        </xdr:cNvPr>
        <xdr:cNvSpPr txBox="1"/>
      </xdr:nvSpPr>
      <xdr:spPr>
        <a:xfrm>
          <a:off x="3471672" y="7143607"/>
          <a:ext cx="63838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Up</a:t>
          </a:r>
        </a:p>
      </xdr:txBody>
    </xdr:sp>
    <xdr:clientData/>
  </xdr:oneCellAnchor>
  <xdr:twoCellAnchor editAs="oneCell">
    <xdr:from>
      <xdr:col>2</xdr:col>
      <xdr:colOff>127</xdr:colOff>
      <xdr:row>83</xdr:row>
      <xdr:rowOff>90170</xdr:rowOff>
    </xdr:from>
    <xdr:to>
      <xdr:col>2</xdr:col>
      <xdr:colOff>190627</xdr:colOff>
      <xdr:row>84</xdr:row>
      <xdr:rowOff>90170</xdr:rowOff>
    </xdr:to>
    <xdr:sp macro="_xll.PtreeEvent_ObjectClick" textlink="">
      <xdr:nvSpPr>
        <xdr:cNvPr id="125" name="PTObj_DNode_2_38">
          <a:extLst>
            <a:ext uri="{FF2B5EF4-FFF2-40B4-BE49-F238E27FC236}">
              <a16:creationId xmlns:a16="http://schemas.microsoft.com/office/drawing/2014/main" id="{535B7F33-2CC6-464B-AD1E-5E7A7E6A41E7}"/>
            </a:ext>
          </a:extLst>
        </xdr:cNvPr>
        <xdr:cNvSpPr/>
      </xdr:nvSpPr>
      <xdr:spPr>
        <a:xfrm>
          <a:off x="3191002" y="14377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83</xdr:row>
      <xdr:rowOff>95106</xdr:rowOff>
    </xdr:from>
    <xdr:ext cx="314765" cy="180627"/>
    <xdr:sp macro="_xll.PtreeEvent_ObjectClick" textlink="">
      <xdr:nvSpPr>
        <xdr:cNvPr id="128" name="PTObj_DBranchName_2_38">
          <a:extLst>
            <a:ext uri="{FF2B5EF4-FFF2-40B4-BE49-F238E27FC236}">
              <a16:creationId xmlns:a16="http://schemas.microsoft.com/office/drawing/2014/main" id="{D43FABB0-7E74-4C77-A2E1-C9147850E5B0}"/>
            </a:ext>
          </a:extLst>
        </xdr:cNvPr>
        <xdr:cNvSpPr txBox="1"/>
      </xdr:nvSpPr>
      <xdr:spPr>
        <a:xfrm>
          <a:off x="2090547" y="14382606"/>
          <a:ext cx="31476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MCHP</a:t>
          </a:r>
        </a:p>
      </xdr:txBody>
    </xdr:sp>
    <xdr:clientData/>
  </xdr:oneCellAnchor>
  <xdr:twoCellAnchor editAs="oneCell">
    <xdr:from>
      <xdr:col>3</xdr:col>
      <xdr:colOff>127</xdr:colOff>
      <xdr:row>75</xdr:row>
      <xdr:rowOff>90170</xdr:rowOff>
    </xdr:from>
    <xdr:to>
      <xdr:col>3</xdr:col>
      <xdr:colOff>190627</xdr:colOff>
      <xdr:row>76</xdr:row>
      <xdr:rowOff>90170</xdr:rowOff>
    </xdr:to>
    <xdr:sp macro="_xll.PtreeEvent_ObjectClick" textlink="">
      <xdr:nvSpPr>
        <xdr:cNvPr id="129" name="PTObj_DNode_2_34">
          <a:extLst>
            <a:ext uri="{FF2B5EF4-FFF2-40B4-BE49-F238E27FC236}">
              <a16:creationId xmlns:a16="http://schemas.microsoft.com/office/drawing/2014/main" id="{2C37E908-E520-4F88-B412-39EC70AD1614}"/>
            </a:ext>
          </a:extLst>
        </xdr:cNvPr>
        <xdr:cNvSpPr/>
      </xdr:nvSpPr>
      <xdr:spPr>
        <a:xfrm>
          <a:off x="4800727" y="1285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75</xdr:row>
      <xdr:rowOff>95107</xdr:rowOff>
    </xdr:from>
    <xdr:ext cx="638380" cy="180627"/>
    <xdr:sp macro="_xll.PtreeEvent_ObjectClick" textlink="">
      <xdr:nvSpPr>
        <xdr:cNvPr id="132" name="PTObj_DBranchName_2_34">
          <a:extLst>
            <a:ext uri="{FF2B5EF4-FFF2-40B4-BE49-F238E27FC236}">
              <a16:creationId xmlns:a16="http://schemas.microsoft.com/office/drawing/2014/main" id="{5622F2EA-55DD-4A9C-B007-236E836C4224}"/>
            </a:ext>
          </a:extLst>
        </xdr:cNvPr>
        <xdr:cNvSpPr txBox="1"/>
      </xdr:nvSpPr>
      <xdr:spPr>
        <a:xfrm>
          <a:off x="3471672" y="12858607"/>
          <a:ext cx="63838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Up</a:t>
          </a:r>
        </a:p>
      </xdr:txBody>
    </xdr:sp>
    <xdr:clientData/>
  </xdr:oneCellAnchor>
  <xdr:twoCellAnchor editAs="oneCell">
    <xdr:from>
      <xdr:col>2</xdr:col>
      <xdr:colOff>127</xdr:colOff>
      <xdr:row>115</xdr:row>
      <xdr:rowOff>90170</xdr:rowOff>
    </xdr:from>
    <xdr:to>
      <xdr:col>2</xdr:col>
      <xdr:colOff>190627</xdr:colOff>
      <xdr:row>116</xdr:row>
      <xdr:rowOff>90170</xdr:rowOff>
    </xdr:to>
    <xdr:sp macro="_xll.PtreeEvent_ObjectClick" textlink="">
      <xdr:nvSpPr>
        <xdr:cNvPr id="185" name="PTObj_DNode_2_54">
          <a:extLst>
            <a:ext uri="{FF2B5EF4-FFF2-40B4-BE49-F238E27FC236}">
              <a16:creationId xmlns:a16="http://schemas.microsoft.com/office/drawing/2014/main" id="{D619AEE2-247C-4161-8E6A-DA4B627294BE}"/>
            </a:ext>
          </a:extLst>
        </xdr:cNvPr>
        <xdr:cNvSpPr/>
      </xdr:nvSpPr>
      <xdr:spPr>
        <a:xfrm>
          <a:off x="3191002" y="2047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115</xdr:row>
      <xdr:rowOff>95106</xdr:rowOff>
    </xdr:from>
    <xdr:ext cx="189539" cy="180627"/>
    <xdr:sp macro="_xll.PtreeEvent_ObjectClick" textlink="">
      <xdr:nvSpPr>
        <xdr:cNvPr id="188" name="PTObj_DBranchName_2_54">
          <a:extLst>
            <a:ext uri="{FF2B5EF4-FFF2-40B4-BE49-F238E27FC236}">
              <a16:creationId xmlns:a16="http://schemas.microsoft.com/office/drawing/2014/main" id="{B0E47685-151E-47E4-815D-1C5EBFD6A987}"/>
            </a:ext>
          </a:extLst>
        </xdr:cNvPr>
        <xdr:cNvSpPr txBox="1"/>
      </xdr:nvSpPr>
      <xdr:spPr>
        <a:xfrm>
          <a:off x="2090547" y="20478606"/>
          <a:ext cx="18953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ON</a:t>
          </a:r>
        </a:p>
      </xdr:txBody>
    </xdr:sp>
    <xdr:clientData/>
  </xdr:oneCellAnchor>
  <xdr:twoCellAnchor editAs="oneCell">
    <xdr:from>
      <xdr:col>3</xdr:col>
      <xdr:colOff>127</xdr:colOff>
      <xdr:row>107</xdr:row>
      <xdr:rowOff>90170</xdr:rowOff>
    </xdr:from>
    <xdr:to>
      <xdr:col>3</xdr:col>
      <xdr:colOff>190627</xdr:colOff>
      <xdr:row>108</xdr:row>
      <xdr:rowOff>90170</xdr:rowOff>
    </xdr:to>
    <xdr:sp macro="_xll.PtreeEvent_ObjectClick" textlink="">
      <xdr:nvSpPr>
        <xdr:cNvPr id="189" name="PTObj_DNode_2_50">
          <a:extLst>
            <a:ext uri="{FF2B5EF4-FFF2-40B4-BE49-F238E27FC236}">
              <a16:creationId xmlns:a16="http://schemas.microsoft.com/office/drawing/2014/main" id="{CFF69DED-9BD3-4A0C-B3A0-6ED9DE739311}"/>
            </a:ext>
          </a:extLst>
        </xdr:cNvPr>
        <xdr:cNvSpPr/>
      </xdr:nvSpPr>
      <xdr:spPr>
        <a:xfrm>
          <a:off x="4800727" y="1894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107</xdr:row>
      <xdr:rowOff>95106</xdr:rowOff>
    </xdr:from>
    <xdr:ext cx="638380" cy="180627"/>
    <xdr:sp macro="_xll.PtreeEvent_ObjectClick" textlink="">
      <xdr:nvSpPr>
        <xdr:cNvPr id="192" name="PTObj_DBranchName_2_50">
          <a:extLst>
            <a:ext uri="{FF2B5EF4-FFF2-40B4-BE49-F238E27FC236}">
              <a16:creationId xmlns:a16="http://schemas.microsoft.com/office/drawing/2014/main" id="{F88FDD65-2E27-49DF-86B1-4FB3E8D873B2}"/>
            </a:ext>
          </a:extLst>
        </xdr:cNvPr>
        <xdr:cNvSpPr txBox="1"/>
      </xdr:nvSpPr>
      <xdr:spPr>
        <a:xfrm>
          <a:off x="3471672" y="18954606"/>
          <a:ext cx="63838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Up</a:t>
          </a:r>
        </a:p>
      </xdr:txBody>
    </xdr:sp>
    <xdr:clientData/>
  </xdr:oneCellAnchor>
  <xdr:twoCellAnchor editAs="oneCell">
    <xdr:from>
      <xdr:col>2</xdr:col>
      <xdr:colOff>127</xdr:colOff>
      <xdr:row>145</xdr:row>
      <xdr:rowOff>90171</xdr:rowOff>
    </xdr:from>
    <xdr:to>
      <xdr:col>2</xdr:col>
      <xdr:colOff>190627</xdr:colOff>
      <xdr:row>146</xdr:row>
      <xdr:rowOff>90171</xdr:rowOff>
    </xdr:to>
    <xdr:sp macro="_xll.PtreeEvent_ObjectClick" textlink="">
      <xdr:nvSpPr>
        <xdr:cNvPr id="245" name="PTObj_DNode_2_69">
          <a:extLst>
            <a:ext uri="{FF2B5EF4-FFF2-40B4-BE49-F238E27FC236}">
              <a16:creationId xmlns:a16="http://schemas.microsoft.com/office/drawing/2014/main" id="{09669E00-EE5E-43C5-A8D7-B34E9432D6AC}"/>
            </a:ext>
          </a:extLst>
        </xdr:cNvPr>
        <xdr:cNvSpPr/>
      </xdr:nvSpPr>
      <xdr:spPr>
        <a:xfrm>
          <a:off x="3191002" y="26188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145</xdr:row>
      <xdr:rowOff>95107</xdr:rowOff>
    </xdr:from>
    <xdr:ext cx="240259" cy="180627"/>
    <xdr:sp macro="_xll.PtreeEvent_ObjectClick" textlink="">
      <xdr:nvSpPr>
        <xdr:cNvPr id="248" name="PTObj_DBranchName_2_69">
          <a:extLst>
            <a:ext uri="{FF2B5EF4-FFF2-40B4-BE49-F238E27FC236}">
              <a16:creationId xmlns:a16="http://schemas.microsoft.com/office/drawing/2014/main" id="{1646C091-2088-4F51-B3D6-52FF20455A6C}"/>
            </a:ext>
          </a:extLst>
        </xdr:cNvPr>
        <xdr:cNvSpPr txBox="1"/>
      </xdr:nvSpPr>
      <xdr:spPr>
        <a:xfrm>
          <a:off x="2090547" y="26193607"/>
          <a:ext cx="2402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STM</a:t>
          </a:r>
        </a:p>
      </xdr:txBody>
    </xdr:sp>
    <xdr:clientData/>
  </xdr:oneCellAnchor>
  <xdr:twoCellAnchor editAs="oneCell">
    <xdr:from>
      <xdr:col>3</xdr:col>
      <xdr:colOff>127</xdr:colOff>
      <xdr:row>137</xdr:row>
      <xdr:rowOff>90170</xdr:rowOff>
    </xdr:from>
    <xdr:to>
      <xdr:col>3</xdr:col>
      <xdr:colOff>190627</xdr:colOff>
      <xdr:row>138</xdr:row>
      <xdr:rowOff>90170</xdr:rowOff>
    </xdr:to>
    <xdr:sp macro="_xll.PtreeEvent_ObjectClick" textlink="">
      <xdr:nvSpPr>
        <xdr:cNvPr id="249" name="PTObj_DNode_2_65">
          <a:extLst>
            <a:ext uri="{FF2B5EF4-FFF2-40B4-BE49-F238E27FC236}">
              <a16:creationId xmlns:a16="http://schemas.microsoft.com/office/drawing/2014/main" id="{54BBFA3B-779B-4DF7-A517-86ACF77E64D6}"/>
            </a:ext>
          </a:extLst>
        </xdr:cNvPr>
        <xdr:cNvSpPr/>
      </xdr:nvSpPr>
      <xdr:spPr>
        <a:xfrm>
          <a:off x="4800727" y="2466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137</xdr:row>
      <xdr:rowOff>95106</xdr:rowOff>
    </xdr:from>
    <xdr:ext cx="638380" cy="180627"/>
    <xdr:sp macro="_xll.PtreeEvent_ObjectClick" textlink="">
      <xdr:nvSpPr>
        <xdr:cNvPr id="252" name="PTObj_DBranchName_2_65">
          <a:extLst>
            <a:ext uri="{FF2B5EF4-FFF2-40B4-BE49-F238E27FC236}">
              <a16:creationId xmlns:a16="http://schemas.microsoft.com/office/drawing/2014/main" id="{6E710F2C-7E9A-446C-B205-40880DC00EB8}"/>
            </a:ext>
          </a:extLst>
        </xdr:cNvPr>
        <xdr:cNvSpPr txBox="1"/>
      </xdr:nvSpPr>
      <xdr:spPr>
        <a:xfrm>
          <a:off x="3471672" y="24669606"/>
          <a:ext cx="63838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Up</a:t>
          </a:r>
        </a:p>
      </xdr:txBody>
    </xdr:sp>
    <xdr:clientData/>
  </xdr:oneCellAnchor>
  <xdr:twoCellAnchor editAs="oneCell">
    <xdr:from>
      <xdr:col>2</xdr:col>
      <xdr:colOff>127</xdr:colOff>
      <xdr:row>175</xdr:row>
      <xdr:rowOff>90171</xdr:rowOff>
    </xdr:from>
    <xdr:to>
      <xdr:col>2</xdr:col>
      <xdr:colOff>190627</xdr:colOff>
      <xdr:row>176</xdr:row>
      <xdr:rowOff>90171</xdr:rowOff>
    </xdr:to>
    <xdr:sp macro="_xll.PtreeEvent_ObjectClick" textlink="">
      <xdr:nvSpPr>
        <xdr:cNvPr id="305" name="PTObj_DNode_2_84">
          <a:extLst>
            <a:ext uri="{FF2B5EF4-FFF2-40B4-BE49-F238E27FC236}">
              <a16:creationId xmlns:a16="http://schemas.microsoft.com/office/drawing/2014/main" id="{4E2E1641-7302-4DE9-8F52-2A7BDB863B13}"/>
            </a:ext>
          </a:extLst>
        </xdr:cNvPr>
        <xdr:cNvSpPr/>
      </xdr:nvSpPr>
      <xdr:spPr>
        <a:xfrm>
          <a:off x="3191002" y="31903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175</xdr:row>
      <xdr:rowOff>95107</xdr:rowOff>
    </xdr:from>
    <xdr:ext cx="294183" cy="180627"/>
    <xdr:sp macro="_xll.PtreeEvent_ObjectClick" textlink="">
      <xdr:nvSpPr>
        <xdr:cNvPr id="308" name="PTObj_DBranchName_2_84">
          <a:extLst>
            <a:ext uri="{FF2B5EF4-FFF2-40B4-BE49-F238E27FC236}">
              <a16:creationId xmlns:a16="http://schemas.microsoft.com/office/drawing/2014/main" id="{61AD1E1C-5557-432A-AD0C-F9F0D0FF9951}"/>
            </a:ext>
          </a:extLst>
        </xdr:cNvPr>
        <xdr:cNvSpPr txBox="1"/>
      </xdr:nvSpPr>
      <xdr:spPr>
        <a:xfrm>
          <a:off x="2090547" y="31908607"/>
          <a:ext cx="2941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SWKS</a:t>
          </a:r>
        </a:p>
      </xdr:txBody>
    </xdr:sp>
    <xdr:clientData/>
  </xdr:oneCellAnchor>
  <xdr:twoCellAnchor editAs="oneCell">
    <xdr:from>
      <xdr:col>3</xdr:col>
      <xdr:colOff>127</xdr:colOff>
      <xdr:row>167</xdr:row>
      <xdr:rowOff>90171</xdr:rowOff>
    </xdr:from>
    <xdr:to>
      <xdr:col>3</xdr:col>
      <xdr:colOff>190627</xdr:colOff>
      <xdr:row>168</xdr:row>
      <xdr:rowOff>90171</xdr:rowOff>
    </xdr:to>
    <xdr:sp macro="_xll.PtreeEvent_ObjectClick" textlink="">
      <xdr:nvSpPr>
        <xdr:cNvPr id="309" name="PTObj_DNode_2_80">
          <a:extLst>
            <a:ext uri="{FF2B5EF4-FFF2-40B4-BE49-F238E27FC236}">
              <a16:creationId xmlns:a16="http://schemas.microsoft.com/office/drawing/2014/main" id="{1EA6FF46-4667-4244-AFBB-0ECA0FDCE527}"/>
            </a:ext>
          </a:extLst>
        </xdr:cNvPr>
        <xdr:cNvSpPr/>
      </xdr:nvSpPr>
      <xdr:spPr>
        <a:xfrm>
          <a:off x="4800727" y="30379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167</xdr:row>
      <xdr:rowOff>95107</xdr:rowOff>
    </xdr:from>
    <xdr:ext cx="638380" cy="180627"/>
    <xdr:sp macro="_xll.PtreeEvent_ObjectClick" textlink="">
      <xdr:nvSpPr>
        <xdr:cNvPr id="312" name="PTObj_DBranchName_2_80">
          <a:extLst>
            <a:ext uri="{FF2B5EF4-FFF2-40B4-BE49-F238E27FC236}">
              <a16:creationId xmlns:a16="http://schemas.microsoft.com/office/drawing/2014/main" id="{AD7DA38C-8197-4054-8C3E-E8D2D4BAC7BB}"/>
            </a:ext>
          </a:extLst>
        </xdr:cNvPr>
        <xdr:cNvSpPr txBox="1"/>
      </xdr:nvSpPr>
      <xdr:spPr>
        <a:xfrm>
          <a:off x="3471672" y="30384607"/>
          <a:ext cx="63838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Up</a:t>
          </a:r>
        </a:p>
      </xdr:txBody>
    </xdr:sp>
    <xdr:clientData/>
  </xdr:oneCellAnchor>
  <xdr:twoCellAnchor editAs="oneCell">
    <xdr:from>
      <xdr:col>4</xdr:col>
      <xdr:colOff>127</xdr:colOff>
      <xdr:row>41</xdr:row>
      <xdr:rowOff>90170</xdr:rowOff>
    </xdr:from>
    <xdr:to>
      <xdr:col>4</xdr:col>
      <xdr:colOff>190627</xdr:colOff>
      <xdr:row>42</xdr:row>
      <xdr:rowOff>90170</xdr:rowOff>
    </xdr:to>
    <xdr:sp macro="_xll.PtreeEvent_ObjectClick" textlink="">
      <xdr:nvSpPr>
        <xdr:cNvPr id="401" name="PTObj_DNode_2_17">
          <a:extLst>
            <a:ext uri="{FF2B5EF4-FFF2-40B4-BE49-F238E27FC236}">
              <a16:creationId xmlns:a16="http://schemas.microsoft.com/office/drawing/2014/main" id="{F945F538-4FB9-41BC-8026-6F75DF6D0813}"/>
            </a:ext>
          </a:extLst>
        </xdr:cNvPr>
        <xdr:cNvSpPr/>
      </xdr:nvSpPr>
      <xdr:spPr>
        <a:xfrm>
          <a:off x="6496177" y="637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41</xdr:row>
      <xdr:rowOff>95107</xdr:rowOff>
    </xdr:from>
    <xdr:ext cx="850874" cy="180627"/>
    <xdr:sp macro="_xll.PtreeEvent_ObjectClick" textlink="">
      <xdr:nvSpPr>
        <xdr:cNvPr id="404" name="PTObj_DBranchName_2_17">
          <a:extLst>
            <a:ext uri="{FF2B5EF4-FFF2-40B4-BE49-F238E27FC236}">
              <a16:creationId xmlns:a16="http://schemas.microsoft.com/office/drawing/2014/main" id="{995A514B-8888-474A-93C0-BDF4B5112BCB}"/>
            </a:ext>
          </a:extLst>
        </xdr:cNvPr>
        <xdr:cNvSpPr txBox="1"/>
      </xdr:nvSpPr>
      <xdr:spPr>
        <a:xfrm>
          <a:off x="5081397" y="6381607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39</xdr:row>
      <xdr:rowOff>90170</xdr:rowOff>
    </xdr:from>
    <xdr:to>
      <xdr:col>5</xdr:col>
      <xdr:colOff>190627</xdr:colOff>
      <xdr:row>40</xdr:row>
      <xdr:rowOff>90170</xdr:rowOff>
    </xdr:to>
    <xdr:sp macro="_xll.PtreeEvent_ObjectClick" textlink="">
      <xdr:nvSpPr>
        <xdr:cNvPr id="405" name="PTObj_DNode_2_16">
          <a:extLst>
            <a:ext uri="{FF2B5EF4-FFF2-40B4-BE49-F238E27FC236}">
              <a16:creationId xmlns:a16="http://schemas.microsoft.com/office/drawing/2014/main" id="{74509496-C28C-4D95-82ED-D7191E440890}"/>
            </a:ext>
          </a:extLst>
        </xdr:cNvPr>
        <xdr:cNvSpPr/>
      </xdr:nvSpPr>
      <xdr:spPr>
        <a:xfrm rot="-5400000">
          <a:off x="7963027" y="599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39</xdr:row>
      <xdr:rowOff>95107</xdr:rowOff>
    </xdr:from>
    <xdr:ext cx="503022" cy="180627"/>
    <xdr:sp macro="_xll.PtreeEvent_ObjectClick" textlink="">
      <xdr:nvSpPr>
        <xdr:cNvPr id="408" name="PTObj_DBranchName_2_16">
          <a:extLst>
            <a:ext uri="{FF2B5EF4-FFF2-40B4-BE49-F238E27FC236}">
              <a16:creationId xmlns:a16="http://schemas.microsoft.com/office/drawing/2014/main" id="{B26ACC19-8908-46AF-8364-BB0AF8BCCCD6}"/>
            </a:ext>
          </a:extLst>
        </xdr:cNvPr>
        <xdr:cNvSpPr txBox="1"/>
      </xdr:nvSpPr>
      <xdr:spPr>
        <a:xfrm>
          <a:off x="6776847" y="6000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43</xdr:row>
      <xdr:rowOff>90170</xdr:rowOff>
    </xdr:from>
    <xdr:to>
      <xdr:col>5</xdr:col>
      <xdr:colOff>190627</xdr:colOff>
      <xdr:row>44</xdr:row>
      <xdr:rowOff>90170</xdr:rowOff>
    </xdr:to>
    <xdr:sp macro="_xll.PtreeEvent_ObjectClick" textlink="">
      <xdr:nvSpPr>
        <xdr:cNvPr id="409" name="PTObj_DNode_2_18">
          <a:extLst>
            <a:ext uri="{FF2B5EF4-FFF2-40B4-BE49-F238E27FC236}">
              <a16:creationId xmlns:a16="http://schemas.microsoft.com/office/drawing/2014/main" id="{53445C15-2386-456A-914B-29629F4D3ACE}"/>
            </a:ext>
          </a:extLst>
        </xdr:cNvPr>
        <xdr:cNvSpPr/>
      </xdr:nvSpPr>
      <xdr:spPr>
        <a:xfrm rot="-5400000">
          <a:off x="7963027" y="675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43</xdr:row>
      <xdr:rowOff>95107</xdr:rowOff>
    </xdr:from>
    <xdr:ext cx="627736" cy="180627"/>
    <xdr:sp macro="_xll.PtreeEvent_ObjectClick" textlink="">
      <xdr:nvSpPr>
        <xdr:cNvPr id="412" name="PTObj_DBranchName_2_18">
          <a:extLst>
            <a:ext uri="{FF2B5EF4-FFF2-40B4-BE49-F238E27FC236}">
              <a16:creationId xmlns:a16="http://schemas.microsoft.com/office/drawing/2014/main" id="{9D3107C7-5F00-4E5B-A971-B128B6E86996}"/>
            </a:ext>
          </a:extLst>
        </xdr:cNvPr>
        <xdr:cNvSpPr txBox="1"/>
      </xdr:nvSpPr>
      <xdr:spPr>
        <a:xfrm>
          <a:off x="6776847" y="6762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19</xdr:row>
      <xdr:rowOff>90170</xdr:rowOff>
    </xdr:from>
    <xdr:to>
      <xdr:col>4</xdr:col>
      <xdr:colOff>190627</xdr:colOff>
      <xdr:row>20</xdr:row>
      <xdr:rowOff>90170</xdr:rowOff>
    </xdr:to>
    <xdr:sp macro="_xll.PtreeEvent_ObjectClick" textlink="">
      <xdr:nvSpPr>
        <xdr:cNvPr id="425" name="PTObj_DNode_2_6">
          <a:extLst>
            <a:ext uri="{FF2B5EF4-FFF2-40B4-BE49-F238E27FC236}">
              <a16:creationId xmlns:a16="http://schemas.microsoft.com/office/drawing/2014/main" id="{13FBF2A1-9970-443A-93DA-2E80BB8D2F8A}"/>
            </a:ext>
          </a:extLst>
        </xdr:cNvPr>
        <xdr:cNvSpPr/>
      </xdr:nvSpPr>
      <xdr:spPr>
        <a:xfrm>
          <a:off x="6496177" y="370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19</xdr:row>
      <xdr:rowOff>95107</xdr:rowOff>
    </xdr:from>
    <xdr:ext cx="806246" cy="180627"/>
    <xdr:sp macro="_xll.PtreeEvent_ObjectClick" textlink="">
      <xdr:nvSpPr>
        <xdr:cNvPr id="428" name="PTObj_DBranchName_2_6">
          <a:extLst>
            <a:ext uri="{FF2B5EF4-FFF2-40B4-BE49-F238E27FC236}">
              <a16:creationId xmlns:a16="http://schemas.microsoft.com/office/drawing/2014/main" id="{FB0F2425-CF7C-43FA-A2CE-DDC02DC8CF6E}"/>
            </a:ext>
          </a:extLst>
        </xdr:cNvPr>
        <xdr:cNvSpPr txBox="1"/>
      </xdr:nvSpPr>
      <xdr:spPr>
        <a:xfrm>
          <a:off x="5081397" y="3714607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17</xdr:row>
      <xdr:rowOff>90170</xdr:rowOff>
    </xdr:from>
    <xdr:to>
      <xdr:col>5</xdr:col>
      <xdr:colOff>190627</xdr:colOff>
      <xdr:row>18</xdr:row>
      <xdr:rowOff>90170</xdr:rowOff>
    </xdr:to>
    <xdr:sp macro="_xll.PtreeEvent_ObjectClick" textlink="">
      <xdr:nvSpPr>
        <xdr:cNvPr id="429" name="PTObj_DNode_2_5">
          <a:extLst>
            <a:ext uri="{FF2B5EF4-FFF2-40B4-BE49-F238E27FC236}">
              <a16:creationId xmlns:a16="http://schemas.microsoft.com/office/drawing/2014/main" id="{D9C7B6AB-33FE-44CB-AAF9-AC729DDC3BC9}"/>
            </a:ext>
          </a:extLst>
        </xdr:cNvPr>
        <xdr:cNvSpPr/>
      </xdr:nvSpPr>
      <xdr:spPr>
        <a:xfrm rot="-5400000">
          <a:off x="7963027" y="332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17</xdr:row>
      <xdr:rowOff>95107</xdr:rowOff>
    </xdr:from>
    <xdr:ext cx="503022" cy="180627"/>
    <xdr:sp macro="_xll.PtreeEvent_ObjectClick" textlink="">
      <xdr:nvSpPr>
        <xdr:cNvPr id="432" name="PTObj_DBranchName_2_5">
          <a:extLst>
            <a:ext uri="{FF2B5EF4-FFF2-40B4-BE49-F238E27FC236}">
              <a16:creationId xmlns:a16="http://schemas.microsoft.com/office/drawing/2014/main" id="{F1280DFD-7AB1-4967-B8F5-A15AD025D12A}"/>
            </a:ext>
          </a:extLst>
        </xdr:cNvPr>
        <xdr:cNvSpPr txBox="1"/>
      </xdr:nvSpPr>
      <xdr:spPr>
        <a:xfrm>
          <a:off x="6776847" y="3333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21</xdr:row>
      <xdr:rowOff>90170</xdr:rowOff>
    </xdr:from>
    <xdr:to>
      <xdr:col>5</xdr:col>
      <xdr:colOff>190627</xdr:colOff>
      <xdr:row>22</xdr:row>
      <xdr:rowOff>90170</xdr:rowOff>
    </xdr:to>
    <xdr:sp macro="_xll.PtreeEvent_ObjectClick" textlink="">
      <xdr:nvSpPr>
        <xdr:cNvPr id="433" name="PTObj_DNode_2_7">
          <a:extLst>
            <a:ext uri="{FF2B5EF4-FFF2-40B4-BE49-F238E27FC236}">
              <a16:creationId xmlns:a16="http://schemas.microsoft.com/office/drawing/2014/main" id="{EF03B602-4CE3-4149-81BE-1CDC732CBDD0}"/>
            </a:ext>
          </a:extLst>
        </xdr:cNvPr>
        <xdr:cNvSpPr/>
      </xdr:nvSpPr>
      <xdr:spPr>
        <a:xfrm rot="-5400000">
          <a:off x="7963027" y="409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21</xdr:row>
      <xdr:rowOff>95107</xdr:rowOff>
    </xdr:from>
    <xdr:ext cx="627736" cy="180627"/>
    <xdr:sp macro="_xll.PtreeEvent_ObjectClick" textlink="">
      <xdr:nvSpPr>
        <xdr:cNvPr id="436" name="PTObj_DBranchName_2_7">
          <a:extLst>
            <a:ext uri="{FF2B5EF4-FFF2-40B4-BE49-F238E27FC236}">
              <a16:creationId xmlns:a16="http://schemas.microsoft.com/office/drawing/2014/main" id="{461A5552-87DD-4335-BEDA-9BD5BA8D1B06}"/>
            </a:ext>
          </a:extLst>
        </xdr:cNvPr>
        <xdr:cNvSpPr txBox="1"/>
      </xdr:nvSpPr>
      <xdr:spPr>
        <a:xfrm>
          <a:off x="6776847" y="4095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3</xdr:col>
      <xdr:colOff>127</xdr:colOff>
      <xdr:row>31</xdr:row>
      <xdr:rowOff>90170</xdr:rowOff>
    </xdr:from>
    <xdr:to>
      <xdr:col>3</xdr:col>
      <xdr:colOff>190627</xdr:colOff>
      <xdr:row>32</xdr:row>
      <xdr:rowOff>90170</xdr:rowOff>
    </xdr:to>
    <xdr:sp macro="_xll.PtreeEvent_ObjectClick" textlink="">
      <xdr:nvSpPr>
        <xdr:cNvPr id="437" name="PTObj_DNode_2_12">
          <a:extLst>
            <a:ext uri="{FF2B5EF4-FFF2-40B4-BE49-F238E27FC236}">
              <a16:creationId xmlns:a16="http://schemas.microsoft.com/office/drawing/2014/main" id="{039594D6-C990-4BB0-842D-20AE4E1052E5}"/>
            </a:ext>
          </a:extLst>
        </xdr:cNvPr>
        <xdr:cNvSpPr/>
      </xdr:nvSpPr>
      <xdr:spPr>
        <a:xfrm>
          <a:off x="4800727" y="599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31</xdr:row>
      <xdr:rowOff>95107</xdr:rowOff>
    </xdr:from>
    <xdr:ext cx="763093" cy="180627"/>
    <xdr:sp macro="_xll.PtreeEvent_ObjectClick" textlink="">
      <xdr:nvSpPr>
        <xdr:cNvPr id="440" name="PTObj_DBranchName_2_12">
          <a:extLst>
            <a:ext uri="{FF2B5EF4-FFF2-40B4-BE49-F238E27FC236}">
              <a16:creationId xmlns:a16="http://schemas.microsoft.com/office/drawing/2014/main" id="{1B90C1D8-99DB-4CD0-9F69-CA3FF813140A}"/>
            </a:ext>
          </a:extLst>
        </xdr:cNvPr>
        <xdr:cNvSpPr txBox="1"/>
      </xdr:nvSpPr>
      <xdr:spPr>
        <a:xfrm>
          <a:off x="3471672" y="6000607"/>
          <a:ext cx="7630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Down</a:t>
          </a:r>
        </a:p>
      </xdr:txBody>
    </xdr:sp>
    <xdr:clientData/>
  </xdr:oneCellAnchor>
  <xdr:twoCellAnchor editAs="oneCell">
    <xdr:from>
      <xdr:col>4</xdr:col>
      <xdr:colOff>127</xdr:colOff>
      <xdr:row>27</xdr:row>
      <xdr:rowOff>90170</xdr:rowOff>
    </xdr:from>
    <xdr:to>
      <xdr:col>4</xdr:col>
      <xdr:colOff>190627</xdr:colOff>
      <xdr:row>28</xdr:row>
      <xdr:rowOff>90170</xdr:rowOff>
    </xdr:to>
    <xdr:sp macro="_xll.PtreeEvent_ObjectClick" textlink="">
      <xdr:nvSpPr>
        <xdr:cNvPr id="441" name="PTObj_DNode_2_9">
          <a:extLst>
            <a:ext uri="{FF2B5EF4-FFF2-40B4-BE49-F238E27FC236}">
              <a16:creationId xmlns:a16="http://schemas.microsoft.com/office/drawing/2014/main" id="{B65B6764-9103-40DB-8A18-99053E260940}"/>
            </a:ext>
          </a:extLst>
        </xdr:cNvPr>
        <xdr:cNvSpPr/>
      </xdr:nvSpPr>
      <xdr:spPr>
        <a:xfrm>
          <a:off x="6496177" y="523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27</xdr:row>
      <xdr:rowOff>95107</xdr:rowOff>
    </xdr:from>
    <xdr:ext cx="850874" cy="180627"/>
    <xdr:sp macro="_xll.PtreeEvent_ObjectClick" textlink="">
      <xdr:nvSpPr>
        <xdr:cNvPr id="444" name="PTObj_DBranchName_2_9">
          <a:extLst>
            <a:ext uri="{FF2B5EF4-FFF2-40B4-BE49-F238E27FC236}">
              <a16:creationId xmlns:a16="http://schemas.microsoft.com/office/drawing/2014/main" id="{92F4589F-5B3E-4465-823A-12B60D8D15B1}"/>
            </a:ext>
          </a:extLst>
        </xdr:cNvPr>
        <xdr:cNvSpPr txBox="1"/>
      </xdr:nvSpPr>
      <xdr:spPr>
        <a:xfrm>
          <a:off x="5081397" y="5238607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25</xdr:row>
      <xdr:rowOff>90170</xdr:rowOff>
    </xdr:from>
    <xdr:to>
      <xdr:col>5</xdr:col>
      <xdr:colOff>190627</xdr:colOff>
      <xdr:row>26</xdr:row>
      <xdr:rowOff>90170</xdr:rowOff>
    </xdr:to>
    <xdr:sp macro="_xll.PtreeEvent_ObjectClick" textlink="">
      <xdr:nvSpPr>
        <xdr:cNvPr id="445" name="PTObj_DNode_2_10">
          <a:extLst>
            <a:ext uri="{FF2B5EF4-FFF2-40B4-BE49-F238E27FC236}">
              <a16:creationId xmlns:a16="http://schemas.microsoft.com/office/drawing/2014/main" id="{4343B4B5-D3E6-419B-BB8C-DCD2EDB9F31E}"/>
            </a:ext>
          </a:extLst>
        </xdr:cNvPr>
        <xdr:cNvSpPr/>
      </xdr:nvSpPr>
      <xdr:spPr>
        <a:xfrm rot="-5400000">
          <a:off x="7963027" y="485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25</xdr:row>
      <xdr:rowOff>95107</xdr:rowOff>
    </xdr:from>
    <xdr:ext cx="503022" cy="180627"/>
    <xdr:sp macro="_xll.PtreeEvent_ObjectClick" textlink="">
      <xdr:nvSpPr>
        <xdr:cNvPr id="448" name="PTObj_DBranchName_2_10">
          <a:extLst>
            <a:ext uri="{FF2B5EF4-FFF2-40B4-BE49-F238E27FC236}">
              <a16:creationId xmlns:a16="http://schemas.microsoft.com/office/drawing/2014/main" id="{238EDC00-43D7-4F2F-A1B1-390FF4A4651E}"/>
            </a:ext>
          </a:extLst>
        </xdr:cNvPr>
        <xdr:cNvSpPr txBox="1"/>
      </xdr:nvSpPr>
      <xdr:spPr>
        <a:xfrm>
          <a:off x="6776847" y="4857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29</xdr:row>
      <xdr:rowOff>90170</xdr:rowOff>
    </xdr:from>
    <xdr:to>
      <xdr:col>5</xdr:col>
      <xdr:colOff>190627</xdr:colOff>
      <xdr:row>30</xdr:row>
      <xdr:rowOff>90170</xdr:rowOff>
    </xdr:to>
    <xdr:sp macro="_xll.PtreeEvent_ObjectClick" textlink="">
      <xdr:nvSpPr>
        <xdr:cNvPr id="449" name="PTObj_DNode_2_11">
          <a:extLst>
            <a:ext uri="{FF2B5EF4-FFF2-40B4-BE49-F238E27FC236}">
              <a16:creationId xmlns:a16="http://schemas.microsoft.com/office/drawing/2014/main" id="{900F4C57-5FF4-412F-9BB6-ECC6C6079176}"/>
            </a:ext>
          </a:extLst>
        </xdr:cNvPr>
        <xdr:cNvSpPr/>
      </xdr:nvSpPr>
      <xdr:spPr>
        <a:xfrm rot="-5400000">
          <a:off x="7963027" y="561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29</xdr:row>
      <xdr:rowOff>95107</xdr:rowOff>
    </xdr:from>
    <xdr:ext cx="627736" cy="180627"/>
    <xdr:sp macro="_xll.PtreeEvent_ObjectClick" textlink="">
      <xdr:nvSpPr>
        <xdr:cNvPr id="452" name="PTObj_DBranchName_2_11">
          <a:extLst>
            <a:ext uri="{FF2B5EF4-FFF2-40B4-BE49-F238E27FC236}">
              <a16:creationId xmlns:a16="http://schemas.microsoft.com/office/drawing/2014/main" id="{579C33FC-D000-46FC-8787-42739C104811}"/>
            </a:ext>
          </a:extLst>
        </xdr:cNvPr>
        <xdr:cNvSpPr txBox="1"/>
      </xdr:nvSpPr>
      <xdr:spPr>
        <a:xfrm>
          <a:off x="6776847" y="5619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35</xdr:row>
      <xdr:rowOff>90170</xdr:rowOff>
    </xdr:from>
    <xdr:to>
      <xdr:col>4</xdr:col>
      <xdr:colOff>190627</xdr:colOff>
      <xdr:row>36</xdr:row>
      <xdr:rowOff>90170</xdr:rowOff>
    </xdr:to>
    <xdr:sp macro="_xll.PtreeEvent_ObjectClick" textlink="">
      <xdr:nvSpPr>
        <xdr:cNvPr id="453" name="PTObj_DNode_2_13">
          <a:extLst>
            <a:ext uri="{FF2B5EF4-FFF2-40B4-BE49-F238E27FC236}">
              <a16:creationId xmlns:a16="http://schemas.microsoft.com/office/drawing/2014/main" id="{A443AD86-3877-477B-8DD6-96AE08F3456D}"/>
            </a:ext>
          </a:extLst>
        </xdr:cNvPr>
        <xdr:cNvSpPr/>
      </xdr:nvSpPr>
      <xdr:spPr>
        <a:xfrm>
          <a:off x="6496177" y="6757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35</xdr:row>
      <xdr:rowOff>95107</xdr:rowOff>
    </xdr:from>
    <xdr:ext cx="806246" cy="180627"/>
    <xdr:sp macro="_xll.PtreeEvent_ObjectClick" textlink="">
      <xdr:nvSpPr>
        <xdr:cNvPr id="456" name="PTObj_DBranchName_2_13">
          <a:extLst>
            <a:ext uri="{FF2B5EF4-FFF2-40B4-BE49-F238E27FC236}">
              <a16:creationId xmlns:a16="http://schemas.microsoft.com/office/drawing/2014/main" id="{585CCAE1-9D25-41FC-B9E7-42D478594F29}"/>
            </a:ext>
          </a:extLst>
        </xdr:cNvPr>
        <xdr:cNvSpPr txBox="1"/>
      </xdr:nvSpPr>
      <xdr:spPr>
        <a:xfrm>
          <a:off x="5081397" y="6762607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33</xdr:row>
      <xdr:rowOff>90170</xdr:rowOff>
    </xdr:from>
    <xdr:to>
      <xdr:col>5</xdr:col>
      <xdr:colOff>190627</xdr:colOff>
      <xdr:row>34</xdr:row>
      <xdr:rowOff>90170</xdr:rowOff>
    </xdr:to>
    <xdr:sp macro="_xll.PtreeEvent_ObjectClick" textlink="">
      <xdr:nvSpPr>
        <xdr:cNvPr id="457" name="PTObj_DNode_2_14">
          <a:extLst>
            <a:ext uri="{FF2B5EF4-FFF2-40B4-BE49-F238E27FC236}">
              <a16:creationId xmlns:a16="http://schemas.microsoft.com/office/drawing/2014/main" id="{A5D6E783-A2C7-45ED-9AAB-5C3AEF617296}"/>
            </a:ext>
          </a:extLst>
        </xdr:cNvPr>
        <xdr:cNvSpPr/>
      </xdr:nvSpPr>
      <xdr:spPr>
        <a:xfrm rot="-5400000">
          <a:off x="7963027" y="637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33</xdr:row>
      <xdr:rowOff>95107</xdr:rowOff>
    </xdr:from>
    <xdr:ext cx="503022" cy="180627"/>
    <xdr:sp macro="_xll.PtreeEvent_ObjectClick" textlink="">
      <xdr:nvSpPr>
        <xdr:cNvPr id="460" name="PTObj_DBranchName_2_14">
          <a:extLst>
            <a:ext uri="{FF2B5EF4-FFF2-40B4-BE49-F238E27FC236}">
              <a16:creationId xmlns:a16="http://schemas.microsoft.com/office/drawing/2014/main" id="{435ECB0C-F0C8-4981-93A8-E0223099E201}"/>
            </a:ext>
          </a:extLst>
        </xdr:cNvPr>
        <xdr:cNvSpPr txBox="1"/>
      </xdr:nvSpPr>
      <xdr:spPr>
        <a:xfrm>
          <a:off x="6776847" y="6381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37</xdr:row>
      <xdr:rowOff>90170</xdr:rowOff>
    </xdr:from>
    <xdr:to>
      <xdr:col>5</xdr:col>
      <xdr:colOff>190627</xdr:colOff>
      <xdr:row>38</xdr:row>
      <xdr:rowOff>90170</xdr:rowOff>
    </xdr:to>
    <xdr:sp macro="_xll.PtreeEvent_ObjectClick" textlink="">
      <xdr:nvSpPr>
        <xdr:cNvPr id="461" name="PTObj_DNode_2_15">
          <a:extLst>
            <a:ext uri="{FF2B5EF4-FFF2-40B4-BE49-F238E27FC236}">
              <a16:creationId xmlns:a16="http://schemas.microsoft.com/office/drawing/2014/main" id="{38B88D8E-99C4-4682-A088-8499A185996A}"/>
            </a:ext>
          </a:extLst>
        </xdr:cNvPr>
        <xdr:cNvSpPr/>
      </xdr:nvSpPr>
      <xdr:spPr>
        <a:xfrm rot="-5400000">
          <a:off x="7963027" y="713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37</xdr:row>
      <xdr:rowOff>95107</xdr:rowOff>
    </xdr:from>
    <xdr:ext cx="627736" cy="180627"/>
    <xdr:sp macro="_xll.PtreeEvent_ObjectClick" textlink="">
      <xdr:nvSpPr>
        <xdr:cNvPr id="464" name="PTObj_DBranchName_2_15">
          <a:extLst>
            <a:ext uri="{FF2B5EF4-FFF2-40B4-BE49-F238E27FC236}">
              <a16:creationId xmlns:a16="http://schemas.microsoft.com/office/drawing/2014/main" id="{F1CEE52B-6AF5-4D07-A87F-DA950EED07DD}"/>
            </a:ext>
          </a:extLst>
        </xdr:cNvPr>
        <xdr:cNvSpPr txBox="1"/>
      </xdr:nvSpPr>
      <xdr:spPr>
        <a:xfrm>
          <a:off x="6776847" y="7143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49</xdr:row>
      <xdr:rowOff>90170</xdr:rowOff>
    </xdr:from>
    <xdr:to>
      <xdr:col>4</xdr:col>
      <xdr:colOff>190627</xdr:colOff>
      <xdr:row>50</xdr:row>
      <xdr:rowOff>90170</xdr:rowOff>
    </xdr:to>
    <xdr:sp macro="_xll.PtreeEvent_ObjectClick" textlink="">
      <xdr:nvSpPr>
        <xdr:cNvPr id="465" name="PTObj_DNode_2_21">
          <a:extLst>
            <a:ext uri="{FF2B5EF4-FFF2-40B4-BE49-F238E27FC236}">
              <a16:creationId xmlns:a16="http://schemas.microsoft.com/office/drawing/2014/main" id="{87624B71-BB4F-4FF4-85CA-3525AA71CDCD}"/>
            </a:ext>
          </a:extLst>
        </xdr:cNvPr>
        <xdr:cNvSpPr/>
      </xdr:nvSpPr>
      <xdr:spPr>
        <a:xfrm>
          <a:off x="6496177" y="942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49</xdr:row>
      <xdr:rowOff>95107</xdr:rowOff>
    </xdr:from>
    <xdr:ext cx="806246" cy="180627"/>
    <xdr:sp macro="_xll.PtreeEvent_ObjectClick" textlink="">
      <xdr:nvSpPr>
        <xdr:cNvPr id="468" name="PTObj_DBranchName_2_21">
          <a:extLst>
            <a:ext uri="{FF2B5EF4-FFF2-40B4-BE49-F238E27FC236}">
              <a16:creationId xmlns:a16="http://schemas.microsoft.com/office/drawing/2014/main" id="{7F6F0A06-68C4-472B-A979-D0D41C3EEB55}"/>
            </a:ext>
          </a:extLst>
        </xdr:cNvPr>
        <xdr:cNvSpPr txBox="1"/>
      </xdr:nvSpPr>
      <xdr:spPr>
        <a:xfrm>
          <a:off x="5081397" y="9429607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47</xdr:row>
      <xdr:rowOff>90170</xdr:rowOff>
    </xdr:from>
    <xdr:to>
      <xdr:col>5</xdr:col>
      <xdr:colOff>190627</xdr:colOff>
      <xdr:row>48</xdr:row>
      <xdr:rowOff>90170</xdr:rowOff>
    </xdr:to>
    <xdr:sp macro="_xll.PtreeEvent_ObjectClick" textlink="">
      <xdr:nvSpPr>
        <xdr:cNvPr id="469" name="PTObj_DNode_2_20">
          <a:extLst>
            <a:ext uri="{FF2B5EF4-FFF2-40B4-BE49-F238E27FC236}">
              <a16:creationId xmlns:a16="http://schemas.microsoft.com/office/drawing/2014/main" id="{C79CE52B-2530-4786-8ABA-11A9965B1A60}"/>
            </a:ext>
          </a:extLst>
        </xdr:cNvPr>
        <xdr:cNvSpPr/>
      </xdr:nvSpPr>
      <xdr:spPr>
        <a:xfrm rot="-5400000">
          <a:off x="7963027" y="904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47</xdr:row>
      <xdr:rowOff>95107</xdr:rowOff>
    </xdr:from>
    <xdr:ext cx="503022" cy="180627"/>
    <xdr:sp macro="_xll.PtreeEvent_ObjectClick" textlink="">
      <xdr:nvSpPr>
        <xdr:cNvPr id="472" name="PTObj_DBranchName_2_20">
          <a:extLst>
            <a:ext uri="{FF2B5EF4-FFF2-40B4-BE49-F238E27FC236}">
              <a16:creationId xmlns:a16="http://schemas.microsoft.com/office/drawing/2014/main" id="{D35F6C2C-ACD6-4A05-BD7E-5271C470D9C8}"/>
            </a:ext>
          </a:extLst>
        </xdr:cNvPr>
        <xdr:cNvSpPr txBox="1"/>
      </xdr:nvSpPr>
      <xdr:spPr>
        <a:xfrm>
          <a:off x="6776847" y="9048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51</xdr:row>
      <xdr:rowOff>90170</xdr:rowOff>
    </xdr:from>
    <xdr:to>
      <xdr:col>5</xdr:col>
      <xdr:colOff>190627</xdr:colOff>
      <xdr:row>52</xdr:row>
      <xdr:rowOff>90170</xdr:rowOff>
    </xdr:to>
    <xdr:sp macro="_xll.PtreeEvent_ObjectClick" textlink="">
      <xdr:nvSpPr>
        <xdr:cNvPr id="473" name="PTObj_DNode_2_22">
          <a:extLst>
            <a:ext uri="{FF2B5EF4-FFF2-40B4-BE49-F238E27FC236}">
              <a16:creationId xmlns:a16="http://schemas.microsoft.com/office/drawing/2014/main" id="{AC83ECAA-BEE9-462D-B472-C72AAC88B6CD}"/>
            </a:ext>
          </a:extLst>
        </xdr:cNvPr>
        <xdr:cNvSpPr/>
      </xdr:nvSpPr>
      <xdr:spPr>
        <a:xfrm rot="-5400000">
          <a:off x="7963027" y="980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51</xdr:row>
      <xdr:rowOff>95107</xdr:rowOff>
    </xdr:from>
    <xdr:ext cx="627736" cy="180627"/>
    <xdr:sp macro="_xll.PtreeEvent_ObjectClick" textlink="">
      <xdr:nvSpPr>
        <xdr:cNvPr id="476" name="PTObj_DBranchName_2_22">
          <a:extLst>
            <a:ext uri="{FF2B5EF4-FFF2-40B4-BE49-F238E27FC236}">
              <a16:creationId xmlns:a16="http://schemas.microsoft.com/office/drawing/2014/main" id="{2E67C8BB-0D92-4FC7-9889-0D8ADAB16180}"/>
            </a:ext>
          </a:extLst>
        </xdr:cNvPr>
        <xdr:cNvSpPr txBox="1"/>
      </xdr:nvSpPr>
      <xdr:spPr>
        <a:xfrm>
          <a:off x="6776847" y="9810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71</xdr:row>
      <xdr:rowOff>90170</xdr:rowOff>
    </xdr:from>
    <xdr:to>
      <xdr:col>4</xdr:col>
      <xdr:colOff>190627</xdr:colOff>
      <xdr:row>72</xdr:row>
      <xdr:rowOff>90170</xdr:rowOff>
    </xdr:to>
    <xdr:sp macro="_xll.PtreeEvent_ObjectClick" textlink="">
      <xdr:nvSpPr>
        <xdr:cNvPr id="477" name="PTObj_DNode_2_32">
          <a:extLst>
            <a:ext uri="{FF2B5EF4-FFF2-40B4-BE49-F238E27FC236}">
              <a16:creationId xmlns:a16="http://schemas.microsoft.com/office/drawing/2014/main" id="{A62B9CD0-439E-412A-B27D-8BD58F866D8B}"/>
            </a:ext>
          </a:extLst>
        </xdr:cNvPr>
        <xdr:cNvSpPr/>
      </xdr:nvSpPr>
      <xdr:spPr>
        <a:xfrm>
          <a:off x="6496177" y="1361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71</xdr:row>
      <xdr:rowOff>95106</xdr:rowOff>
    </xdr:from>
    <xdr:ext cx="850874" cy="180627"/>
    <xdr:sp macro="_xll.PtreeEvent_ObjectClick" textlink="">
      <xdr:nvSpPr>
        <xdr:cNvPr id="480" name="PTObj_DBranchName_2_32">
          <a:extLst>
            <a:ext uri="{FF2B5EF4-FFF2-40B4-BE49-F238E27FC236}">
              <a16:creationId xmlns:a16="http://schemas.microsoft.com/office/drawing/2014/main" id="{72088C6A-BFE1-4706-A087-D1B864D112D9}"/>
            </a:ext>
          </a:extLst>
        </xdr:cNvPr>
        <xdr:cNvSpPr txBox="1"/>
      </xdr:nvSpPr>
      <xdr:spPr>
        <a:xfrm>
          <a:off x="5081397" y="13620606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69</xdr:row>
      <xdr:rowOff>90170</xdr:rowOff>
    </xdr:from>
    <xdr:to>
      <xdr:col>5</xdr:col>
      <xdr:colOff>190627</xdr:colOff>
      <xdr:row>70</xdr:row>
      <xdr:rowOff>90170</xdr:rowOff>
    </xdr:to>
    <xdr:sp macro="_xll.PtreeEvent_ObjectClick" textlink="">
      <xdr:nvSpPr>
        <xdr:cNvPr id="481" name="PTObj_DNode_2_31">
          <a:extLst>
            <a:ext uri="{FF2B5EF4-FFF2-40B4-BE49-F238E27FC236}">
              <a16:creationId xmlns:a16="http://schemas.microsoft.com/office/drawing/2014/main" id="{2DA69110-470F-407D-8B43-CA2905AB5ECB}"/>
            </a:ext>
          </a:extLst>
        </xdr:cNvPr>
        <xdr:cNvSpPr/>
      </xdr:nvSpPr>
      <xdr:spPr>
        <a:xfrm rot="-5400000">
          <a:off x="7963027" y="1323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69</xdr:row>
      <xdr:rowOff>95106</xdr:rowOff>
    </xdr:from>
    <xdr:ext cx="503022" cy="180627"/>
    <xdr:sp macro="_xll.PtreeEvent_ObjectClick" textlink="">
      <xdr:nvSpPr>
        <xdr:cNvPr id="484" name="PTObj_DBranchName_2_31">
          <a:extLst>
            <a:ext uri="{FF2B5EF4-FFF2-40B4-BE49-F238E27FC236}">
              <a16:creationId xmlns:a16="http://schemas.microsoft.com/office/drawing/2014/main" id="{61BE3485-6C8D-4D47-9A0E-E0A508EE668E}"/>
            </a:ext>
          </a:extLst>
        </xdr:cNvPr>
        <xdr:cNvSpPr txBox="1"/>
      </xdr:nvSpPr>
      <xdr:spPr>
        <a:xfrm>
          <a:off x="6776847" y="13239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73</xdr:row>
      <xdr:rowOff>90170</xdr:rowOff>
    </xdr:from>
    <xdr:to>
      <xdr:col>5</xdr:col>
      <xdr:colOff>190627</xdr:colOff>
      <xdr:row>74</xdr:row>
      <xdr:rowOff>90170</xdr:rowOff>
    </xdr:to>
    <xdr:sp macro="_xll.PtreeEvent_ObjectClick" textlink="">
      <xdr:nvSpPr>
        <xdr:cNvPr id="485" name="PTObj_DNode_2_33">
          <a:extLst>
            <a:ext uri="{FF2B5EF4-FFF2-40B4-BE49-F238E27FC236}">
              <a16:creationId xmlns:a16="http://schemas.microsoft.com/office/drawing/2014/main" id="{9F04A73E-E6DA-41FC-B856-2CA56E08701B}"/>
            </a:ext>
          </a:extLst>
        </xdr:cNvPr>
        <xdr:cNvSpPr/>
      </xdr:nvSpPr>
      <xdr:spPr>
        <a:xfrm rot="-5400000">
          <a:off x="7963027" y="1399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73</xdr:row>
      <xdr:rowOff>95106</xdr:rowOff>
    </xdr:from>
    <xdr:ext cx="627736" cy="180627"/>
    <xdr:sp macro="_xll.PtreeEvent_ObjectClick" textlink="">
      <xdr:nvSpPr>
        <xdr:cNvPr id="488" name="PTObj_DBranchName_2_33">
          <a:extLst>
            <a:ext uri="{FF2B5EF4-FFF2-40B4-BE49-F238E27FC236}">
              <a16:creationId xmlns:a16="http://schemas.microsoft.com/office/drawing/2014/main" id="{5AB0862F-F789-4378-9730-97F3D9A3E149}"/>
            </a:ext>
          </a:extLst>
        </xdr:cNvPr>
        <xdr:cNvSpPr txBox="1"/>
      </xdr:nvSpPr>
      <xdr:spPr>
        <a:xfrm>
          <a:off x="6776847" y="14001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79</xdr:row>
      <xdr:rowOff>90170</xdr:rowOff>
    </xdr:from>
    <xdr:to>
      <xdr:col>4</xdr:col>
      <xdr:colOff>190627</xdr:colOff>
      <xdr:row>80</xdr:row>
      <xdr:rowOff>90170</xdr:rowOff>
    </xdr:to>
    <xdr:sp macro="_xll.PtreeEvent_ObjectClick" textlink="">
      <xdr:nvSpPr>
        <xdr:cNvPr id="489" name="PTObj_DNode_2_36">
          <a:extLst>
            <a:ext uri="{FF2B5EF4-FFF2-40B4-BE49-F238E27FC236}">
              <a16:creationId xmlns:a16="http://schemas.microsoft.com/office/drawing/2014/main" id="{960C1A9D-7067-47BF-89BF-32B730FB2DE0}"/>
            </a:ext>
          </a:extLst>
        </xdr:cNvPr>
        <xdr:cNvSpPr/>
      </xdr:nvSpPr>
      <xdr:spPr>
        <a:xfrm>
          <a:off x="6496177" y="1513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79</xdr:row>
      <xdr:rowOff>95106</xdr:rowOff>
    </xdr:from>
    <xdr:ext cx="806246" cy="180627"/>
    <xdr:sp macro="_xll.PtreeEvent_ObjectClick" textlink="">
      <xdr:nvSpPr>
        <xdr:cNvPr id="492" name="PTObj_DBranchName_2_36">
          <a:extLst>
            <a:ext uri="{FF2B5EF4-FFF2-40B4-BE49-F238E27FC236}">
              <a16:creationId xmlns:a16="http://schemas.microsoft.com/office/drawing/2014/main" id="{B0CAA484-CBBF-41FD-9A48-2CB269DF8663}"/>
            </a:ext>
          </a:extLst>
        </xdr:cNvPr>
        <xdr:cNvSpPr txBox="1"/>
      </xdr:nvSpPr>
      <xdr:spPr>
        <a:xfrm>
          <a:off x="5081397" y="15144606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77</xdr:row>
      <xdr:rowOff>90170</xdr:rowOff>
    </xdr:from>
    <xdr:to>
      <xdr:col>5</xdr:col>
      <xdr:colOff>190627</xdr:colOff>
      <xdr:row>78</xdr:row>
      <xdr:rowOff>90170</xdr:rowOff>
    </xdr:to>
    <xdr:sp macro="_xll.PtreeEvent_ObjectClick" textlink="">
      <xdr:nvSpPr>
        <xdr:cNvPr id="493" name="PTObj_DNode_2_35">
          <a:extLst>
            <a:ext uri="{FF2B5EF4-FFF2-40B4-BE49-F238E27FC236}">
              <a16:creationId xmlns:a16="http://schemas.microsoft.com/office/drawing/2014/main" id="{881730DA-243D-4B00-B293-B6AF8F875D49}"/>
            </a:ext>
          </a:extLst>
        </xdr:cNvPr>
        <xdr:cNvSpPr/>
      </xdr:nvSpPr>
      <xdr:spPr>
        <a:xfrm rot="-5400000">
          <a:off x="7963027" y="1475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77</xdr:row>
      <xdr:rowOff>95106</xdr:rowOff>
    </xdr:from>
    <xdr:ext cx="503022" cy="180627"/>
    <xdr:sp macro="_xll.PtreeEvent_ObjectClick" textlink="">
      <xdr:nvSpPr>
        <xdr:cNvPr id="496" name="PTObj_DBranchName_2_35">
          <a:extLst>
            <a:ext uri="{FF2B5EF4-FFF2-40B4-BE49-F238E27FC236}">
              <a16:creationId xmlns:a16="http://schemas.microsoft.com/office/drawing/2014/main" id="{3FC3D15C-241F-4662-92C1-C9C061E2CEC8}"/>
            </a:ext>
          </a:extLst>
        </xdr:cNvPr>
        <xdr:cNvSpPr txBox="1"/>
      </xdr:nvSpPr>
      <xdr:spPr>
        <a:xfrm>
          <a:off x="6776847" y="14763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81</xdr:row>
      <xdr:rowOff>90170</xdr:rowOff>
    </xdr:from>
    <xdr:to>
      <xdr:col>5</xdr:col>
      <xdr:colOff>190627</xdr:colOff>
      <xdr:row>82</xdr:row>
      <xdr:rowOff>90170</xdr:rowOff>
    </xdr:to>
    <xdr:sp macro="_xll.PtreeEvent_ObjectClick" textlink="">
      <xdr:nvSpPr>
        <xdr:cNvPr id="497" name="PTObj_DNode_2_37">
          <a:extLst>
            <a:ext uri="{FF2B5EF4-FFF2-40B4-BE49-F238E27FC236}">
              <a16:creationId xmlns:a16="http://schemas.microsoft.com/office/drawing/2014/main" id="{B60FEDC8-8658-4F0A-9116-6AFB5B5EFC36}"/>
            </a:ext>
          </a:extLst>
        </xdr:cNvPr>
        <xdr:cNvSpPr/>
      </xdr:nvSpPr>
      <xdr:spPr>
        <a:xfrm rot="-5400000">
          <a:off x="7963027" y="1552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81</xdr:row>
      <xdr:rowOff>95106</xdr:rowOff>
    </xdr:from>
    <xdr:ext cx="627736" cy="180627"/>
    <xdr:sp macro="_xll.PtreeEvent_ObjectClick" textlink="">
      <xdr:nvSpPr>
        <xdr:cNvPr id="500" name="PTObj_DBranchName_2_37">
          <a:extLst>
            <a:ext uri="{FF2B5EF4-FFF2-40B4-BE49-F238E27FC236}">
              <a16:creationId xmlns:a16="http://schemas.microsoft.com/office/drawing/2014/main" id="{F3711438-DC9D-4BEC-B5AB-36C09186E169}"/>
            </a:ext>
          </a:extLst>
        </xdr:cNvPr>
        <xdr:cNvSpPr txBox="1"/>
      </xdr:nvSpPr>
      <xdr:spPr>
        <a:xfrm>
          <a:off x="6776847" y="15525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103</xdr:row>
      <xdr:rowOff>90170</xdr:rowOff>
    </xdr:from>
    <xdr:to>
      <xdr:col>4</xdr:col>
      <xdr:colOff>190627</xdr:colOff>
      <xdr:row>104</xdr:row>
      <xdr:rowOff>90170</xdr:rowOff>
    </xdr:to>
    <xdr:sp macro="_xll.PtreeEvent_ObjectClick" textlink="">
      <xdr:nvSpPr>
        <xdr:cNvPr id="501" name="PTObj_DNode_2_48">
          <a:extLst>
            <a:ext uri="{FF2B5EF4-FFF2-40B4-BE49-F238E27FC236}">
              <a16:creationId xmlns:a16="http://schemas.microsoft.com/office/drawing/2014/main" id="{E2FF41FC-6BAC-4792-83DA-083677266839}"/>
            </a:ext>
          </a:extLst>
        </xdr:cNvPr>
        <xdr:cNvSpPr/>
      </xdr:nvSpPr>
      <xdr:spPr>
        <a:xfrm>
          <a:off x="6496177" y="1971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103</xdr:row>
      <xdr:rowOff>95106</xdr:rowOff>
    </xdr:from>
    <xdr:ext cx="850874" cy="180627"/>
    <xdr:sp macro="_xll.PtreeEvent_ObjectClick" textlink="">
      <xdr:nvSpPr>
        <xdr:cNvPr id="504" name="PTObj_DBranchName_2_48">
          <a:extLst>
            <a:ext uri="{FF2B5EF4-FFF2-40B4-BE49-F238E27FC236}">
              <a16:creationId xmlns:a16="http://schemas.microsoft.com/office/drawing/2014/main" id="{6DC2E777-6271-4D2B-A7A2-EC9A9E97966E}"/>
            </a:ext>
          </a:extLst>
        </xdr:cNvPr>
        <xdr:cNvSpPr txBox="1"/>
      </xdr:nvSpPr>
      <xdr:spPr>
        <a:xfrm>
          <a:off x="5081397" y="19716606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101</xdr:row>
      <xdr:rowOff>90170</xdr:rowOff>
    </xdr:from>
    <xdr:to>
      <xdr:col>5</xdr:col>
      <xdr:colOff>190627</xdr:colOff>
      <xdr:row>102</xdr:row>
      <xdr:rowOff>90170</xdr:rowOff>
    </xdr:to>
    <xdr:sp macro="_xll.PtreeEvent_ObjectClick" textlink="">
      <xdr:nvSpPr>
        <xdr:cNvPr id="505" name="PTObj_DNode_2_47">
          <a:extLst>
            <a:ext uri="{FF2B5EF4-FFF2-40B4-BE49-F238E27FC236}">
              <a16:creationId xmlns:a16="http://schemas.microsoft.com/office/drawing/2014/main" id="{0237074F-B80C-492D-BDB2-E8E4CCD6BF71}"/>
            </a:ext>
          </a:extLst>
        </xdr:cNvPr>
        <xdr:cNvSpPr/>
      </xdr:nvSpPr>
      <xdr:spPr>
        <a:xfrm rot="-5400000">
          <a:off x="7963027" y="1933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101</xdr:row>
      <xdr:rowOff>95106</xdr:rowOff>
    </xdr:from>
    <xdr:ext cx="503022" cy="180627"/>
    <xdr:sp macro="_xll.PtreeEvent_ObjectClick" textlink="">
      <xdr:nvSpPr>
        <xdr:cNvPr id="508" name="PTObj_DBranchName_2_47">
          <a:extLst>
            <a:ext uri="{FF2B5EF4-FFF2-40B4-BE49-F238E27FC236}">
              <a16:creationId xmlns:a16="http://schemas.microsoft.com/office/drawing/2014/main" id="{94C84346-0D8B-42ED-A754-033DDA7CC02D}"/>
            </a:ext>
          </a:extLst>
        </xdr:cNvPr>
        <xdr:cNvSpPr txBox="1"/>
      </xdr:nvSpPr>
      <xdr:spPr>
        <a:xfrm>
          <a:off x="6776847" y="19335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105</xdr:row>
      <xdr:rowOff>90170</xdr:rowOff>
    </xdr:from>
    <xdr:to>
      <xdr:col>5</xdr:col>
      <xdr:colOff>190627</xdr:colOff>
      <xdr:row>106</xdr:row>
      <xdr:rowOff>90170</xdr:rowOff>
    </xdr:to>
    <xdr:sp macro="_xll.PtreeEvent_ObjectClick" textlink="">
      <xdr:nvSpPr>
        <xdr:cNvPr id="509" name="PTObj_DNode_2_49">
          <a:extLst>
            <a:ext uri="{FF2B5EF4-FFF2-40B4-BE49-F238E27FC236}">
              <a16:creationId xmlns:a16="http://schemas.microsoft.com/office/drawing/2014/main" id="{FA5D5026-0E4C-424B-9C66-7F81436B40C5}"/>
            </a:ext>
          </a:extLst>
        </xdr:cNvPr>
        <xdr:cNvSpPr/>
      </xdr:nvSpPr>
      <xdr:spPr>
        <a:xfrm rot="-5400000">
          <a:off x="7963027" y="2009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105</xdr:row>
      <xdr:rowOff>95106</xdr:rowOff>
    </xdr:from>
    <xdr:ext cx="627736" cy="180627"/>
    <xdr:sp macro="_xll.PtreeEvent_ObjectClick" textlink="">
      <xdr:nvSpPr>
        <xdr:cNvPr id="512" name="PTObj_DBranchName_2_49">
          <a:extLst>
            <a:ext uri="{FF2B5EF4-FFF2-40B4-BE49-F238E27FC236}">
              <a16:creationId xmlns:a16="http://schemas.microsoft.com/office/drawing/2014/main" id="{E7C1DB17-3CB5-4DF5-A634-EF5D5B7EF281}"/>
            </a:ext>
          </a:extLst>
        </xdr:cNvPr>
        <xdr:cNvSpPr txBox="1"/>
      </xdr:nvSpPr>
      <xdr:spPr>
        <a:xfrm>
          <a:off x="6776847" y="20097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111</xdr:row>
      <xdr:rowOff>90170</xdr:rowOff>
    </xdr:from>
    <xdr:to>
      <xdr:col>4</xdr:col>
      <xdr:colOff>190627</xdr:colOff>
      <xdr:row>112</xdr:row>
      <xdr:rowOff>90170</xdr:rowOff>
    </xdr:to>
    <xdr:sp macro="_xll.PtreeEvent_ObjectClick" textlink="">
      <xdr:nvSpPr>
        <xdr:cNvPr id="513" name="PTObj_DNode_2_52">
          <a:extLst>
            <a:ext uri="{FF2B5EF4-FFF2-40B4-BE49-F238E27FC236}">
              <a16:creationId xmlns:a16="http://schemas.microsoft.com/office/drawing/2014/main" id="{6E2A48A3-502F-4531-A06B-2FD42B7691D3}"/>
            </a:ext>
          </a:extLst>
        </xdr:cNvPr>
        <xdr:cNvSpPr/>
      </xdr:nvSpPr>
      <xdr:spPr>
        <a:xfrm>
          <a:off x="6496177" y="2123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111</xdr:row>
      <xdr:rowOff>95106</xdr:rowOff>
    </xdr:from>
    <xdr:ext cx="806246" cy="180627"/>
    <xdr:sp macro="_xll.PtreeEvent_ObjectClick" textlink="">
      <xdr:nvSpPr>
        <xdr:cNvPr id="516" name="PTObj_DBranchName_2_52">
          <a:extLst>
            <a:ext uri="{FF2B5EF4-FFF2-40B4-BE49-F238E27FC236}">
              <a16:creationId xmlns:a16="http://schemas.microsoft.com/office/drawing/2014/main" id="{B19369BC-96C2-4275-8154-AD59900FC98C}"/>
            </a:ext>
          </a:extLst>
        </xdr:cNvPr>
        <xdr:cNvSpPr txBox="1"/>
      </xdr:nvSpPr>
      <xdr:spPr>
        <a:xfrm>
          <a:off x="5081397" y="21240606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109</xdr:row>
      <xdr:rowOff>90170</xdr:rowOff>
    </xdr:from>
    <xdr:to>
      <xdr:col>5</xdr:col>
      <xdr:colOff>190627</xdr:colOff>
      <xdr:row>110</xdr:row>
      <xdr:rowOff>90170</xdr:rowOff>
    </xdr:to>
    <xdr:sp macro="_xll.PtreeEvent_ObjectClick" textlink="">
      <xdr:nvSpPr>
        <xdr:cNvPr id="517" name="PTObj_DNode_2_51">
          <a:extLst>
            <a:ext uri="{FF2B5EF4-FFF2-40B4-BE49-F238E27FC236}">
              <a16:creationId xmlns:a16="http://schemas.microsoft.com/office/drawing/2014/main" id="{5CEF7556-147B-47E2-8573-686C55F6CFB6}"/>
            </a:ext>
          </a:extLst>
        </xdr:cNvPr>
        <xdr:cNvSpPr/>
      </xdr:nvSpPr>
      <xdr:spPr>
        <a:xfrm rot="-5400000">
          <a:off x="7963027" y="2085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109</xdr:row>
      <xdr:rowOff>95106</xdr:rowOff>
    </xdr:from>
    <xdr:ext cx="503022" cy="180627"/>
    <xdr:sp macro="_xll.PtreeEvent_ObjectClick" textlink="">
      <xdr:nvSpPr>
        <xdr:cNvPr id="520" name="PTObj_DBranchName_2_51">
          <a:extLst>
            <a:ext uri="{FF2B5EF4-FFF2-40B4-BE49-F238E27FC236}">
              <a16:creationId xmlns:a16="http://schemas.microsoft.com/office/drawing/2014/main" id="{47A1DB36-C1AC-4940-A2AC-4BCEFBF47B93}"/>
            </a:ext>
          </a:extLst>
        </xdr:cNvPr>
        <xdr:cNvSpPr txBox="1"/>
      </xdr:nvSpPr>
      <xdr:spPr>
        <a:xfrm>
          <a:off x="6776847" y="20859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113</xdr:row>
      <xdr:rowOff>90170</xdr:rowOff>
    </xdr:from>
    <xdr:to>
      <xdr:col>5</xdr:col>
      <xdr:colOff>190627</xdr:colOff>
      <xdr:row>114</xdr:row>
      <xdr:rowOff>90170</xdr:rowOff>
    </xdr:to>
    <xdr:sp macro="_xll.PtreeEvent_ObjectClick" textlink="">
      <xdr:nvSpPr>
        <xdr:cNvPr id="521" name="PTObj_DNode_2_53">
          <a:extLst>
            <a:ext uri="{FF2B5EF4-FFF2-40B4-BE49-F238E27FC236}">
              <a16:creationId xmlns:a16="http://schemas.microsoft.com/office/drawing/2014/main" id="{EBB4DF08-6CA1-417F-AB3E-07973F92864E}"/>
            </a:ext>
          </a:extLst>
        </xdr:cNvPr>
        <xdr:cNvSpPr/>
      </xdr:nvSpPr>
      <xdr:spPr>
        <a:xfrm rot="-5400000">
          <a:off x="7963027" y="2161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113</xdr:row>
      <xdr:rowOff>95106</xdr:rowOff>
    </xdr:from>
    <xdr:ext cx="627736" cy="180627"/>
    <xdr:sp macro="_xll.PtreeEvent_ObjectClick" textlink="">
      <xdr:nvSpPr>
        <xdr:cNvPr id="524" name="PTObj_DBranchName_2_53">
          <a:extLst>
            <a:ext uri="{FF2B5EF4-FFF2-40B4-BE49-F238E27FC236}">
              <a16:creationId xmlns:a16="http://schemas.microsoft.com/office/drawing/2014/main" id="{09F6DA5B-4069-4E0B-8D59-7349E0C65C5B}"/>
            </a:ext>
          </a:extLst>
        </xdr:cNvPr>
        <xdr:cNvSpPr txBox="1"/>
      </xdr:nvSpPr>
      <xdr:spPr>
        <a:xfrm>
          <a:off x="6776847" y="21621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133</xdr:row>
      <xdr:rowOff>90170</xdr:rowOff>
    </xdr:from>
    <xdr:to>
      <xdr:col>4</xdr:col>
      <xdr:colOff>190627</xdr:colOff>
      <xdr:row>134</xdr:row>
      <xdr:rowOff>90170</xdr:rowOff>
    </xdr:to>
    <xdr:sp macro="_xll.PtreeEvent_ObjectClick" textlink="">
      <xdr:nvSpPr>
        <xdr:cNvPr id="525" name="PTObj_DNode_2_63">
          <a:extLst>
            <a:ext uri="{FF2B5EF4-FFF2-40B4-BE49-F238E27FC236}">
              <a16:creationId xmlns:a16="http://schemas.microsoft.com/office/drawing/2014/main" id="{DB035C12-3475-4133-8E2C-D7C81F69DFD9}"/>
            </a:ext>
          </a:extLst>
        </xdr:cNvPr>
        <xdr:cNvSpPr/>
      </xdr:nvSpPr>
      <xdr:spPr>
        <a:xfrm>
          <a:off x="6496177" y="2542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133</xdr:row>
      <xdr:rowOff>95106</xdr:rowOff>
    </xdr:from>
    <xdr:ext cx="850874" cy="180627"/>
    <xdr:sp macro="_xll.PtreeEvent_ObjectClick" textlink="">
      <xdr:nvSpPr>
        <xdr:cNvPr id="528" name="PTObj_DBranchName_2_63">
          <a:extLst>
            <a:ext uri="{FF2B5EF4-FFF2-40B4-BE49-F238E27FC236}">
              <a16:creationId xmlns:a16="http://schemas.microsoft.com/office/drawing/2014/main" id="{BB84CEAE-10AD-471C-97CA-3FFDD15493E8}"/>
            </a:ext>
          </a:extLst>
        </xdr:cNvPr>
        <xdr:cNvSpPr txBox="1"/>
      </xdr:nvSpPr>
      <xdr:spPr>
        <a:xfrm>
          <a:off x="5081397" y="25431606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131</xdr:row>
      <xdr:rowOff>90170</xdr:rowOff>
    </xdr:from>
    <xdr:to>
      <xdr:col>5</xdr:col>
      <xdr:colOff>190627</xdr:colOff>
      <xdr:row>132</xdr:row>
      <xdr:rowOff>90170</xdr:rowOff>
    </xdr:to>
    <xdr:sp macro="_xll.PtreeEvent_ObjectClick" textlink="">
      <xdr:nvSpPr>
        <xdr:cNvPr id="529" name="PTObj_DNode_2_62">
          <a:extLst>
            <a:ext uri="{FF2B5EF4-FFF2-40B4-BE49-F238E27FC236}">
              <a16:creationId xmlns:a16="http://schemas.microsoft.com/office/drawing/2014/main" id="{8F5977B8-32D4-4C6A-8CA9-A4470D66799A}"/>
            </a:ext>
          </a:extLst>
        </xdr:cNvPr>
        <xdr:cNvSpPr/>
      </xdr:nvSpPr>
      <xdr:spPr>
        <a:xfrm rot="-5400000">
          <a:off x="7963027" y="2504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131</xdr:row>
      <xdr:rowOff>95106</xdr:rowOff>
    </xdr:from>
    <xdr:ext cx="503022" cy="180627"/>
    <xdr:sp macro="_xll.PtreeEvent_ObjectClick" textlink="">
      <xdr:nvSpPr>
        <xdr:cNvPr id="532" name="PTObj_DBranchName_2_62">
          <a:extLst>
            <a:ext uri="{FF2B5EF4-FFF2-40B4-BE49-F238E27FC236}">
              <a16:creationId xmlns:a16="http://schemas.microsoft.com/office/drawing/2014/main" id="{A0FFFAC7-D792-4E31-8C36-E2E465AAAA7D}"/>
            </a:ext>
          </a:extLst>
        </xdr:cNvPr>
        <xdr:cNvSpPr txBox="1"/>
      </xdr:nvSpPr>
      <xdr:spPr>
        <a:xfrm>
          <a:off x="6776847" y="25050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135</xdr:row>
      <xdr:rowOff>90170</xdr:rowOff>
    </xdr:from>
    <xdr:to>
      <xdr:col>5</xdr:col>
      <xdr:colOff>190627</xdr:colOff>
      <xdr:row>136</xdr:row>
      <xdr:rowOff>90170</xdr:rowOff>
    </xdr:to>
    <xdr:sp macro="_xll.PtreeEvent_ObjectClick" textlink="">
      <xdr:nvSpPr>
        <xdr:cNvPr id="533" name="PTObj_DNode_2_64">
          <a:extLst>
            <a:ext uri="{FF2B5EF4-FFF2-40B4-BE49-F238E27FC236}">
              <a16:creationId xmlns:a16="http://schemas.microsoft.com/office/drawing/2014/main" id="{1EA9CDF2-B449-47C5-A5E3-E64F1921B66C}"/>
            </a:ext>
          </a:extLst>
        </xdr:cNvPr>
        <xdr:cNvSpPr/>
      </xdr:nvSpPr>
      <xdr:spPr>
        <a:xfrm rot="-5400000">
          <a:off x="7963027" y="2580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135</xdr:row>
      <xdr:rowOff>95106</xdr:rowOff>
    </xdr:from>
    <xdr:ext cx="627736" cy="180627"/>
    <xdr:sp macro="_xll.PtreeEvent_ObjectClick" textlink="">
      <xdr:nvSpPr>
        <xdr:cNvPr id="536" name="PTObj_DBranchName_2_64">
          <a:extLst>
            <a:ext uri="{FF2B5EF4-FFF2-40B4-BE49-F238E27FC236}">
              <a16:creationId xmlns:a16="http://schemas.microsoft.com/office/drawing/2014/main" id="{A3DE93AC-3C48-4530-9A4D-D1EE86148733}"/>
            </a:ext>
          </a:extLst>
        </xdr:cNvPr>
        <xdr:cNvSpPr txBox="1"/>
      </xdr:nvSpPr>
      <xdr:spPr>
        <a:xfrm>
          <a:off x="6776847" y="25812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141</xdr:row>
      <xdr:rowOff>90171</xdr:rowOff>
    </xdr:from>
    <xdr:to>
      <xdr:col>4</xdr:col>
      <xdr:colOff>190627</xdr:colOff>
      <xdr:row>142</xdr:row>
      <xdr:rowOff>90171</xdr:rowOff>
    </xdr:to>
    <xdr:sp macro="_xll.PtreeEvent_ObjectClick" textlink="">
      <xdr:nvSpPr>
        <xdr:cNvPr id="537" name="PTObj_DNode_2_67">
          <a:extLst>
            <a:ext uri="{FF2B5EF4-FFF2-40B4-BE49-F238E27FC236}">
              <a16:creationId xmlns:a16="http://schemas.microsoft.com/office/drawing/2014/main" id="{F248DDEF-D1F4-46DB-BFBE-721DA9DF4D17}"/>
            </a:ext>
          </a:extLst>
        </xdr:cNvPr>
        <xdr:cNvSpPr/>
      </xdr:nvSpPr>
      <xdr:spPr>
        <a:xfrm>
          <a:off x="6496177" y="26950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141</xdr:row>
      <xdr:rowOff>95107</xdr:rowOff>
    </xdr:from>
    <xdr:ext cx="806246" cy="180627"/>
    <xdr:sp macro="_xll.PtreeEvent_ObjectClick" textlink="">
      <xdr:nvSpPr>
        <xdr:cNvPr id="540" name="PTObj_DBranchName_2_67">
          <a:extLst>
            <a:ext uri="{FF2B5EF4-FFF2-40B4-BE49-F238E27FC236}">
              <a16:creationId xmlns:a16="http://schemas.microsoft.com/office/drawing/2014/main" id="{BF7B832D-9410-4482-866C-F7F23A850B65}"/>
            </a:ext>
          </a:extLst>
        </xdr:cNvPr>
        <xdr:cNvSpPr txBox="1"/>
      </xdr:nvSpPr>
      <xdr:spPr>
        <a:xfrm>
          <a:off x="5081397" y="26955607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139</xdr:row>
      <xdr:rowOff>90171</xdr:rowOff>
    </xdr:from>
    <xdr:to>
      <xdr:col>5</xdr:col>
      <xdr:colOff>190627</xdr:colOff>
      <xdr:row>140</xdr:row>
      <xdr:rowOff>90171</xdr:rowOff>
    </xdr:to>
    <xdr:sp macro="_xll.PtreeEvent_ObjectClick" textlink="">
      <xdr:nvSpPr>
        <xdr:cNvPr id="541" name="PTObj_DNode_2_66">
          <a:extLst>
            <a:ext uri="{FF2B5EF4-FFF2-40B4-BE49-F238E27FC236}">
              <a16:creationId xmlns:a16="http://schemas.microsoft.com/office/drawing/2014/main" id="{DA93D908-82DF-4BCD-B0B6-60E8CD4BAC5E}"/>
            </a:ext>
          </a:extLst>
        </xdr:cNvPr>
        <xdr:cNvSpPr/>
      </xdr:nvSpPr>
      <xdr:spPr>
        <a:xfrm rot="-5400000">
          <a:off x="7963027" y="26569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139</xdr:row>
      <xdr:rowOff>95107</xdr:rowOff>
    </xdr:from>
    <xdr:ext cx="503022" cy="180627"/>
    <xdr:sp macro="_xll.PtreeEvent_ObjectClick" textlink="">
      <xdr:nvSpPr>
        <xdr:cNvPr id="544" name="PTObj_DBranchName_2_66">
          <a:extLst>
            <a:ext uri="{FF2B5EF4-FFF2-40B4-BE49-F238E27FC236}">
              <a16:creationId xmlns:a16="http://schemas.microsoft.com/office/drawing/2014/main" id="{71974570-51DD-4287-ADAA-57E53E1C5519}"/>
            </a:ext>
          </a:extLst>
        </xdr:cNvPr>
        <xdr:cNvSpPr txBox="1"/>
      </xdr:nvSpPr>
      <xdr:spPr>
        <a:xfrm>
          <a:off x="6776847" y="26574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143</xdr:row>
      <xdr:rowOff>90171</xdr:rowOff>
    </xdr:from>
    <xdr:to>
      <xdr:col>5</xdr:col>
      <xdr:colOff>190627</xdr:colOff>
      <xdr:row>144</xdr:row>
      <xdr:rowOff>90171</xdr:rowOff>
    </xdr:to>
    <xdr:sp macro="_xll.PtreeEvent_ObjectClick" textlink="">
      <xdr:nvSpPr>
        <xdr:cNvPr id="545" name="PTObj_DNode_2_68">
          <a:extLst>
            <a:ext uri="{FF2B5EF4-FFF2-40B4-BE49-F238E27FC236}">
              <a16:creationId xmlns:a16="http://schemas.microsoft.com/office/drawing/2014/main" id="{7B171985-09ED-491D-B477-D55097769C95}"/>
            </a:ext>
          </a:extLst>
        </xdr:cNvPr>
        <xdr:cNvSpPr/>
      </xdr:nvSpPr>
      <xdr:spPr>
        <a:xfrm rot="-5400000">
          <a:off x="7963027" y="27331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143</xdr:row>
      <xdr:rowOff>95107</xdr:rowOff>
    </xdr:from>
    <xdr:ext cx="627736" cy="180627"/>
    <xdr:sp macro="_xll.PtreeEvent_ObjectClick" textlink="">
      <xdr:nvSpPr>
        <xdr:cNvPr id="548" name="PTObj_DBranchName_2_68">
          <a:extLst>
            <a:ext uri="{FF2B5EF4-FFF2-40B4-BE49-F238E27FC236}">
              <a16:creationId xmlns:a16="http://schemas.microsoft.com/office/drawing/2014/main" id="{02352778-2985-4EC4-82BB-5AB942DE57CD}"/>
            </a:ext>
          </a:extLst>
        </xdr:cNvPr>
        <xdr:cNvSpPr txBox="1"/>
      </xdr:nvSpPr>
      <xdr:spPr>
        <a:xfrm>
          <a:off x="6776847" y="27336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163</xdr:row>
      <xdr:rowOff>90171</xdr:rowOff>
    </xdr:from>
    <xdr:to>
      <xdr:col>4</xdr:col>
      <xdr:colOff>190627</xdr:colOff>
      <xdr:row>164</xdr:row>
      <xdr:rowOff>90171</xdr:rowOff>
    </xdr:to>
    <xdr:sp macro="_xll.PtreeEvent_ObjectClick" textlink="">
      <xdr:nvSpPr>
        <xdr:cNvPr id="549" name="PTObj_DNode_2_78">
          <a:extLst>
            <a:ext uri="{FF2B5EF4-FFF2-40B4-BE49-F238E27FC236}">
              <a16:creationId xmlns:a16="http://schemas.microsoft.com/office/drawing/2014/main" id="{361D6C94-50DA-4DD7-AC09-DBA6FED48F93}"/>
            </a:ext>
          </a:extLst>
        </xdr:cNvPr>
        <xdr:cNvSpPr/>
      </xdr:nvSpPr>
      <xdr:spPr>
        <a:xfrm>
          <a:off x="6496177" y="31141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163</xdr:row>
      <xdr:rowOff>95107</xdr:rowOff>
    </xdr:from>
    <xdr:ext cx="850874" cy="180627"/>
    <xdr:sp macro="_xll.PtreeEvent_ObjectClick" textlink="">
      <xdr:nvSpPr>
        <xdr:cNvPr id="552" name="PTObj_DBranchName_2_78">
          <a:extLst>
            <a:ext uri="{FF2B5EF4-FFF2-40B4-BE49-F238E27FC236}">
              <a16:creationId xmlns:a16="http://schemas.microsoft.com/office/drawing/2014/main" id="{984EDD14-7E8B-4955-907A-498165AB799E}"/>
            </a:ext>
          </a:extLst>
        </xdr:cNvPr>
        <xdr:cNvSpPr txBox="1"/>
      </xdr:nvSpPr>
      <xdr:spPr>
        <a:xfrm>
          <a:off x="5081397" y="31146607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161</xdr:row>
      <xdr:rowOff>90171</xdr:rowOff>
    </xdr:from>
    <xdr:to>
      <xdr:col>5</xdr:col>
      <xdr:colOff>190627</xdr:colOff>
      <xdr:row>162</xdr:row>
      <xdr:rowOff>90171</xdr:rowOff>
    </xdr:to>
    <xdr:sp macro="_xll.PtreeEvent_ObjectClick" textlink="">
      <xdr:nvSpPr>
        <xdr:cNvPr id="553" name="PTObj_DNode_2_77">
          <a:extLst>
            <a:ext uri="{FF2B5EF4-FFF2-40B4-BE49-F238E27FC236}">
              <a16:creationId xmlns:a16="http://schemas.microsoft.com/office/drawing/2014/main" id="{AF304720-B985-4721-A8E0-CC0C844AA659}"/>
            </a:ext>
          </a:extLst>
        </xdr:cNvPr>
        <xdr:cNvSpPr/>
      </xdr:nvSpPr>
      <xdr:spPr>
        <a:xfrm rot="-5400000">
          <a:off x="7963027" y="30760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161</xdr:row>
      <xdr:rowOff>95107</xdr:rowOff>
    </xdr:from>
    <xdr:ext cx="503022" cy="180627"/>
    <xdr:sp macro="_xll.PtreeEvent_ObjectClick" textlink="">
      <xdr:nvSpPr>
        <xdr:cNvPr id="556" name="PTObj_DBranchName_2_77">
          <a:extLst>
            <a:ext uri="{FF2B5EF4-FFF2-40B4-BE49-F238E27FC236}">
              <a16:creationId xmlns:a16="http://schemas.microsoft.com/office/drawing/2014/main" id="{8C43869C-0738-4006-8879-F2DC7DF652F2}"/>
            </a:ext>
          </a:extLst>
        </xdr:cNvPr>
        <xdr:cNvSpPr txBox="1"/>
      </xdr:nvSpPr>
      <xdr:spPr>
        <a:xfrm>
          <a:off x="6776847" y="30765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165</xdr:row>
      <xdr:rowOff>90171</xdr:rowOff>
    </xdr:from>
    <xdr:to>
      <xdr:col>5</xdr:col>
      <xdr:colOff>190627</xdr:colOff>
      <xdr:row>166</xdr:row>
      <xdr:rowOff>90171</xdr:rowOff>
    </xdr:to>
    <xdr:sp macro="_xll.PtreeEvent_ObjectClick" textlink="">
      <xdr:nvSpPr>
        <xdr:cNvPr id="557" name="PTObj_DNode_2_79">
          <a:extLst>
            <a:ext uri="{FF2B5EF4-FFF2-40B4-BE49-F238E27FC236}">
              <a16:creationId xmlns:a16="http://schemas.microsoft.com/office/drawing/2014/main" id="{0BF542DA-648C-44B7-AADC-616DCF593D45}"/>
            </a:ext>
          </a:extLst>
        </xdr:cNvPr>
        <xdr:cNvSpPr/>
      </xdr:nvSpPr>
      <xdr:spPr>
        <a:xfrm rot="-5400000">
          <a:off x="7963027" y="31522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165</xdr:row>
      <xdr:rowOff>95107</xdr:rowOff>
    </xdr:from>
    <xdr:ext cx="627736" cy="180627"/>
    <xdr:sp macro="_xll.PtreeEvent_ObjectClick" textlink="">
      <xdr:nvSpPr>
        <xdr:cNvPr id="560" name="PTObj_DBranchName_2_79">
          <a:extLst>
            <a:ext uri="{FF2B5EF4-FFF2-40B4-BE49-F238E27FC236}">
              <a16:creationId xmlns:a16="http://schemas.microsoft.com/office/drawing/2014/main" id="{90AB6615-CA41-4E8A-8E9B-E5DD48A080A3}"/>
            </a:ext>
          </a:extLst>
        </xdr:cNvPr>
        <xdr:cNvSpPr txBox="1"/>
      </xdr:nvSpPr>
      <xdr:spPr>
        <a:xfrm>
          <a:off x="6776847" y="31527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171</xdr:row>
      <xdr:rowOff>90171</xdr:rowOff>
    </xdr:from>
    <xdr:to>
      <xdr:col>4</xdr:col>
      <xdr:colOff>190627</xdr:colOff>
      <xdr:row>172</xdr:row>
      <xdr:rowOff>90171</xdr:rowOff>
    </xdr:to>
    <xdr:sp macro="_xll.PtreeEvent_ObjectClick" textlink="">
      <xdr:nvSpPr>
        <xdr:cNvPr id="561" name="PTObj_DNode_2_82">
          <a:extLst>
            <a:ext uri="{FF2B5EF4-FFF2-40B4-BE49-F238E27FC236}">
              <a16:creationId xmlns:a16="http://schemas.microsoft.com/office/drawing/2014/main" id="{C4477A80-DFAA-458A-9E50-ECCF08993A32}"/>
            </a:ext>
          </a:extLst>
        </xdr:cNvPr>
        <xdr:cNvSpPr/>
      </xdr:nvSpPr>
      <xdr:spPr>
        <a:xfrm>
          <a:off x="6496177" y="32665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171</xdr:row>
      <xdr:rowOff>95107</xdr:rowOff>
    </xdr:from>
    <xdr:ext cx="806246" cy="180627"/>
    <xdr:sp macro="_xll.PtreeEvent_ObjectClick" textlink="">
      <xdr:nvSpPr>
        <xdr:cNvPr id="564" name="PTObj_DBranchName_2_82">
          <a:extLst>
            <a:ext uri="{FF2B5EF4-FFF2-40B4-BE49-F238E27FC236}">
              <a16:creationId xmlns:a16="http://schemas.microsoft.com/office/drawing/2014/main" id="{A0A57190-FEA2-4316-B317-DAC0D6E42D13}"/>
            </a:ext>
          </a:extLst>
        </xdr:cNvPr>
        <xdr:cNvSpPr txBox="1"/>
      </xdr:nvSpPr>
      <xdr:spPr>
        <a:xfrm>
          <a:off x="5081397" y="32670607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169</xdr:row>
      <xdr:rowOff>90171</xdr:rowOff>
    </xdr:from>
    <xdr:to>
      <xdr:col>5</xdr:col>
      <xdr:colOff>190627</xdr:colOff>
      <xdr:row>170</xdr:row>
      <xdr:rowOff>90171</xdr:rowOff>
    </xdr:to>
    <xdr:sp macro="_xll.PtreeEvent_ObjectClick" textlink="">
      <xdr:nvSpPr>
        <xdr:cNvPr id="565" name="PTObj_DNode_2_81">
          <a:extLst>
            <a:ext uri="{FF2B5EF4-FFF2-40B4-BE49-F238E27FC236}">
              <a16:creationId xmlns:a16="http://schemas.microsoft.com/office/drawing/2014/main" id="{1A4FCE79-A358-4D94-BFBF-302E3349601F}"/>
            </a:ext>
          </a:extLst>
        </xdr:cNvPr>
        <xdr:cNvSpPr/>
      </xdr:nvSpPr>
      <xdr:spPr>
        <a:xfrm rot="-5400000">
          <a:off x="7963027" y="32284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169</xdr:row>
      <xdr:rowOff>95107</xdr:rowOff>
    </xdr:from>
    <xdr:ext cx="503022" cy="180627"/>
    <xdr:sp macro="_xll.PtreeEvent_ObjectClick" textlink="">
      <xdr:nvSpPr>
        <xdr:cNvPr id="568" name="PTObj_DBranchName_2_81">
          <a:extLst>
            <a:ext uri="{FF2B5EF4-FFF2-40B4-BE49-F238E27FC236}">
              <a16:creationId xmlns:a16="http://schemas.microsoft.com/office/drawing/2014/main" id="{910D3402-6489-484E-B2C6-5F261127027B}"/>
            </a:ext>
          </a:extLst>
        </xdr:cNvPr>
        <xdr:cNvSpPr txBox="1"/>
      </xdr:nvSpPr>
      <xdr:spPr>
        <a:xfrm>
          <a:off x="6776847" y="32289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173</xdr:row>
      <xdr:rowOff>90171</xdr:rowOff>
    </xdr:from>
    <xdr:to>
      <xdr:col>5</xdr:col>
      <xdr:colOff>190627</xdr:colOff>
      <xdr:row>174</xdr:row>
      <xdr:rowOff>90171</xdr:rowOff>
    </xdr:to>
    <xdr:sp macro="_xll.PtreeEvent_ObjectClick" textlink="">
      <xdr:nvSpPr>
        <xdr:cNvPr id="569" name="PTObj_DNode_2_83">
          <a:extLst>
            <a:ext uri="{FF2B5EF4-FFF2-40B4-BE49-F238E27FC236}">
              <a16:creationId xmlns:a16="http://schemas.microsoft.com/office/drawing/2014/main" id="{DF405360-328F-46C8-A27C-1753639DBACD}"/>
            </a:ext>
          </a:extLst>
        </xdr:cNvPr>
        <xdr:cNvSpPr/>
      </xdr:nvSpPr>
      <xdr:spPr>
        <a:xfrm rot="-5400000">
          <a:off x="7963027" y="33046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173</xdr:row>
      <xdr:rowOff>95107</xdr:rowOff>
    </xdr:from>
    <xdr:ext cx="627736" cy="180627"/>
    <xdr:sp macro="_xll.PtreeEvent_ObjectClick" textlink="">
      <xdr:nvSpPr>
        <xdr:cNvPr id="572" name="PTObj_DBranchName_2_83">
          <a:extLst>
            <a:ext uri="{FF2B5EF4-FFF2-40B4-BE49-F238E27FC236}">
              <a16:creationId xmlns:a16="http://schemas.microsoft.com/office/drawing/2014/main" id="{241B6ECC-4745-48AD-AAA9-DE2E3B7F55E1}"/>
            </a:ext>
          </a:extLst>
        </xdr:cNvPr>
        <xdr:cNvSpPr txBox="1"/>
      </xdr:nvSpPr>
      <xdr:spPr>
        <a:xfrm>
          <a:off x="6776847" y="33051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3</xdr:col>
      <xdr:colOff>127</xdr:colOff>
      <xdr:row>61</xdr:row>
      <xdr:rowOff>90170</xdr:rowOff>
    </xdr:from>
    <xdr:to>
      <xdr:col>3</xdr:col>
      <xdr:colOff>190627</xdr:colOff>
      <xdr:row>62</xdr:row>
      <xdr:rowOff>90170</xdr:rowOff>
    </xdr:to>
    <xdr:sp macro="_xll.PtreeEvent_ObjectClick" textlink="">
      <xdr:nvSpPr>
        <xdr:cNvPr id="573" name="PTObj_DNode_2_27">
          <a:extLst>
            <a:ext uri="{FF2B5EF4-FFF2-40B4-BE49-F238E27FC236}">
              <a16:creationId xmlns:a16="http://schemas.microsoft.com/office/drawing/2014/main" id="{86D9D16F-646A-41F9-8882-5F048FDE1CA6}"/>
            </a:ext>
          </a:extLst>
        </xdr:cNvPr>
        <xdr:cNvSpPr/>
      </xdr:nvSpPr>
      <xdr:spPr>
        <a:xfrm>
          <a:off x="4800727" y="1171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61</xdr:row>
      <xdr:rowOff>95107</xdr:rowOff>
    </xdr:from>
    <xdr:ext cx="763093" cy="180627"/>
    <xdr:sp macro="_xll.PtreeEvent_ObjectClick" textlink="">
      <xdr:nvSpPr>
        <xdr:cNvPr id="576" name="PTObj_DBranchName_2_27">
          <a:extLst>
            <a:ext uri="{FF2B5EF4-FFF2-40B4-BE49-F238E27FC236}">
              <a16:creationId xmlns:a16="http://schemas.microsoft.com/office/drawing/2014/main" id="{82D874C6-7BAA-432E-B83A-D64D67F28571}"/>
            </a:ext>
          </a:extLst>
        </xdr:cNvPr>
        <xdr:cNvSpPr txBox="1"/>
      </xdr:nvSpPr>
      <xdr:spPr>
        <a:xfrm>
          <a:off x="3471672" y="11715607"/>
          <a:ext cx="7630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Down</a:t>
          </a:r>
        </a:p>
      </xdr:txBody>
    </xdr:sp>
    <xdr:clientData/>
  </xdr:oneCellAnchor>
  <xdr:twoCellAnchor editAs="oneCell">
    <xdr:from>
      <xdr:col>4</xdr:col>
      <xdr:colOff>127</xdr:colOff>
      <xdr:row>57</xdr:row>
      <xdr:rowOff>90170</xdr:rowOff>
    </xdr:from>
    <xdr:to>
      <xdr:col>4</xdr:col>
      <xdr:colOff>190627</xdr:colOff>
      <xdr:row>58</xdr:row>
      <xdr:rowOff>90170</xdr:rowOff>
    </xdr:to>
    <xdr:sp macro="_xll.PtreeEvent_ObjectClick" textlink="">
      <xdr:nvSpPr>
        <xdr:cNvPr id="577" name="PTObj_DNode_2_24">
          <a:extLst>
            <a:ext uri="{FF2B5EF4-FFF2-40B4-BE49-F238E27FC236}">
              <a16:creationId xmlns:a16="http://schemas.microsoft.com/office/drawing/2014/main" id="{3659E199-81D8-4F6B-AB79-4D4FC57DA137}"/>
            </a:ext>
          </a:extLst>
        </xdr:cNvPr>
        <xdr:cNvSpPr/>
      </xdr:nvSpPr>
      <xdr:spPr>
        <a:xfrm>
          <a:off x="6496177" y="10948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57</xdr:row>
      <xdr:rowOff>95107</xdr:rowOff>
    </xdr:from>
    <xdr:ext cx="850874" cy="180627"/>
    <xdr:sp macro="_xll.PtreeEvent_ObjectClick" textlink="">
      <xdr:nvSpPr>
        <xdr:cNvPr id="580" name="PTObj_DBranchName_2_24">
          <a:extLst>
            <a:ext uri="{FF2B5EF4-FFF2-40B4-BE49-F238E27FC236}">
              <a16:creationId xmlns:a16="http://schemas.microsoft.com/office/drawing/2014/main" id="{73E01853-F4AB-4E82-8779-5E819B21DDDC}"/>
            </a:ext>
          </a:extLst>
        </xdr:cNvPr>
        <xdr:cNvSpPr txBox="1"/>
      </xdr:nvSpPr>
      <xdr:spPr>
        <a:xfrm>
          <a:off x="5081397" y="10953607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55</xdr:row>
      <xdr:rowOff>90170</xdr:rowOff>
    </xdr:from>
    <xdr:to>
      <xdr:col>5</xdr:col>
      <xdr:colOff>190627</xdr:colOff>
      <xdr:row>56</xdr:row>
      <xdr:rowOff>90170</xdr:rowOff>
    </xdr:to>
    <xdr:sp macro="_xll.PtreeEvent_ObjectClick" textlink="">
      <xdr:nvSpPr>
        <xdr:cNvPr id="581" name="PTObj_DNode_2_25">
          <a:extLst>
            <a:ext uri="{FF2B5EF4-FFF2-40B4-BE49-F238E27FC236}">
              <a16:creationId xmlns:a16="http://schemas.microsoft.com/office/drawing/2014/main" id="{EC56C2CA-89C5-49FD-A87E-6B070AFF255F}"/>
            </a:ext>
          </a:extLst>
        </xdr:cNvPr>
        <xdr:cNvSpPr/>
      </xdr:nvSpPr>
      <xdr:spPr>
        <a:xfrm rot="-5400000">
          <a:off x="7963027" y="1056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55</xdr:row>
      <xdr:rowOff>95107</xdr:rowOff>
    </xdr:from>
    <xdr:ext cx="503022" cy="180627"/>
    <xdr:sp macro="_xll.PtreeEvent_ObjectClick" textlink="">
      <xdr:nvSpPr>
        <xdr:cNvPr id="584" name="PTObj_DBranchName_2_25">
          <a:extLst>
            <a:ext uri="{FF2B5EF4-FFF2-40B4-BE49-F238E27FC236}">
              <a16:creationId xmlns:a16="http://schemas.microsoft.com/office/drawing/2014/main" id="{EE0E4C30-3CDE-481E-B5C7-3FE560CC4833}"/>
            </a:ext>
          </a:extLst>
        </xdr:cNvPr>
        <xdr:cNvSpPr txBox="1"/>
      </xdr:nvSpPr>
      <xdr:spPr>
        <a:xfrm>
          <a:off x="6776847" y="10572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59</xdr:row>
      <xdr:rowOff>90170</xdr:rowOff>
    </xdr:from>
    <xdr:to>
      <xdr:col>5</xdr:col>
      <xdr:colOff>190627</xdr:colOff>
      <xdr:row>60</xdr:row>
      <xdr:rowOff>90170</xdr:rowOff>
    </xdr:to>
    <xdr:sp macro="_xll.PtreeEvent_ObjectClick" textlink="">
      <xdr:nvSpPr>
        <xdr:cNvPr id="585" name="PTObj_DNode_2_26">
          <a:extLst>
            <a:ext uri="{FF2B5EF4-FFF2-40B4-BE49-F238E27FC236}">
              <a16:creationId xmlns:a16="http://schemas.microsoft.com/office/drawing/2014/main" id="{990E0E3B-68E3-4D81-89C5-17CD7A752644}"/>
            </a:ext>
          </a:extLst>
        </xdr:cNvPr>
        <xdr:cNvSpPr/>
      </xdr:nvSpPr>
      <xdr:spPr>
        <a:xfrm rot="-5400000">
          <a:off x="7963027" y="1132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59</xdr:row>
      <xdr:rowOff>95107</xdr:rowOff>
    </xdr:from>
    <xdr:ext cx="627736" cy="180627"/>
    <xdr:sp macro="_xll.PtreeEvent_ObjectClick" textlink="">
      <xdr:nvSpPr>
        <xdr:cNvPr id="588" name="PTObj_DBranchName_2_26">
          <a:extLst>
            <a:ext uri="{FF2B5EF4-FFF2-40B4-BE49-F238E27FC236}">
              <a16:creationId xmlns:a16="http://schemas.microsoft.com/office/drawing/2014/main" id="{2AFF719F-D56E-4C24-A351-01144F90CC03}"/>
            </a:ext>
          </a:extLst>
        </xdr:cNvPr>
        <xdr:cNvSpPr txBox="1"/>
      </xdr:nvSpPr>
      <xdr:spPr>
        <a:xfrm>
          <a:off x="6776847" y="11334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65</xdr:row>
      <xdr:rowOff>90170</xdr:rowOff>
    </xdr:from>
    <xdr:to>
      <xdr:col>4</xdr:col>
      <xdr:colOff>190627</xdr:colOff>
      <xdr:row>66</xdr:row>
      <xdr:rowOff>90170</xdr:rowOff>
    </xdr:to>
    <xdr:sp macro="_xll.PtreeEvent_ObjectClick" textlink="">
      <xdr:nvSpPr>
        <xdr:cNvPr id="589" name="PTObj_DNode_2_28">
          <a:extLst>
            <a:ext uri="{FF2B5EF4-FFF2-40B4-BE49-F238E27FC236}">
              <a16:creationId xmlns:a16="http://schemas.microsoft.com/office/drawing/2014/main" id="{6F3FE89C-12A7-4707-9271-B8156EBB50EA}"/>
            </a:ext>
          </a:extLst>
        </xdr:cNvPr>
        <xdr:cNvSpPr/>
      </xdr:nvSpPr>
      <xdr:spPr>
        <a:xfrm>
          <a:off x="6496177" y="1247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65</xdr:row>
      <xdr:rowOff>95107</xdr:rowOff>
    </xdr:from>
    <xdr:ext cx="806246" cy="180627"/>
    <xdr:sp macro="_xll.PtreeEvent_ObjectClick" textlink="">
      <xdr:nvSpPr>
        <xdr:cNvPr id="592" name="PTObj_DBranchName_2_28">
          <a:extLst>
            <a:ext uri="{FF2B5EF4-FFF2-40B4-BE49-F238E27FC236}">
              <a16:creationId xmlns:a16="http://schemas.microsoft.com/office/drawing/2014/main" id="{F3B6A2EE-D7A6-473B-8EE4-1F48FB375BE3}"/>
            </a:ext>
          </a:extLst>
        </xdr:cNvPr>
        <xdr:cNvSpPr txBox="1"/>
      </xdr:nvSpPr>
      <xdr:spPr>
        <a:xfrm>
          <a:off x="5081397" y="12477607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63</xdr:row>
      <xdr:rowOff>90170</xdr:rowOff>
    </xdr:from>
    <xdr:to>
      <xdr:col>5</xdr:col>
      <xdr:colOff>190627</xdr:colOff>
      <xdr:row>64</xdr:row>
      <xdr:rowOff>90170</xdr:rowOff>
    </xdr:to>
    <xdr:sp macro="_xll.PtreeEvent_ObjectClick" textlink="">
      <xdr:nvSpPr>
        <xdr:cNvPr id="593" name="PTObj_DNode_2_29">
          <a:extLst>
            <a:ext uri="{FF2B5EF4-FFF2-40B4-BE49-F238E27FC236}">
              <a16:creationId xmlns:a16="http://schemas.microsoft.com/office/drawing/2014/main" id="{FE20C9D0-0E15-47D5-96FA-1443B99E0CF9}"/>
            </a:ext>
          </a:extLst>
        </xdr:cNvPr>
        <xdr:cNvSpPr/>
      </xdr:nvSpPr>
      <xdr:spPr>
        <a:xfrm rot="-5400000">
          <a:off x="7963027" y="1209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63</xdr:row>
      <xdr:rowOff>95107</xdr:rowOff>
    </xdr:from>
    <xdr:ext cx="503022" cy="180627"/>
    <xdr:sp macro="_xll.PtreeEvent_ObjectClick" textlink="">
      <xdr:nvSpPr>
        <xdr:cNvPr id="596" name="PTObj_DBranchName_2_29">
          <a:extLst>
            <a:ext uri="{FF2B5EF4-FFF2-40B4-BE49-F238E27FC236}">
              <a16:creationId xmlns:a16="http://schemas.microsoft.com/office/drawing/2014/main" id="{C8EEC8DB-9518-4EEE-9A6F-0480E2A2070A}"/>
            </a:ext>
          </a:extLst>
        </xdr:cNvPr>
        <xdr:cNvSpPr txBox="1"/>
      </xdr:nvSpPr>
      <xdr:spPr>
        <a:xfrm>
          <a:off x="6776847" y="12096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67</xdr:row>
      <xdr:rowOff>90170</xdr:rowOff>
    </xdr:from>
    <xdr:to>
      <xdr:col>5</xdr:col>
      <xdr:colOff>190627</xdr:colOff>
      <xdr:row>68</xdr:row>
      <xdr:rowOff>90170</xdr:rowOff>
    </xdr:to>
    <xdr:sp macro="_xll.PtreeEvent_ObjectClick" textlink="">
      <xdr:nvSpPr>
        <xdr:cNvPr id="597" name="PTObj_DNode_2_30">
          <a:extLst>
            <a:ext uri="{FF2B5EF4-FFF2-40B4-BE49-F238E27FC236}">
              <a16:creationId xmlns:a16="http://schemas.microsoft.com/office/drawing/2014/main" id="{98B41378-11C7-444C-BA9D-0DD5F00C5D61}"/>
            </a:ext>
          </a:extLst>
        </xdr:cNvPr>
        <xdr:cNvSpPr/>
      </xdr:nvSpPr>
      <xdr:spPr>
        <a:xfrm rot="-5400000">
          <a:off x="7963027" y="1285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67</xdr:row>
      <xdr:rowOff>95107</xdr:rowOff>
    </xdr:from>
    <xdr:ext cx="627736" cy="180627"/>
    <xdr:sp macro="_xll.PtreeEvent_ObjectClick" textlink="">
      <xdr:nvSpPr>
        <xdr:cNvPr id="600" name="PTObj_DBranchName_2_30">
          <a:extLst>
            <a:ext uri="{FF2B5EF4-FFF2-40B4-BE49-F238E27FC236}">
              <a16:creationId xmlns:a16="http://schemas.microsoft.com/office/drawing/2014/main" id="{B1A2CE2F-0E72-4A39-BF7C-1F20B3775423}"/>
            </a:ext>
          </a:extLst>
        </xdr:cNvPr>
        <xdr:cNvSpPr txBox="1"/>
      </xdr:nvSpPr>
      <xdr:spPr>
        <a:xfrm>
          <a:off x="6776847" y="12858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3</xdr:col>
      <xdr:colOff>127</xdr:colOff>
      <xdr:row>91</xdr:row>
      <xdr:rowOff>90170</xdr:rowOff>
    </xdr:from>
    <xdr:to>
      <xdr:col>3</xdr:col>
      <xdr:colOff>190627</xdr:colOff>
      <xdr:row>92</xdr:row>
      <xdr:rowOff>90170</xdr:rowOff>
    </xdr:to>
    <xdr:sp macro="_xll.PtreeEvent_ObjectClick" textlink="">
      <xdr:nvSpPr>
        <xdr:cNvPr id="601" name="PTObj_DNode_2_42">
          <a:extLst>
            <a:ext uri="{FF2B5EF4-FFF2-40B4-BE49-F238E27FC236}">
              <a16:creationId xmlns:a16="http://schemas.microsoft.com/office/drawing/2014/main" id="{C4E4BB64-F16A-42C1-AF4C-330F5EBDF4C9}"/>
            </a:ext>
          </a:extLst>
        </xdr:cNvPr>
        <xdr:cNvSpPr/>
      </xdr:nvSpPr>
      <xdr:spPr>
        <a:xfrm>
          <a:off x="4800727" y="1742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91</xdr:row>
      <xdr:rowOff>95106</xdr:rowOff>
    </xdr:from>
    <xdr:ext cx="763093" cy="180627"/>
    <xdr:sp macro="_xll.PtreeEvent_ObjectClick" textlink="">
      <xdr:nvSpPr>
        <xdr:cNvPr id="604" name="PTObj_DBranchName_2_42">
          <a:extLst>
            <a:ext uri="{FF2B5EF4-FFF2-40B4-BE49-F238E27FC236}">
              <a16:creationId xmlns:a16="http://schemas.microsoft.com/office/drawing/2014/main" id="{BC96E22C-B0B9-4DCC-ADB9-E3B9241559E4}"/>
            </a:ext>
          </a:extLst>
        </xdr:cNvPr>
        <xdr:cNvSpPr txBox="1"/>
      </xdr:nvSpPr>
      <xdr:spPr>
        <a:xfrm>
          <a:off x="3471672" y="17430606"/>
          <a:ext cx="7630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Down</a:t>
          </a:r>
        </a:p>
      </xdr:txBody>
    </xdr:sp>
    <xdr:clientData/>
  </xdr:oneCellAnchor>
  <xdr:twoCellAnchor editAs="oneCell">
    <xdr:from>
      <xdr:col>4</xdr:col>
      <xdr:colOff>127</xdr:colOff>
      <xdr:row>87</xdr:row>
      <xdr:rowOff>90170</xdr:rowOff>
    </xdr:from>
    <xdr:to>
      <xdr:col>4</xdr:col>
      <xdr:colOff>190627</xdr:colOff>
      <xdr:row>88</xdr:row>
      <xdr:rowOff>90170</xdr:rowOff>
    </xdr:to>
    <xdr:sp macro="_xll.PtreeEvent_ObjectClick" textlink="">
      <xdr:nvSpPr>
        <xdr:cNvPr id="605" name="PTObj_DNode_2_39">
          <a:extLst>
            <a:ext uri="{FF2B5EF4-FFF2-40B4-BE49-F238E27FC236}">
              <a16:creationId xmlns:a16="http://schemas.microsoft.com/office/drawing/2014/main" id="{D07576F9-79A5-459E-B14E-DBF59E4B37BC}"/>
            </a:ext>
          </a:extLst>
        </xdr:cNvPr>
        <xdr:cNvSpPr/>
      </xdr:nvSpPr>
      <xdr:spPr>
        <a:xfrm>
          <a:off x="6496177" y="1666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87</xdr:row>
      <xdr:rowOff>95106</xdr:rowOff>
    </xdr:from>
    <xdr:ext cx="850874" cy="180627"/>
    <xdr:sp macro="_xll.PtreeEvent_ObjectClick" textlink="">
      <xdr:nvSpPr>
        <xdr:cNvPr id="608" name="PTObj_DBranchName_2_39">
          <a:extLst>
            <a:ext uri="{FF2B5EF4-FFF2-40B4-BE49-F238E27FC236}">
              <a16:creationId xmlns:a16="http://schemas.microsoft.com/office/drawing/2014/main" id="{E8594415-4BC9-4E4C-91E2-CCA28CA9EAFD}"/>
            </a:ext>
          </a:extLst>
        </xdr:cNvPr>
        <xdr:cNvSpPr txBox="1"/>
      </xdr:nvSpPr>
      <xdr:spPr>
        <a:xfrm>
          <a:off x="5081397" y="16668606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85</xdr:row>
      <xdr:rowOff>90170</xdr:rowOff>
    </xdr:from>
    <xdr:to>
      <xdr:col>5</xdr:col>
      <xdr:colOff>190627</xdr:colOff>
      <xdr:row>86</xdr:row>
      <xdr:rowOff>90170</xdr:rowOff>
    </xdr:to>
    <xdr:sp macro="_xll.PtreeEvent_ObjectClick" textlink="">
      <xdr:nvSpPr>
        <xdr:cNvPr id="609" name="PTObj_DNode_2_40">
          <a:extLst>
            <a:ext uri="{FF2B5EF4-FFF2-40B4-BE49-F238E27FC236}">
              <a16:creationId xmlns:a16="http://schemas.microsoft.com/office/drawing/2014/main" id="{093D326E-1061-48AC-B73F-621D129C0105}"/>
            </a:ext>
          </a:extLst>
        </xdr:cNvPr>
        <xdr:cNvSpPr/>
      </xdr:nvSpPr>
      <xdr:spPr>
        <a:xfrm rot="-5400000">
          <a:off x="7963027" y="1628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85</xdr:row>
      <xdr:rowOff>95106</xdr:rowOff>
    </xdr:from>
    <xdr:ext cx="503022" cy="180627"/>
    <xdr:sp macro="_xll.PtreeEvent_ObjectClick" textlink="">
      <xdr:nvSpPr>
        <xdr:cNvPr id="612" name="PTObj_DBranchName_2_40">
          <a:extLst>
            <a:ext uri="{FF2B5EF4-FFF2-40B4-BE49-F238E27FC236}">
              <a16:creationId xmlns:a16="http://schemas.microsoft.com/office/drawing/2014/main" id="{F8455059-2342-4DAC-9C31-7E98DC1CE359}"/>
            </a:ext>
          </a:extLst>
        </xdr:cNvPr>
        <xdr:cNvSpPr txBox="1"/>
      </xdr:nvSpPr>
      <xdr:spPr>
        <a:xfrm>
          <a:off x="6776847" y="16287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89</xdr:row>
      <xdr:rowOff>90170</xdr:rowOff>
    </xdr:from>
    <xdr:to>
      <xdr:col>5</xdr:col>
      <xdr:colOff>190627</xdr:colOff>
      <xdr:row>90</xdr:row>
      <xdr:rowOff>90170</xdr:rowOff>
    </xdr:to>
    <xdr:sp macro="_xll.PtreeEvent_ObjectClick" textlink="">
      <xdr:nvSpPr>
        <xdr:cNvPr id="613" name="PTObj_DNode_2_41">
          <a:extLst>
            <a:ext uri="{FF2B5EF4-FFF2-40B4-BE49-F238E27FC236}">
              <a16:creationId xmlns:a16="http://schemas.microsoft.com/office/drawing/2014/main" id="{98358C7C-3B37-4D6C-AB45-ED33F65EE38C}"/>
            </a:ext>
          </a:extLst>
        </xdr:cNvPr>
        <xdr:cNvSpPr/>
      </xdr:nvSpPr>
      <xdr:spPr>
        <a:xfrm rot="-5400000">
          <a:off x="7963027" y="1704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89</xdr:row>
      <xdr:rowOff>95106</xdr:rowOff>
    </xdr:from>
    <xdr:ext cx="627736" cy="180627"/>
    <xdr:sp macro="_xll.PtreeEvent_ObjectClick" textlink="">
      <xdr:nvSpPr>
        <xdr:cNvPr id="616" name="PTObj_DBranchName_2_41">
          <a:extLst>
            <a:ext uri="{FF2B5EF4-FFF2-40B4-BE49-F238E27FC236}">
              <a16:creationId xmlns:a16="http://schemas.microsoft.com/office/drawing/2014/main" id="{25C979BA-70A4-4F5F-BA58-377DF9E034B4}"/>
            </a:ext>
          </a:extLst>
        </xdr:cNvPr>
        <xdr:cNvSpPr txBox="1"/>
      </xdr:nvSpPr>
      <xdr:spPr>
        <a:xfrm>
          <a:off x="6776847" y="17049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95</xdr:row>
      <xdr:rowOff>90170</xdr:rowOff>
    </xdr:from>
    <xdr:to>
      <xdr:col>4</xdr:col>
      <xdr:colOff>190627</xdr:colOff>
      <xdr:row>96</xdr:row>
      <xdr:rowOff>90170</xdr:rowOff>
    </xdr:to>
    <xdr:sp macro="_xll.PtreeEvent_ObjectClick" textlink="">
      <xdr:nvSpPr>
        <xdr:cNvPr id="617" name="PTObj_DNode_2_43">
          <a:extLst>
            <a:ext uri="{FF2B5EF4-FFF2-40B4-BE49-F238E27FC236}">
              <a16:creationId xmlns:a16="http://schemas.microsoft.com/office/drawing/2014/main" id="{4BB1B087-4B2F-46AF-AD53-1405C7118263}"/>
            </a:ext>
          </a:extLst>
        </xdr:cNvPr>
        <xdr:cNvSpPr/>
      </xdr:nvSpPr>
      <xdr:spPr>
        <a:xfrm>
          <a:off x="6496177" y="18187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95</xdr:row>
      <xdr:rowOff>95106</xdr:rowOff>
    </xdr:from>
    <xdr:ext cx="806246" cy="180627"/>
    <xdr:sp macro="_xll.PtreeEvent_ObjectClick" textlink="">
      <xdr:nvSpPr>
        <xdr:cNvPr id="620" name="PTObj_DBranchName_2_43">
          <a:extLst>
            <a:ext uri="{FF2B5EF4-FFF2-40B4-BE49-F238E27FC236}">
              <a16:creationId xmlns:a16="http://schemas.microsoft.com/office/drawing/2014/main" id="{F96E9A1E-A551-4736-96E2-E0B9BED8CCFC}"/>
            </a:ext>
          </a:extLst>
        </xdr:cNvPr>
        <xdr:cNvSpPr txBox="1"/>
      </xdr:nvSpPr>
      <xdr:spPr>
        <a:xfrm>
          <a:off x="5081397" y="18192606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93</xdr:row>
      <xdr:rowOff>90170</xdr:rowOff>
    </xdr:from>
    <xdr:to>
      <xdr:col>5</xdr:col>
      <xdr:colOff>190627</xdr:colOff>
      <xdr:row>94</xdr:row>
      <xdr:rowOff>90170</xdr:rowOff>
    </xdr:to>
    <xdr:sp macro="_xll.PtreeEvent_ObjectClick" textlink="">
      <xdr:nvSpPr>
        <xdr:cNvPr id="621" name="PTObj_DNode_2_44">
          <a:extLst>
            <a:ext uri="{FF2B5EF4-FFF2-40B4-BE49-F238E27FC236}">
              <a16:creationId xmlns:a16="http://schemas.microsoft.com/office/drawing/2014/main" id="{9157FB3C-7510-4D6F-B9AF-DF230EE089C9}"/>
            </a:ext>
          </a:extLst>
        </xdr:cNvPr>
        <xdr:cNvSpPr/>
      </xdr:nvSpPr>
      <xdr:spPr>
        <a:xfrm rot="-5400000">
          <a:off x="7963027" y="1780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93</xdr:row>
      <xdr:rowOff>95106</xdr:rowOff>
    </xdr:from>
    <xdr:ext cx="503022" cy="180627"/>
    <xdr:sp macro="_xll.PtreeEvent_ObjectClick" textlink="">
      <xdr:nvSpPr>
        <xdr:cNvPr id="624" name="PTObj_DBranchName_2_44">
          <a:extLst>
            <a:ext uri="{FF2B5EF4-FFF2-40B4-BE49-F238E27FC236}">
              <a16:creationId xmlns:a16="http://schemas.microsoft.com/office/drawing/2014/main" id="{612769E0-3E64-4776-B63D-F171FA794B98}"/>
            </a:ext>
          </a:extLst>
        </xdr:cNvPr>
        <xdr:cNvSpPr txBox="1"/>
      </xdr:nvSpPr>
      <xdr:spPr>
        <a:xfrm>
          <a:off x="6776847" y="17811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97</xdr:row>
      <xdr:rowOff>90170</xdr:rowOff>
    </xdr:from>
    <xdr:to>
      <xdr:col>5</xdr:col>
      <xdr:colOff>190627</xdr:colOff>
      <xdr:row>98</xdr:row>
      <xdr:rowOff>90170</xdr:rowOff>
    </xdr:to>
    <xdr:sp macro="_xll.PtreeEvent_ObjectClick" textlink="">
      <xdr:nvSpPr>
        <xdr:cNvPr id="625" name="PTObj_DNode_2_45">
          <a:extLst>
            <a:ext uri="{FF2B5EF4-FFF2-40B4-BE49-F238E27FC236}">
              <a16:creationId xmlns:a16="http://schemas.microsoft.com/office/drawing/2014/main" id="{EC193A45-18ED-455C-B59D-914DF831848A}"/>
            </a:ext>
          </a:extLst>
        </xdr:cNvPr>
        <xdr:cNvSpPr/>
      </xdr:nvSpPr>
      <xdr:spPr>
        <a:xfrm rot="-5400000">
          <a:off x="7963027" y="1856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97</xdr:row>
      <xdr:rowOff>95106</xdr:rowOff>
    </xdr:from>
    <xdr:ext cx="627736" cy="180627"/>
    <xdr:sp macro="_xll.PtreeEvent_ObjectClick" textlink="">
      <xdr:nvSpPr>
        <xdr:cNvPr id="628" name="PTObj_DBranchName_2_45">
          <a:extLst>
            <a:ext uri="{FF2B5EF4-FFF2-40B4-BE49-F238E27FC236}">
              <a16:creationId xmlns:a16="http://schemas.microsoft.com/office/drawing/2014/main" id="{7702EB44-BC6F-4A9A-86D3-6F41BA1F3185}"/>
            </a:ext>
          </a:extLst>
        </xdr:cNvPr>
        <xdr:cNvSpPr txBox="1"/>
      </xdr:nvSpPr>
      <xdr:spPr>
        <a:xfrm>
          <a:off x="6776847" y="18573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3</xdr:col>
      <xdr:colOff>127</xdr:colOff>
      <xdr:row>123</xdr:row>
      <xdr:rowOff>90170</xdr:rowOff>
    </xdr:from>
    <xdr:to>
      <xdr:col>3</xdr:col>
      <xdr:colOff>190627</xdr:colOff>
      <xdr:row>124</xdr:row>
      <xdr:rowOff>90170</xdr:rowOff>
    </xdr:to>
    <xdr:sp macro="_xll.PtreeEvent_ObjectClick" textlink="">
      <xdr:nvSpPr>
        <xdr:cNvPr id="629" name="PTObj_DNode_2_58">
          <a:extLst>
            <a:ext uri="{FF2B5EF4-FFF2-40B4-BE49-F238E27FC236}">
              <a16:creationId xmlns:a16="http://schemas.microsoft.com/office/drawing/2014/main" id="{12DA0F43-2FFB-4F99-8862-995D65875F67}"/>
            </a:ext>
          </a:extLst>
        </xdr:cNvPr>
        <xdr:cNvSpPr/>
      </xdr:nvSpPr>
      <xdr:spPr>
        <a:xfrm>
          <a:off x="4800727" y="2352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123</xdr:row>
      <xdr:rowOff>95106</xdr:rowOff>
    </xdr:from>
    <xdr:ext cx="763093" cy="180627"/>
    <xdr:sp macro="_xll.PtreeEvent_ObjectClick" textlink="">
      <xdr:nvSpPr>
        <xdr:cNvPr id="632" name="PTObj_DBranchName_2_58">
          <a:extLst>
            <a:ext uri="{FF2B5EF4-FFF2-40B4-BE49-F238E27FC236}">
              <a16:creationId xmlns:a16="http://schemas.microsoft.com/office/drawing/2014/main" id="{C960B464-908D-428C-A75C-40B53B1FF71F}"/>
            </a:ext>
          </a:extLst>
        </xdr:cNvPr>
        <xdr:cNvSpPr txBox="1"/>
      </xdr:nvSpPr>
      <xdr:spPr>
        <a:xfrm>
          <a:off x="3471672" y="23526606"/>
          <a:ext cx="7630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Down</a:t>
          </a:r>
        </a:p>
      </xdr:txBody>
    </xdr:sp>
    <xdr:clientData/>
  </xdr:oneCellAnchor>
  <xdr:twoCellAnchor editAs="oneCell">
    <xdr:from>
      <xdr:col>4</xdr:col>
      <xdr:colOff>127</xdr:colOff>
      <xdr:row>119</xdr:row>
      <xdr:rowOff>90170</xdr:rowOff>
    </xdr:from>
    <xdr:to>
      <xdr:col>4</xdr:col>
      <xdr:colOff>190627</xdr:colOff>
      <xdr:row>120</xdr:row>
      <xdr:rowOff>90170</xdr:rowOff>
    </xdr:to>
    <xdr:sp macro="_xll.PtreeEvent_ObjectClick" textlink="">
      <xdr:nvSpPr>
        <xdr:cNvPr id="633" name="PTObj_DNode_2_55">
          <a:extLst>
            <a:ext uri="{FF2B5EF4-FFF2-40B4-BE49-F238E27FC236}">
              <a16:creationId xmlns:a16="http://schemas.microsoft.com/office/drawing/2014/main" id="{A991998E-F710-42AD-89D2-5E3466C35576}"/>
            </a:ext>
          </a:extLst>
        </xdr:cNvPr>
        <xdr:cNvSpPr/>
      </xdr:nvSpPr>
      <xdr:spPr>
        <a:xfrm>
          <a:off x="6496177" y="2275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119</xdr:row>
      <xdr:rowOff>95106</xdr:rowOff>
    </xdr:from>
    <xdr:ext cx="850874" cy="180627"/>
    <xdr:sp macro="_xll.PtreeEvent_ObjectClick" textlink="">
      <xdr:nvSpPr>
        <xdr:cNvPr id="636" name="PTObj_DBranchName_2_55">
          <a:extLst>
            <a:ext uri="{FF2B5EF4-FFF2-40B4-BE49-F238E27FC236}">
              <a16:creationId xmlns:a16="http://schemas.microsoft.com/office/drawing/2014/main" id="{03A6A9F1-CE13-4070-8FA7-020AD6DE1B64}"/>
            </a:ext>
          </a:extLst>
        </xdr:cNvPr>
        <xdr:cNvSpPr txBox="1"/>
      </xdr:nvSpPr>
      <xdr:spPr>
        <a:xfrm>
          <a:off x="5081397" y="22764606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117</xdr:row>
      <xdr:rowOff>90170</xdr:rowOff>
    </xdr:from>
    <xdr:to>
      <xdr:col>5</xdr:col>
      <xdr:colOff>190627</xdr:colOff>
      <xdr:row>118</xdr:row>
      <xdr:rowOff>90170</xdr:rowOff>
    </xdr:to>
    <xdr:sp macro="_xll.PtreeEvent_ObjectClick" textlink="">
      <xdr:nvSpPr>
        <xdr:cNvPr id="637" name="PTObj_DNode_2_56">
          <a:extLst>
            <a:ext uri="{FF2B5EF4-FFF2-40B4-BE49-F238E27FC236}">
              <a16:creationId xmlns:a16="http://schemas.microsoft.com/office/drawing/2014/main" id="{0C3F215E-033B-49E6-90E4-FAC5ECD656DA}"/>
            </a:ext>
          </a:extLst>
        </xdr:cNvPr>
        <xdr:cNvSpPr/>
      </xdr:nvSpPr>
      <xdr:spPr>
        <a:xfrm rot="-5400000">
          <a:off x="7963027" y="2237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117</xdr:row>
      <xdr:rowOff>95106</xdr:rowOff>
    </xdr:from>
    <xdr:ext cx="503022" cy="180627"/>
    <xdr:sp macro="_xll.PtreeEvent_ObjectClick" textlink="">
      <xdr:nvSpPr>
        <xdr:cNvPr id="640" name="PTObj_DBranchName_2_56">
          <a:extLst>
            <a:ext uri="{FF2B5EF4-FFF2-40B4-BE49-F238E27FC236}">
              <a16:creationId xmlns:a16="http://schemas.microsoft.com/office/drawing/2014/main" id="{C246F2D0-7359-4268-B2DF-DFE45B96DA99}"/>
            </a:ext>
          </a:extLst>
        </xdr:cNvPr>
        <xdr:cNvSpPr txBox="1"/>
      </xdr:nvSpPr>
      <xdr:spPr>
        <a:xfrm>
          <a:off x="6776847" y="22383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121</xdr:row>
      <xdr:rowOff>90170</xdr:rowOff>
    </xdr:from>
    <xdr:to>
      <xdr:col>5</xdr:col>
      <xdr:colOff>190627</xdr:colOff>
      <xdr:row>122</xdr:row>
      <xdr:rowOff>90170</xdr:rowOff>
    </xdr:to>
    <xdr:sp macro="_xll.PtreeEvent_ObjectClick" textlink="">
      <xdr:nvSpPr>
        <xdr:cNvPr id="641" name="PTObj_DNode_2_57">
          <a:extLst>
            <a:ext uri="{FF2B5EF4-FFF2-40B4-BE49-F238E27FC236}">
              <a16:creationId xmlns:a16="http://schemas.microsoft.com/office/drawing/2014/main" id="{25794C71-3B5F-40AA-8DEB-63F3E97ED0FA}"/>
            </a:ext>
          </a:extLst>
        </xdr:cNvPr>
        <xdr:cNvSpPr/>
      </xdr:nvSpPr>
      <xdr:spPr>
        <a:xfrm rot="-5400000">
          <a:off x="7963027" y="2314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121</xdr:row>
      <xdr:rowOff>95106</xdr:rowOff>
    </xdr:from>
    <xdr:ext cx="627736" cy="180627"/>
    <xdr:sp macro="_xll.PtreeEvent_ObjectClick" textlink="">
      <xdr:nvSpPr>
        <xdr:cNvPr id="644" name="PTObj_DBranchName_2_57">
          <a:extLst>
            <a:ext uri="{FF2B5EF4-FFF2-40B4-BE49-F238E27FC236}">
              <a16:creationId xmlns:a16="http://schemas.microsoft.com/office/drawing/2014/main" id="{C7649C1E-4915-4C30-84FB-D13EB1D16330}"/>
            </a:ext>
          </a:extLst>
        </xdr:cNvPr>
        <xdr:cNvSpPr txBox="1"/>
      </xdr:nvSpPr>
      <xdr:spPr>
        <a:xfrm>
          <a:off x="6776847" y="23145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127</xdr:row>
      <xdr:rowOff>90170</xdr:rowOff>
    </xdr:from>
    <xdr:to>
      <xdr:col>4</xdr:col>
      <xdr:colOff>190627</xdr:colOff>
      <xdr:row>128</xdr:row>
      <xdr:rowOff>90170</xdr:rowOff>
    </xdr:to>
    <xdr:sp macro="_xll.PtreeEvent_ObjectClick" textlink="">
      <xdr:nvSpPr>
        <xdr:cNvPr id="645" name="PTObj_DNode_2_59">
          <a:extLst>
            <a:ext uri="{FF2B5EF4-FFF2-40B4-BE49-F238E27FC236}">
              <a16:creationId xmlns:a16="http://schemas.microsoft.com/office/drawing/2014/main" id="{983565A6-1F00-4C40-A3B4-431E9E6AD320}"/>
            </a:ext>
          </a:extLst>
        </xdr:cNvPr>
        <xdr:cNvSpPr/>
      </xdr:nvSpPr>
      <xdr:spPr>
        <a:xfrm>
          <a:off x="6496177" y="2428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127</xdr:row>
      <xdr:rowOff>95106</xdr:rowOff>
    </xdr:from>
    <xdr:ext cx="806246" cy="180627"/>
    <xdr:sp macro="_xll.PtreeEvent_ObjectClick" textlink="">
      <xdr:nvSpPr>
        <xdr:cNvPr id="648" name="PTObj_DBranchName_2_59">
          <a:extLst>
            <a:ext uri="{FF2B5EF4-FFF2-40B4-BE49-F238E27FC236}">
              <a16:creationId xmlns:a16="http://schemas.microsoft.com/office/drawing/2014/main" id="{CAE129E4-DBEC-4A0C-9E84-DF28BDE06F1A}"/>
            </a:ext>
          </a:extLst>
        </xdr:cNvPr>
        <xdr:cNvSpPr txBox="1"/>
      </xdr:nvSpPr>
      <xdr:spPr>
        <a:xfrm>
          <a:off x="5081397" y="24288606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125</xdr:row>
      <xdr:rowOff>90170</xdr:rowOff>
    </xdr:from>
    <xdr:to>
      <xdr:col>5</xdr:col>
      <xdr:colOff>190627</xdr:colOff>
      <xdr:row>126</xdr:row>
      <xdr:rowOff>90170</xdr:rowOff>
    </xdr:to>
    <xdr:sp macro="_xll.PtreeEvent_ObjectClick" textlink="">
      <xdr:nvSpPr>
        <xdr:cNvPr id="649" name="PTObj_DNode_2_60">
          <a:extLst>
            <a:ext uri="{FF2B5EF4-FFF2-40B4-BE49-F238E27FC236}">
              <a16:creationId xmlns:a16="http://schemas.microsoft.com/office/drawing/2014/main" id="{605DF758-7E49-4AF8-82B3-D93A6AA6EE32}"/>
            </a:ext>
          </a:extLst>
        </xdr:cNvPr>
        <xdr:cNvSpPr/>
      </xdr:nvSpPr>
      <xdr:spPr>
        <a:xfrm rot="-5400000">
          <a:off x="7963027" y="2390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125</xdr:row>
      <xdr:rowOff>95106</xdr:rowOff>
    </xdr:from>
    <xdr:ext cx="503022" cy="180627"/>
    <xdr:sp macro="_xll.PtreeEvent_ObjectClick" textlink="">
      <xdr:nvSpPr>
        <xdr:cNvPr id="652" name="PTObj_DBranchName_2_60">
          <a:extLst>
            <a:ext uri="{FF2B5EF4-FFF2-40B4-BE49-F238E27FC236}">
              <a16:creationId xmlns:a16="http://schemas.microsoft.com/office/drawing/2014/main" id="{1B205BA0-7753-4BA2-82C6-108500C5E7E4}"/>
            </a:ext>
          </a:extLst>
        </xdr:cNvPr>
        <xdr:cNvSpPr txBox="1"/>
      </xdr:nvSpPr>
      <xdr:spPr>
        <a:xfrm>
          <a:off x="6776847" y="23907606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129</xdr:row>
      <xdr:rowOff>90170</xdr:rowOff>
    </xdr:from>
    <xdr:to>
      <xdr:col>5</xdr:col>
      <xdr:colOff>190627</xdr:colOff>
      <xdr:row>130</xdr:row>
      <xdr:rowOff>90170</xdr:rowOff>
    </xdr:to>
    <xdr:sp macro="_xll.PtreeEvent_ObjectClick" textlink="">
      <xdr:nvSpPr>
        <xdr:cNvPr id="653" name="PTObj_DNode_2_61">
          <a:extLst>
            <a:ext uri="{FF2B5EF4-FFF2-40B4-BE49-F238E27FC236}">
              <a16:creationId xmlns:a16="http://schemas.microsoft.com/office/drawing/2014/main" id="{A5B47237-B0A3-4D43-9492-7AE01D09A226}"/>
            </a:ext>
          </a:extLst>
        </xdr:cNvPr>
        <xdr:cNvSpPr/>
      </xdr:nvSpPr>
      <xdr:spPr>
        <a:xfrm rot="-5400000">
          <a:off x="7963027" y="2466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129</xdr:row>
      <xdr:rowOff>95106</xdr:rowOff>
    </xdr:from>
    <xdr:ext cx="627736" cy="180627"/>
    <xdr:sp macro="_xll.PtreeEvent_ObjectClick" textlink="">
      <xdr:nvSpPr>
        <xdr:cNvPr id="656" name="PTObj_DBranchName_2_61">
          <a:extLst>
            <a:ext uri="{FF2B5EF4-FFF2-40B4-BE49-F238E27FC236}">
              <a16:creationId xmlns:a16="http://schemas.microsoft.com/office/drawing/2014/main" id="{280C06F1-BEC9-4818-B7BB-BB1BD52AFB1C}"/>
            </a:ext>
          </a:extLst>
        </xdr:cNvPr>
        <xdr:cNvSpPr txBox="1"/>
      </xdr:nvSpPr>
      <xdr:spPr>
        <a:xfrm>
          <a:off x="6776847" y="24669606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3</xdr:col>
      <xdr:colOff>127</xdr:colOff>
      <xdr:row>153</xdr:row>
      <xdr:rowOff>90171</xdr:rowOff>
    </xdr:from>
    <xdr:to>
      <xdr:col>3</xdr:col>
      <xdr:colOff>190627</xdr:colOff>
      <xdr:row>154</xdr:row>
      <xdr:rowOff>90171</xdr:rowOff>
    </xdr:to>
    <xdr:sp macro="_xll.PtreeEvent_ObjectClick" textlink="">
      <xdr:nvSpPr>
        <xdr:cNvPr id="657" name="PTObj_DNode_2_73">
          <a:extLst>
            <a:ext uri="{FF2B5EF4-FFF2-40B4-BE49-F238E27FC236}">
              <a16:creationId xmlns:a16="http://schemas.microsoft.com/office/drawing/2014/main" id="{9E343AF3-643C-44FC-BA90-CA0969021B57}"/>
            </a:ext>
          </a:extLst>
        </xdr:cNvPr>
        <xdr:cNvSpPr/>
      </xdr:nvSpPr>
      <xdr:spPr>
        <a:xfrm>
          <a:off x="4800727" y="29236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153</xdr:row>
      <xdr:rowOff>95107</xdr:rowOff>
    </xdr:from>
    <xdr:ext cx="763093" cy="180627"/>
    <xdr:sp macro="_xll.PtreeEvent_ObjectClick" textlink="">
      <xdr:nvSpPr>
        <xdr:cNvPr id="660" name="PTObj_DBranchName_2_73">
          <a:extLst>
            <a:ext uri="{FF2B5EF4-FFF2-40B4-BE49-F238E27FC236}">
              <a16:creationId xmlns:a16="http://schemas.microsoft.com/office/drawing/2014/main" id="{ADF9CB15-70F4-47FE-BFC6-2920662A05DA}"/>
            </a:ext>
          </a:extLst>
        </xdr:cNvPr>
        <xdr:cNvSpPr txBox="1"/>
      </xdr:nvSpPr>
      <xdr:spPr>
        <a:xfrm>
          <a:off x="3471672" y="29241607"/>
          <a:ext cx="7630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Down</a:t>
          </a:r>
        </a:p>
      </xdr:txBody>
    </xdr:sp>
    <xdr:clientData/>
  </xdr:oneCellAnchor>
  <xdr:twoCellAnchor editAs="oneCell">
    <xdr:from>
      <xdr:col>4</xdr:col>
      <xdr:colOff>127</xdr:colOff>
      <xdr:row>149</xdr:row>
      <xdr:rowOff>90171</xdr:rowOff>
    </xdr:from>
    <xdr:to>
      <xdr:col>4</xdr:col>
      <xdr:colOff>190627</xdr:colOff>
      <xdr:row>150</xdr:row>
      <xdr:rowOff>90171</xdr:rowOff>
    </xdr:to>
    <xdr:sp macro="_xll.PtreeEvent_ObjectClick" textlink="">
      <xdr:nvSpPr>
        <xdr:cNvPr id="661" name="PTObj_DNode_2_70">
          <a:extLst>
            <a:ext uri="{FF2B5EF4-FFF2-40B4-BE49-F238E27FC236}">
              <a16:creationId xmlns:a16="http://schemas.microsoft.com/office/drawing/2014/main" id="{470459E1-FF07-4598-A50E-1ACF354BD29E}"/>
            </a:ext>
          </a:extLst>
        </xdr:cNvPr>
        <xdr:cNvSpPr/>
      </xdr:nvSpPr>
      <xdr:spPr>
        <a:xfrm>
          <a:off x="6496177" y="28474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149</xdr:row>
      <xdr:rowOff>95107</xdr:rowOff>
    </xdr:from>
    <xdr:ext cx="850874" cy="180627"/>
    <xdr:sp macro="_xll.PtreeEvent_ObjectClick" textlink="">
      <xdr:nvSpPr>
        <xdr:cNvPr id="664" name="PTObj_DBranchName_2_70">
          <a:extLst>
            <a:ext uri="{FF2B5EF4-FFF2-40B4-BE49-F238E27FC236}">
              <a16:creationId xmlns:a16="http://schemas.microsoft.com/office/drawing/2014/main" id="{EC008D50-E4A9-4B3F-AAAE-07FF3827050B}"/>
            </a:ext>
          </a:extLst>
        </xdr:cNvPr>
        <xdr:cNvSpPr txBox="1"/>
      </xdr:nvSpPr>
      <xdr:spPr>
        <a:xfrm>
          <a:off x="5081397" y="28479607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147</xdr:row>
      <xdr:rowOff>90171</xdr:rowOff>
    </xdr:from>
    <xdr:to>
      <xdr:col>5</xdr:col>
      <xdr:colOff>190627</xdr:colOff>
      <xdr:row>148</xdr:row>
      <xdr:rowOff>90171</xdr:rowOff>
    </xdr:to>
    <xdr:sp macro="_xll.PtreeEvent_ObjectClick" textlink="">
      <xdr:nvSpPr>
        <xdr:cNvPr id="665" name="PTObj_DNode_2_71">
          <a:extLst>
            <a:ext uri="{FF2B5EF4-FFF2-40B4-BE49-F238E27FC236}">
              <a16:creationId xmlns:a16="http://schemas.microsoft.com/office/drawing/2014/main" id="{5830E50D-08A7-4219-9215-A560C50333E8}"/>
            </a:ext>
          </a:extLst>
        </xdr:cNvPr>
        <xdr:cNvSpPr/>
      </xdr:nvSpPr>
      <xdr:spPr>
        <a:xfrm rot="-5400000">
          <a:off x="7963027" y="28093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147</xdr:row>
      <xdr:rowOff>95107</xdr:rowOff>
    </xdr:from>
    <xdr:ext cx="503022" cy="180627"/>
    <xdr:sp macro="_xll.PtreeEvent_ObjectClick" textlink="">
      <xdr:nvSpPr>
        <xdr:cNvPr id="668" name="PTObj_DBranchName_2_71">
          <a:extLst>
            <a:ext uri="{FF2B5EF4-FFF2-40B4-BE49-F238E27FC236}">
              <a16:creationId xmlns:a16="http://schemas.microsoft.com/office/drawing/2014/main" id="{DCD3FD0F-AADD-44B9-B9FD-357B905AB8FE}"/>
            </a:ext>
          </a:extLst>
        </xdr:cNvPr>
        <xdr:cNvSpPr txBox="1"/>
      </xdr:nvSpPr>
      <xdr:spPr>
        <a:xfrm>
          <a:off x="6776847" y="28098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151</xdr:row>
      <xdr:rowOff>90171</xdr:rowOff>
    </xdr:from>
    <xdr:to>
      <xdr:col>5</xdr:col>
      <xdr:colOff>190627</xdr:colOff>
      <xdr:row>152</xdr:row>
      <xdr:rowOff>90171</xdr:rowOff>
    </xdr:to>
    <xdr:sp macro="_xll.PtreeEvent_ObjectClick" textlink="">
      <xdr:nvSpPr>
        <xdr:cNvPr id="669" name="PTObj_DNode_2_72">
          <a:extLst>
            <a:ext uri="{FF2B5EF4-FFF2-40B4-BE49-F238E27FC236}">
              <a16:creationId xmlns:a16="http://schemas.microsoft.com/office/drawing/2014/main" id="{DFC7B72F-D643-4E8F-ABE3-94E233A95FBE}"/>
            </a:ext>
          </a:extLst>
        </xdr:cNvPr>
        <xdr:cNvSpPr/>
      </xdr:nvSpPr>
      <xdr:spPr>
        <a:xfrm rot="-5400000">
          <a:off x="7963027" y="28855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151</xdr:row>
      <xdr:rowOff>95107</xdr:rowOff>
    </xdr:from>
    <xdr:ext cx="627736" cy="180627"/>
    <xdr:sp macro="_xll.PtreeEvent_ObjectClick" textlink="">
      <xdr:nvSpPr>
        <xdr:cNvPr id="672" name="PTObj_DBranchName_2_72">
          <a:extLst>
            <a:ext uri="{FF2B5EF4-FFF2-40B4-BE49-F238E27FC236}">
              <a16:creationId xmlns:a16="http://schemas.microsoft.com/office/drawing/2014/main" id="{2A13C15C-38C8-41A1-B66A-62735A4CEE45}"/>
            </a:ext>
          </a:extLst>
        </xdr:cNvPr>
        <xdr:cNvSpPr txBox="1"/>
      </xdr:nvSpPr>
      <xdr:spPr>
        <a:xfrm>
          <a:off x="6776847" y="28860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157</xdr:row>
      <xdr:rowOff>90171</xdr:rowOff>
    </xdr:from>
    <xdr:to>
      <xdr:col>4</xdr:col>
      <xdr:colOff>190627</xdr:colOff>
      <xdr:row>158</xdr:row>
      <xdr:rowOff>90171</xdr:rowOff>
    </xdr:to>
    <xdr:sp macro="_xll.PtreeEvent_ObjectClick" textlink="">
      <xdr:nvSpPr>
        <xdr:cNvPr id="673" name="PTObj_DNode_2_74">
          <a:extLst>
            <a:ext uri="{FF2B5EF4-FFF2-40B4-BE49-F238E27FC236}">
              <a16:creationId xmlns:a16="http://schemas.microsoft.com/office/drawing/2014/main" id="{BF44B020-6D9C-4B21-BB0F-3C20367E56AA}"/>
            </a:ext>
          </a:extLst>
        </xdr:cNvPr>
        <xdr:cNvSpPr/>
      </xdr:nvSpPr>
      <xdr:spPr>
        <a:xfrm>
          <a:off x="6496177" y="29998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157</xdr:row>
      <xdr:rowOff>95107</xdr:rowOff>
    </xdr:from>
    <xdr:ext cx="806246" cy="180627"/>
    <xdr:sp macro="_xll.PtreeEvent_ObjectClick" textlink="">
      <xdr:nvSpPr>
        <xdr:cNvPr id="676" name="PTObj_DBranchName_2_74">
          <a:extLst>
            <a:ext uri="{FF2B5EF4-FFF2-40B4-BE49-F238E27FC236}">
              <a16:creationId xmlns:a16="http://schemas.microsoft.com/office/drawing/2014/main" id="{91EA0979-D08B-456D-8714-4D11E7DB6875}"/>
            </a:ext>
          </a:extLst>
        </xdr:cNvPr>
        <xdr:cNvSpPr txBox="1"/>
      </xdr:nvSpPr>
      <xdr:spPr>
        <a:xfrm>
          <a:off x="5081397" y="30003607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155</xdr:row>
      <xdr:rowOff>90171</xdr:rowOff>
    </xdr:from>
    <xdr:to>
      <xdr:col>5</xdr:col>
      <xdr:colOff>190627</xdr:colOff>
      <xdr:row>156</xdr:row>
      <xdr:rowOff>90171</xdr:rowOff>
    </xdr:to>
    <xdr:sp macro="_xll.PtreeEvent_ObjectClick" textlink="">
      <xdr:nvSpPr>
        <xdr:cNvPr id="677" name="PTObj_DNode_2_75">
          <a:extLst>
            <a:ext uri="{FF2B5EF4-FFF2-40B4-BE49-F238E27FC236}">
              <a16:creationId xmlns:a16="http://schemas.microsoft.com/office/drawing/2014/main" id="{DC58DA90-BEC6-41A7-91C7-660D04B90D32}"/>
            </a:ext>
          </a:extLst>
        </xdr:cNvPr>
        <xdr:cNvSpPr/>
      </xdr:nvSpPr>
      <xdr:spPr>
        <a:xfrm rot="-5400000">
          <a:off x="7963027" y="29617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155</xdr:row>
      <xdr:rowOff>95107</xdr:rowOff>
    </xdr:from>
    <xdr:ext cx="503022" cy="180627"/>
    <xdr:sp macro="_xll.PtreeEvent_ObjectClick" textlink="">
      <xdr:nvSpPr>
        <xdr:cNvPr id="680" name="PTObj_DBranchName_2_75">
          <a:extLst>
            <a:ext uri="{FF2B5EF4-FFF2-40B4-BE49-F238E27FC236}">
              <a16:creationId xmlns:a16="http://schemas.microsoft.com/office/drawing/2014/main" id="{3FE25264-8399-4A1A-B20D-FBB183366182}"/>
            </a:ext>
          </a:extLst>
        </xdr:cNvPr>
        <xdr:cNvSpPr txBox="1"/>
      </xdr:nvSpPr>
      <xdr:spPr>
        <a:xfrm>
          <a:off x="6776847" y="29622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159</xdr:row>
      <xdr:rowOff>90171</xdr:rowOff>
    </xdr:from>
    <xdr:to>
      <xdr:col>5</xdr:col>
      <xdr:colOff>190627</xdr:colOff>
      <xdr:row>160</xdr:row>
      <xdr:rowOff>90171</xdr:rowOff>
    </xdr:to>
    <xdr:sp macro="_xll.PtreeEvent_ObjectClick" textlink="">
      <xdr:nvSpPr>
        <xdr:cNvPr id="681" name="PTObj_DNode_2_76">
          <a:extLst>
            <a:ext uri="{FF2B5EF4-FFF2-40B4-BE49-F238E27FC236}">
              <a16:creationId xmlns:a16="http://schemas.microsoft.com/office/drawing/2014/main" id="{5DD1CF7F-D38B-4A35-8223-299C6E05EB68}"/>
            </a:ext>
          </a:extLst>
        </xdr:cNvPr>
        <xdr:cNvSpPr/>
      </xdr:nvSpPr>
      <xdr:spPr>
        <a:xfrm rot="-5400000">
          <a:off x="7963027" y="30379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159</xdr:row>
      <xdr:rowOff>95107</xdr:rowOff>
    </xdr:from>
    <xdr:ext cx="627736" cy="180627"/>
    <xdr:sp macro="_xll.PtreeEvent_ObjectClick" textlink="">
      <xdr:nvSpPr>
        <xdr:cNvPr id="684" name="PTObj_DBranchName_2_76">
          <a:extLst>
            <a:ext uri="{FF2B5EF4-FFF2-40B4-BE49-F238E27FC236}">
              <a16:creationId xmlns:a16="http://schemas.microsoft.com/office/drawing/2014/main" id="{F4189D35-A268-49CB-9367-F817345EFCC1}"/>
            </a:ext>
          </a:extLst>
        </xdr:cNvPr>
        <xdr:cNvSpPr txBox="1"/>
      </xdr:nvSpPr>
      <xdr:spPr>
        <a:xfrm>
          <a:off x="6776847" y="30384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3</xdr:col>
      <xdr:colOff>127</xdr:colOff>
      <xdr:row>183</xdr:row>
      <xdr:rowOff>90171</xdr:rowOff>
    </xdr:from>
    <xdr:to>
      <xdr:col>3</xdr:col>
      <xdr:colOff>190627</xdr:colOff>
      <xdr:row>184</xdr:row>
      <xdr:rowOff>90171</xdr:rowOff>
    </xdr:to>
    <xdr:sp macro="_xll.PtreeEvent_ObjectClick" textlink="">
      <xdr:nvSpPr>
        <xdr:cNvPr id="685" name="PTObj_DNode_2_88">
          <a:extLst>
            <a:ext uri="{FF2B5EF4-FFF2-40B4-BE49-F238E27FC236}">
              <a16:creationId xmlns:a16="http://schemas.microsoft.com/office/drawing/2014/main" id="{8CBECACA-A43D-4C9C-9EFA-9E29AE138549}"/>
            </a:ext>
          </a:extLst>
        </xdr:cNvPr>
        <xdr:cNvSpPr/>
      </xdr:nvSpPr>
      <xdr:spPr>
        <a:xfrm>
          <a:off x="4800727" y="34951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183</xdr:row>
      <xdr:rowOff>95107</xdr:rowOff>
    </xdr:from>
    <xdr:ext cx="763093" cy="180627"/>
    <xdr:sp macro="_xll.PtreeEvent_ObjectClick" textlink="">
      <xdr:nvSpPr>
        <xdr:cNvPr id="688" name="PTObj_DBranchName_2_88">
          <a:extLst>
            <a:ext uri="{FF2B5EF4-FFF2-40B4-BE49-F238E27FC236}">
              <a16:creationId xmlns:a16="http://schemas.microsoft.com/office/drawing/2014/main" id="{07B185D7-D0D3-456A-B003-324CE74FAE3B}"/>
            </a:ext>
          </a:extLst>
        </xdr:cNvPr>
        <xdr:cNvSpPr txBox="1"/>
      </xdr:nvSpPr>
      <xdr:spPr>
        <a:xfrm>
          <a:off x="3471672" y="34956607"/>
          <a:ext cx="7630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Price Goes Down</a:t>
          </a:r>
        </a:p>
      </xdr:txBody>
    </xdr:sp>
    <xdr:clientData/>
  </xdr:oneCellAnchor>
  <xdr:twoCellAnchor editAs="oneCell">
    <xdr:from>
      <xdr:col>4</xdr:col>
      <xdr:colOff>127</xdr:colOff>
      <xdr:row>179</xdr:row>
      <xdr:rowOff>90171</xdr:rowOff>
    </xdr:from>
    <xdr:to>
      <xdr:col>4</xdr:col>
      <xdr:colOff>190627</xdr:colOff>
      <xdr:row>180</xdr:row>
      <xdr:rowOff>90171</xdr:rowOff>
    </xdr:to>
    <xdr:sp macro="_xll.PtreeEvent_ObjectClick" textlink="">
      <xdr:nvSpPr>
        <xdr:cNvPr id="689" name="PTObj_DNode_2_85">
          <a:extLst>
            <a:ext uri="{FF2B5EF4-FFF2-40B4-BE49-F238E27FC236}">
              <a16:creationId xmlns:a16="http://schemas.microsoft.com/office/drawing/2014/main" id="{69533BA6-B304-4FF5-8F7D-033303B33838}"/>
            </a:ext>
          </a:extLst>
        </xdr:cNvPr>
        <xdr:cNvSpPr/>
      </xdr:nvSpPr>
      <xdr:spPr>
        <a:xfrm>
          <a:off x="6496177" y="34189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179</xdr:row>
      <xdr:rowOff>95107</xdr:rowOff>
    </xdr:from>
    <xdr:ext cx="850874" cy="180627"/>
    <xdr:sp macro="_xll.PtreeEvent_ObjectClick" textlink="">
      <xdr:nvSpPr>
        <xdr:cNvPr id="692" name="PTObj_DBranchName_2_85">
          <a:extLst>
            <a:ext uri="{FF2B5EF4-FFF2-40B4-BE49-F238E27FC236}">
              <a16:creationId xmlns:a16="http://schemas.microsoft.com/office/drawing/2014/main" id="{B4117B54-D2A5-4415-9719-11110ED77E13}"/>
            </a:ext>
          </a:extLst>
        </xdr:cNvPr>
        <xdr:cNvSpPr txBox="1"/>
      </xdr:nvSpPr>
      <xdr:spPr>
        <a:xfrm>
          <a:off x="5081397" y="34194607"/>
          <a:ext cx="8508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High Compatability</a:t>
          </a:r>
        </a:p>
      </xdr:txBody>
    </xdr:sp>
    <xdr:clientData/>
  </xdr:oneCellAnchor>
  <xdr:twoCellAnchor editAs="oneCell">
    <xdr:from>
      <xdr:col>5</xdr:col>
      <xdr:colOff>127</xdr:colOff>
      <xdr:row>177</xdr:row>
      <xdr:rowOff>90171</xdr:rowOff>
    </xdr:from>
    <xdr:to>
      <xdr:col>5</xdr:col>
      <xdr:colOff>190627</xdr:colOff>
      <xdr:row>178</xdr:row>
      <xdr:rowOff>90171</xdr:rowOff>
    </xdr:to>
    <xdr:sp macro="_xll.PtreeEvent_ObjectClick" textlink="">
      <xdr:nvSpPr>
        <xdr:cNvPr id="693" name="PTObj_DNode_2_86">
          <a:extLst>
            <a:ext uri="{FF2B5EF4-FFF2-40B4-BE49-F238E27FC236}">
              <a16:creationId xmlns:a16="http://schemas.microsoft.com/office/drawing/2014/main" id="{1B65469C-10B8-4EB1-94F4-5251C05A353E}"/>
            </a:ext>
          </a:extLst>
        </xdr:cNvPr>
        <xdr:cNvSpPr/>
      </xdr:nvSpPr>
      <xdr:spPr>
        <a:xfrm rot="-5400000">
          <a:off x="7963027" y="33808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177</xdr:row>
      <xdr:rowOff>95107</xdr:rowOff>
    </xdr:from>
    <xdr:ext cx="503022" cy="180627"/>
    <xdr:sp macro="_xll.PtreeEvent_ObjectClick" textlink="">
      <xdr:nvSpPr>
        <xdr:cNvPr id="696" name="PTObj_DBranchName_2_86">
          <a:extLst>
            <a:ext uri="{FF2B5EF4-FFF2-40B4-BE49-F238E27FC236}">
              <a16:creationId xmlns:a16="http://schemas.microsoft.com/office/drawing/2014/main" id="{9CBC807D-79B2-4130-B147-78640D7CC76B}"/>
            </a:ext>
          </a:extLst>
        </xdr:cNvPr>
        <xdr:cNvSpPr txBox="1"/>
      </xdr:nvSpPr>
      <xdr:spPr>
        <a:xfrm>
          <a:off x="6776847" y="33813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181</xdr:row>
      <xdr:rowOff>90171</xdr:rowOff>
    </xdr:from>
    <xdr:to>
      <xdr:col>5</xdr:col>
      <xdr:colOff>190627</xdr:colOff>
      <xdr:row>182</xdr:row>
      <xdr:rowOff>90171</xdr:rowOff>
    </xdr:to>
    <xdr:sp macro="_xll.PtreeEvent_ObjectClick" textlink="">
      <xdr:nvSpPr>
        <xdr:cNvPr id="697" name="PTObj_DNode_2_87">
          <a:extLst>
            <a:ext uri="{FF2B5EF4-FFF2-40B4-BE49-F238E27FC236}">
              <a16:creationId xmlns:a16="http://schemas.microsoft.com/office/drawing/2014/main" id="{9560F957-5D9C-4507-99FB-85E1171A797D}"/>
            </a:ext>
          </a:extLst>
        </xdr:cNvPr>
        <xdr:cNvSpPr/>
      </xdr:nvSpPr>
      <xdr:spPr>
        <a:xfrm rot="-5400000">
          <a:off x="7963027" y="34570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181</xdr:row>
      <xdr:rowOff>95107</xdr:rowOff>
    </xdr:from>
    <xdr:ext cx="627736" cy="180627"/>
    <xdr:sp macro="_xll.PtreeEvent_ObjectClick" textlink="">
      <xdr:nvSpPr>
        <xdr:cNvPr id="700" name="PTObj_DBranchName_2_87">
          <a:extLst>
            <a:ext uri="{FF2B5EF4-FFF2-40B4-BE49-F238E27FC236}">
              <a16:creationId xmlns:a16="http://schemas.microsoft.com/office/drawing/2014/main" id="{21A5F737-F459-4E08-B558-BD43F043BF23}"/>
            </a:ext>
          </a:extLst>
        </xdr:cNvPr>
        <xdr:cNvSpPr txBox="1"/>
      </xdr:nvSpPr>
      <xdr:spPr>
        <a:xfrm>
          <a:off x="6776847" y="34575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  <xdr:twoCellAnchor editAs="oneCell">
    <xdr:from>
      <xdr:col>4</xdr:col>
      <xdr:colOff>127</xdr:colOff>
      <xdr:row>187</xdr:row>
      <xdr:rowOff>90171</xdr:rowOff>
    </xdr:from>
    <xdr:to>
      <xdr:col>4</xdr:col>
      <xdr:colOff>190627</xdr:colOff>
      <xdr:row>188</xdr:row>
      <xdr:rowOff>90171</xdr:rowOff>
    </xdr:to>
    <xdr:sp macro="_xll.PtreeEvent_ObjectClick" textlink="">
      <xdr:nvSpPr>
        <xdr:cNvPr id="701" name="PTObj_DNode_2_89">
          <a:extLst>
            <a:ext uri="{FF2B5EF4-FFF2-40B4-BE49-F238E27FC236}">
              <a16:creationId xmlns:a16="http://schemas.microsoft.com/office/drawing/2014/main" id="{C0530CC4-C739-47CD-A0ED-2B360C957B96}"/>
            </a:ext>
          </a:extLst>
        </xdr:cNvPr>
        <xdr:cNvSpPr/>
      </xdr:nvSpPr>
      <xdr:spPr>
        <a:xfrm>
          <a:off x="6496177" y="35713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187</xdr:row>
      <xdr:rowOff>95107</xdr:rowOff>
    </xdr:from>
    <xdr:ext cx="806246" cy="180627"/>
    <xdr:sp macro="_xll.PtreeEvent_ObjectClick" textlink="">
      <xdr:nvSpPr>
        <xdr:cNvPr id="704" name="PTObj_DBranchName_2_89">
          <a:extLst>
            <a:ext uri="{FF2B5EF4-FFF2-40B4-BE49-F238E27FC236}">
              <a16:creationId xmlns:a16="http://schemas.microsoft.com/office/drawing/2014/main" id="{A3A0F4FC-AC41-468A-A83C-1C0FA94FE710}"/>
            </a:ext>
          </a:extLst>
        </xdr:cNvPr>
        <xdr:cNvSpPr txBox="1"/>
      </xdr:nvSpPr>
      <xdr:spPr>
        <a:xfrm>
          <a:off x="5081397" y="35718607"/>
          <a:ext cx="80624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Low Compatibility</a:t>
          </a:r>
        </a:p>
      </xdr:txBody>
    </xdr:sp>
    <xdr:clientData/>
  </xdr:oneCellAnchor>
  <xdr:twoCellAnchor editAs="oneCell">
    <xdr:from>
      <xdr:col>5</xdr:col>
      <xdr:colOff>127</xdr:colOff>
      <xdr:row>185</xdr:row>
      <xdr:rowOff>90171</xdr:rowOff>
    </xdr:from>
    <xdr:to>
      <xdr:col>5</xdr:col>
      <xdr:colOff>190627</xdr:colOff>
      <xdr:row>186</xdr:row>
      <xdr:rowOff>90171</xdr:rowOff>
    </xdr:to>
    <xdr:sp macro="_xll.PtreeEvent_ObjectClick" textlink="">
      <xdr:nvSpPr>
        <xdr:cNvPr id="705" name="PTObj_DNode_2_90">
          <a:extLst>
            <a:ext uri="{FF2B5EF4-FFF2-40B4-BE49-F238E27FC236}">
              <a16:creationId xmlns:a16="http://schemas.microsoft.com/office/drawing/2014/main" id="{53F6EE7F-6F0F-4EBC-8E3D-8E82930BE457}"/>
            </a:ext>
          </a:extLst>
        </xdr:cNvPr>
        <xdr:cNvSpPr/>
      </xdr:nvSpPr>
      <xdr:spPr>
        <a:xfrm rot="-5400000">
          <a:off x="7963027" y="35332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185</xdr:row>
      <xdr:rowOff>95107</xdr:rowOff>
    </xdr:from>
    <xdr:ext cx="503022" cy="180627"/>
    <xdr:sp macro="_xll.PtreeEvent_ObjectClick" textlink="">
      <xdr:nvSpPr>
        <xdr:cNvPr id="708" name="PTObj_DBranchName_2_90">
          <a:extLst>
            <a:ext uri="{FF2B5EF4-FFF2-40B4-BE49-F238E27FC236}">
              <a16:creationId xmlns:a16="http://schemas.microsoft.com/office/drawing/2014/main" id="{BC1D471B-9E3B-4B68-926A-C960D3852160}"/>
            </a:ext>
          </a:extLst>
        </xdr:cNvPr>
        <xdr:cNvSpPr txBox="1"/>
      </xdr:nvSpPr>
      <xdr:spPr>
        <a:xfrm>
          <a:off x="6776847" y="35337607"/>
          <a:ext cx="503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Up</a:t>
          </a:r>
        </a:p>
      </xdr:txBody>
    </xdr:sp>
    <xdr:clientData/>
  </xdr:oneCellAnchor>
  <xdr:twoCellAnchor editAs="oneCell">
    <xdr:from>
      <xdr:col>5</xdr:col>
      <xdr:colOff>127</xdr:colOff>
      <xdr:row>189</xdr:row>
      <xdr:rowOff>90171</xdr:rowOff>
    </xdr:from>
    <xdr:to>
      <xdr:col>5</xdr:col>
      <xdr:colOff>190627</xdr:colOff>
      <xdr:row>190</xdr:row>
      <xdr:rowOff>90171</xdr:rowOff>
    </xdr:to>
    <xdr:sp macro="_xll.PtreeEvent_ObjectClick" textlink="">
      <xdr:nvSpPr>
        <xdr:cNvPr id="709" name="PTObj_DNode_2_91">
          <a:extLst>
            <a:ext uri="{FF2B5EF4-FFF2-40B4-BE49-F238E27FC236}">
              <a16:creationId xmlns:a16="http://schemas.microsoft.com/office/drawing/2014/main" id="{195808E8-504B-4A34-8898-BC6B91D1578B}"/>
            </a:ext>
          </a:extLst>
        </xdr:cNvPr>
        <xdr:cNvSpPr/>
      </xdr:nvSpPr>
      <xdr:spPr>
        <a:xfrm rot="-5400000">
          <a:off x="7963027" y="36094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189</xdr:row>
      <xdr:rowOff>95107</xdr:rowOff>
    </xdr:from>
    <xdr:ext cx="627736" cy="180627"/>
    <xdr:sp macro="_xll.PtreeEvent_ObjectClick" textlink="">
      <xdr:nvSpPr>
        <xdr:cNvPr id="712" name="PTObj_DBranchName_2_91">
          <a:extLst>
            <a:ext uri="{FF2B5EF4-FFF2-40B4-BE49-F238E27FC236}">
              <a16:creationId xmlns:a16="http://schemas.microsoft.com/office/drawing/2014/main" id="{8CB95E67-B149-47A1-8F9E-521CA412D74D}"/>
            </a:ext>
          </a:extLst>
        </xdr:cNvPr>
        <xdr:cNvSpPr txBox="1"/>
      </xdr:nvSpPr>
      <xdr:spPr>
        <a:xfrm>
          <a:off x="6776847" y="36099607"/>
          <a:ext cx="62773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Market Down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211330</xdr:colOff>
      <xdr:row>16</xdr:row>
      <xdr:rowOff>135143</xdr:rowOff>
    </xdr:from>
    <xdr:to>
      <xdr:col>10</xdr:col>
      <xdr:colOff>128394</xdr:colOff>
      <xdr:row>20</xdr:row>
      <xdr:rowOff>109332</xdr:rowOff>
    </xdr:to>
    <xdr:cxnSp macro="_xll.PtreeEvent_ObjectClick">
      <xdr:nvCxnSpPr>
        <xdr:cNvPr id="50" name="PTObj_IDiagArc_1_7">
          <a:extLst>
            <a:ext uri="{FF2B5EF4-FFF2-40B4-BE49-F238E27FC236}">
              <a16:creationId xmlns:a16="http://schemas.microsoft.com/office/drawing/2014/main" id="{CF7BBE9B-FE27-44BB-8AE7-35147019A121}"/>
            </a:ext>
          </a:extLst>
        </xdr:cNvPr>
        <xdr:cNvCxnSpPr/>
      </xdr:nvCxnSpPr>
      <xdr:spPr>
        <a:xfrm>
          <a:off x="5964430" y="3335543"/>
          <a:ext cx="1136264" cy="736189"/>
        </a:xfrm>
        <a:prstGeom prst="line">
          <a:avLst/>
        </a:prstGeom>
        <a:ln w="254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274885</xdr:colOff>
      <xdr:row>11</xdr:row>
      <xdr:rowOff>24558</xdr:rowOff>
    </xdr:from>
    <xdr:to>
      <xdr:col>12</xdr:col>
      <xdr:colOff>278558</xdr:colOff>
      <xdr:row>14</xdr:row>
      <xdr:rowOff>110174</xdr:rowOff>
    </xdr:to>
    <xdr:cxnSp macro="_xll.PtreeEvent_ObjectClick">
      <xdr:nvCxnSpPr>
        <xdr:cNvPr id="48" name="PTObj_IDiagArc_1_4">
          <a:extLst>
            <a:ext uri="{FF2B5EF4-FFF2-40B4-BE49-F238E27FC236}">
              <a16:creationId xmlns:a16="http://schemas.microsoft.com/office/drawing/2014/main" id="{185B3A1B-75CB-4E88-98D8-E30CD4721070}"/>
            </a:ext>
          </a:extLst>
        </xdr:cNvPr>
        <xdr:cNvCxnSpPr/>
      </xdr:nvCxnSpPr>
      <xdr:spPr>
        <a:xfrm flipV="1">
          <a:off x="6027985" y="2272458"/>
          <a:ext cx="2442073" cy="657116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90894</xdr:colOff>
      <xdr:row>9</xdr:row>
      <xdr:rowOff>47</xdr:rowOff>
    </xdr:from>
    <xdr:to>
      <xdr:col>7</xdr:col>
      <xdr:colOff>267881</xdr:colOff>
      <xdr:row>12</xdr:row>
      <xdr:rowOff>130128</xdr:rowOff>
    </xdr:to>
    <xdr:cxnSp macro="_xll.PtreeEvent_ObjectClick">
      <xdr:nvCxnSpPr>
        <xdr:cNvPr id="47" name="PTObj_IDiagArc_1_6">
          <a:extLst>
            <a:ext uri="{FF2B5EF4-FFF2-40B4-BE49-F238E27FC236}">
              <a16:creationId xmlns:a16="http://schemas.microsoft.com/office/drawing/2014/main" id="{F623781B-08FF-4B8F-B645-53B036A4D8B6}"/>
            </a:ext>
          </a:extLst>
        </xdr:cNvPr>
        <xdr:cNvCxnSpPr/>
      </xdr:nvCxnSpPr>
      <xdr:spPr>
        <a:xfrm>
          <a:off x="5234394" y="1866947"/>
          <a:ext cx="176987" cy="701581"/>
        </a:xfrm>
        <a:prstGeom prst="line">
          <a:avLst/>
        </a:prstGeom>
        <a:ln w="254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234950</xdr:colOff>
      <xdr:row>11</xdr:row>
      <xdr:rowOff>87599</xdr:rowOff>
    </xdr:from>
    <xdr:to>
      <xdr:col>6</xdr:col>
      <xdr:colOff>513948</xdr:colOff>
      <xdr:row>14</xdr:row>
      <xdr:rowOff>104923</xdr:rowOff>
    </xdr:to>
    <xdr:cxnSp macro="_xll.PtreeEvent_ObjectClick">
      <xdr:nvCxnSpPr>
        <xdr:cNvPr id="46" name="PTObj_IDiagArc_1_2">
          <a:extLst>
            <a:ext uri="{FF2B5EF4-FFF2-40B4-BE49-F238E27FC236}">
              <a16:creationId xmlns:a16="http://schemas.microsoft.com/office/drawing/2014/main" id="{1CBAFE08-F822-4E6F-A6DD-4CFC6398CDEC}"/>
            </a:ext>
          </a:extLst>
        </xdr:cNvPr>
        <xdr:cNvCxnSpPr/>
      </xdr:nvCxnSpPr>
      <xdr:spPr>
        <a:xfrm>
          <a:off x="2940050" y="2335499"/>
          <a:ext cx="2107798" cy="58882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212547</xdr:colOff>
      <xdr:row>12</xdr:row>
      <xdr:rowOff>41252</xdr:rowOff>
    </xdr:from>
    <xdr:to>
      <xdr:col>12</xdr:col>
      <xdr:colOff>485753</xdr:colOff>
      <xdr:row>19</xdr:row>
      <xdr:rowOff>142205</xdr:rowOff>
    </xdr:to>
    <xdr:cxnSp macro="_xll.PtreeEvent_ObjectClick">
      <xdr:nvCxnSpPr>
        <xdr:cNvPr id="39" name="PTObj_IDiagArc_1_5">
          <a:extLst>
            <a:ext uri="{FF2B5EF4-FFF2-40B4-BE49-F238E27FC236}">
              <a16:creationId xmlns:a16="http://schemas.microsoft.com/office/drawing/2014/main" id="{ADCE7925-1EB3-4E39-B906-C689C84D2842}"/>
            </a:ext>
          </a:extLst>
        </xdr:cNvPr>
        <xdr:cNvCxnSpPr/>
      </xdr:nvCxnSpPr>
      <xdr:spPr>
        <a:xfrm flipV="1">
          <a:off x="7794447" y="2479652"/>
          <a:ext cx="882806" cy="143445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462285</xdr:colOff>
      <xdr:row>6</xdr:row>
      <xdr:rowOff>183520</xdr:rowOff>
    </xdr:from>
    <xdr:to>
      <xdr:col>12</xdr:col>
      <xdr:colOff>259428</xdr:colOff>
      <xdr:row>10</xdr:row>
      <xdr:rowOff>19972</xdr:rowOff>
    </xdr:to>
    <xdr:cxnSp macro="_xll.PtreeEvent_ObjectClick">
      <xdr:nvCxnSpPr>
        <xdr:cNvPr id="32" name="PTObj_IDiagArc_1_3">
          <a:extLst>
            <a:ext uri="{FF2B5EF4-FFF2-40B4-BE49-F238E27FC236}">
              <a16:creationId xmlns:a16="http://schemas.microsoft.com/office/drawing/2014/main" id="{518CDEA0-ADC9-4C98-9FCB-1A655493EC44}"/>
            </a:ext>
          </a:extLst>
        </xdr:cNvPr>
        <xdr:cNvCxnSpPr/>
      </xdr:nvCxnSpPr>
      <xdr:spPr>
        <a:xfrm>
          <a:off x="5605785" y="1478920"/>
          <a:ext cx="2845143" cy="59845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234950</xdr:colOff>
      <xdr:row>7</xdr:row>
      <xdr:rowOff>36327</xdr:rowOff>
    </xdr:from>
    <xdr:to>
      <xdr:col>6</xdr:col>
      <xdr:colOff>88545</xdr:colOff>
      <xdr:row>9</xdr:row>
      <xdr:rowOff>172940</xdr:rowOff>
    </xdr:to>
    <xdr:cxnSp macro="_xll.PtreeEvent_ObjectClick">
      <xdr:nvCxnSpPr>
        <xdr:cNvPr id="31" name="PTObj_IDiagArc_1_1">
          <a:extLst>
            <a:ext uri="{FF2B5EF4-FFF2-40B4-BE49-F238E27FC236}">
              <a16:creationId xmlns:a16="http://schemas.microsoft.com/office/drawing/2014/main" id="{4ED55477-45BF-4D62-A9EF-13EF9485F4DE}"/>
            </a:ext>
          </a:extLst>
        </xdr:cNvPr>
        <xdr:cNvCxnSpPr/>
      </xdr:nvCxnSpPr>
      <xdr:spPr>
        <a:xfrm flipV="1">
          <a:off x="2940050" y="1522227"/>
          <a:ext cx="1682395" cy="51761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737697</xdr:colOff>
      <xdr:row>0</xdr:row>
      <xdr:rowOff>66849</xdr:rowOff>
    </xdr:from>
    <xdr:to>
      <xdr:col>1</xdr:col>
      <xdr:colOff>310053</xdr:colOff>
      <xdr:row>0</xdr:row>
      <xdr:rowOff>247476</xdr:rowOff>
    </xdr:to>
    <xdr:sp macro="_xll.PtreeEvent_ObjectClick" textlink="">
      <xdr:nvSpPr>
        <xdr:cNvPr id="3" name="PTObj_IDiagName_1_0">
          <a:extLst>
            <a:ext uri="{FF2B5EF4-FFF2-40B4-BE49-F238E27FC236}">
              <a16:creationId xmlns:a16="http://schemas.microsoft.com/office/drawing/2014/main" id="{0FA2AA5D-5C25-4A19-A375-2C05A0635AEF}"/>
            </a:ext>
          </a:extLst>
        </xdr:cNvPr>
        <xdr:cNvSpPr txBox="1"/>
      </xdr:nvSpPr>
      <xdr:spPr>
        <a:xfrm>
          <a:off x="737697" y="66849"/>
          <a:ext cx="620106" cy="180627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New Diagram</a:t>
          </a:r>
        </a:p>
      </xdr:txBody>
    </xdr:sp>
    <xdr:clientData/>
  </xdr:twoCellAnchor>
  <xdr:twoCellAnchor editAs="absolute">
    <xdr:from>
      <xdr:col>12</xdr:col>
      <xdr:colOff>171450</xdr:colOff>
      <xdr:row>7</xdr:row>
      <xdr:rowOff>171450</xdr:rowOff>
    </xdr:from>
    <xdr:to>
      <xdr:col>13</xdr:col>
      <xdr:colOff>577850</xdr:colOff>
      <xdr:row>13</xdr:row>
      <xdr:rowOff>44450</xdr:rowOff>
    </xdr:to>
    <xdr:sp macro="" textlink="">
      <xdr:nvSpPr>
        <xdr:cNvPr id="4" name="PTObj_IDiagNode_1_1">
          <a:extLst>
            <a:ext uri="{FF2B5EF4-FFF2-40B4-BE49-F238E27FC236}">
              <a16:creationId xmlns:a16="http://schemas.microsoft.com/office/drawing/2014/main" id="{0646CEC6-C06C-41F0-805C-EC0DA952D54B}"/>
            </a:ext>
          </a:extLst>
        </xdr:cNvPr>
        <xdr:cNvSpPr/>
      </xdr:nvSpPr>
      <xdr:spPr>
        <a:xfrm>
          <a:off x="8362950" y="1657350"/>
          <a:ext cx="1016000" cy="10160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519117</xdr:colOff>
      <xdr:row>10</xdr:row>
      <xdr:rowOff>17637</xdr:rowOff>
    </xdr:from>
    <xdr:to>
      <xdr:col>13</xdr:col>
      <xdr:colOff>230182</xdr:colOff>
      <xdr:row>11</xdr:row>
      <xdr:rowOff>7764</xdr:rowOff>
    </xdr:to>
    <xdr:sp macro="_xll.PtreeEvent_ObjectClick" textlink="">
      <xdr:nvSpPr>
        <xdr:cNvPr id="5" name="PTObj_IDiagNodeTxt_1_1">
          <a:extLst>
            <a:ext uri="{FF2B5EF4-FFF2-40B4-BE49-F238E27FC236}">
              <a16:creationId xmlns:a16="http://schemas.microsoft.com/office/drawing/2014/main" id="{7A0C38E6-13D8-4A95-AB25-5F2CDC1171D4}"/>
            </a:ext>
          </a:extLst>
        </xdr:cNvPr>
        <xdr:cNvSpPr txBox="1"/>
      </xdr:nvSpPr>
      <xdr:spPr>
        <a:xfrm>
          <a:off x="8710617" y="2075037"/>
          <a:ext cx="32066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Payoff</a:t>
          </a:r>
        </a:p>
      </xdr:txBody>
    </xdr:sp>
    <xdr:clientData/>
  </xdr:twoCellAnchor>
  <xdr:twoCellAnchor editAs="absolute">
    <xdr:from>
      <xdr:col>1</xdr:col>
      <xdr:colOff>876300</xdr:colOff>
      <xdr:row>8</xdr:row>
      <xdr:rowOff>9525</xdr:rowOff>
    </xdr:from>
    <xdr:to>
      <xdr:col>3</xdr:col>
      <xdr:colOff>234950</xdr:colOff>
      <xdr:row>13</xdr:row>
      <xdr:rowOff>73025</xdr:rowOff>
    </xdr:to>
    <xdr:sp macro="" textlink="">
      <xdr:nvSpPr>
        <xdr:cNvPr id="8" name="PTObj_IDiagNode_1_2">
          <a:extLst>
            <a:ext uri="{FF2B5EF4-FFF2-40B4-BE49-F238E27FC236}">
              <a16:creationId xmlns:a16="http://schemas.microsoft.com/office/drawing/2014/main" id="{C3B9C5F7-79E9-4091-B8C0-097B0AEFDE0B}"/>
            </a:ext>
          </a:extLst>
        </xdr:cNvPr>
        <xdr:cNvSpPr/>
      </xdr:nvSpPr>
      <xdr:spPr>
        <a:xfrm>
          <a:off x="1924050" y="1685925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44066</xdr:colOff>
      <xdr:row>10</xdr:row>
      <xdr:rowOff>46212</xdr:rowOff>
    </xdr:from>
    <xdr:to>
      <xdr:col>3</xdr:col>
      <xdr:colOff>19434</xdr:colOff>
      <xdr:row>11</xdr:row>
      <xdr:rowOff>36339</xdr:rowOff>
    </xdr:to>
    <xdr:sp macro="_xll.PtreeEvent_ObjectClick" textlink="">
      <xdr:nvSpPr>
        <xdr:cNvPr id="9" name="PTObj_IDiagNodeTxt_1_2">
          <a:extLst>
            <a:ext uri="{FF2B5EF4-FFF2-40B4-BE49-F238E27FC236}">
              <a16:creationId xmlns:a16="http://schemas.microsoft.com/office/drawing/2014/main" id="{5F5E15F6-EAEB-4FD7-9B4F-FDD95A914FB3}"/>
            </a:ext>
          </a:extLst>
        </xdr:cNvPr>
        <xdr:cNvSpPr txBox="1"/>
      </xdr:nvSpPr>
      <xdr:spPr>
        <a:xfrm>
          <a:off x="2139566" y="2103612"/>
          <a:ext cx="58496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Stock Choice</a:t>
          </a:r>
        </a:p>
      </xdr:txBody>
    </xdr:sp>
    <xdr:clientData/>
  </xdr:twoCellAnchor>
  <xdr:twoCellAnchor editAs="absolute">
    <xdr:from>
      <xdr:col>6</xdr:col>
      <xdr:colOff>66675</xdr:colOff>
      <xdr:row>3</xdr:row>
      <xdr:rowOff>161925</xdr:rowOff>
    </xdr:from>
    <xdr:to>
      <xdr:col>7</xdr:col>
      <xdr:colOff>473075</xdr:colOff>
      <xdr:row>9</xdr:row>
      <xdr:rowOff>15875</xdr:rowOff>
    </xdr:to>
    <xdr:sp macro="" textlink="">
      <xdr:nvSpPr>
        <xdr:cNvPr id="29" name="PTObj_IDiagNode_1_3">
          <a:extLst>
            <a:ext uri="{FF2B5EF4-FFF2-40B4-BE49-F238E27FC236}">
              <a16:creationId xmlns:a16="http://schemas.microsoft.com/office/drawing/2014/main" id="{8CDD853C-7C8B-49B8-B21D-C33AE0AB1D9D}"/>
            </a:ext>
          </a:extLst>
        </xdr:cNvPr>
        <xdr:cNvSpPr/>
      </xdr:nvSpPr>
      <xdr:spPr>
        <a:xfrm>
          <a:off x="4600575" y="866775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397351</xdr:colOff>
      <xdr:row>5</xdr:row>
      <xdr:rowOff>189087</xdr:rowOff>
    </xdr:from>
    <xdr:to>
      <xdr:col>7</xdr:col>
      <xdr:colOff>142400</xdr:colOff>
      <xdr:row>6</xdr:row>
      <xdr:rowOff>169689</xdr:rowOff>
    </xdr:to>
    <xdr:sp macro="_xll.PtreeEvent_ObjectClick" textlink="">
      <xdr:nvSpPr>
        <xdr:cNvPr id="30" name="PTObj_IDiagNodeTxt_1_3">
          <a:extLst>
            <a:ext uri="{FF2B5EF4-FFF2-40B4-BE49-F238E27FC236}">
              <a16:creationId xmlns:a16="http://schemas.microsoft.com/office/drawing/2014/main" id="{FBA1633C-78E3-4772-8161-8CE37C59CE3B}"/>
            </a:ext>
          </a:extLst>
        </xdr:cNvPr>
        <xdr:cNvSpPr txBox="1"/>
      </xdr:nvSpPr>
      <xdr:spPr>
        <a:xfrm>
          <a:off x="4931251" y="1284462"/>
          <a:ext cx="35464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Epsilon</a:t>
          </a:r>
        </a:p>
      </xdr:txBody>
    </xdr:sp>
    <xdr:clientData/>
  </xdr:twoCellAnchor>
  <xdr:twoCellAnchor editAs="absolute">
    <xdr:from>
      <xdr:col>10</xdr:col>
      <xdr:colOff>47625</xdr:colOff>
      <xdr:row>19</xdr:row>
      <xdr:rowOff>66675</xdr:rowOff>
    </xdr:from>
    <xdr:to>
      <xdr:col>11</xdr:col>
      <xdr:colOff>454025</xdr:colOff>
      <xdr:row>24</xdr:row>
      <xdr:rowOff>130175</xdr:rowOff>
    </xdr:to>
    <xdr:sp macro="" textlink="">
      <xdr:nvSpPr>
        <xdr:cNvPr id="37" name="PTObj_IDiagNode_1_5">
          <a:extLst>
            <a:ext uri="{FF2B5EF4-FFF2-40B4-BE49-F238E27FC236}">
              <a16:creationId xmlns:a16="http://schemas.microsoft.com/office/drawing/2014/main" id="{35C88B93-84D3-430F-A6F6-1CFFFDBB64A4}"/>
            </a:ext>
          </a:extLst>
        </xdr:cNvPr>
        <xdr:cNvSpPr/>
      </xdr:nvSpPr>
      <xdr:spPr>
        <a:xfrm>
          <a:off x="7019925" y="3838575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461849</xdr:colOff>
      <xdr:row>21</xdr:row>
      <xdr:rowOff>103362</xdr:rowOff>
    </xdr:from>
    <xdr:to>
      <xdr:col>11</xdr:col>
      <xdr:colOff>39801</xdr:colOff>
      <xdr:row>22</xdr:row>
      <xdr:rowOff>93489</xdr:rowOff>
    </xdr:to>
    <xdr:sp macro="_xll.PtreeEvent_ObjectClick" textlink="">
      <xdr:nvSpPr>
        <xdr:cNvPr id="38" name="PTObj_IDiagNodeTxt_1_5">
          <a:extLst>
            <a:ext uri="{FF2B5EF4-FFF2-40B4-BE49-F238E27FC236}">
              <a16:creationId xmlns:a16="http://schemas.microsoft.com/office/drawing/2014/main" id="{7323A3EC-D2DE-400E-84F4-14C4394A6859}"/>
            </a:ext>
          </a:extLst>
        </xdr:cNvPr>
        <xdr:cNvSpPr txBox="1"/>
      </xdr:nvSpPr>
      <xdr:spPr>
        <a:xfrm>
          <a:off x="7434149" y="4256262"/>
          <a:ext cx="18755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Chi</a:t>
          </a:r>
        </a:p>
      </xdr:txBody>
    </xdr:sp>
    <xdr:clientData/>
  </xdr:twoCellAnchor>
  <xdr:twoCellAnchor editAs="absolute">
    <xdr:from>
      <xdr:col>6</xdr:col>
      <xdr:colOff>495300</xdr:colOff>
      <xdr:row>12</xdr:row>
      <xdr:rowOff>114300</xdr:rowOff>
    </xdr:from>
    <xdr:to>
      <xdr:col>8</xdr:col>
      <xdr:colOff>292100</xdr:colOff>
      <xdr:row>17</xdr:row>
      <xdr:rowOff>177800</xdr:rowOff>
    </xdr:to>
    <xdr:sp macro="" textlink="">
      <xdr:nvSpPr>
        <xdr:cNvPr id="44" name="PTObj_IDiagNode_1_4">
          <a:extLst>
            <a:ext uri="{FF2B5EF4-FFF2-40B4-BE49-F238E27FC236}">
              <a16:creationId xmlns:a16="http://schemas.microsoft.com/office/drawing/2014/main" id="{FDBF20C7-5A8E-4FAA-A960-ECFCA013ECE7}"/>
            </a:ext>
          </a:extLst>
        </xdr:cNvPr>
        <xdr:cNvSpPr/>
      </xdr:nvSpPr>
      <xdr:spPr>
        <a:xfrm>
          <a:off x="5029200" y="255270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200409</xdr:colOff>
      <xdr:row>14</xdr:row>
      <xdr:rowOff>150987</xdr:rowOff>
    </xdr:from>
    <xdr:to>
      <xdr:col>7</xdr:col>
      <xdr:colOff>586990</xdr:colOff>
      <xdr:row>15</xdr:row>
      <xdr:rowOff>141114</xdr:rowOff>
    </xdr:to>
    <xdr:sp macro="_xll.PtreeEvent_ObjectClick" textlink="">
      <xdr:nvSpPr>
        <xdr:cNvPr id="45" name="PTObj_IDiagNodeTxt_1_4">
          <a:extLst>
            <a:ext uri="{FF2B5EF4-FFF2-40B4-BE49-F238E27FC236}">
              <a16:creationId xmlns:a16="http://schemas.microsoft.com/office/drawing/2014/main" id="{88887850-FDFB-4C64-8124-A22AE6C4E3C6}"/>
            </a:ext>
          </a:extLst>
        </xdr:cNvPr>
        <xdr:cNvSpPr txBox="1"/>
      </xdr:nvSpPr>
      <xdr:spPr>
        <a:xfrm>
          <a:off x="5343909" y="2970387"/>
          <a:ext cx="386581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Lambda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242697</xdr:colOff>
      <xdr:row>77</xdr:row>
      <xdr:rowOff>185420</xdr:rowOff>
    </xdr:from>
    <xdr:to>
      <xdr:col>5</xdr:col>
      <xdr:colOff>127</xdr:colOff>
      <xdr:row>77</xdr:row>
      <xdr:rowOff>185420</xdr:rowOff>
    </xdr:to>
    <xdr:cxnSp macro="_xll.PtreeEvent_ObjectClick">
      <xdr:nvCxnSpPr>
        <xdr:cNvPr id="267" name="PTObj_DBranchHLine_7_39">
          <a:extLst>
            <a:ext uri="{FF2B5EF4-FFF2-40B4-BE49-F238E27FC236}">
              <a16:creationId xmlns:a16="http://schemas.microsoft.com/office/drawing/2014/main" id="{2EA4EF8D-0272-441E-9596-40601659D04F}"/>
            </a:ext>
          </a:extLst>
        </xdr:cNvPr>
        <xdr:cNvCxnSpPr/>
      </xdr:nvCxnSpPr>
      <xdr:spPr>
        <a:xfrm>
          <a:off x="6233922" y="14853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73</xdr:row>
      <xdr:rowOff>180339</xdr:rowOff>
    </xdr:from>
    <xdr:to>
      <xdr:col>4</xdr:col>
      <xdr:colOff>242697</xdr:colOff>
      <xdr:row>77</xdr:row>
      <xdr:rowOff>185420</xdr:rowOff>
    </xdr:to>
    <xdr:cxnSp macro="_xll.PtreeEvent_ObjectClick">
      <xdr:nvCxnSpPr>
        <xdr:cNvPr id="266" name="PTObj_DBranchDLine_7_39">
          <a:extLst>
            <a:ext uri="{FF2B5EF4-FFF2-40B4-BE49-F238E27FC236}">
              <a16:creationId xmlns:a16="http://schemas.microsoft.com/office/drawing/2014/main" id="{85E5E2B2-B5E5-4154-8642-803852BC5AAD}"/>
            </a:ext>
          </a:extLst>
        </xdr:cNvPr>
        <xdr:cNvCxnSpPr/>
      </xdr:nvCxnSpPr>
      <xdr:spPr>
        <a:xfrm>
          <a:off x="6081522" y="14086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75</xdr:row>
      <xdr:rowOff>185420</xdr:rowOff>
    </xdr:from>
    <xdr:to>
      <xdr:col>5</xdr:col>
      <xdr:colOff>127</xdr:colOff>
      <xdr:row>75</xdr:row>
      <xdr:rowOff>185420</xdr:rowOff>
    </xdr:to>
    <xdr:cxnSp macro="_xll.PtreeEvent_ObjectClick">
      <xdr:nvCxnSpPr>
        <xdr:cNvPr id="263" name="PTObj_DBranchHLine_7_38">
          <a:extLst>
            <a:ext uri="{FF2B5EF4-FFF2-40B4-BE49-F238E27FC236}">
              <a16:creationId xmlns:a16="http://schemas.microsoft.com/office/drawing/2014/main" id="{1FD6068A-DA1C-40D6-B498-AF9375C95272}"/>
            </a:ext>
          </a:extLst>
        </xdr:cNvPr>
        <xdr:cNvCxnSpPr/>
      </xdr:nvCxnSpPr>
      <xdr:spPr>
        <a:xfrm>
          <a:off x="6233922" y="14472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73</xdr:row>
      <xdr:rowOff>180339</xdr:rowOff>
    </xdr:from>
    <xdr:to>
      <xdr:col>4</xdr:col>
      <xdr:colOff>242697</xdr:colOff>
      <xdr:row>75</xdr:row>
      <xdr:rowOff>185420</xdr:rowOff>
    </xdr:to>
    <xdr:cxnSp macro="_xll.PtreeEvent_ObjectClick">
      <xdr:nvCxnSpPr>
        <xdr:cNvPr id="262" name="PTObj_DBranchDLine_7_38">
          <a:extLst>
            <a:ext uri="{FF2B5EF4-FFF2-40B4-BE49-F238E27FC236}">
              <a16:creationId xmlns:a16="http://schemas.microsoft.com/office/drawing/2014/main" id="{294FD4B4-D005-492B-8FAF-B2EF7A4DF77A}"/>
            </a:ext>
          </a:extLst>
        </xdr:cNvPr>
        <xdr:cNvCxnSpPr/>
      </xdr:nvCxnSpPr>
      <xdr:spPr>
        <a:xfrm>
          <a:off x="6081522" y="14086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71</xdr:row>
      <xdr:rowOff>185420</xdr:rowOff>
    </xdr:from>
    <xdr:to>
      <xdr:col>5</xdr:col>
      <xdr:colOff>127</xdr:colOff>
      <xdr:row>71</xdr:row>
      <xdr:rowOff>185420</xdr:rowOff>
    </xdr:to>
    <xdr:cxnSp macro="_xll.PtreeEvent_ObjectClick">
      <xdr:nvCxnSpPr>
        <xdr:cNvPr id="259" name="PTObj_DBranchHLine_7_36">
          <a:extLst>
            <a:ext uri="{FF2B5EF4-FFF2-40B4-BE49-F238E27FC236}">
              <a16:creationId xmlns:a16="http://schemas.microsoft.com/office/drawing/2014/main" id="{F2D4A3BB-CF82-417F-80EC-4C01E0BD899A}"/>
            </a:ext>
          </a:extLst>
        </xdr:cNvPr>
        <xdr:cNvCxnSpPr/>
      </xdr:nvCxnSpPr>
      <xdr:spPr>
        <a:xfrm>
          <a:off x="6233922" y="13710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71</xdr:row>
      <xdr:rowOff>185420</xdr:rowOff>
    </xdr:from>
    <xdr:to>
      <xdr:col>4</xdr:col>
      <xdr:colOff>242697</xdr:colOff>
      <xdr:row>73</xdr:row>
      <xdr:rowOff>180339</xdr:rowOff>
    </xdr:to>
    <xdr:cxnSp macro="_xll.PtreeEvent_ObjectClick">
      <xdr:nvCxnSpPr>
        <xdr:cNvPr id="258" name="PTObj_DBranchDLine_7_36">
          <a:extLst>
            <a:ext uri="{FF2B5EF4-FFF2-40B4-BE49-F238E27FC236}">
              <a16:creationId xmlns:a16="http://schemas.microsoft.com/office/drawing/2014/main" id="{EEBA4FEC-50E5-4FDD-9B27-F418890C9114}"/>
            </a:ext>
          </a:extLst>
        </xdr:cNvPr>
        <xdr:cNvCxnSpPr/>
      </xdr:nvCxnSpPr>
      <xdr:spPr>
        <a:xfrm flipV="1">
          <a:off x="6081522" y="13710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73</xdr:row>
      <xdr:rowOff>185420</xdr:rowOff>
    </xdr:from>
    <xdr:to>
      <xdr:col>4</xdr:col>
      <xdr:colOff>127</xdr:colOff>
      <xdr:row>73</xdr:row>
      <xdr:rowOff>185420</xdr:rowOff>
    </xdr:to>
    <xdr:cxnSp macro="_xll.PtreeEvent_ObjectClick">
      <xdr:nvCxnSpPr>
        <xdr:cNvPr id="255" name="PTObj_DBranchHLine_7_37">
          <a:extLst>
            <a:ext uri="{FF2B5EF4-FFF2-40B4-BE49-F238E27FC236}">
              <a16:creationId xmlns:a16="http://schemas.microsoft.com/office/drawing/2014/main" id="{602243C9-89AA-42E2-9AAE-DBF1887493F3}"/>
            </a:ext>
          </a:extLst>
        </xdr:cNvPr>
        <xdr:cNvCxnSpPr/>
      </xdr:nvCxnSpPr>
      <xdr:spPr>
        <a:xfrm>
          <a:off x="4852797" y="14091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69</xdr:row>
      <xdr:rowOff>180339</xdr:rowOff>
    </xdr:from>
    <xdr:to>
      <xdr:col>3</xdr:col>
      <xdr:colOff>242697</xdr:colOff>
      <xdr:row>73</xdr:row>
      <xdr:rowOff>185420</xdr:rowOff>
    </xdr:to>
    <xdr:cxnSp macro="_xll.PtreeEvent_ObjectClick">
      <xdr:nvCxnSpPr>
        <xdr:cNvPr id="254" name="PTObj_DBranchDLine_7_37">
          <a:extLst>
            <a:ext uri="{FF2B5EF4-FFF2-40B4-BE49-F238E27FC236}">
              <a16:creationId xmlns:a16="http://schemas.microsoft.com/office/drawing/2014/main" id="{DB1FB2E8-F015-4565-BD57-46AA20B20EE5}"/>
            </a:ext>
          </a:extLst>
        </xdr:cNvPr>
        <xdr:cNvCxnSpPr/>
      </xdr:nvCxnSpPr>
      <xdr:spPr>
        <a:xfrm>
          <a:off x="4700397" y="13324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67</xdr:row>
      <xdr:rowOff>185420</xdr:rowOff>
    </xdr:from>
    <xdr:to>
      <xdr:col>5</xdr:col>
      <xdr:colOff>127</xdr:colOff>
      <xdr:row>67</xdr:row>
      <xdr:rowOff>185420</xdr:rowOff>
    </xdr:to>
    <xdr:cxnSp macro="_xll.PtreeEvent_ObjectClick">
      <xdr:nvCxnSpPr>
        <xdr:cNvPr id="251" name="PTObj_DBranchHLine_7_34">
          <a:extLst>
            <a:ext uri="{FF2B5EF4-FFF2-40B4-BE49-F238E27FC236}">
              <a16:creationId xmlns:a16="http://schemas.microsoft.com/office/drawing/2014/main" id="{4F0C74FC-276A-4515-9EAE-617A8F560466}"/>
            </a:ext>
          </a:extLst>
        </xdr:cNvPr>
        <xdr:cNvCxnSpPr/>
      </xdr:nvCxnSpPr>
      <xdr:spPr>
        <a:xfrm>
          <a:off x="6233922" y="12948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63</xdr:row>
      <xdr:rowOff>180339</xdr:rowOff>
    </xdr:from>
    <xdr:to>
      <xdr:col>4</xdr:col>
      <xdr:colOff>242697</xdr:colOff>
      <xdr:row>67</xdr:row>
      <xdr:rowOff>185420</xdr:rowOff>
    </xdr:to>
    <xdr:cxnSp macro="_xll.PtreeEvent_ObjectClick">
      <xdr:nvCxnSpPr>
        <xdr:cNvPr id="250" name="PTObj_DBranchDLine_7_34">
          <a:extLst>
            <a:ext uri="{FF2B5EF4-FFF2-40B4-BE49-F238E27FC236}">
              <a16:creationId xmlns:a16="http://schemas.microsoft.com/office/drawing/2014/main" id="{20A542A9-B18A-4116-B797-854ECF55C6E0}"/>
            </a:ext>
          </a:extLst>
        </xdr:cNvPr>
        <xdr:cNvCxnSpPr/>
      </xdr:nvCxnSpPr>
      <xdr:spPr>
        <a:xfrm>
          <a:off x="6081522" y="12181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65</xdr:row>
      <xdr:rowOff>185420</xdr:rowOff>
    </xdr:from>
    <xdr:to>
      <xdr:col>5</xdr:col>
      <xdr:colOff>127</xdr:colOff>
      <xdr:row>65</xdr:row>
      <xdr:rowOff>185420</xdr:rowOff>
    </xdr:to>
    <xdr:cxnSp macro="_xll.PtreeEvent_ObjectClick">
      <xdr:nvCxnSpPr>
        <xdr:cNvPr id="247" name="PTObj_DBranchHLine_7_33">
          <a:extLst>
            <a:ext uri="{FF2B5EF4-FFF2-40B4-BE49-F238E27FC236}">
              <a16:creationId xmlns:a16="http://schemas.microsoft.com/office/drawing/2014/main" id="{8173F72D-E071-4458-ADF8-D59368E50D9D}"/>
            </a:ext>
          </a:extLst>
        </xdr:cNvPr>
        <xdr:cNvCxnSpPr/>
      </xdr:nvCxnSpPr>
      <xdr:spPr>
        <a:xfrm>
          <a:off x="6233922" y="12567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63</xdr:row>
      <xdr:rowOff>180339</xdr:rowOff>
    </xdr:from>
    <xdr:to>
      <xdr:col>4</xdr:col>
      <xdr:colOff>242697</xdr:colOff>
      <xdr:row>65</xdr:row>
      <xdr:rowOff>185420</xdr:rowOff>
    </xdr:to>
    <xdr:cxnSp macro="_xll.PtreeEvent_ObjectClick">
      <xdr:nvCxnSpPr>
        <xdr:cNvPr id="246" name="PTObj_DBranchDLine_7_33">
          <a:extLst>
            <a:ext uri="{FF2B5EF4-FFF2-40B4-BE49-F238E27FC236}">
              <a16:creationId xmlns:a16="http://schemas.microsoft.com/office/drawing/2014/main" id="{2E263161-6551-4F49-AC61-88644F504B1D}"/>
            </a:ext>
          </a:extLst>
        </xdr:cNvPr>
        <xdr:cNvCxnSpPr/>
      </xdr:nvCxnSpPr>
      <xdr:spPr>
        <a:xfrm>
          <a:off x="6081522" y="12181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61</xdr:row>
      <xdr:rowOff>185420</xdr:rowOff>
    </xdr:from>
    <xdr:to>
      <xdr:col>5</xdr:col>
      <xdr:colOff>127</xdr:colOff>
      <xdr:row>61</xdr:row>
      <xdr:rowOff>185420</xdr:rowOff>
    </xdr:to>
    <xdr:cxnSp macro="_xll.PtreeEvent_ObjectClick">
      <xdr:nvCxnSpPr>
        <xdr:cNvPr id="243" name="PTObj_DBranchHLine_7_31">
          <a:extLst>
            <a:ext uri="{FF2B5EF4-FFF2-40B4-BE49-F238E27FC236}">
              <a16:creationId xmlns:a16="http://schemas.microsoft.com/office/drawing/2014/main" id="{4181131A-CEC9-4E3A-9D51-C682CA4B28D3}"/>
            </a:ext>
          </a:extLst>
        </xdr:cNvPr>
        <xdr:cNvCxnSpPr/>
      </xdr:nvCxnSpPr>
      <xdr:spPr>
        <a:xfrm>
          <a:off x="6233922" y="11805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61</xdr:row>
      <xdr:rowOff>185420</xdr:rowOff>
    </xdr:from>
    <xdr:to>
      <xdr:col>4</xdr:col>
      <xdr:colOff>242697</xdr:colOff>
      <xdr:row>63</xdr:row>
      <xdr:rowOff>180339</xdr:rowOff>
    </xdr:to>
    <xdr:cxnSp macro="_xll.PtreeEvent_ObjectClick">
      <xdr:nvCxnSpPr>
        <xdr:cNvPr id="242" name="PTObj_DBranchDLine_7_31">
          <a:extLst>
            <a:ext uri="{FF2B5EF4-FFF2-40B4-BE49-F238E27FC236}">
              <a16:creationId xmlns:a16="http://schemas.microsoft.com/office/drawing/2014/main" id="{40FB8893-33FB-4423-A7DE-AAEDE61E7023}"/>
            </a:ext>
          </a:extLst>
        </xdr:cNvPr>
        <xdr:cNvCxnSpPr/>
      </xdr:nvCxnSpPr>
      <xdr:spPr>
        <a:xfrm flipV="1">
          <a:off x="6081522" y="11805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63</xdr:row>
      <xdr:rowOff>185420</xdr:rowOff>
    </xdr:from>
    <xdr:to>
      <xdr:col>4</xdr:col>
      <xdr:colOff>127</xdr:colOff>
      <xdr:row>63</xdr:row>
      <xdr:rowOff>185420</xdr:rowOff>
    </xdr:to>
    <xdr:cxnSp macro="_xll.PtreeEvent_ObjectClick">
      <xdr:nvCxnSpPr>
        <xdr:cNvPr id="239" name="PTObj_DBranchHLine_7_32">
          <a:extLst>
            <a:ext uri="{FF2B5EF4-FFF2-40B4-BE49-F238E27FC236}">
              <a16:creationId xmlns:a16="http://schemas.microsoft.com/office/drawing/2014/main" id="{804A7A70-3016-445D-AFFD-E5661207F9D1}"/>
            </a:ext>
          </a:extLst>
        </xdr:cNvPr>
        <xdr:cNvCxnSpPr/>
      </xdr:nvCxnSpPr>
      <xdr:spPr>
        <a:xfrm>
          <a:off x="4852797" y="12186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63</xdr:row>
      <xdr:rowOff>185420</xdr:rowOff>
    </xdr:from>
    <xdr:to>
      <xdr:col>3</xdr:col>
      <xdr:colOff>242697</xdr:colOff>
      <xdr:row>69</xdr:row>
      <xdr:rowOff>180339</xdr:rowOff>
    </xdr:to>
    <xdr:cxnSp macro="_xll.PtreeEvent_ObjectClick">
      <xdr:nvCxnSpPr>
        <xdr:cNvPr id="238" name="PTObj_DBranchDLine_7_32">
          <a:extLst>
            <a:ext uri="{FF2B5EF4-FFF2-40B4-BE49-F238E27FC236}">
              <a16:creationId xmlns:a16="http://schemas.microsoft.com/office/drawing/2014/main" id="{85D59B55-39F9-454C-9260-829334DD6F19}"/>
            </a:ext>
          </a:extLst>
        </xdr:cNvPr>
        <xdr:cNvCxnSpPr/>
      </xdr:nvCxnSpPr>
      <xdr:spPr>
        <a:xfrm flipV="1">
          <a:off x="4700397" y="12186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57</xdr:row>
      <xdr:rowOff>185420</xdr:rowOff>
    </xdr:from>
    <xdr:to>
      <xdr:col>5</xdr:col>
      <xdr:colOff>127</xdr:colOff>
      <xdr:row>57</xdr:row>
      <xdr:rowOff>185420</xdr:rowOff>
    </xdr:to>
    <xdr:cxnSp macro="_xll.PtreeEvent_ObjectClick">
      <xdr:nvCxnSpPr>
        <xdr:cNvPr id="235" name="PTObj_DBranchHLine_7_29">
          <a:extLst>
            <a:ext uri="{FF2B5EF4-FFF2-40B4-BE49-F238E27FC236}">
              <a16:creationId xmlns:a16="http://schemas.microsoft.com/office/drawing/2014/main" id="{3D3FB274-57F3-4E8B-86DB-41A945DA7E58}"/>
            </a:ext>
          </a:extLst>
        </xdr:cNvPr>
        <xdr:cNvCxnSpPr/>
      </xdr:nvCxnSpPr>
      <xdr:spPr>
        <a:xfrm>
          <a:off x="6233922" y="11043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53</xdr:row>
      <xdr:rowOff>180339</xdr:rowOff>
    </xdr:from>
    <xdr:to>
      <xdr:col>4</xdr:col>
      <xdr:colOff>242697</xdr:colOff>
      <xdr:row>57</xdr:row>
      <xdr:rowOff>185420</xdr:rowOff>
    </xdr:to>
    <xdr:cxnSp macro="_xll.PtreeEvent_ObjectClick">
      <xdr:nvCxnSpPr>
        <xdr:cNvPr id="234" name="PTObj_DBranchDLine_7_29">
          <a:extLst>
            <a:ext uri="{FF2B5EF4-FFF2-40B4-BE49-F238E27FC236}">
              <a16:creationId xmlns:a16="http://schemas.microsoft.com/office/drawing/2014/main" id="{9F4DB8B8-8832-437D-8B37-410BBAE6D50C}"/>
            </a:ext>
          </a:extLst>
        </xdr:cNvPr>
        <xdr:cNvCxnSpPr/>
      </xdr:nvCxnSpPr>
      <xdr:spPr>
        <a:xfrm>
          <a:off x="6081522" y="10276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55</xdr:row>
      <xdr:rowOff>185420</xdr:rowOff>
    </xdr:from>
    <xdr:to>
      <xdr:col>5</xdr:col>
      <xdr:colOff>127</xdr:colOff>
      <xdr:row>55</xdr:row>
      <xdr:rowOff>185420</xdr:rowOff>
    </xdr:to>
    <xdr:cxnSp macro="_xll.PtreeEvent_ObjectClick">
      <xdr:nvCxnSpPr>
        <xdr:cNvPr id="231" name="PTObj_DBranchHLine_7_28">
          <a:extLst>
            <a:ext uri="{FF2B5EF4-FFF2-40B4-BE49-F238E27FC236}">
              <a16:creationId xmlns:a16="http://schemas.microsoft.com/office/drawing/2014/main" id="{692AD33E-F22D-41D3-BDBE-14F4D9197956}"/>
            </a:ext>
          </a:extLst>
        </xdr:cNvPr>
        <xdr:cNvCxnSpPr/>
      </xdr:nvCxnSpPr>
      <xdr:spPr>
        <a:xfrm>
          <a:off x="6233922" y="10662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53</xdr:row>
      <xdr:rowOff>180339</xdr:rowOff>
    </xdr:from>
    <xdr:to>
      <xdr:col>4</xdr:col>
      <xdr:colOff>242697</xdr:colOff>
      <xdr:row>55</xdr:row>
      <xdr:rowOff>185420</xdr:rowOff>
    </xdr:to>
    <xdr:cxnSp macro="_xll.PtreeEvent_ObjectClick">
      <xdr:nvCxnSpPr>
        <xdr:cNvPr id="230" name="PTObj_DBranchDLine_7_28">
          <a:extLst>
            <a:ext uri="{FF2B5EF4-FFF2-40B4-BE49-F238E27FC236}">
              <a16:creationId xmlns:a16="http://schemas.microsoft.com/office/drawing/2014/main" id="{33034CF0-3DF2-46E3-BAC3-41298EE8A5E4}"/>
            </a:ext>
          </a:extLst>
        </xdr:cNvPr>
        <xdr:cNvCxnSpPr/>
      </xdr:nvCxnSpPr>
      <xdr:spPr>
        <a:xfrm>
          <a:off x="6081522" y="10276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51</xdr:row>
      <xdr:rowOff>185420</xdr:rowOff>
    </xdr:from>
    <xdr:to>
      <xdr:col>5</xdr:col>
      <xdr:colOff>127</xdr:colOff>
      <xdr:row>51</xdr:row>
      <xdr:rowOff>185420</xdr:rowOff>
    </xdr:to>
    <xdr:cxnSp macro="_xll.PtreeEvent_ObjectClick">
      <xdr:nvCxnSpPr>
        <xdr:cNvPr id="227" name="PTObj_DBranchHLine_7_26">
          <a:extLst>
            <a:ext uri="{FF2B5EF4-FFF2-40B4-BE49-F238E27FC236}">
              <a16:creationId xmlns:a16="http://schemas.microsoft.com/office/drawing/2014/main" id="{15AAFE2F-1233-4219-BCCE-508133EBA2B8}"/>
            </a:ext>
          </a:extLst>
        </xdr:cNvPr>
        <xdr:cNvCxnSpPr/>
      </xdr:nvCxnSpPr>
      <xdr:spPr>
        <a:xfrm>
          <a:off x="6233922" y="9900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51</xdr:row>
      <xdr:rowOff>185420</xdr:rowOff>
    </xdr:from>
    <xdr:to>
      <xdr:col>4</xdr:col>
      <xdr:colOff>242697</xdr:colOff>
      <xdr:row>53</xdr:row>
      <xdr:rowOff>180339</xdr:rowOff>
    </xdr:to>
    <xdr:cxnSp macro="_xll.PtreeEvent_ObjectClick">
      <xdr:nvCxnSpPr>
        <xdr:cNvPr id="226" name="PTObj_DBranchDLine_7_26">
          <a:extLst>
            <a:ext uri="{FF2B5EF4-FFF2-40B4-BE49-F238E27FC236}">
              <a16:creationId xmlns:a16="http://schemas.microsoft.com/office/drawing/2014/main" id="{3E595B2B-0880-4307-8221-9D14D613B111}"/>
            </a:ext>
          </a:extLst>
        </xdr:cNvPr>
        <xdr:cNvCxnSpPr/>
      </xdr:nvCxnSpPr>
      <xdr:spPr>
        <a:xfrm flipV="1">
          <a:off x="6081522" y="9900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53</xdr:row>
      <xdr:rowOff>185420</xdr:rowOff>
    </xdr:from>
    <xdr:to>
      <xdr:col>4</xdr:col>
      <xdr:colOff>127</xdr:colOff>
      <xdr:row>53</xdr:row>
      <xdr:rowOff>185420</xdr:rowOff>
    </xdr:to>
    <xdr:cxnSp macro="_xll.PtreeEvent_ObjectClick">
      <xdr:nvCxnSpPr>
        <xdr:cNvPr id="223" name="PTObj_DBranchHLine_7_27">
          <a:extLst>
            <a:ext uri="{FF2B5EF4-FFF2-40B4-BE49-F238E27FC236}">
              <a16:creationId xmlns:a16="http://schemas.microsoft.com/office/drawing/2014/main" id="{3073D7C3-702E-4870-A17A-22EF7AD7B5CB}"/>
            </a:ext>
          </a:extLst>
        </xdr:cNvPr>
        <xdr:cNvCxnSpPr/>
      </xdr:nvCxnSpPr>
      <xdr:spPr>
        <a:xfrm>
          <a:off x="4852797" y="10281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49</xdr:row>
      <xdr:rowOff>180339</xdr:rowOff>
    </xdr:from>
    <xdr:to>
      <xdr:col>3</xdr:col>
      <xdr:colOff>242697</xdr:colOff>
      <xdr:row>53</xdr:row>
      <xdr:rowOff>185420</xdr:rowOff>
    </xdr:to>
    <xdr:cxnSp macro="_xll.PtreeEvent_ObjectClick">
      <xdr:nvCxnSpPr>
        <xdr:cNvPr id="222" name="PTObj_DBranchDLine_7_27">
          <a:extLst>
            <a:ext uri="{FF2B5EF4-FFF2-40B4-BE49-F238E27FC236}">
              <a16:creationId xmlns:a16="http://schemas.microsoft.com/office/drawing/2014/main" id="{95D23DD6-9294-4EEF-8D17-B209A3407EE9}"/>
            </a:ext>
          </a:extLst>
        </xdr:cNvPr>
        <xdr:cNvCxnSpPr/>
      </xdr:nvCxnSpPr>
      <xdr:spPr>
        <a:xfrm>
          <a:off x="4700397" y="9514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47</xdr:row>
      <xdr:rowOff>185420</xdr:rowOff>
    </xdr:from>
    <xdr:to>
      <xdr:col>5</xdr:col>
      <xdr:colOff>127</xdr:colOff>
      <xdr:row>47</xdr:row>
      <xdr:rowOff>185420</xdr:rowOff>
    </xdr:to>
    <xdr:cxnSp macro="_xll.PtreeEvent_ObjectClick">
      <xdr:nvCxnSpPr>
        <xdr:cNvPr id="219" name="PTObj_DBranchHLine_7_24">
          <a:extLst>
            <a:ext uri="{FF2B5EF4-FFF2-40B4-BE49-F238E27FC236}">
              <a16:creationId xmlns:a16="http://schemas.microsoft.com/office/drawing/2014/main" id="{DFDD41CE-76D3-46FF-9562-D95356531C57}"/>
            </a:ext>
          </a:extLst>
        </xdr:cNvPr>
        <xdr:cNvCxnSpPr/>
      </xdr:nvCxnSpPr>
      <xdr:spPr>
        <a:xfrm>
          <a:off x="6233922" y="9138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43</xdr:row>
      <xdr:rowOff>180339</xdr:rowOff>
    </xdr:from>
    <xdr:to>
      <xdr:col>4</xdr:col>
      <xdr:colOff>242697</xdr:colOff>
      <xdr:row>47</xdr:row>
      <xdr:rowOff>185420</xdr:rowOff>
    </xdr:to>
    <xdr:cxnSp macro="_xll.PtreeEvent_ObjectClick">
      <xdr:nvCxnSpPr>
        <xdr:cNvPr id="218" name="PTObj_DBranchDLine_7_24">
          <a:extLst>
            <a:ext uri="{FF2B5EF4-FFF2-40B4-BE49-F238E27FC236}">
              <a16:creationId xmlns:a16="http://schemas.microsoft.com/office/drawing/2014/main" id="{F1216921-688C-4374-B38D-860BF901CDFA}"/>
            </a:ext>
          </a:extLst>
        </xdr:cNvPr>
        <xdr:cNvCxnSpPr/>
      </xdr:nvCxnSpPr>
      <xdr:spPr>
        <a:xfrm>
          <a:off x="6081522" y="8371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45</xdr:row>
      <xdr:rowOff>185420</xdr:rowOff>
    </xdr:from>
    <xdr:to>
      <xdr:col>5</xdr:col>
      <xdr:colOff>127</xdr:colOff>
      <xdr:row>45</xdr:row>
      <xdr:rowOff>185420</xdr:rowOff>
    </xdr:to>
    <xdr:cxnSp macro="_xll.PtreeEvent_ObjectClick">
      <xdr:nvCxnSpPr>
        <xdr:cNvPr id="215" name="PTObj_DBranchHLine_7_23">
          <a:extLst>
            <a:ext uri="{FF2B5EF4-FFF2-40B4-BE49-F238E27FC236}">
              <a16:creationId xmlns:a16="http://schemas.microsoft.com/office/drawing/2014/main" id="{7C7B1CB6-471E-4997-8C73-54DA2BA192BE}"/>
            </a:ext>
          </a:extLst>
        </xdr:cNvPr>
        <xdr:cNvCxnSpPr/>
      </xdr:nvCxnSpPr>
      <xdr:spPr>
        <a:xfrm>
          <a:off x="6233922" y="8757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43</xdr:row>
      <xdr:rowOff>180339</xdr:rowOff>
    </xdr:from>
    <xdr:to>
      <xdr:col>4</xdr:col>
      <xdr:colOff>242697</xdr:colOff>
      <xdr:row>45</xdr:row>
      <xdr:rowOff>185420</xdr:rowOff>
    </xdr:to>
    <xdr:cxnSp macro="_xll.PtreeEvent_ObjectClick">
      <xdr:nvCxnSpPr>
        <xdr:cNvPr id="214" name="PTObj_DBranchDLine_7_23">
          <a:extLst>
            <a:ext uri="{FF2B5EF4-FFF2-40B4-BE49-F238E27FC236}">
              <a16:creationId xmlns:a16="http://schemas.microsoft.com/office/drawing/2014/main" id="{7A9F7FAF-D2EF-42B7-9AE2-30459A34C231}"/>
            </a:ext>
          </a:extLst>
        </xdr:cNvPr>
        <xdr:cNvCxnSpPr/>
      </xdr:nvCxnSpPr>
      <xdr:spPr>
        <a:xfrm>
          <a:off x="6081522" y="8371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41</xdr:row>
      <xdr:rowOff>185420</xdr:rowOff>
    </xdr:from>
    <xdr:to>
      <xdr:col>5</xdr:col>
      <xdr:colOff>127</xdr:colOff>
      <xdr:row>41</xdr:row>
      <xdr:rowOff>185420</xdr:rowOff>
    </xdr:to>
    <xdr:cxnSp macro="_xll.PtreeEvent_ObjectClick">
      <xdr:nvCxnSpPr>
        <xdr:cNvPr id="211" name="PTObj_DBranchHLine_7_21">
          <a:extLst>
            <a:ext uri="{FF2B5EF4-FFF2-40B4-BE49-F238E27FC236}">
              <a16:creationId xmlns:a16="http://schemas.microsoft.com/office/drawing/2014/main" id="{F93B3379-2BB4-4978-94A3-4A7F93E8BA61}"/>
            </a:ext>
          </a:extLst>
        </xdr:cNvPr>
        <xdr:cNvCxnSpPr/>
      </xdr:nvCxnSpPr>
      <xdr:spPr>
        <a:xfrm>
          <a:off x="6233922" y="7995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41</xdr:row>
      <xdr:rowOff>185420</xdr:rowOff>
    </xdr:from>
    <xdr:to>
      <xdr:col>4</xdr:col>
      <xdr:colOff>242697</xdr:colOff>
      <xdr:row>43</xdr:row>
      <xdr:rowOff>180339</xdr:rowOff>
    </xdr:to>
    <xdr:cxnSp macro="_xll.PtreeEvent_ObjectClick">
      <xdr:nvCxnSpPr>
        <xdr:cNvPr id="210" name="PTObj_DBranchDLine_7_21">
          <a:extLst>
            <a:ext uri="{FF2B5EF4-FFF2-40B4-BE49-F238E27FC236}">
              <a16:creationId xmlns:a16="http://schemas.microsoft.com/office/drawing/2014/main" id="{76160202-0C83-4C3E-AF70-DFE7B44329ED}"/>
            </a:ext>
          </a:extLst>
        </xdr:cNvPr>
        <xdr:cNvCxnSpPr/>
      </xdr:nvCxnSpPr>
      <xdr:spPr>
        <a:xfrm flipV="1">
          <a:off x="6081522" y="7995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43</xdr:row>
      <xdr:rowOff>185420</xdr:rowOff>
    </xdr:from>
    <xdr:to>
      <xdr:col>4</xdr:col>
      <xdr:colOff>127</xdr:colOff>
      <xdr:row>43</xdr:row>
      <xdr:rowOff>185420</xdr:rowOff>
    </xdr:to>
    <xdr:cxnSp macro="_xll.PtreeEvent_ObjectClick">
      <xdr:nvCxnSpPr>
        <xdr:cNvPr id="207" name="PTObj_DBranchHLine_7_22">
          <a:extLst>
            <a:ext uri="{FF2B5EF4-FFF2-40B4-BE49-F238E27FC236}">
              <a16:creationId xmlns:a16="http://schemas.microsoft.com/office/drawing/2014/main" id="{17BB1900-B042-43B3-B008-82B30D24329F}"/>
            </a:ext>
          </a:extLst>
        </xdr:cNvPr>
        <xdr:cNvCxnSpPr/>
      </xdr:nvCxnSpPr>
      <xdr:spPr>
        <a:xfrm>
          <a:off x="4852797" y="8376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43</xdr:row>
      <xdr:rowOff>185420</xdr:rowOff>
    </xdr:from>
    <xdr:to>
      <xdr:col>3</xdr:col>
      <xdr:colOff>242697</xdr:colOff>
      <xdr:row>49</xdr:row>
      <xdr:rowOff>180339</xdr:rowOff>
    </xdr:to>
    <xdr:cxnSp macro="_xll.PtreeEvent_ObjectClick">
      <xdr:nvCxnSpPr>
        <xdr:cNvPr id="206" name="PTObj_DBranchDLine_7_22">
          <a:extLst>
            <a:ext uri="{FF2B5EF4-FFF2-40B4-BE49-F238E27FC236}">
              <a16:creationId xmlns:a16="http://schemas.microsoft.com/office/drawing/2014/main" id="{FB6E2C66-7BB3-48D9-BEBB-C03B52B1DD6C}"/>
            </a:ext>
          </a:extLst>
        </xdr:cNvPr>
        <xdr:cNvCxnSpPr/>
      </xdr:nvCxnSpPr>
      <xdr:spPr>
        <a:xfrm flipV="1">
          <a:off x="4700397" y="8376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37</xdr:row>
      <xdr:rowOff>185420</xdr:rowOff>
    </xdr:from>
    <xdr:to>
      <xdr:col>5</xdr:col>
      <xdr:colOff>127</xdr:colOff>
      <xdr:row>37</xdr:row>
      <xdr:rowOff>185420</xdr:rowOff>
    </xdr:to>
    <xdr:cxnSp macro="_xll.PtreeEvent_ObjectClick">
      <xdr:nvCxnSpPr>
        <xdr:cNvPr id="203" name="PTObj_DBranchHLine_7_19">
          <a:extLst>
            <a:ext uri="{FF2B5EF4-FFF2-40B4-BE49-F238E27FC236}">
              <a16:creationId xmlns:a16="http://schemas.microsoft.com/office/drawing/2014/main" id="{05D6271C-AE06-434B-9831-74EE4327A849}"/>
            </a:ext>
          </a:extLst>
        </xdr:cNvPr>
        <xdr:cNvCxnSpPr/>
      </xdr:nvCxnSpPr>
      <xdr:spPr>
        <a:xfrm>
          <a:off x="6233922" y="7233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33</xdr:row>
      <xdr:rowOff>180340</xdr:rowOff>
    </xdr:from>
    <xdr:to>
      <xdr:col>4</xdr:col>
      <xdr:colOff>242697</xdr:colOff>
      <xdr:row>37</xdr:row>
      <xdr:rowOff>185420</xdr:rowOff>
    </xdr:to>
    <xdr:cxnSp macro="_xll.PtreeEvent_ObjectClick">
      <xdr:nvCxnSpPr>
        <xdr:cNvPr id="202" name="PTObj_DBranchDLine_7_19">
          <a:extLst>
            <a:ext uri="{FF2B5EF4-FFF2-40B4-BE49-F238E27FC236}">
              <a16:creationId xmlns:a16="http://schemas.microsoft.com/office/drawing/2014/main" id="{031F6532-D67C-4282-8670-DCE7CC69CC52}"/>
            </a:ext>
          </a:extLst>
        </xdr:cNvPr>
        <xdr:cNvCxnSpPr/>
      </xdr:nvCxnSpPr>
      <xdr:spPr>
        <a:xfrm>
          <a:off x="6081522" y="6466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35</xdr:row>
      <xdr:rowOff>185420</xdr:rowOff>
    </xdr:from>
    <xdr:to>
      <xdr:col>5</xdr:col>
      <xdr:colOff>127</xdr:colOff>
      <xdr:row>35</xdr:row>
      <xdr:rowOff>185420</xdr:rowOff>
    </xdr:to>
    <xdr:cxnSp macro="_xll.PtreeEvent_ObjectClick">
      <xdr:nvCxnSpPr>
        <xdr:cNvPr id="199" name="PTObj_DBranchHLine_7_18">
          <a:extLst>
            <a:ext uri="{FF2B5EF4-FFF2-40B4-BE49-F238E27FC236}">
              <a16:creationId xmlns:a16="http://schemas.microsoft.com/office/drawing/2014/main" id="{E3FB4B68-B35F-4454-B8BB-B1DF7CF293AF}"/>
            </a:ext>
          </a:extLst>
        </xdr:cNvPr>
        <xdr:cNvCxnSpPr/>
      </xdr:nvCxnSpPr>
      <xdr:spPr>
        <a:xfrm>
          <a:off x="6233922" y="6852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33</xdr:row>
      <xdr:rowOff>180340</xdr:rowOff>
    </xdr:from>
    <xdr:to>
      <xdr:col>4</xdr:col>
      <xdr:colOff>242697</xdr:colOff>
      <xdr:row>35</xdr:row>
      <xdr:rowOff>185420</xdr:rowOff>
    </xdr:to>
    <xdr:cxnSp macro="_xll.PtreeEvent_ObjectClick">
      <xdr:nvCxnSpPr>
        <xdr:cNvPr id="198" name="PTObj_DBranchDLine_7_18">
          <a:extLst>
            <a:ext uri="{FF2B5EF4-FFF2-40B4-BE49-F238E27FC236}">
              <a16:creationId xmlns:a16="http://schemas.microsoft.com/office/drawing/2014/main" id="{8ACF12DF-A8A2-4CE6-A038-CF4A519B4C5A}"/>
            </a:ext>
          </a:extLst>
        </xdr:cNvPr>
        <xdr:cNvCxnSpPr/>
      </xdr:nvCxnSpPr>
      <xdr:spPr>
        <a:xfrm>
          <a:off x="6081522" y="6466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31</xdr:row>
      <xdr:rowOff>185420</xdr:rowOff>
    </xdr:from>
    <xdr:to>
      <xdr:col>5</xdr:col>
      <xdr:colOff>127</xdr:colOff>
      <xdr:row>31</xdr:row>
      <xdr:rowOff>185420</xdr:rowOff>
    </xdr:to>
    <xdr:cxnSp macro="_xll.PtreeEvent_ObjectClick">
      <xdr:nvCxnSpPr>
        <xdr:cNvPr id="195" name="PTObj_DBranchHLine_7_16">
          <a:extLst>
            <a:ext uri="{FF2B5EF4-FFF2-40B4-BE49-F238E27FC236}">
              <a16:creationId xmlns:a16="http://schemas.microsoft.com/office/drawing/2014/main" id="{11747539-F354-44E8-9955-0692208ADB7D}"/>
            </a:ext>
          </a:extLst>
        </xdr:cNvPr>
        <xdr:cNvCxnSpPr/>
      </xdr:nvCxnSpPr>
      <xdr:spPr>
        <a:xfrm>
          <a:off x="6233922" y="6090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31</xdr:row>
      <xdr:rowOff>185420</xdr:rowOff>
    </xdr:from>
    <xdr:to>
      <xdr:col>4</xdr:col>
      <xdr:colOff>242697</xdr:colOff>
      <xdr:row>33</xdr:row>
      <xdr:rowOff>180340</xdr:rowOff>
    </xdr:to>
    <xdr:cxnSp macro="_xll.PtreeEvent_ObjectClick">
      <xdr:nvCxnSpPr>
        <xdr:cNvPr id="194" name="PTObj_DBranchDLine_7_16">
          <a:extLst>
            <a:ext uri="{FF2B5EF4-FFF2-40B4-BE49-F238E27FC236}">
              <a16:creationId xmlns:a16="http://schemas.microsoft.com/office/drawing/2014/main" id="{5C518F50-80C0-4B91-A8DA-B6C595C1295B}"/>
            </a:ext>
          </a:extLst>
        </xdr:cNvPr>
        <xdr:cNvCxnSpPr/>
      </xdr:nvCxnSpPr>
      <xdr:spPr>
        <a:xfrm flipV="1">
          <a:off x="6081522" y="6090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33</xdr:row>
      <xdr:rowOff>185420</xdr:rowOff>
    </xdr:from>
    <xdr:to>
      <xdr:col>4</xdr:col>
      <xdr:colOff>127</xdr:colOff>
      <xdr:row>33</xdr:row>
      <xdr:rowOff>185420</xdr:rowOff>
    </xdr:to>
    <xdr:cxnSp macro="_xll.PtreeEvent_ObjectClick">
      <xdr:nvCxnSpPr>
        <xdr:cNvPr id="191" name="PTObj_DBranchHLine_7_17">
          <a:extLst>
            <a:ext uri="{FF2B5EF4-FFF2-40B4-BE49-F238E27FC236}">
              <a16:creationId xmlns:a16="http://schemas.microsoft.com/office/drawing/2014/main" id="{D5600899-9B2E-470F-B8D2-431BAECFDD61}"/>
            </a:ext>
          </a:extLst>
        </xdr:cNvPr>
        <xdr:cNvCxnSpPr/>
      </xdr:nvCxnSpPr>
      <xdr:spPr>
        <a:xfrm>
          <a:off x="4852797" y="6471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29</xdr:row>
      <xdr:rowOff>180340</xdr:rowOff>
    </xdr:from>
    <xdr:to>
      <xdr:col>3</xdr:col>
      <xdr:colOff>242697</xdr:colOff>
      <xdr:row>33</xdr:row>
      <xdr:rowOff>185420</xdr:rowOff>
    </xdr:to>
    <xdr:cxnSp macro="_xll.PtreeEvent_ObjectClick">
      <xdr:nvCxnSpPr>
        <xdr:cNvPr id="190" name="PTObj_DBranchDLine_7_17">
          <a:extLst>
            <a:ext uri="{FF2B5EF4-FFF2-40B4-BE49-F238E27FC236}">
              <a16:creationId xmlns:a16="http://schemas.microsoft.com/office/drawing/2014/main" id="{BFAAA125-CD3B-4F6D-B470-C8D798935833}"/>
            </a:ext>
          </a:extLst>
        </xdr:cNvPr>
        <xdr:cNvCxnSpPr/>
      </xdr:nvCxnSpPr>
      <xdr:spPr>
        <a:xfrm>
          <a:off x="4700397" y="5704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27</xdr:row>
      <xdr:rowOff>185420</xdr:rowOff>
    </xdr:from>
    <xdr:to>
      <xdr:col>5</xdr:col>
      <xdr:colOff>127</xdr:colOff>
      <xdr:row>27</xdr:row>
      <xdr:rowOff>185420</xdr:rowOff>
    </xdr:to>
    <xdr:cxnSp macro="_xll.PtreeEvent_ObjectClick">
      <xdr:nvCxnSpPr>
        <xdr:cNvPr id="187" name="PTObj_DBranchHLine_7_14">
          <a:extLst>
            <a:ext uri="{FF2B5EF4-FFF2-40B4-BE49-F238E27FC236}">
              <a16:creationId xmlns:a16="http://schemas.microsoft.com/office/drawing/2014/main" id="{0BF6095B-B4AD-4738-9D6C-E94D1A57A4BB}"/>
            </a:ext>
          </a:extLst>
        </xdr:cNvPr>
        <xdr:cNvCxnSpPr/>
      </xdr:nvCxnSpPr>
      <xdr:spPr>
        <a:xfrm>
          <a:off x="6233922" y="5328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23</xdr:row>
      <xdr:rowOff>180340</xdr:rowOff>
    </xdr:from>
    <xdr:to>
      <xdr:col>4</xdr:col>
      <xdr:colOff>242697</xdr:colOff>
      <xdr:row>27</xdr:row>
      <xdr:rowOff>185420</xdr:rowOff>
    </xdr:to>
    <xdr:cxnSp macro="_xll.PtreeEvent_ObjectClick">
      <xdr:nvCxnSpPr>
        <xdr:cNvPr id="186" name="PTObj_DBranchDLine_7_14">
          <a:extLst>
            <a:ext uri="{FF2B5EF4-FFF2-40B4-BE49-F238E27FC236}">
              <a16:creationId xmlns:a16="http://schemas.microsoft.com/office/drawing/2014/main" id="{F2A78E79-D3C5-4627-BF3F-972C2A350C52}"/>
            </a:ext>
          </a:extLst>
        </xdr:cNvPr>
        <xdr:cNvCxnSpPr/>
      </xdr:nvCxnSpPr>
      <xdr:spPr>
        <a:xfrm>
          <a:off x="6081522" y="4561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25</xdr:row>
      <xdr:rowOff>185420</xdr:rowOff>
    </xdr:from>
    <xdr:to>
      <xdr:col>5</xdr:col>
      <xdr:colOff>127</xdr:colOff>
      <xdr:row>25</xdr:row>
      <xdr:rowOff>185420</xdr:rowOff>
    </xdr:to>
    <xdr:cxnSp macro="_xll.PtreeEvent_ObjectClick">
      <xdr:nvCxnSpPr>
        <xdr:cNvPr id="183" name="PTObj_DBranchHLine_7_13">
          <a:extLst>
            <a:ext uri="{FF2B5EF4-FFF2-40B4-BE49-F238E27FC236}">
              <a16:creationId xmlns:a16="http://schemas.microsoft.com/office/drawing/2014/main" id="{428BD55B-9B9F-4B5F-B60C-5A906440F655}"/>
            </a:ext>
          </a:extLst>
        </xdr:cNvPr>
        <xdr:cNvCxnSpPr/>
      </xdr:nvCxnSpPr>
      <xdr:spPr>
        <a:xfrm>
          <a:off x="6233922" y="4947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23</xdr:row>
      <xdr:rowOff>180340</xdr:rowOff>
    </xdr:from>
    <xdr:to>
      <xdr:col>4</xdr:col>
      <xdr:colOff>242697</xdr:colOff>
      <xdr:row>25</xdr:row>
      <xdr:rowOff>185420</xdr:rowOff>
    </xdr:to>
    <xdr:cxnSp macro="_xll.PtreeEvent_ObjectClick">
      <xdr:nvCxnSpPr>
        <xdr:cNvPr id="182" name="PTObj_DBranchDLine_7_13">
          <a:extLst>
            <a:ext uri="{FF2B5EF4-FFF2-40B4-BE49-F238E27FC236}">
              <a16:creationId xmlns:a16="http://schemas.microsoft.com/office/drawing/2014/main" id="{03D76D2F-DE7D-4237-9C85-D170E41AE1B3}"/>
            </a:ext>
          </a:extLst>
        </xdr:cNvPr>
        <xdr:cNvCxnSpPr/>
      </xdr:nvCxnSpPr>
      <xdr:spPr>
        <a:xfrm>
          <a:off x="6081522" y="4561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21</xdr:row>
      <xdr:rowOff>185420</xdr:rowOff>
    </xdr:from>
    <xdr:to>
      <xdr:col>5</xdr:col>
      <xdr:colOff>127</xdr:colOff>
      <xdr:row>21</xdr:row>
      <xdr:rowOff>185420</xdr:rowOff>
    </xdr:to>
    <xdr:cxnSp macro="_xll.PtreeEvent_ObjectClick">
      <xdr:nvCxnSpPr>
        <xdr:cNvPr id="179" name="PTObj_DBranchHLine_7_11">
          <a:extLst>
            <a:ext uri="{FF2B5EF4-FFF2-40B4-BE49-F238E27FC236}">
              <a16:creationId xmlns:a16="http://schemas.microsoft.com/office/drawing/2014/main" id="{922D6C55-1697-49A1-BC30-F470AE69553E}"/>
            </a:ext>
          </a:extLst>
        </xdr:cNvPr>
        <xdr:cNvCxnSpPr/>
      </xdr:nvCxnSpPr>
      <xdr:spPr>
        <a:xfrm>
          <a:off x="6233922" y="4185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21</xdr:row>
      <xdr:rowOff>185420</xdr:rowOff>
    </xdr:from>
    <xdr:to>
      <xdr:col>4</xdr:col>
      <xdr:colOff>242697</xdr:colOff>
      <xdr:row>23</xdr:row>
      <xdr:rowOff>180340</xdr:rowOff>
    </xdr:to>
    <xdr:cxnSp macro="_xll.PtreeEvent_ObjectClick">
      <xdr:nvCxnSpPr>
        <xdr:cNvPr id="178" name="PTObj_DBranchDLine_7_11">
          <a:extLst>
            <a:ext uri="{FF2B5EF4-FFF2-40B4-BE49-F238E27FC236}">
              <a16:creationId xmlns:a16="http://schemas.microsoft.com/office/drawing/2014/main" id="{61237FB4-05ED-4D63-9C29-33F096944833}"/>
            </a:ext>
          </a:extLst>
        </xdr:cNvPr>
        <xdr:cNvCxnSpPr/>
      </xdr:nvCxnSpPr>
      <xdr:spPr>
        <a:xfrm flipV="1">
          <a:off x="6081522" y="4185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23</xdr:row>
      <xdr:rowOff>185420</xdr:rowOff>
    </xdr:from>
    <xdr:to>
      <xdr:col>4</xdr:col>
      <xdr:colOff>127</xdr:colOff>
      <xdr:row>23</xdr:row>
      <xdr:rowOff>185420</xdr:rowOff>
    </xdr:to>
    <xdr:cxnSp macro="_xll.PtreeEvent_ObjectClick">
      <xdr:nvCxnSpPr>
        <xdr:cNvPr id="175" name="PTObj_DBranchHLine_7_12">
          <a:extLst>
            <a:ext uri="{FF2B5EF4-FFF2-40B4-BE49-F238E27FC236}">
              <a16:creationId xmlns:a16="http://schemas.microsoft.com/office/drawing/2014/main" id="{4AC61727-9585-419E-84E4-D96EADEEC070}"/>
            </a:ext>
          </a:extLst>
        </xdr:cNvPr>
        <xdr:cNvCxnSpPr/>
      </xdr:nvCxnSpPr>
      <xdr:spPr>
        <a:xfrm>
          <a:off x="4852797" y="4566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23</xdr:row>
      <xdr:rowOff>185420</xdr:rowOff>
    </xdr:from>
    <xdr:to>
      <xdr:col>3</xdr:col>
      <xdr:colOff>242697</xdr:colOff>
      <xdr:row>29</xdr:row>
      <xdr:rowOff>180340</xdr:rowOff>
    </xdr:to>
    <xdr:cxnSp macro="_xll.PtreeEvent_ObjectClick">
      <xdr:nvCxnSpPr>
        <xdr:cNvPr id="174" name="PTObj_DBranchDLine_7_12">
          <a:extLst>
            <a:ext uri="{FF2B5EF4-FFF2-40B4-BE49-F238E27FC236}">
              <a16:creationId xmlns:a16="http://schemas.microsoft.com/office/drawing/2014/main" id="{2DABD27B-1D0A-4B74-936F-9F14ABA8B5F9}"/>
            </a:ext>
          </a:extLst>
        </xdr:cNvPr>
        <xdr:cNvCxnSpPr/>
      </xdr:nvCxnSpPr>
      <xdr:spPr>
        <a:xfrm flipV="1">
          <a:off x="4700397" y="4566920"/>
          <a:ext cx="152400" cy="1137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17</xdr:row>
      <xdr:rowOff>185420</xdr:rowOff>
    </xdr:from>
    <xdr:to>
      <xdr:col>5</xdr:col>
      <xdr:colOff>127</xdr:colOff>
      <xdr:row>17</xdr:row>
      <xdr:rowOff>185420</xdr:rowOff>
    </xdr:to>
    <xdr:cxnSp macro="_xll.PtreeEvent_ObjectClick">
      <xdr:nvCxnSpPr>
        <xdr:cNvPr id="171" name="PTObj_DBranchHLine_7_9">
          <a:extLst>
            <a:ext uri="{FF2B5EF4-FFF2-40B4-BE49-F238E27FC236}">
              <a16:creationId xmlns:a16="http://schemas.microsoft.com/office/drawing/2014/main" id="{DC4B55CF-427C-426D-8174-8B690A535A18}"/>
            </a:ext>
          </a:extLst>
        </xdr:cNvPr>
        <xdr:cNvCxnSpPr/>
      </xdr:nvCxnSpPr>
      <xdr:spPr>
        <a:xfrm>
          <a:off x="6233922" y="3423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13</xdr:row>
      <xdr:rowOff>180340</xdr:rowOff>
    </xdr:from>
    <xdr:to>
      <xdr:col>4</xdr:col>
      <xdr:colOff>242697</xdr:colOff>
      <xdr:row>17</xdr:row>
      <xdr:rowOff>185420</xdr:rowOff>
    </xdr:to>
    <xdr:cxnSp macro="_xll.PtreeEvent_ObjectClick">
      <xdr:nvCxnSpPr>
        <xdr:cNvPr id="170" name="PTObj_DBranchDLine_7_9">
          <a:extLst>
            <a:ext uri="{FF2B5EF4-FFF2-40B4-BE49-F238E27FC236}">
              <a16:creationId xmlns:a16="http://schemas.microsoft.com/office/drawing/2014/main" id="{A2EBEC68-D515-4D3F-855B-551442BBF757}"/>
            </a:ext>
          </a:extLst>
        </xdr:cNvPr>
        <xdr:cNvCxnSpPr/>
      </xdr:nvCxnSpPr>
      <xdr:spPr>
        <a:xfrm>
          <a:off x="6081522" y="2656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15</xdr:row>
      <xdr:rowOff>185420</xdr:rowOff>
    </xdr:from>
    <xdr:to>
      <xdr:col>5</xdr:col>
      <xdr:colOff>127</xdr:colOff>
      <xdr:row>15</xdr:row>
      <xdr:rowOff>185420</xdr:rowOff>
    </xdr:to>
    <xdr:cxnSp macro="_xll.PtreeEvent_ObjectClick">
      <xdr:nvCxnSpPr>
        <xdr:cNvPr id="167" name="PTObj_DBranchHLine_7_8">
          <a:extLst>
            <a:ext uri="{FF2B5EF4-FFF2-40B4-BE49-F238E27FC236}">
              <a16:creationId xmlns:a16="http://schemas.microsoft.com/office/drawing/2014/main" id="{7D8F31B5-7839-445C-BF44-493C0AA213BE}"/>
            </a:ext>
          </a:extLst>
        </xdr:cNvPr>
        <xdr:cNvCxnSpPr/>
      </xdr:nvCxnSpPr>
      <xdr:spPr>
        <a:xfrm>
          <a:off x="6233922" y="3042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13</xdr:row>
      <xdr:rowOff>180340</xdr:rowOff>
    </xdr:from>
    <xdr:to>
      <xdr:col>4</xdr:col>
      <xdr:colOff>242697</xdr:colOff>
      <xdr:row>15</xdr:row>
      <xdr:rowOff>185420</xdr:rowOff>
    </xdr:to>
    <xdr:cxnSp macro="_xll.PtreeEvent_ObjectClick">
      <xdr:nvCxnSpPr>
        <xdr:cNvPr id="166" name="PTObj_DBranchDLine_7_8">
          <a:extLst>
            <a:ext uri="{FF2B5EF4-FFF2-40B4-BE49-F238E27FC236}">
              <a16:creationId xmlns:a16="http://schemas.microsoft.com/office/drawing/2014/main" id="{2F13E166-7F4A-4909-8604-03A0FB74464D}"/>
            </a:ext>
          </a:extLst>
        </xdr:cNvPr>
        <xdr:cNvCxnSpPr/>
      </xdr:nvCxnSpPr>
      <xdr:spPr>
        <a:xfrm>
          <a:off x="6081522" y="2656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11</xdr:row>
      <xdr:rowOff>185420</xdr:rowOff>
    </xdr:from>
    <xdr:to>
      <xdr:col>5</xdr:col>
      <xdr:colOff>127</xdr:colOff>
      <xdr:row>11</xdr:row>
      <xdr:rowOff>185420</xdr:rowOff>
    </xdr:to>
    <xdr:cxnSp macro="_xll.PtreeEvent_ObjectClick">
      <xdr:nvCxnSpPr>
        <xdr:cNvPr id="163" name="PTObj_DBranchHLine_7_6">
          <a:extLst>
            <a:ext uri="{FF2B5EF4-FFF2-40B4-BE49-F238E27FC236}">
              <a16:creationId xmlns:a16="http://schemas.microsoft.com/office/drawing/2014/main" id="{C3916034-8CF9-43F3-8CB6-2DE319127A72}"/>
            </a:ext>
          </a:extLst>
        </xdr:cNvPr>
        <xdr:cNvCxnSpPr/>
      </xdr:nvCxnSpPr>
      <xdr:spPr>
        <a:xfrm>
          <a:off x="6233922" y="2280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11</xdr:row>
      <xdr:rowOff>185420</xdr:rowOff>
    </xdr:from>
    <xdr:to>
      <xdr:col>4</xdr:col>
      <xdr:colOff>242697</xdr:colOff>
      <xdr:row>13</xdr:row>
      <xdr:rowOff>180340</xdr:rowOff>
    </xdr:to>
    <xdr:cxnSp macro="_xll.PtreeEvent_ObjectClick">
      <xdr:nvCxnSpPr>
        <xdr:cNvPr id="162" name="PTObj_DBranchDLine_7_6">
          <a:extLst>
            <a:ext uri="{FF2B5EF4-FFF2-40B4-BE49-F238E27FC236}">
              <a16:creationId xmlns:a16="http://schemas.microsoft.com/office/drawing/2014/main" id="{44DF7861-C824-4E29-888F-390622544333}"/>
            </a:ext>
          </a:extLst>
        </xdr:cNvPr>
        <xdr:cNvCxnSpPr/>
      </xdr:nvCxnSpPr>
      <xdr:spPr>
        <a:xfrm flipV="1">
          <a:off x="6081522" y="2280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</xdr:row>
      <xdr:rowOff>185420</xdr:rowOff>
    </xdr:from>
    <xdr:to>
      <xdr:col>4</xdr:col>
      <xdr:colOff>127</xdr:colOff>
      <xdr:row>13</xdr:row>
      <xdr:rowOff>185420</xdr:rowOff>
    </xdr:to>
    <xdr:cxnSp macro="_xll.PtreeEvent_ObjectClick">
      <xdr:nvCxnSpPr>
        <xdr:cNvPr id="159" name="PTObj_DBranchHLine_7_7">
          <a:extLst>
            <a:ext uri="{FF2B5EF4-FFF2-40B4-BE49-F238E27FC236}">
              <a16:creationId xmlns:a16="http://schemas.microsoft.com/office/drawing/2014/main" id="{38A061F6-8422-41B4-A378-2C1DEF5FA041}"/>
            </a:ext>
          </a:extLst>
        </xdr:cNvPr>
        <xdr:cNvCxnSpPr/>
      </xdr:nvCxnSpPr>
      <xdr:spPr>
        <a:xfrm>
          <a:off x="4852797" y="2661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9</xdr:row>
      <xdr:rowOff>180340</xdr:rowOff>
    </xdr:from>
    <xdr:to>
      <xdr:col>3</xdr:col>
      <xdr:colOff>242697</xdr:colOff>
      <xdr:row>13</xdr:row>
      <xdr:rowOff>185420</xdr:rowOff>
    </xdr:to>
    <xdr:cxnSp macro="_xll.PtreeEvent_ObjectClick">
      <xdr:nvCxnSpPr>
        <xdr:cNvPr id="158" name="PTObj_DBranchDLine_7_7">
          <a:extLst>
            <a:ext uri="{FF2B5EF4-FFF2-40B4-BE49-F238E27FC236}">
              <a16:creationId xmlns:a16="http://schemas.microsoft.com/office/drawing/2014/main" id="{6021DA22-6454-427C-93EE-C12A951A7BBD}"/>
            </a:ext>
          </a:extLst>
        </xdr:cNvPr>
        <xdr:cNvCxnSpPr/>
      </xdr:nvCxnSpPr>
      <xdr:spPr>
        <a:xfrm>
          <a:off x="4700397" y="1894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69</xdr:row>
      <xdr:rowOff>185420</xdr:rowOff>
    </xdr:from>
    <xdr:to>
      <xdr:col>3</xdr:col>
      <xdr:colOff>127</xdr:colOff>
      <xdr:row>69</xdr:row>
      <xdr:rowOff>185420</xdr:rowOff>
    </xdr:to>
    <xdr:cxnSp macro="_xll.PtreeEvent_ObjectClick">
      <xdr:nvCxnSpPr>
        <xdr:cNvPr id="123" name="PTObj_DBranchHLine_7_35">
          <a:extLst>
            <a:ext uri="{FF2B5EF4-FFF2-40B4-BE49-F238E27FC236}">
              <a16:creationId xmlns:a16="http://schemas.microsoft.com/office/drawing/2014/main" id="{E4B26CBD-C785-43C4-9350-E763637436C2}"/>
            </a:ext>
          </a:extLst>
        </xdr:cNvPr>
        <xdr:cNvCxnSpPr/>
      </xdr:nvCxnSpPr>
      <xdr:spPr>
        <a:xfrm>
          <a:off x="3471672" y="13329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59</xdr:row>
      <xdr:rowOff>180339</xdr:rowOff>
    </xdr:from>
    <xdr:to>
      <xdr:col>2</xdr:col>
      <xdr:colOff>242697</xdr:colOff>
      <xdr:row>69</xdr:row>
      <xdr:rowOff>185420</xdr:rowOff>
    </xdr:to>
    <xdr:cxnSp macro="_xll.PtreeEvent_ObjectClick">
      <xdr:nvCxnSpPr>
        <xdr:cNvPr id="122" name="PTObj_DBranchDLine_7_35">
          <a:extLst>
            <a:ext uri="{FF2B5EF4-FFF2-40B4-BE49-F238E27FC236}">
              <a16:creationId xmlns:a16="http://schemas.microsoft.com/office/drawing/2014/main" id="{7FD844DD-07D3-4B02-98F9-21665CEA63C7}"/>
            </a:ext>
          </a:extLst>
        </xdr:cNvPr>
        <xdr:cNvCxnSpPr/>
      </xdr:nvCxnSpPr>
      <xdr:spPr>
        <a:xfrm>
          <a:off x="3319272" y="11419839"/>
          <a:ext cx="152400" cy="191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49</xdr:row>
      <xdr:rowOff>185420</xdr:rowOff>
    </xdr:from>
    <xdr:to>
      <xdr:col>3</xdr:col>
      <xdr:colOff>127</xdr:colOff>
      <xdr:row>49</xdr:row>
      <xdr:rowOff>185420</xdr:rowOff>
    </xdr:to>
    <xdr:cxnSp macro="_xll.PtreeEvent_ObjectClick">
      <xdr:nvCxnSpPr>
        <xdr:cNvPr id="87" name="PTObj_DBranchHLine_7_25">
          <a:extLst>
            <a:ext uri="{FF2B5EF4-FFF2-40B4-BE49-F238E27FC236}">
              <a16:creationId xmlns:a16="http://schemas.microsoft.com/office/drawing/2014/main" id="{8B89E3C9-96B4-4751-9214-008BDBC013DA}"/>
            </a:ext>
          </a:extLst>
        </xdr:cNvPr>
        <xdr:cNvCxnSpPr/>
      </xdr:nvCxnSpPr>
      <xdr:spPr>
        <a:xfrm>
          <a:off x="3471672" y="9519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49</xdr:row>
      <xdr:rowOff>185420</xdr:rowOff>
    </xdr:from>
    <xdr:to>
      <xdr:col>2</xdr:col>
      <xdr:colOff>242697</xdr:colOff>
      <xdr:row>59</xdr:row>
      <xdr:rowOff>180339</xdr:rowOff>
    </xdr:to>
    <xdr:cxnSp macro="_xll.PtreeEvent_ObjectClick">
      <xdr:nvCxnSpPr>
        <xdr:cNvPr id="86" name="PTObj_DBranchDLine_7_25">
          <a:extLst>
            <a:ext uri="{FF2B5EF4-FFF2-40B4-BE49-F238E27FC236}">
              <a16:creationId xmlns:a16="http://schemas.microsoft.com/office/drawing/2014/main" id="{92D616AA-199E-4B4A-97BE-A6BDEBF49BF6}"/>
            </a:ext>
          </a:extLst>
        </xdr:cNvPr>
        <xdr:cNvCxnSpPr/>
      </xdr:nvCxnSpPr>
      <xdr:spPr>
        <a:xfrm flipV="1">
          <a:off x="3319272" y="9519920"/>
          <a:ext cx="152400" cy="189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59</xdr:row>
      <xdr:rowOff>185420</xdr:rowOff>
    </xdr:from>
    <xdr:to>
      <xdr:col>2</xdr:col>
      <xdr:colOff>127</xdr:colOff>
      <xdr:row>59</xdr:row>
      <xdr:rowOff>185420</xdr:rowOff>
    </xdr:to>
    <xdr:cxnSp macro="_xll.PtreeEvent_ObjectClick">
      <xdr:nvCxnSpPr>
        <xdr:cNvPr id="83" name="PTObj_DBranchHLine_7_30">
          <a:extLst>
            <a:ext uri="{FF2B5EF4-FFF2-40B4-BE49-F238E27FC236}">
              <a16:creationId xmlns:a16="http://schemas.microsoft.com/office/drawing/2014/main" id="{5D95FBD9-9911-4EAF-9E9F-F0DB8E85CCEA}"/>
            </a:ext>
          </a:extLst>
        </xdr:cNvPr>
        <xdr:cNvCxnSpPr/>
      </xdr:nvCxnSpPr>
      <xdr:spPr>
        <a:xfrm>
          <a:off x="2090547" y="11424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39</xdr:row>
      <xdr:rowOff>180339</xdr:rowOff>
    </xdr:from>
    <xdr:to>
      <xdr:col>1</xdr:col>
      <xdr:colOff>242697</xdr:colOff>
      <xdr:row>59</xdr:row>
      <xdr:rowOff>185420</xdr:rowOff>
    </xdr:to>
    <xdr:cxnSp macro="_xll.PtreeEvent_ObjectClick">
      <xdr:nvCxnSpPr>
        <xdr:cNvPr id="82" name="PTObj_DBranchDLine_7_30">
          <a:extLst>
            <a:ext uri="{FF2B5EF4-FFF2-40B4-BE49-F238E27FC236}">
              <a16:creationId xmlns:a16="http://schemas.microsoft.com/office/drawing/2014/main" id="{1A03DBFB-92C9-4EE3-B9DB-10E8A89EC8DE}"/>
            </a:ext>
          </a:extLst>
        </xdr:cNvPr>
        <xdr:cNvCxnSpPr/>
      </xdr:nvCxnSpPr>
      <xdr:spPr>
        <a:xfrm>
          <a:off x="1938147" y="7609839"/>
          <a:ext cx="152400" cy="3815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29</xdr:row>
      <xdr:rowOff>185420</xdr:rowOff>
    </xdr:from>
    <xdr:to>
      <xdr:col>3</xdr:col>
      <xdr:colOff>127</xdr:colOff>
      <xdr:row>29</xdr:row>
      <xdr:rowOff>185420</xdr:rowOff>
    </xdr:to>
    <xdr:cxnSp macro="_xll.PtreeEvent_ObjectClick">
      <xdr:nvCxnSpPr>
        <xdr:cNvPr id="47" name="PTObj_DBranchHLine_7_15">
          <a:extLst>
            <a:ext uri="{FF2B5EF4-FFF2-40B4-BE49-F238E27FC236}">
              <a16:creationId xmlns:a16="http://schemas.microsoft.com/office/drawing/2014/main" id="{BE86B628-E150-46D5-9C89-5D53430272F0}"/>
            </a:ext>
          </a:extLst>
        </xdr:cNvPr>
        <xdr:cNvCxnSpPr/>
      </xdr:nvCxnSpPr>
      <xdr:spPr>
        <a:xfrm>
          <a:off x="3471672" y="5709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19</xdr:row>
      <xdr:rowOff>180340</xdr:rowOff>
    </xdr:from>
    <xdr:to>
      <xdr:col>2</xdr:col>
      <xdr:colOff>242697</xdr:colOff>
      <xdr:row>29</xdr:row>
      <xdr:rowOff>185420</xdr:rowOff>
    </xdr:to>
    <xdr:cxnSp macro="_xll.PtreeEvent_ObjectClick">
      <xdr:nvCxnSpPr>
        <xdr:cNvPr id="46" name="PTObj_DBranchDLine_7_15">
          <a:extLst>
            <a:ext uri="{FF2B5EF4-FFF2-40B4-BE49-F238E27FC236}">
              <a16:creationId xmlns:a16="http://schemas.microsoft.com/office/drawing/2014/main" id="{466A4235-8111-45EA-8517-C81B5C889EAC}"/>
            </a:ext>
          </a:extLst>
        </xdr:cNvPr>
        <xdr:cNvCxnSpPr/>
      </xdr:nvCxnSpPr>
      <xdr:spPr>
        <a:xfrm>
          <a:off x="3319272" y="3799840"/>
          <a:ext cx="152400" cy="1910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7</xdr:row>
      <xdr:rowOff>185420</xdr:rowOff>
    </xdr:from>
    <xdr:to>
      <xdr:col>5</xdr:col>
      <xdr:colOff>127</xdr:colOff>
      <xdr:row>7</xdr:row>
      <xdr:rowOff>185420</xdr:rowOff>
    </xdr:to>
    <xdr:cxnSp macro="_xll.PtreeEvent_ObjectClick">
      <xdr:nvCxnSpPr>
        <xdr:cNvPr id="27" name="PTObj_DBranchHLine_7_4">
          <a:extLst>
            <a:ext uri="{FF2B5EF4-FFF2-40B4-BE49-F238E27FC236}">
              <a16:creationId xmlns:a16="http://schemas.microsoft.com/office/drawing/2014/main" id="{8F19373F-E150-4795-8574-7964FF069911}"/>
            </a:ext>
          </a:extLst>
        </xdr:cNvPr>
        <xdr:cNvCxnSpPr/>
      </xdr:nvCxnSpPr>
      <xdr:spPr>
        <a:xfrm>
          <a:off x="6233922" y="1518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</xdr:row>
      <xdr:rowOff>180340</xdr:rowOff>
    </xdr:from>
    <xdr:to>
      <xdr:col>4</xdr:col>
      <xdr:colOff>242697</xdr:colOff>
      <xdr:row>7</xdr:row>
      <xdr:rowOff>185420</xdr:rowOff>
    </xdr:to>
    <xdr:cxnSp macro="_xll.PtreeEvent_ObjectClick">
      <xdr:nvCxnSpPr>
        <xdr:cNvPr id="26" name="PTObj_DBranchDLine_7_4">
          <a:extLst>
            <a:ext uri="{FF2B5EF4-FFF2-40B4-BE49-F238E27FC236}">
              <a16:creationId xmlns:a16="http://schemas.microsoft.com/office/drawing/2014/main" id="{84FA93A3-47CF-4EAB-AF41-7697DAF61902}"/>
            </a:ext>
          </a:extLst>
        </xdr:cNvPr>
        <xdr:cNvCxnSpPr/>
      </xdr:nvCxnSpPr>
      <xdr:spPr>
        <a:xfrm>
          <a:off x="6081522" y="751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</xdr:row>
      <xdr:rowOff>185420</xdr:rowOff>
    </xdr:from>
    <xdr:to>
      <xdr:col>5</xdr:col>
      <xdr:colOff>127</xdr:colOff>
      <xdr:row>5</xdr:row>
      <xdr:rowOff>185420</xdr:rowOff>
    </xdr:to>
    <xdr:cxnSp macro="_xll.PtreeEvent_ObjectClick">
      <xdr:nvCxnSpPr>
        <xdr:cNvPr id="23" name="PTObj_DBranchHLine_7_3">
          <a:extLst>
            <a:ext uri="{FF2B5EF4-FFF2-40B4-BE49-F238E27FC236}">
              <a16:creationId xmlns:a16="http://schemas.microsoft.com/office/drawing/2014/main" id="{785C795F-AF4E-4C53-BE8C-1D2E257E3A51}"/>
            </a:ext>
          </a:extLst>
        </xdr:cNvPr>
        <xdr:cNvCxnSpPr/>
      </xdr:nvCxnSpPr>
      <xdr:spPr>
        <a:xfrm>
          <a:off x="6233922" y="1137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</xdr:row>
      <xdr:rowOff>180340</xdr:rowOff>
    </xdr:from>
    <xdr:to>
      <xdr:col>4</xdr:col>
      <xdr:colOff>242697</xdr:colOff>
      <xdr:row>5</xdr:row>
      <xdr:rowOff>185420</xdr:rowOff>
    </xdr:to>
    <xdr:cxnSp macro="_xll.PtreeEvent_ObjectClick">
      <xdr:nvCxnSpPr>
        <xdr:cNvPr id="22" name="PTObj_DBranchDLine_7_3">
          <a:extLst>
            <a:ext uri="{FF2B5EF4-FFF2-40B4-BE49-F238E27FC236}">
              <a16:creationId xmlns:a16="http://schemas.microsoft.com/office/drawing/2014/main" id="{CFFFEBAE-8A5B-4D27-A06C-8048BD3982BA}"/>
            </a:ext>
          </a:extLst>
        </xdr:cNvPr>
        <xdr:cNvCxnSpPr/>
      </xdr:nvCxnSpPr>
      <xdr:spPr>
        <a:xfrm>
          <a:off x="6081522" y="751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</xdr:row>
      <xdr:rowOff>185420</xdr:rowOff>
    </xdr:from>
    <xdr:to>
      <xdr:col>5</xdr:col>
      <xdr:colOff>127</xdr:colOff>
      <xdr:row>1</xdr:row>
      <xdr:rowOff>185420</xdr:rowOff>
    </xdr:to>
    <xdr:cxnSp macro="_xll.PtreeEvent_ObjectClick">
      <xdr:nvCxnSpPr>
        <xdr:cNvPr id="19" name="PTObj_DBranchHLine_7_1">
          <a:extLst>
            <a:ext uri="{FF2B5EF4-FFF2-40B4-BE49-F238E27FC236}">
              <a16:creationId xmlns:a16="http://schemas.microsoft.com/office/drawing/2014/main" id="{CFC8B705-A9F9-4A5C-8385-D22CE8CD107A}"/>
            </a:ext>
          </a:extLst>
        </xdr:cNvPr>
        <xdr:cNvCxnSpPr/>
      </xdr:nvCxnSpPr>
      <xdr:spPr>
        <a:xfrm>
          <a:off x="6233922" y="375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</xdr:row>
      <xdr:rowOff>185420</xdr:rowOff>
    </xdr:from>
    <xdr:to>
      <xdr:col>4</xdr:col>
      <xdr:colOff>242697</xdr:colOff>
      <xdr:row>3</xdr:row>
      <xdr:rowOff>180340</xdr:rowOff>
    </xdr:to>
    <xdr:cxnSp macro="_xll.PtreeEvent_ObjectClick">
      <xdr:nvCxnSpPr>
        <xdr:cNvPr id="18" name="PTObj_DBranchDLine_7_1">
          <a:extLst>
            <a:ext uri="{FF2B5EF4-FFF2-40B4-BE49-F238E27FC236}">
              <a16:creationId xmlns:a16="http://schemas.microsoft.com/office/drawing/2014/main" id="{FEBC9D19-69CC-43ED-939D-8BE81FBF8AB6}"/>
            </a:ext>
          </a:extLst>
        </xdr:cNvPr>
        <xdr:cNvCxnSpPr/>
      </xdr:nvCxnSpPr>
      <xdr:spPr>
        <a:xfrm flipV="1">
          <a:off x="6081522" y="375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</xdr:row>
      <xdr:rowOff>185420</xdr:rowOff>
    </xdr:from>
    <xdr:to>
      <xdr:col>4</xdr:col>
      <xdr:colOff>127</xdr:colOff>
      <xdr:row>3</xdr:row>
      <xdr:rowOff>185420</xdr:rowOff>
    </xdr:to>
    <xdr:cxnSp macro="_xll.PtreeEvent_ObjectClick">
      <xdr:nvCxnSpPr>
        <xdr:cNvPr id="15" name="PTObj_DBranchHLine_7_2">
          <a:extLst>
            <a:ext uri="{FF2B5EF4-FFF2-40B4-BE49-F238E27FC236}">
              <a16:creationId xmlns:a16="http://schemas.microsoft.com/office/drawing/2014/main" id="{1BBD2270-ED76-4F81-BA37-F29F03A88870}"/>
            </a:ext>
          </a:extLst>
        </xdr:cNvPr>
        <xdr:cNvCxnSpPr/>
      </xdr:nvCxnSpPr>
      <xdr:spPr>
        <a:xfrm>
          <a:off x="4852797" y="756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</xdr:row>
      <xdr:rowOff>185420</xdr:rowOff>
    </xdr:from>
    <xdr:to>
      <xdr:col>3</xdr:col>
      <xdr:colOff>242697</xdr:colOff>
      <xdr:row>9</xdr:row>
      <xdr:rowOff>180340</xdr:rowOff>
    </xdr:to>
    <xdr:cxnSp macro="_xll.PtreeEvent_ObjectClick">
      <xdr:nvCxnSpPr>
        <xdr:cNvPr id="14" name="PTObj_DBranchDLine_7_2">
          <a:extLst>
            <a:ext uri="{FF2B5EF4-FFF2-40B4-BE49-F238E27FC236}">
              <a16:creationId xmlns:a16="http://schemas.microsoft.com/office/drawing/2014/main" id="{76654B96-3B13-4B79-97D1-82C8FB8FED43}"/>
            </a:ext>
          </a:extLst>
        </xdr:cNvPr>
        <xdr:cNvCxnSpPr/>
      </xdr:nvCxnSpPr>
      <xdr:spPr>
        <a:xfrm flipV="1">
          <a:off x="4700397" y="756920"/>
          <a:ext cx="152400" cy="1137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9</xdr:row>
      <xdr:rowOff>185420</xdr:rowOff>
    </xdr:from>
    <xdr:to>
      <xdr:col>3</xdr:col>
      <xdr:colOff>127</xdr:colOff>
      <xdr:row>9</xdr:row>
      <xdr:rowOff>185420</xdr:rowOff>
    </xdr:to>
    <xdr:cxnSp macro="_xll.PtreeEvent_ObjectClick">
      <xdr:nvCxnSpPr>
        <xdr:cNvPr id="11" name="PTObj_DBranchHLine_7_5">
          <a:extLst>
            <a:ext uri="{FF2B5EF4-FFF2-40B4-BE49-F238E27FC236}">
              <a16:creationId xmlns:a16="http://schemas.microsoft.com/office/drawing/2014/main" id="{CBAFFEE5-0AFB-4424-A691-3893FF44FC33}"/>
            </a:ext>
          </a:extLst>
        </xdr:cNvPr>
        <xdr:cNvCxnSpPr/>
      </xdr:nvCxnSpPr>
      <xdr:spPr>
        <a:xfrm>
          <a:off x="3471672" y="1899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9</xdr:row>
      <xdr:rowOff>185420</xdr:rowOff>
    </xdr:from>
    <xdr:to>
      <xdr:col>2</xdr:col>
      <xdr:colOff>242697</xdr:colOff>
      <xdr:row>19</xdr:row>
      <xdr:rowOff>180340</xdr:rowOff>
    </xdr:to>
    <xdr:cxnSp macro="_xll.PtreeEvent_ObjectClick">
      <xdr:nvCxnSpPr>
        <xdr:cNvPr id="10" name="PTObj_DBranchDLine_7_5">
          <a:extLst>
            <a:ext uri="{FF2B5EF4-FFF2-40B4-BE49-F238E27FC236}">
              <a16:creationId xmlns:a16="http://schemas.microsoft.com/office/drawing/2014/main" id="{E49ABB89-1CFE-4A0D-9186-827BFD4ED03A}"/>
            </a:ext>
          </a:extLst>
        </xdr:cNvPr>
        <xdr:cNvCxnSpPr/>
      </xdr:nvCxnSpPr>
      <xdr:spPr>
        <a:xfrm flipV="1">
          <a:off x="3319272" y="1899920"/>
          <a:ext cx="152400" cy="1899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19</xdr:row>
      <xdr:rowOff>185420</xdr:rowOff>
    </xdr:from>
    <xdr:to>
      <xdr:col>2</xdr:col>
      <xdr:colOff>127</xdr:colOff>
      <xdr:row>19</xdr:row>
      <xdr:rowOff>185420</xdr:rowOff>
    </xdr:to>
    <xdr:cxnSp macro="_xll.PtreeEvent_ObjectClick">
      <xdr:nvCxnSpPr>
        <xdr:cNvPr id="7" name="PTObj_DBranchHLine_7_10">
          <a:extLst>
            <a:ext uri="{FF2B5EF4-FFF2-40B4-BE49-F238E27FC236}">
              <a16:creationId xmlns:a16="http://schemas.microsoft.com/office/drawing/2014/main" id="{96330590-CEF8-4748-AB1D-0288D0768C07}"/>
            </a:ext>
          </a:extLst>
        </xdr:cNvPr>
        <xdr:cNvCxnSpPr/>
      </xdr:nvCxnSpPr>
      <xdr:spPr>
        <a:xfrm>
          <a:off x="2090547" y="3804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19</xdr:row>
      <xdr:rowOff>185420</xdr:rowOff>
    </xdr:from>
    <xdr:to>
      <xdr:col>1</xdr:col>
      <xdr:colOff>242697</xdr:colOff>
      <xdr:row>39</xdr:row>
      <xdr:rowOff>180339</xdr:rowOff>
    </xdr:to>
    <xdr:cxnSp macro="_xll.PtreeEvent_ObjectClick">
      <xdr:nvCxnSpPr>
        <xdr:cNvPr id="6" name="PTObj_DBranchDLine_7_10">
          <a:extLst>
            <a:ext uri="{FF2B5EF4-FFF2-40B4-BE49-F238E27FC236}">
              <a16:creationId xmlns:a16="http://schemas.microsoft.com/office/drawing/2014/main" id="{A38B2664-F84C-4EC7-90F3-0A222FA41B88}"/>
            </a:ext>
          </a:extLst>
        </xdr:cNvPr>
        <xdr:cNvCxnSpPr/>
      </xdr:nvCxnSpPr>
      <xdr:spPr>
        <a:xfrm flipV="1">
          <a:off x="1938147" y="3804920"/>
          <a:ext cx="152400" cy="3804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39</xdr:row>
      <xdr:rowOff>185420</xdr:rowOff>
    </xdr:from>
    <xdr:to>
      <xdr:col>1</xdr:col>
      <xdr:colOff>127</xdr:colOff>
      <xdr:row>39</xdr:row>
      <xdr:rowOff>185420</xdr:rowOff>
    </xdr:to>
    <xdr:cxnSp macro="_xll.PtreeEvent_ObjectClick">
      <xdr:nvCxnSpPr>
        <xdr:cNvPr id="3" name="PTObj_DBranchHLine_7_20">
          <a:extLst>
            <a:ext uri="{FF2B5EF4-FFF2-40B4-BE49-F238E27FC236}">
              <a16:creationId xmlns:a16="http://schemas.microsoft.com/office/drawing/2014/main" id="{56D0292F-EF5D-44AE-9040-941C2048FE5D}"/>
            </a:ext>
          </a:extLst>
        </xdr:cNvPr>
        <xdr:cNvCxnSpPr/>
      </xdr:nvCxnSpPr>
      <xdr:spPr>
        <a:xfrm>
          <a:off x="177800" y="7614920"/>
          <a:ext cx="12034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39</xdr:row>
      <xdr:rowOff>90170</xdr:rowOff>
    </xdr:from>
    <xdr:to>
      <xdr:col>1</xdr:col>
      <xdr:colOff>190627</xdr:colOff>
      <xdr:row>40</xdr:row>
      <xdr:rowOff>90170</xdr:rowOff>
    </xdr:to>
    <xdr:sp macro="_xll.PtreeEvent_ObjectClick" textlink="">
      <xdr:nvSpPr>
        <xdr:cNvPr id="2" name="PTObj_DNode_7_20">
          <a:extLst>
            <a:ext uri="{FF2B5EF4-FFF2-40B4-BE49-F238E27FC236}">
              <a16:creationId xmlns:a16="http://schemas.microsoft.com/office/drawing/2014/main" id="{8E1DC9FE-DCB9-4AD1-B80D-BD21347401CA}"/>
            </a:ext>
          </a:extLst>
        </xdr:cNvPr>
        <xdr:cNvSpPr/>
      </xdr:nvSpPr>
      <xdr:spPr>
        <a:xfrm>
          <a:off x="1381252" y="7519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39</xdr:row>
      <xdr:rowOff>95107</xdr:rowOff>
    </xdr:from>
    <xdr:ext cx="1215974" cy="180627"/>
    <xdr:sp macro="_xll.PtreeEvent_ObjectClick" textlink="">
      <xdr:nvSpPr>
        <xdr:cNvPr id="4" name="PTObj_DBranchName_7_20">
          <a:extLst>
            <a:ext uri="{FF2B5EF4-FFF2-40B4-BE49-F238E27FC236}">
              <a16:creationId xmlns:a16="http://schemas.microsoft.com/office/drawing/2014/main" id="{D36C6C70-5A9A-46C8-8B8C-3F207B348253}"/>
            </a:ext>
          </a:extLst>
        </xdr:cNvPr>
        <xdr:cNvSpPr txBox="1"/>
      </xdr:nvSpPr>
      <xdr:spPr>
        <a:xfrm>
          <a:off x="215900" y="7524607"/>
          <a:ext cx="1215974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Converted New Diagram (2)</a:t>
          </a:r>
        </a:p>
      </xdr:txBody>
    </xdr:sp>
    <xdr:clientData/>
  </xdr:oneCellAnchor>
  <xdr:twoCellAnchor editAs="oneCell">
    <xdr:from>
      <xdr:col>2</xdr:col>
      <xdr:colOff>127</xdr:colOff>
      <xdr:row>19</xdr:row>
      <xdr:rowOff>90170</xdr:rowOff>
    </xdr:from>
    <xdr:to>
      <xdr:col>2</xdr:col>
      <xdr:colOff>190627</xdr:colOff>
      <xdr:row>20</xdr:row>
      <xdr:rowOff>90170</xdr:rowOff>
    </xdr:to>
    <xdr:sp macro="_xll.PtreeEvent_ObjectClick" textlink="">
      <xdr:nvSpPr>
        <xdr:cNvPr id="5" name="PTObj_DNode_7_10">
          <a:extLst>
            <a:ext uri="{FF2B5EF4-FFF2-40B4-BE49-F238E27FC236}">
              <a16:creationId xmlns:a16="http://schemas.microsoft.com/office/drawing/2014/main" id="{47D6FFCB-AAFA-4028-A658-7F87B4653D0B}"/>
            </a:ext>
          </a:extLst>
        </xdr:cNvPr>
        <xdr:cNvSpPr/>
      </xdr:nvSpPr>
      <xdr:spPr>
        <a:xfrm>
          <a:off x="3229102" y="370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19</xdr:row>
      <xdr:rowOff>95107</xdr:rowOff>
    </xdr:from>
    <xdr:ext cx="356251" cy="180627"/>
    <xdr:sp macro="_xll.PtreeEvent_ObjectClick" textlink="">
      <xdr:nvSpPr>
        <xdr:cNvPr id="8" name="PTObj_DBranchName_7_10">
          <a:extLst>
            <a:ext uri="{FF2B5EF4-FFF2-40B4-BE49-F238E27FC236}">
              <a16:creationId xmlns:a16="http://schemas.microsoft.com/office/drawing/2014/main" id="{385DAB46-2B16-4BF8-A912-289E5245369F}"/>
            </a:ext>
          </a:extLst>
        </xdr:cNvPr>
        <xdr:cNvSpPr txBox="1"/>
      </xdr:nvSpPr>
      <xdr:spPr>
        <a:xfrm>
          <a:off x="2128647" y="3714607"/>
          <a:ext cx="356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Stock 1</a:t>
          </a:r>
        </a:p>
      </xdr:txBody>
    </xdr:sp>
    <xdr:clientData/>
  </xdr:oneCellAnchor>
  <xdr:twoCellAnchor editAs="oneCell">
    <xdr:from>
      <xdr:col>3</xdr:col>
      <xdr:colOff>127</xdr:colOff>
      <xdr:row>9</xdr:row>
      <xdr:rowOff>90170</xdr:rowOff>
    </xdr:from>
    <xdr:to>
      <xdr:col>3</xdr:col>
      <xdr:colOff>190627</xdr:colOff>
      <xdr:row>10</xdr:row>
      <xdr:rowOff>90170</xdr:rowOff>
    </xdr:to>
    <xdr:sp macro="_xll.PtreeEvent_ObjectClick" textlink="">
      <xdr:nvSpPr>
        <xdr:cNvPr id="9" name="PTObj_DNode_7_5">
          <a:extLst>
            <a:ext uri="{FF2B5EF4-FFF2-40B4-BE49-F238E27FC236}">
              <a16:creationId xmlns:a16="http://schemas.microsoft.com/office/drawing/2014/main" id="{986DD605-B958-45A6-B901-413F9494BEC7}"/>
            </a:ext>
          </a:extLst>
        </xdr:cNvPr>
        <xdr:cNvSpPr/>
      </xdr:nvSpPr>
      <xdr:spPr>
        <a:xfrm>
          <a:off x="4610227" y="180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9</xdr:row>
      <xdr:rowOff>95107</xdr:rowOff>
    </xdr:from>
    <xdr:ext cx="282257" cy="180627"/>
    <xdr:sp macro="_xll.PtreeEvent_ObjectClick" textlink="">
      <xdr:nvSpPr>
        <xdr:cNvPr id="12" name="PTObj_DBranchName_7_5">
          <a:extLst>
            <a:ext uri="{FF2B5EF4-FFF2-40B4-BE49-F238E27FC236}">
              <a16:creationId xmlns:a16="http://schemas.microsoft.com/office/drawing/2014/main" id="{A7C1944D-5235-41BC-B062-F413E27F7620}"/>
            </a:ext>
          </a:extLst>
        </xdr:cNvPr>
        <xdr:cNvSpPr txBox="1"/>
      </xdr:nvSpPr>
      <xdr:spPr>
        <a:xfrm>
          <a:off x="3509772" y="1809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4</xdr:col>
      <xdr:colOff>127</xdr:colOff>
      <xdr:row>3</xdr:row>
      <xdr:rowOff>90170</xdr:rowOff>
    </xdr:from>
    <xdr:to>
      <xdr:col>4</xdr:col>
      <xdr:colOff>190627</xdr:colOff>
      <xdr:row>4</xdr:row>
      <xdr:rowOff>90170</xdr:rowOff>
    </xdr:to>
    <xdr:sp macro="_xll.PtreeEvent_ObjectClick" textlink="">
      <xdr:nvSpPr>
        <xdr:cNvPr id="13" name="PTObj_DNode_7_2">
          <a:extLst>
            <a:ext uri="{FF2B5EF4-FFF2-40B4-BE49-F238E27FC236}">
              <a16:creationId xmlns:a16="http://schemas.microsoft.com/office/drawing/2014/main" id="{E9184E5F-85CA-41E9-AADC-8BD568CA5FEE}"/>
            </a:ext>
          </a:extLst>
        </xdr:cNvPr>
        <xdr:cNvSpPr/>
      </xdr:nvSpPr>
      <xdr:spPr>
        <a:xfrm>
          <a:off x="5991352" y="66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3</xdr:row>
      <xdr:rowOff>95107</xdr:rowOff>
    </xdr:from>
    <xdr:ext cx="282257" cy="180627"/>
    <xdr:sp macro="_xll.PtreeEvent_ObjectClick" textlink="">
      <xdr:nvSpPr>
        <xdr:cNvPr id="16" name="PTObj_DBranchName_7_2">
          <a:extLst>
            <a:ext uri="{FF2B5EF4-FFF2-40B4-BE49-F238E27FC236}">
              <a16:creationId xmlns:a16="http://schemas.microsoft.com/office/drawing/2014/main" id="{257B8065-6AA9-4378-A20B-4EDEEF1ED26B}"/>
            </a:ext>
          </a:extLst>
        </xdr:cNvPr>
        <xdr:cNvSpPr txBox="1"/>
      </xdr:nvSpPr>
      <xdr:spPr>
        <a:xfrm>
          <a:off x="4890897" y="666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1</xdr:row>
      <xdr:rowOff>90170</xdr:rowOff>
    </xdr:from>
    <xdr:to>
      <xdr:col>5</xdr:col>
      <xdr:colOff>190627</xdr:colOff>
      <xdr:row>2</xdr:row>
      <xdr:rowOff>90170</xdr:rowOff>
    </xdr:to>
    <xdr:sp macro="_xll.PtreeEvent_ObjectClick" textlink="">
      <xdr:nvSpPr>
        <xdr:cNvPr id="17" name="PTObj_DNode_7_1">
          <a:extLst>
            <a:ext uri="{FF2B5EF4-FFF2-40B4-BE49-F238E27FC236}">
              <a16:creationId xmlns:a16="http://schemas.microsoft.com/office/drawing/2014/main" id="{B95211D5-501B-4049-B36B-AFCB83C4587E}"/>
            </a:ext>
          </a:extLst>
        </xdr:cNvPr>
        <xdr:cNvSpPr/>
      </xdr:nvSpPr>
      <xdr:spPr>
        <a:xfrm rot="-5400000">
          <a:off x="7372477" y="28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</xdr:row>
      <xdr:rowOff>95107</xdr:rowOff>
    </xdr:from>
    <xdr:ext cx="282257" cy="180627"/>
    <xdr:sp macro="_xll.PtreeEvent_ObjectClick" textlink="">
      <xdr:nvSpPr>
        <xdr:cNvPr id="20" name="PTObj_DBranchName_7_1">
          <a:extLst>
            <a:ext uri="{FF2B5EF4-FFF2-40B4-BE49-F238E27FC236}">
              <a16:creationId xmlns:a16="http://schemas.microsoft.com/office/drawing/2014/main" id="{0434BA4C-0779-4776-B8CF-A7FC47FF622B}"/>
            </a:ext>
          </a:extLst>
        </xdr:cNvPr>
        <xdr:cNvSpPr txBox="1"/>
      </xdr:nvSpPr>
      <xdr:spPr>
        <a:xfrm>
          <a:off x="6272022" y="285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5</xdr:row>
      <xdr:rowOff>90170</xdr:rowOff>
    </xdr:from>
    <xdr:to>
      <xdr:col>5</xdr:col>
      <xdr:colOff>190627</xdr:colOff>
      <xdr:row>6</xdr:row>
      <xdr:rowOff>90170</xdr:rowOff>
    </xdr:to>
    <xdr:sp macro="_xll.PtreeEvent_ObjectClick" textlink="">
      <xdr:nvSpPr>
        <xdr:cNvPr id="21" name="PTObj_DNode_7_3">
          <a:extLst>
            <a:ext uri="{FF2B5EF4-FFF2-40B4-BE49-F238E27FC236}">
              <a16:creationId xmlns:a16="http://schemas.microsoft.com/office/drawing/2014/main" id="{879A799F-880E-4ED9-980A-FB03FF788407}"/>
            </a:ext>
          </a:extLst>
        </xdr:cNvPr>
        <xdr:cNvSpPr/>
      </xdr:nvSpPr>
      <xdr:spPr>
        <a:xfrm rot="-5400000">
          <a:off x="7372477" y="104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</xdr:row>
      <xdr:rowOff>95107</xdr:rowOff>
    </xdr:from>
    <xdr:ext cx="369395" cy="180627"/>
    <xdr:sp macro="_xll.PtreeEvent_ObjectClick" textlink="">
      <xdr:nvSpPr>
        <xdr:cNvPr id="24" name="PTObj_DBranchName_7_3">
          <a:extLst>
            <a:ext uri="{FF2B5EF4-FFF2-40B4-BE49-F238E27FC236}">
              <a16:creationId xmlns:a16="http://schemas.microsoft.com/office/drawing/2014/main" id="{A7B4D7E1-45B7-4C94-BFCC-B787BA5660F1}"/>
            </a:ext>
          </a:extLst>
        </xdr:cNvPr>
        <xdr:cNvSpPr txBox="1"/>
      </xdr:nvSpPr>
      <xdr:spPr>
        <a:xfrm>
          <a:off x="6272022" y="1047607"/>
          <a:ext cx="369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Neutral</a:t>
          </a:r>
        </a:p>
      </xdr:txBody>
    </xdr:sp>
    <xdr:clientData/>
  </xdr:oneCellAnchor>
  <xdr:twoCellAnchor editAs="oneCell">
    <xdr:from>
      <xdr:col>5</xdr:col>
      <xdr:colOff>127</xdr:colOff>
      <xdr:row>7</xdr:row>
      <xdr:rowOff>90170</xdr:rowOff>
    </xdr:from>
    <xdr:to>
      <xdr:col>5</xdr:col>
      <xdr:colOff>190627</xdr:colOff>
      <xdr:row>8</xdr:row>
      <xdr:rowOff>90170</xdr:rowOff>
    </xdr:to>
    <xdr:sp macro="_xll.PtreeEvent_ObjectClick" textlink="">
      <xdr:nvSpPr>
        <xdr:cNvPr id="25" name="PTObj_DNode_7_4">
          <a:extLst>
            <a:ext uri="{FF2B5EF4-FFF2-40B4-BE49-F238E27FC236}">
              <a16:creationId xmlns:a16="http://schemas.microsoft.com/office/drawing/2014/main" id="{4B3EF66B-ACCD-41BD-886F-32E42267EAD4}"/>
            </a:ext>
          </a:extLst>
        </xdr:cNvPr>
        <xdr:cNvSpPr/>
      </xdr:nvSpPr>
      <xdr:spPr>
        <a:xfrm rot="-5400000">
          <a:off x="7372477" y="142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7</xdr:row>
      <xdr:rowOff>95107</xdr:rowOff>
    </xdr:from>
    <xdr:ext cx="214225" cy="180627"/>
    <xdr:sp macro="_xll.PtreeEvent_ObjectClick" textlink="">
      <xdr:nvSpPr>
        <xdr:cNvPr id="28" name="PTObj_DBranchName_7_4">
          <a:extLst>
            <a:ext uri="{FF2B5EF4-FFF2-40B4-BE49-F238E27FC236}">
              <a16:creationId xmlns:a16="http://schemas.microsoft.com/office/drawing/2014/main" id="{82C0EC0E-91CB-45BA-B333-D3C45B7CA16D}"/>
            </a:ext>
          </a:extLst>
        </xdr:cNvPr>
        <xdr:cNvSpPr txBox="1"/>
      </xdr:nvSpPr>
      <xdr:spPr>
        <a:xfrm>
          <a:off x="6272022" y="1428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3</xdr:col>
      <xdr:colOff>127</xdr:colOff>
      <xdr:row>29</xdr:row>
      <xdr:rowOff>90170</xdr:rowOff>
    </xdr:from>
    <xdr:to>
      <xdr:col>3</xdr:col>
      <xdr:colOff>190627</xdr:colOff>
      <xdr:row>30</xdr:row>
      <xdr:rowOff>90170</xdr:rowOff>
    </xdr:to>
    <xdr:sp macro="_xll.PtreeEvent_ObjectClick" textlink="">
      <xdr:nvSpPr>
        <xdr:cNvPr id="45" name="PTObj_DNode_7_15">
          <a:extLst>
            <a:ext uri="{FF2B5EF4-FFF2-40B4-BE49-F238E27FC236}">
              <a16:creationId xmlns:a16="http://schemas.microsoft.com/office/drawing/2014/main" id="{7C3B04A7-E615-4EB7-B384-2EB937797336}"/>
            </a:ext>
          </a:extLst>
        </xdr:cNvPr>
        <xdr:cNvSpPr/>
      </xdr:nvSpPr>
      <xdr:spPr>
        <a:xfrm>
          <a:off x="4610227" y="561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29</xdr:row>
      <xdr:rowOff>95107</xdr:rowOff>
    </xdr:from>
    <xdr:ext cx="214225" cy="180627"/>
    <xdr:sp macro="_xll.PtreeEvent_ObjectClick" textlink="">
      <xdr:nvSpPr>
        <xdr:cNvPr id="48" name="PTObj_DBranchName_7_15">
          <a:extLst>
            <a:ext uri="{FF2B5EF4-FFF2-40B4-BE49-F238E27FC236}">
              <a16:creationId xmlns:a16="http://schemas.microsoft.com/office/drawing/2014/main" id="{634EB7CC-4F05-41CF-AC21-8F0380E59A9C}"/>
            </a:ext>
          </a:extLst>
        </xdr:cNvPr>
        <xdr:cNvSpPr txBox="1"/>
      </xdr:nvSpPr>
      <xdr:spPr>
        <a:xfrm>
          <a:off x="3509772" y="5619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2</xdr:col>
      <xdr:colOff>127</xdr:colOff>
      <xdr:row>59</xdr:row>
      <xdr:rowOff>90170</xdr:rowOff>
    </xdr:from>
    <xdr:to>
      <xdr:col>2</xdr:col>
      <xdr:colOff>190627</xdr:colOff>
      <xdr:row>60</xdr:row>
      <xdr:rowOff>90170</xdr:rowOff>
    </xdr:to>
    <xdr:sp macro="_xll.PtreeEvent_ObjectClick" textlink="">
      <xdr:nvSpPr>
        <xdr:cNvPr id="81" name="PTObj_DNode_7_30">
          <a:extLst>
            <a:ext uri="{FF2B5EF4-FFF2-40B4-BE49-F238E27FC236}">
              <a16:creationId xmlns:a16="http://schemas.microsoft.com/office/drawing/2014/main" id="{E18823F3-2294-4993-92DC-91CB02DF7ECC}"/>
            </a:ext>
          </a:extLst>
        </xdr:cNvPr>
        <xdr:cNvSpPr/>
      </xdr:nvSpPr>
      <xdr:spPr>
        <a:xfrm>
          <a:off x="3229102" y="1132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59</xdr:row>
      <xdr:rowOff>95107</xdr:rowOff>
    </xdr:from>
    <xdr:ext cx="356251" cy="180627"/>
    <xdr:sp macro="_xll.PtreeEvent_ObjectClick" textlink="">
      <xdr:nvSpPr>
        <xdr:cNvPr id="84" name="PTObj_DBranchName_7_30">
          <a:extLst>
            <a:ext uri="{FF2B5EF4-FFF2-40B4-BE49-F238E27FC236}">
              <a16:creationId xmlns:a16="http://schemas.microsoft.com/office/drawing/2014/main" id="{78BBD01C-1F2F-4C4C-B308-97EF96617775}"/>
            </a:ext>
          </a:extLst>
        </xdr:cNvPr>
        <xdr:cNvSpPr txBox="1"/>
      </xdr:nvSpPr>
      <xdr:spPr>
        <a:xfrm>
          <a:off x="2128647" y="11334607"/>
          <a:ext cx="356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Stock 2</a:t>
          </a:r>
        </a:p>
      </xdr:txBody>
    </xdr:sp>
    <xdr:clientData/>
  </xdr:oneCellAnchor>
  <xdr:twoCellAnchor editAs="oneCell">
    <xdr:from>
      <xdr:col>3</xdr:col>
      <xdr:colOff>127</xdr:colOff>
      <xdr:row>49</xdr:row>
      <xdr:rowOff>90170</xdr:rowOff>
    </xdr:from>
    <xdr:to>
      <xdr:col>3</xdr:col>
      <xdr:colOff>190627</xdr:colOff>
      <xdr:row>50</xdr:row>
      <xdr:rowOff>90170</xdr:rowOff>
    </xdr:to>
    <xdr:sp macro="_xll.PtreeEvent_ObjectClick" textlink="">
      <xdr:nvSpPr>
        <xdr:cNvPr id="85" name="PTObj_DNode_7_25">
          <a:extLst>
            <a:ext uri="{FF2B5EF4-FFF2-40B4-BE49-F238E27FC236}">
              <a16:creationId xmlns:a16="http://schemas.microsoft.com/office/drawing/2014/main" id="{129028EF-C003-4203-B735-119849CFA18C}"/>
            </a:ext>
          </a:extLst>
        </xdr:cNvPr>
        <xdr:cNvSpPr/>
      </xdr:nvSpPr>
      <xdr:spPr>
        <a:xfrm>
          <a:off x="4610227" y="942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49</xdr:row>
      <xdr:rowOff>95107</xdr:rowOff>
    </xdr:from>
    <xdr:ext cx="282257" cy="180627"/>
    <xdr:sp macro="_xll.PtreeEvent_ObjectClick" textlink="">
      <xdr:nvSpPr>
        <xdr:cNvPr id="88" name="PTObj_DBranchName_7_25">
          <a:extLst>
            <a:ext uri="{FF2B5EF4-FFF2-40B4-BE49-F238E27FC236}">
              <a16:creationId xmlns:a16="http://schemas.microsoft.com/office/drawing/2014/main" id="{2E2527A1-536A-451A-921B-44BC2BB5631B}"/>
            </a:ext>
          </a:extLst>
        </xdr:cNvPr>
        <xdr:cNvSpPr txBox="1"/>
      </xdr:nvSpPr>
      <xdr:spPr>
        <a:xfrm>
          <a:off x="3509772" y="9429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3</xdr:col>
      <xdr:colOff>127</xdr:colOff>
      <xdr:row>69</xdr:row>
      <xdr:rowOff>90170</xdr:rowOff>
    </xdr:from>
    <xdr:to>
      <xdr:col>3</xdr:col>
      <xdr:colOff>190627</xdr:colOff>
      <xdr:row>70</xdr:row>
      <xdr:rowOff>90170</xdr:rowOff>
    </xdr:to>
    <xdr:sp macro="_xll.PtreeEvent_ObjectClick" textlink="">
      <xdr:nvSpPr>
        <xdr:cNvPr id="121" name="PTObj_DNode_7_35">
          <a:extLst>
            <a:ext uri="{FF2B5EF4-FFF2-40B4-BE49-F238E27FC236}">
              <a16:creationId xmlns:a16="http://schemas.microsoft.com/office/drawing/2014/main" id="{80CF9D84-DDC9-441E-BA47-F70BA7AE45CD}"/>
            </a:ext>
          </a:extLst>
        </xdr:cNvPr>
        <xdr:cNvSpPr/>
      </xdr:nvSpPr>
      <xdr:spPr>
        <a:xfrm>
          <a:off x="4610227" y="1323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69</xdr:row>
      <xdr:rowOff>95106</xdr:rowOff>
    </xdr:from>
    <xdr:ext cx="214225" cy="180627"/>
    <xdr:sp macro="_xll.PtreeEvent_ObjectClick" textlink="">
      <xdr:nvSpPr>
        <xdr:cNvPr id="124" name="PTObj_DBranchName_7_35">
          <a:extLst>
            <a:ext uri="{FF2B5EF4-FFF2-40B4-BE49-F238E27FC236}">
              <a16:creationId xmlns:a16="http://schemas.microsoft.com/office/drawing/2014/main" id="{11A1E860-77BB-4CD1-9C7F-F8AADE8651E8}"/>
            </a:ext>
          </a:extLst>
        </xdr:cNvPr>
        <xdr:cNvSpPr txBox="1"/>
      </xdr:nvSpPr>
      <xdr:spPr>
        <a:xfrm>
          <a:off x="3509772" y="13239606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4</xdr:col>
      <xdr:colOff>127</xdr:colOff>
      <xdr:row>13</xdr:row>
      <xdr:rowOff>90170</xdr:rowOff>
    </xdr:from>
    <xdr:to>
      <xdr:col>4</xdr:col>
      <xdr:colOff>190627</xdr:colOff>
      <xdr:row>14</xdr:row>
      <xdr:rowOff>90170</xdr:rowOff>
    </xdr:to>
    <xdr:sp macro="_xll.PtreeEvent_ObjectClick" textlink="">
      <xdr:nvSpPr>
        <xdr:cNvPr id="157" name="PTObj_DNode_7_7">
          <a:extLst>
            <a:ext uri="{FF2B5EF4-FFF2-40B4-BE49-F238E27FC236}">
              <a16:creationId xmlns:a16="http://schemas.microsoft.com/office/drawing/2014/main" id="{9F2BF541-21D3-4986-986B-C4601013E7F6}"/>
            </a:ext>
          </a:extLst>
        </xdr:cNvPr>
        <xdr:cNvSpPr/>
      </xdr:nvSpPr>
      <xdr:spPr>
        <a:xfrm>
          <a:off x="5991352" y="256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13</xdr:row>
      <xdr:rowOff>95107</xdr:rowOff>
    </xdr:from>
    <xdr:ext cx="214225" cy="180627"/>
    <xdr:sp macro="_xll.PtreeEvent_ObjectClick" textlink="">
      <xdr:nvSpPr>
        <xdr:cNvPr id="160" name="PTObj_DBranchName_7_7">
          <a:extLst>
            <a:ext uri="{FF2B5EF4-FFF2-40B4-BE49-F238E27FC236}">
              <a16:creationId xmlns:a16="http://schemas.microsoft.com/office/drawing/2014/main" id="{BEAD9A4D-8D6F-4ADB-98A0-744A20CA13FC}"/>
            </a:ext>
          </a:extLst>
        </xdr:cNvPr>
        <xdr:cNvSpPr txBox="1"/>
      </xdr:nvSpPr>
      <xdr:spPr>
        <a:xfrm>
          <a:off x="4890897" y="2571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5</xdr:col>
      <xdr:colOff>127</xdr:colOff>
      <xdr:row>11</xdr:row>
      <xdr:rowOff>90170</xdr:rowOff>
    </xdr:from>
    <xdr:to>
      <xdr:col>5</xdr:col>
      <xdr:colOff>190627</xdr:colOff>
      <xdr:row>12</xdr:row>
      <xdr:rowOff>90170</xdr:rowOff>
    </xdr:to>
    <xdr:sp macro="_xll.PtreeEvent_ObjectClick" textlink="">
      <xdr:nvSpPr>
        <xdr:cNvPr id="161" name="PTObj_DNode_7_6">
          <a:extLst>
            <a:ext uri="{FF2B5EF4-FFF2-40B4-BE49-F238E27FC236}">
              <a16:creationId xmlns:a16="http://schemas.microsoft.com/office/drawing/2014/main" id="{865DFE30-CB17-444F-AE10-9CD19A172714}"/>
            </a:ext>
          </a:extLst>
        </xdr:cNvPr>
        <xdr:cNvSpPr/>
      </xdr:nvSpPr>
      <xdr:spPr>
        <a:xfrm rot="-5400000">
          <a:off x="7372477" y="218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11</xdr:row>
      <xdr:rowOff>95107</xdr:rowOff>
    </xdr:from>
    <xdr:ext cx="282257" cy="180627"/>
    <xdr:sp macro="_xll.PtreeEvent_ObjectClick" textlink="">
      <xdr:nvSpPr>
        <xdr:cNvPr id="164" name="PTObj_DBranchName_7_6">
          <a:extLst>
            <a:ext uri="{FF2B5EF4-FFF2-40B4-BE49-F238E27FC236}">
              <a16:creationId xmlns:a16="http://schemas.microsoft.com/office/drawing/2014/main" id="{92AC2744-36A7-44A7-9083-D891C50A507F}"/>
            </a:ext>
          </a:extLst>
        </xdr:cNvPr>
        <xdr:cNvSpPr txBox="1"/>
      </xdr:nvSpPr>
      <xdr:spPr>
        <a:xfrm>
          <a:off x="6272022" y="2190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15</xdr:row>
      <xdr:rowOff>90170</xdr:rowOff>
    </xdr:from>
    <xdr:to>
      <xdr:col>5</xdr:col>
      <xdr:colOff>190627</xdr:colOff>
      <xdr:row>16</xdr:row>
      <xdr:rowOff>90170</xdr:rowOff>
    </xdr:to>
    <xdr:sp macro="_xll.PtreeEvent_ObjectClick" textlink="">
      <xdr:nvSpPr>
        <xdr:cNvPr id="165" name="PTObj_DNode_7_8">
          <a:extLst>
            <a:ext uri="{FF2B5EF4-FFF2-40B4-BE49-F238E27FC236}">
              <a16:creationId xmlns:a16="http://schemas.microsoft.com/office/drawing/2014/main" id="{F27DC4BB-FFC6-4546-A006-E3E352AA774A}"/>
            </a:ext>
          </a:extLst>
        </xdr:cNvPr>
        <xdr:cNvSpPr/>
      </xdr:nvSpPr>
      <xdr:spPr>
        <a:xfrm rot="-5400000">
          <a:off x="7372477" y="294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15</xdr:row>
      <xdr:rowOff>95107</xdr:rowOff>
    </xdr:from>
    <xdr:ext cx="369395" cy="180627"/>
    <xdr:sp macro="_xll.PtreeEvent_ObjectClick" textlink="">
      <xdr:nvSpPr>
        <xdr:cNvPr id="168" name="PTObj_DBranchName_7_8">
          <a:extLst>
            <a:ext uri="{FF2B5EF4-FFF2-40B4-BE49-F238E27FC236}">
              <a16:creationId xmlns:a16="http://schemas.microsoft.com/office/drawing/2014/main" id="{0A01C1AF-BCB8-434E-9F48-C1D9A96D943B}"/>
            </a:ext>
          </a:extLst>
        </xdr:cNvPr>
        <xdr:cNvSpPr txBox="1"/>
      </xdr:nvSpPr>
      <xdr:spPr>
        <a:xfrm>
          <a:off x="6272022" y="2952607"/>
          <a:ext cx="369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Neutral</a:t>
          </a:r>
        </a:p>
      </xdr:txBody>
    </xdr:sp>
    <xdr:clientData/>
  </xdr:oneCellAnchor>
  <xdr:twoCellAnchor editAs="oneCell">
    <xdr:from>
      <xdr:col>5</xdr:col>
      <xdr:colOff>127</xdr:colOff>
      <xdr:row>17</xdr:row>
      <xdr:rowOff>90170</xdr:rowOff>
    </xdr:from>
    <xdr:to>
      <xdr:col>5</xdr:col>
      <xdr:colOff>190627</xdr:colOff>
      <xdr:row>18</xdr:row>
      <xdr:rowOff>90170</xdr:rowOff>
    </xdr:to>
    <xdr:sp macro="_xll.PtreeEvent_ObjectClick" textlink="">
      <xdr:nvSpPr>
        <xdr:cNvPr id="169" name="PTObj_DNode_7_9">
          <a:extLst>
            <a:ext uri="{FF2B5EF4-FFF2-40B4-BE49-F238E27FC236}">
              <a16:creationId xmlns:a16="http://schemas.microsoft.com/office/drawing/2014/main" id="{9CA555FF-A1EF-4FEF-BD3B-5D1A68BC546B}"/>
            </a:ext>
          </a:extLst>
        </xdr:cNvPr>
        <xdr:cNvSpPr/>
      </xdr:nvSpPr>
      <xdr:spPr>
        <a:xfrm rot="-5400000">
          <a:off x="7372477" y="332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17</xdr:row>
      <xdr:rowOff>95107</xdr:rowOff>
    </xdr:from>
    <xdr:ext cx="214225" cy="180627"/>
    <xdr:sp macro="_xll.PtreeEvent_ObjectClick" textlink="">
      <xdr:nvSpPr>
        <xdr:cNvPr id="172" name="PTObj_DBranchName_7_9">
          <a:extLst>
            <a:ext uri="{FF2B5EF4-FFF2-40B4-BE49-F238E27FC236}">
              <a16:creationId xmlns:a16="http://schemas.microsoft.com/office/drawing/2014/main" id="{935570B2-19BE-45D4-B299-1B7473400D72}"/>
            </a:ext>
          </a:extLst>
        </xdr:cNvPr>
        <xdr:cNvSpPr txBox="1"/>
      </xdr:nvSpPr>
      <xdr:spPr>
        <a:xfrm>
          <a:off x="6272022" y="3333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4</xdr:col>
      <xdr:colOff>127</xdr:colOff>
      <xdr:row>23</xdr:row>
      <xdr:rowOff>90170</xdr:rowOff>
    </xdr:from>
    <xdr:to>
      <xdr:col>4</xdr:col>
      <xdr:colOff>190627</xdr:colOff>
      <xdr:row>24</xdr:row>
      <xdr:rowOff>90170</xdr:rowOff>
    </xdr:to>
    <xdr:sp macro="_xll.PtreeEvent_ObjectClick" textlink="">
      <xdr:nvSpPr>
        <xdr:cNvPr id="173" name="PTObj_DNode_7_12">
          <a:extLst>
            <a:ext uri="{FF2B5EF4-FFF2-40B4-BE49-F238E27FC236}">
              <a16:creationId xmlns:a16="http://schemas.microsoft.com/office/drawing/2014/main" id="{BE7B79CA-3923-4753-A76F-9F8EA57D7367}"/>
            </a:ext>
          </a:extLst>
        </xdr:cNvPr>
        <xdr:cNvSpPr/>
      </xdr:nvSpPr>
      <xdr:spPr>
        <a:xfrm>
          <a:off x="5991352" y="447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23</xdr:row>
      <xdr:rowOff>95107</xdr:rowOff>
    </xdr:from>
    <xdr:ext cx="282257" cy="180627"/>
    <xdr:sp macro="_xll.PtreeEvent_ObjectClick" textlink="">
      <xdr:nvSpPr>
        <xdr:cNvPr id="176" name="PTObj_DBranchName_7_12">
          <a:extLst>
            <a:ext uri="{FF2B5EF4-FFF2-40B4-BE49-F238E27FC236}">
              <a16:creationId xmlns:a16="http://schemas.microsoft.com/office/drawing/2014/main" id="{296DD6C1-ACF0-4813-96C0-68FA0D92E7A5}"/>
            </a:ext>
          </a:extLst>
        </xdr:cNvPr>
        <xdr:cNvSpPr txBox="1"/>
      </xdr:nvSpPr>
      <xdr:spPr>
        <a:xfrm>
          <a:off x="4890897" y="4476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21</xdr:row>
      <xdr:rowOff>90170</xdr:rowOff>
    </xdr:from>
    <xdr:to>
      <xdr:col>5</xdr:col>
      <xdr:colOff>190627</xdr:colOff>
      <xdr:row>22</xdr:row>
      <xdr:rowOff>90170</xdr:rowOff>
    </xdr:to>
    <xdr:sp macro="_xll.PtreeEvent_ObjectClick" textlink="">
      <xdr:nvSpPr>
        <xdr:cNvPr id="177" name="PTObj_DNode_7_11">
          <a:extLst>
            <a:ext uri="{FF2B5EF4-FFF2-40B4-BE49-F238E27FC236}">
              <a16:creationId xmlns:a16="http://schemas.microsoft.com/office/drawing/2014/main" id="{CED8B5A9-38B1-41C8-A742-F154A12674ED}"/>
            </a:ext>
          </a:extLst>
        </xdr:cNvPr>
        <xdr:cNvSpPr/>
      </xdr:nvSpPr>
      <xdr:spPr>
        <a:xfrm rot="-5400000">
          <a:off x="7372477" y="409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21</xdr:row>
      <xdr:rowOff>95107</xdr:rowOff>
    </xdr:from>
    <xdr:ext cx="282257" cy="180627"/>
    <xdr:sp macro="_xll.PtreeEvent_ObjectClick" textlink="">
      <xdr:nvSpPr>
        <xdr:cNvPr id="180" name="PTObj_DBranchName_7_11">
          <a:extLst>
            <a:ext uri="{FF2B5EF4-FFF2-40B4-BE49-F238E27FC236}">
              <a16:creationId xmlns:a16="http://schemas.microsoft.com/office/drawing/2014/main" id="{A9EB60E6-4CF1-4945-90EF-3A90E13CCA9D}"/>
            </a:ext>
          </a:extLst>
        </xdr:cNvPr>
        <xdr:cNvSpPr txBox="1"/>
      </xdr:nvSpPr>
      <xdr:spPr>
        <a:xfrm>
          <a:off x="6272022" y="4095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25</xdr:row>
      <xdr:rowOff>90170</xdr:rowOff>
    </xdr:from>
    <xdr:to>
      <xdr:col>5</xdr:col>
      <xdr:colOff>190627</xdr:colOff>
      <xdr:row>26</xdr:row>
      <xdr:rowOff>90170</xdr:rowOff>
    </xdr:to>
    <xdr:sp macro="_xll.PtreeEvent_ObjectClick" textlink="">
      <xdr:nvSpPr>
        <xdr:cNvPr id="181" name="PTObj_DNode_7_13">
          <a:extLst>
            <a:ext uri="{FF2B5EF4-FFF2-40B4-BE49-F238E27FC236}">
              <a16:creationId xmlns:a16="http://schemas.microsoft.com/office/drawing/2014/main" id="{FBB176E1-0E9E-4B69-8297-2D18C1C849C9}"/>
            </a:ext>
          </a:extLst>
        </xdr:cNvPr>
        <xdr:cNvSpPr/>
      </xdr:nvSpPr>
      <xdr:spPr>
        <a:xfrm rot="-5400000">
          <a:off x="7372477" y="485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25</xdr:row>
      <xdr:rowOff>95107</xdr:rowOff>
    </xdr:from>
    <xdr:ext cx="369395" cy="180627"/>
    <xdr:sp macro="_xll.PtreeEvent_ObjectClick" textlink="">
      <xdr:nvSpPr>
        <xdr:cNvPr id="184" name="PTObj_DBranchName_7_13">
          <a:extLst>
            <a:ext uri="{FF2B5EF4-FFF2-40B4-BE49-F238E27FC236}">
              <a16:creationId xmlns:a16="http://schemas.microsoft.com/office/drawing/2014/main" id="{7713D128-3E2C-4EB3-8AAC-B5F27658C796}"/>
            </a:ext>
          </a:extLst>
        </xdr:cNvPr>
        <xdr:cNvSpPr txBox="1"/>
      </xdr:nvSpPr>
      <xdr:spPr>
        <a:xfrm>
          <a:off x="6272022" y="4857607"/>
          <a:ext cx="369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Neutral</a:t>
          </a:r>
        </a:p>
      </xdr:txBody>
    </xdr:sp>
    <xdr:clientData/>
  </xdr:oneCellAnchor>
  <xdr:twoCellAnchor editAs="oneCell">
    <xdr:from>
      <xdr:col>5</xdr:col>
      <xdr:colOff>127</xdr:colOff>
      <xdr:row>27</xdr:row>
      <xdr:rowOff>90170</xdr:rowOff>
    </xdr:from>
    <xdr:to>
      <xdr:col>5</xdr:col>
      <xdr:colOff>190627</xdr:colOff>
      <xdr:row>28</xdr:row>
      <xdr:rowOff>90170</xdr:rowOff>
    </xdr:to>
    <xdr:sp macro="_xll.PtreeEvent_ObjectClick" textlink="">
      <xdr:nvSpPr>
        <xdr:cNvPr id="185" name="PTObj_DNode_7_14">
          <a:extLst>
            <a:ext uri="{FF2B5EF4-FFF2-40B4-BE49-F238E27FC236}">
              <a16:creationId xmlns:a16="http://schemas.microsoft.com/office/drawing/2014/main" id="{BED798A3-7C6C-4ABF-A176-6891FE8F8781}"/>
            </a:ext>
          </a:extLst>
        </xdr:cNvPr>
        <xdr:cNvSpPr/>
      </xdr:nvSpPr>
      <xdr:spPr>
        <a:xfrm rot="-5400000">
          <a:off x="7372477" y="523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27</xdr:row>
      <xdr:rowOff>95107</xdr:rowOff>
    </xdr:from>
    <xdr:ext cx="214225" cy="180627"/>
    <xdr:sp macro="_xll.PtreeEvent_ObjectClick" textlink="">
      <xdr:nvSpPr>
        <xdr:cNvPr id="188" name="PTObj_DBranchName_7_14">
          <a:extLst>
            <a:ext uri="{FF2B5EF4-FFF2-40B4-BE49-F238E27FC236}">
              <a16:creationId xmlns:a16="http://schemas.microsoft.com/office/drawing/2014/main" id="{4105DF2A-920F-41F9-83C8-9D3AD5EFA674}"/>
            </a:ext>
          </a:extLst>
        </xdr:cNvPr>
        <xdr:cNvSpPr txBox="1"/>
      </xdr:nvSpPr>
      <xdr:spPr>
        <a:xfrm>
          <a:off x="6272022" y="5238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4</xdr:col>
      <xdr:colOff>127</xdr:colOff>
      <xdr:row>33</xdr:row>
      <xdr:rowOff>90170</xdr:rowOff>
    </xdr:from>
    <xdr:to>
      <xdr:col>4</xdr:col>
      <xdr:colOff>190627</xdr:colOff>
      <xdr:row>34</xdr:row>
      <xdr:rowOff>90170</xdr:rowOff>
    </xdr:to>
    <xdr:sp macro="_xll.PtreeEvent_ObjectClick" textlink="">
      <xdr:nvSpPr>
        <xdr:cNvPr id="189" name="PTObj_DNode_7_17">
          <a:extLst>
            <a:ext uri="{FF2B5EF4-FFF2-40B4-BE49-F238E27FC236}">
              <a16:creationId xmlns:a16="http://schemas.microsoft.com/office/drawing/2014/main" id="{477A7656-39B9-456F-8E54-D8C4158F969C}"/>
            </a:ext>
          </a:extLst>
        </xdr:cNvPr>
        <xdr:cNvSpPr/>
      </xdr:nvSpPr>
      <xdr:spPr>
        <a:xfrm>
          <a:off x="5991352" y="637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33</xdr:row>
      <xdr:rowOff>95107</xdr:rowOff>
    </xdr:from>
    <xdr:ext cx="214225" cy="180627"/>
    <xdr:sp macro="_xll.PtreeEvent_ObjectClick" textlink="">
      <xdr:nvSpPr>
        <xdr:cNvPr id="192" name="PTObj_DBranchName_7_17">
          <a:extLst>
            <a:ext uri="{FF2B5EF4-FFF2-40B4-BE49-F238E27FC236}">
              <a16:creationId xmlns:a16="http://schemas.microsoft.com/office/drawing/2014/main" id="{F520D0B1-5958-4837-9B91-E4964E7EBAEB}"/>
            </a:ext>
          </a:extLst>
        </xdr:cNvPr>
        <xdr:cNvSpPr txBox="1"/>
      </xdr:nvSpPr>
      <xdr:spPr>
        <a:xfrm>
          <a:off x="4890897" y="6381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5</xdr:col>
      <xdr:colOff>127</xdr:colOff>
      <xdr:row>31</xdr:row>
      <xdr:rowOff>90170</xdr:rowOff>
    </xdr:from>
    <xdr:to>
      <xdr:col>5</xdr:col>
      <xdr:colOff>190627</xdr:colOff>
      <xdr:row>32</xdr:row>
      <xdr:rowOff>90170</xdr:rowOff>
    </xdr:to>
    <xdr:sp macro="_xll.PtreeEvent_ObjectClick" textlink="">
      <xdr:nvSpPr>
        <xdr:cNvPr id="193" name="PTObj_DNode_7_16">
          <a:extLst>
            <a:ext uri="{FF2B5EF4-FFF2-40B4-BE49-F238E27FC236}">
              <a16:creationId xmlns:a16="http://schemas.microsoft.com/office/drawing/2014/main" id="{3171A2E0-376B-4BA6-BC90-44C4E01F50E7}"/>
            </a:ext>
          </a:extLst>
        </xdr:cNvPr>
        <xdr:cNvSpPr/>
      </xdr:nvSpPr>
      <xdr:spPr>
        <a:xfrm rot="-5400000">
          <a:off x="7372477" y="599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31</xdr:row>
      <xdr:rowOff>95107</xdr:rowOff>
    </xdr:from>
    <xdr:ext cx="282257" cy="180627"/>
    <xdr:sp macro="_xll.PtreeEvent_ObjectClick" textlink="">
      <xdr:nvSpPr>
        <xdr:cNvPr id="196" name="PTObj_DBranchName_7_16">
          <a:extLst>
            <a:ext uri="{FF2B5EF4-FFF2-40B4-BE49-F238E27FC236}">
              <a16:creationId xmlns:a16="http://schemas.microsoft.com/office/drawing/2014/main" id="{86428864-3ADA-4896-A3EA-6D9389FEBECE}"/>
            </a:ext>
          </a:extLst>
        </xdr:cNvPr>
        <xdr:cNvSpPr txBox="1"/>
      </xdr:nvSpPr>
      <xdr:spPr>
        <a:xfrm>
          <a:off x="6272022" y="6000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35</xdr:row>
      <xdr:rowOff>90170</xdr:rowOff>
    </xdr:from>
    <xdr:to>
      <xdr:col>5</xdr:col>
      <xdr:colOff>190627</xdr:colOff>
      <xdr:row>36</xdr:row>
      <xdr:rowOff>90170</xdr:rowOff>
    </xdr:to>
    <xdr:sp macro="_xll.PtreeEvent_ObjectClick" textlink="">
      <xdr:nvSpPr>
        <xdr:cNvPr id="197" name="PTObj_DNode_7_18">
          <a:extLst>
            <a:ext uri="{FF2B5EF4-FFF2-40B4-BE49-F238E27FC236}">
              <a16:creationId xmlns:a16="http://schemas.microsoft.com/office/drawing/2014/main" id="{D67319A8-1FB0-4C17-B0D8-A29C14417662}"/>
            </a:ext>
          </a:extLst>
        </xdr:cNvPr>
        <xdr:cNvSpPr/>
      </xdr:nvSpPr>
      <xdr:spPr>
        <a:xfrm rot="-5400000">
          <a:off x="7372477" y="675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35</xdr:row>
      <xdr:rowOff>95107</xdr:rowOff>
    </xdr:from>
    <xdr:ext cx="369395" cy="180627"/>
    <xdr:sp macro="_xll.PtreeEvent_ObjectClick" textlink="">
      <xdr:nvSpPr>
        <xdr:cNvPr id="200" name="PTObj_DBranchName_7_18">
          <a:extLst>
            <a:ext uri="{FF2B5EF4-FFF2-40B4-BE49-F238E27FC236}">
              <a16:creationId xmlns:a16="http://schemas.microsoft.com/office/drawing/2014/main" id="{A4531338-1641-4FA0-9F95-07E26CCF8BD6}"/>
            </a:ext>
          </a:extLst>
        </xdr:cNvPr>
        <xdr:cNvSpPr txBox="1"/>
      </xdr:nvSpPr>
      <xdr:spPr>
        <a:xfrm>
          <a:off x="6272022" y="6762607"/>
          <a:ext cx="369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Neutral</a:t>
          </a:r>
        </a:p>
      </xdr:txBody>
    </xdr:sp>
    <xdr:clientData/>
  </xdr:oneCellAnchor>
  <xdr:twoCellAnchor editAs="oneCell">
    <xdr:from>
      <xdr:col>5</xdr:col>
      <xdr:colOff>127</xdr:colOff>
      <xdr:row>37</xdr:row>
      <xdr:rowOff>90170</xdr:rowOff>
    </xdr:from>
    <xdr:to>
      <xdr:col>5</xdr:col>
      <xdr:colOff>190627</xdr:colOff>
      <xdr:row>38</xdr:row>
      <xdr:rowOff>90170</xdr:rowOff>
    </xdr:to>
    <xdr:sp macro="_xll.PtreeEvent_ObjectClick" textlink="">
      <xdr:nvSpPr>
        <xdr:cNvPr id="201" name="PTObj_DNode_7_19">
          <a:extLst>
            <a:ext uri="{FF2B5EF4-FFF2-40B4-BE49-F238E27FC236}">
              <a16:creationId xmlns:a16="http://schemas.microsoft.com/office/drawing/2014/main" id="{4E1E5045-CB8A-46D0-81C4-AFCD97140247}"/>
            </a:ext>
          </a:extLst>
        </xdr:cNvPr>
        <xdr:cNvSpPr/>
      </xdr:nvSpPr>
      <xdr:spPr>
        <a:xfrm rot="-5400000">
          <a:off x="7372477" y="713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37</xdr:row>
      <xdr:rowOff>95107</xdr:rowOff>
    </xdr:from>
    <xdr:ext cx="214225" cy="180627"/>
    <xdr:sp macro="_xll.PtreeEvent_ObjectClick" textlink="">
      <xdr:nvSpPr>
        <xdr:cNvPr id="204" name="PTObj_DBranchName_7_19">
          <a:extLst>
            <a:ext uri="{FF2B5EF4-FFF2-40B4-BE49-F238E27FC236}">
              <a16:creationId xmlns:a16="http://schemas.microsoft.com/office/drawing/2014/main" id="{D2883BF1-C754-4AB1-B313-8279A7C58133}"/>
            </a:ext>
          </a:extLst>
        </xdr:cNvPr>
        <xdr:cNvSpPr txBox="1"/>
      </xdr:nvSpPr>
      <xdr:spPr>
        <a:xfrm>
          <a:off x="6272022" y="7143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4</xdr:col>
      <xdr:colOff>127</xdr:colOff>
      <xdr:row>43</xdr:row>
      <xdr:rowOff>90170</xdr:rowOff>
    </xdr:from>
    <xdr:to>
      <xdr:col>4</xdr:col>
      <xdr:colOff>190627</xdr:colOff>
      <xdr:row>44</xdr:row>
      <xdr:rowOff>90170</xdr:rowOff>
    </xdr:to>
    <xdr:sp macro="_xll.PtreeEvent_ObjectClick" textlink="">
      <xdr:nvSpPr>
        <xdr:cNvPr id="205" name="PTObj_DNode_7_22">
          <a:extLst>
            <a:ext uri="{FF2B5EF4-FFF2-40B4-BE49-F238E27FC236}">
              <a16:creationId xmlns:a16="http://schemas.microsoft.com/office/drawing/2014/main" id="{DC30317D-DA98-4D0E-821B-BA0C43177E1E}"/>
            </a:ext>
          </a:extLst>
        </xdr:cNvPr>
        <xdr:cNvSpPr/>
      </xdr:nvSpPr>
      <xdr:spPr>
        <a:xfrm>
          <a:off x="5991352" y="828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43</xdr:row>
      <xdr:rowOff>95107</xdr:rowOff>
    </xdr:from>
    <xdr:ext cx="282257" cy="180627"/>
    <xdr:sp macro="_xll.PtreeEvent_ObjectClick" textlink="">
      <xdr:nvSpPr>
        <xdr:cNvPr id="208" name="PTObj_DBranchName_7_22">
          <a:extLst>
            <a:ext uri="{FF2B5EF4-FFF2-40B4-BE49-F238E27FC236}">
              <a16:creationId xmlns:a16="http://schemas.microsoft.com/office/drawing/2014/main" id="{4C4970AA-805B-4778-A071-374F4C804DC3}"/>
            </a:ext>
          </a:extLst>
        </xdr:cNvPr>
        <xdr:cNvSpPr txBox="1"/>
      </xdr:nvSpPr>
      <xdr:spPr>
        <a:xfrm>
          <a:off x="4890897" y="8286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41</xdr:row>
      <xdr:rowOff>90170</xdr:rowOff>
    </xdr:from>
    <xdr:to>
      <xdr:col>5</xdr:col>
      <xdr:colOff>190627</xdr:colOff>
      <xdr:row>42</xdr:row>
      <xdr:rowOff>90170</xdr:rowOff>
    </xdr:to>
    <xdr:sp macro="_xll.PtreeEvent_ObjectClick" textlink="">
      <xdr:nvSpPr>
        <xdr:cNvPr id="209" name="PTObj_DNode_7_21">
          <a:extLst>
            <a:ext uri="{FF2B5EF4-FFF2-40B4-BE49-F238E27FC236}">
              <a16:creationId xmlns:a16="http://schemas.microsoft.com/office/drawing/2014/main" id="{0FB31D98-A677-4D09-A393-593F7081D24C}"/>
            </a:ext>
          </a:extLst>
        </xdr:cNvPr>
        <xdr:cNvSpPr/>
      </xdr:nvSpPr>
      <xdr:spPr>
        <a:xfrm rot="-5400000">
          <a:off x="7372477" y="790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41</xdr:row>
      <xdr:rowOff>95107</xdr:rowOff>
    </xdr:from>
    <xdr:ext cx="282257" cy="180627"/>
    <xdr:sp macro="_xll.PtreeEvent_ObjectClick" textlink="">
      <xdr:nvSpPr>
        <xdr:cNvPr id="212" name="PTObj_DBranchName_7_21">
          <a:extLst>
            <a:ext uri="{FF2B5EF4-FFF2-40B4-BE49-F238E27FC236}">
              <a16:creationId xmlns:a16="http://schemas.microsoft.com/office/drawing/2014/main" id="{21AF1CE7-DD52-413B-A094-56C8359B35F3}"/>
            </a:ext>
          </a:extLst>
        </xdr:cNvPr>
        <xdr:cNvSpPr txBox="1"/>
      </xdr:nvSpPr>
      <xdr:spPr>
        <a:xfrm>
          <a:off x="6272022" y="7905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45</xdr:row>
      <xdr:rowOff>90170</xdr:rowOff>
    </xdr:from>
    <xdr:to>
      <xdr:col>5</xdr:col>
      <xdr:colOff>190627</xdr:colOff>
      <xdr:row>46</xdr:row>
      <xdr:rowOff>90170</xdr:rowOff>
    </xdr:to>
    <xdr:sp macro="_xll.PtreeEvent_ObjectClick" textlink="">
      <xdr:nvSpPr>
        <xdr:cNvPr id="213" name="PTObj_DNode_7_23">
          <a:extLst>
            <a:ext uri="{FF2B5EF4-FFF2-40B4-BE49-F238E27FC236}">
              <a16:creationId xmlns:a16="http://schemas.microsoft.com/office/drawing/2014/main" id="{6065860C-8287-4FAB-A5F2-C0A70CBA47F9}"/>
            </a:ext>
          </a:extLst>
        </xdr:cNvPr>
        <xdr:cNvSpPr/>
      </xdr:nvSpPr>
      <xdr:spPr>
        <a:xfrm rot="-5400000">
          <a:off x="7372477" y="866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45</xdr:row>
      <xdr:rowOff>95107</xdr:rowOff>
    </xdr:from>
    <xdr:ext cx="369395" cy="180627"/>
    <xdr:sp macro="_xll.PtreeEvent_ObjectClick" textlink="">
      <xdr:nvSpPr>
        <xdr:cNvPr id="216" name="PTObj_DBranchName_7_23">
          <a:extLst>
            <a:ext uri="{FF2B5EF4-FFF2-40B4-BE49-F238E27FC236}">
              <a16:creationId xmlns:a16="http://schemas.microsoft.com/office/drawing/2014/main" id="{17FC2B56-4081-4F65-A2BC-08A17E8184E1}"/>
            </a:ext>
          </a:extLst>
        </xdr:cNvPr>
        <xdr:cNvSpPr txBox="1"/>
      </xdr:nvSpPr>
      <xdr:spPr>
        <a:xfrm>
          <a:off x="6272022" y="8667607"/>
          <a:ext cx="369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Neutral</a:t>
          </a:r>
        </a:p>
      </xdr:txBody>
    </xdr:sp>
    <xdr:clientData/>
  </xdr:oneCellAnchor>
  <xdr:twoCellAnchor editAs="oneCell">
    <xdr:from>
      <xdr:col>5</xdr:col>
      <xdr:colOff>127</xdr:colOff>
      <xdr:row>47</xdr:row>
      <xdr:rowOff>90170</xdr:rowOff>
    </xdr:from>
    <xdr:to>
      <xdr:col>5</xdr:col>
      <xdr:colOff>190627</xdr:colOff>
      <xdr:row>48</xdr:row>
      <xdr:rowOff>90170</xdr:rowOff>
    </xdr:to>
    <xdr:sp macro="_xll.PtreeEvent_ObjectClick" textlink="">
      <xdr:nvSpPr>
        <xdr:cNvPr id="217" name="PTObj_DNode_7_24">
          <a:extLst>
            <a:ext uri="{FF2B5EF4-FFF2-40B4-BE49-F238E27FC236}">
              <a16:creationId xmlns:a16="http://schemas.microsoft.com/office/drawing/2014/main" id="{E8D34FB9-7F76-4A0F-BCD4-44574E35AC81}"/>
            </a:ext>
          </a:extLst>
        </xdr:cNvPr>
        <xdr:cNvSpPr/>
      </xdr:nvSpPr>
      <xdr:spPr>
        <a:xfrm rot="-5400000">
          <a:off x="7372477" y="904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47</xdr:row>
      <xdr:rowOff>95107</xdr:rowOff>
    </xdr:from>
    <xdr:ext cx="214225" cy="180627"/>
    <xdr:sp macro="_xll.PtreeEvent_ObjectClick" textlink="">
      <xdr:nvSpPr>
        <xdr:cNvPr id="220" name="PTObj_DBranchName_7_24">
          <a:extLst>
            <a:ext uri="{FF2B5EF4-FFF2-40B4-BE49-F238E27FC236}">
              <a16:creationId xmlns:a16="http://schemas.microsoft.com/office/drawing/2014/main" id="{E6D2D7C2-B146-49A5-A172-E9DB88CFE68F}"/>
            </a:ext>
          </a:extLst>
        </xdr:cNvPr>
        <xdr:cNvSpPr txBox="1"/>
      </xdr:nvSpPr>
      <xdr:spPr>
        <a:xfrm>
          <a:off x="6272022" y="9048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4</xdr:col>
      <xdr:colOff>127</xdr:colOff>
      <xdr:row>53</xdr:row>
      <xdr:rowOff>90170</xdr:rowOff>
    </xdr:from>
    <xdr:to>
      <xdr:col>4</xdr:col>
      <xdr:colOff>190627</xdr:colOff>
      <xdr:row>54</xdr:row>
      <xdr:rowOff>90170</xdr:rowOff>
    </xdr:to>
    <xdr:sp macro="_xll.PtreeEvent_ObjectClick" textlink="">
      <xdr:nvSpPr>
        <xdr:cNvPr id="221" name="PTObj_DNode_7_27">
          <a:extLst>
            <a:ext uri="{FF2B5EF4-FFF2-40B4-BE49-F238E27FC236}">
              <a16:creationId xmlns:a16="http://schemas.microsoft.com/office/drawing/2014/main" id="{08526C4B-44F5-4BC8-8052-5385EF9A697A}"/>
            </a:ext>
          </a:extLst>
        </xdr:cNvPr>
        <xdr:cNvSpPr/>
      </xdr:nvSpPr>
      <xdr:spPr>
        <a:xfrm>
          <a:off x="5991352" y="1018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53</xdr:row>
      <xdr:rowOff>95107</xdr:rowOff>
    </xdr:from>
    <xdr:ext cx="214225" cy="180627"/>
    <xdr:sp macro="_xll.PtreeEvent_ObjectClick" textlink="">
      <xdr:nvSpPr>
        <xdr:cNvPr id="224" name="PTObj_DBranchName_7_27">
          <a:extLst>
            <a:ext uri="{FF2B5EF4-FFF2-40B4-BE49-F238E27FC236}">
              <a16:creationId xmlns:a16="http://schemas.microsoft.com/office/drawing/2014/main" id="{B425FDE0-061E-4F3E-80E8-1B233556BA50}"/>
            </a:ext>
          </a:extLst>
        </xdr:cNvPr>
        <xdr:cNvSpPr txBox="1"/>
      </xdr:nvSpPr>
      <xdr:spPr>
        <a:xfrm>
          <a:off x="4890897" y="10191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5</xdr:col>
      <xdr:colOff>127</xdr:colOff>
      <xdr:row>51</xdr:row>
      <xdr:rowOff>90170</xdr:rowOff>
    </xdr:from>
    <xdr:to>
      <xdr:col>5</xdr:col>
      <xdr:colOff>190627</xdr:colOff>
      <xdr:row>52</xdr:row>
      <xdr:rowOff>90170</xdr:rowOff>
    </xdr:to>
    <xdr:sp macro="_xll.PtreeEvent_ObjectClick" textlink="">
      <xdr:nvSpPr>
        <xdr:cNvPr id="225" name="PTObj_DNode_7_26">
          <a:extLst>
            <a:ext uri="{FF2B5EF4-FFF2-40B4-BE49-F238E27FC236}">
              <a16:creationId xmlns:a16="http://schemas.microsoft.com/office/drawing/2014/main" id="{F35C440A-966C-4E0E-8B64-4944D32397E4}"/>
            </a:ext>
          </a:extLst>
        </xdr:cNvPr>
        <xdr:cNvSpPr/>
      </xdr:nvSpPr>
      <xdr:spPr>
        <a:xfrm rot="-5400000">
          <a:off x="7372477" y="980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51</xdr:row>
      <xdr:rowOff>95107</xdr:rowOff>
    </xdr:from>
    <xdr:ext cx="282257" cy="180627"/>
    <xdr:sp macro="_xll.PtreeEvent_ObjectClick" textlink="">
      <xdr:nvSpPr>
        <xdr:cNvPr id="228" name="PTObj_DBranchName_7_26">
          <a:extLst>
            <a:ext uri="{FF2B5EF4-FFF2-40B4-BE49-F238E27FC236}">
              <a16:creationId xmlns:a16="http://schemas.microsoft.com/office/drawing/2014/main" id="{4AB3C895-D4C7-4F2B-8F8B-24EBEA850E44}"/>
            </a:ext>
          </a:extLst>
        </xdr:cNvPr>
        <xdr:cNvSpPr txBox="1"/>
      </xdr:nvSpPr>
      <xdr:spPr>
        <a:xfrm>
          <a:off x="6272022" y="9810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55</xdr:row>
      <xdr:rowOff>90170</xdr:rowOff>
    </xdr:from>
    <xdr:to>
      <xdr:col>5</xdr:col>
      <xdr:colOff>190627</xdr:colOff>
      <xdr:row>56</xdr:row>
      <xdr:rowOff>90170</xdr:rowOff>
    </xdr:to>
    <xdr:sp macro="_xll.PtreeEvent_ObjectClick" textlink="">
      <xdr:nvSpPr>
        <xdr:cNvPr id="229" name="PTObj_DNode_7_28">
          <a:extLst>
            <a:ext uri="{FF2B5EF4-FFF2-40B4-BE49-F238E27FC236}">
              <a16:creationId xmlns:a16="http://schemas.microsoft.com/office/drawing/2014/main" id="{A2B354C2-C79A-4FA1-BA49-C0CC274B9E8C}"/>
            </a:ext>
          </a:extLst>
        </xdr:cNvPr>
        <xdr:cNvSpPr/>
      </xdr:nvSpPr>
      <xdr:spPr>
        <a:xfrm rot="-5400000">
          <a:off x="7372477" y="1056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55</xdr:row>
      <xdr:rowOff>95107</xdr:rowOff>
    </xdr:from>
    <xdr:ext cx="369395" cy="180627"/>
    <xdr:sp macro="_xll.PtreeEvent_ObjectClick" textlink="">
      <xdr:nvSpPr>
        <xdr:cNvPr id="232" name="PTObj_DBranchName_7_28">
          <a:extLst>
            <a:ext uri="{FF2B5EF4-FFF2-40B4-BE49-F238E27FC236}">
              <a16:creationId xmlns:a16="http://schemas.microsoft.com/office/drawing/2014/main" id="{E7961B5D-B6C8-4DA2-B102-A8776B4122F4}"/>
            </a:ext>
          </a:extLst>
        </xdr:cNvPr>
        <xdr:cNvSpPr txBox="1"/>
      </xdr:nvSpPr>
      <xdr:spPr>
        <a:xfrm>
          <a:off x="6272022" y="10572607"/>
          <a:ext cx="369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Neutral</a:t>
          </a:r>
        </a:p>
      </xdr:txBody>
    </xdr:sp>
    <xdr:clientData/>
  </xdr:oneCellAnchor>
  <xdr:twoCellAnchor editAs="oneCell">
    <xdr:from>
      <xdr:col>5</xdr:col>
      <xdr:colOff>127</xdr:colOff>
      <xdr:row>57</xdr:row>
      <xdr:rowOff>90170</xdr:rowOff>
    </xdr:from>
    <xdr:to>
      <xdr:col>5</xdr:col>
      <xdr:colOff>190627</xdr:colOff>
      <xdr:row>58</xdr:row>
      <xdr:rowOff>90170</xdr:rowOff>
    </xdr:to>
    <xdr:sp macro="_xll.PtreeEvent_ObjectClick" textlink="">
      <xdr:nvSpPr>
        <xdr:cNvPr id="233" name="PTObj_DNode_7_29">
          <a:extLst>
            <a:ext uri="{FF2B5EF4-FFF2-40B4-BE49-F238E27FC236}">
              <a16:creationId xmlns:a16="http://schemas.microsoft.com/office/drawing/2014/main" id="{862C2A4D-53C5-427F-9E25-008F4FE68753}"/>
            </a:ext>
          </a:extLst>
        </xdr:cNvPr>
        <xdr:cNvSpPr/>
      </xdr:nvSpPr>
      <xdr:spPr>
        <a:xfrm rot="-5400000">
          <a:off x="7372477" y="1094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57</xdr:row>
      <xdr:rowOff>95107</xdr:rowOff>
    </xdr:from>
    <xdr:ext cx="214225" cy="180627"/>
    <xdr:sp macro="_xll.PtreeEvent_ObjectClick" textlink="">
      <xdr:nvSpPr>
        <xdr:cNvPr id="236" name="PTObj_DBranchName_7_29">
          <a:extLst>
            <a:ext uri="{FF2B5EF4-FFF2-40B4-BE49-F238E27FC236}">
              <a16:creationId xmlns:a16="http://schemas.microsoft.com/office/drawing/2014/main" id="{6EFE8D08-23B4-446F-AB3B-332A8A46D517}"/>
            </a:ext>
          </a:extLst>
        </xdr:cNvPr>
        <xdr:cNvSpPr txBox="1"/>
      </xdr:nvSpPr>
      <xdr:spPr>
        <a:xfrm>
          <a:off x="6272022" y="10953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4</xdr:col>
      <xdr:colOff>127</xdr:colOff>
      <xdr:row>63</xdr:row>
      <xdr:rowOff>90170</xdr:rowOff>
    </xdr:from>
    <xdr:to>
      <xdr:col>4</xdr:col>
      <xdr:colOff>190627</xdr:colOff>
      <xdr:row>64</xdr:row>
      <xdr:rowOff>90170</xdr:rowOff>
    </xdr:to>
    <xdr:sp macro="_xll.PtreeEvent_ObjectClick" textlink="">
      <xdr:nvSpPr>
        <xdr:cNvPr id="237" name="PTObj_DNode_7_32">
          <a:extLst>
            <a:ext uri="{FF2B5EF4-FFF2-40B4-BE49-F238E27FC236}">
              <a16:creationId xmlns:a16="http://schemas.microsoft.com/office/drawing/2014/main" id="{321C3760-2B93-4CCB-BF89-0E2FB8DEE8F7}"/>
            </a:ext>
          </a:extLst>
        </xdr:cNvPr>
        <xdr:cNvSpPr/>
      </xdr:nvSpPr>
      <xdr:spPr>
        <a:xfrm>
          <a:off x="5991352" y="1209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63</xdr:row>
      <xdr:rowOff>95107</xdr:rowOff>
    </xdr:from>
    <xdr:ext cx="282257" cy="180627"/>
    <xdr:sp macro="_xll.PtreeEvent_ObjectClick" textlink="">
      <xdr:nvSpPr>
        <xdr:cNvPr id="240" name="PTObj_DBranchName_7_32">
          <a:extLst>
            <a:ext uri="{FF2B5EF4-FFF2-40B4-BE49-F238E27FC236}">
              <a16:creationId xmlns:a16="http://schemas.microsoft.com/office/drawing/2014/main" id="{2C5FB829-8A02-4DD6-8B7D-8E4FBBBC2725}"/>
            </a:ext>
          </a:extLst>
        </xdr:cNvPr>
        <xdr:cNvSpPr txBox="1"/>
      </xdr:nvSpPr>
      <xdr:spPr>
        <a:xfrm>
          <a:off x="4890897" y="12096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61</xdr:row>
      <xdr:rowOff>90170</xdr:rowOff>
    </xdr:from>
    <xdr:to>
      <xdr:col>5</xdr:col>
      <xdr:colOff>190627</xdr:colOff>
      <xdr:row>62</xdr:row>
      <xdr:rowOff>90170</xdr:rowOff>
    </xdr:to>
    <xdr:sp macro="_xll.PtreeEvent_ObjectClick" textlink="">
      <xdr:nvSpPr>
        <xdr:cNvPr id="241" name="PTObj_DNode_7_31">
          <a:extLst>
            <a:ext uri="{FF2B5EF4-FFF2-40B4-BE49-F238E27FC236}">
              <a16:creationId xmlns:a16="http://schemas.microsoft.com/office/drawing/2014/main" id="{2DDF046F-E966-4B66-B5DC-102490472DE5}"/>
            </a:ext>
          </a:extLst>
        </xdr:cNvPr>
        <xdr:cNvSpPr/>
      </xdr:nvSpPr>
      <xdr:spPr>
        <a:xfrm rot="-5400000">
          <a:off x="7372477" y="1171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61</xdr:row>
      <xdr:rowOff>95107</xdr:rowOff>
    </xdr:from>
    <xdr:ext cx="282257" cy="180627"/>
    <xdr:sp macro="_xll.PtreeEvent_ObjectClick" textlink="">
      <xdr:nvSpPr>
        <xdr:cNvPr id="244" name="PTObj_DBranchName_7_31">
          <a:extLst>
            <a:ext uri="{FF2B5EF4-FFF2-40B4-BE49-F238E27FC236}">
              <a16:creationId xmlns:a16="http://schemas.microsoft.com/office/drawing/2014/main" id="{E1C59977-1C18-4328-BE57-48472AA8482E}"/>
            </a:ext>
          </a:extLst>
        </xdr:cNvPr>
        <xdr:cNvSpPr txBox="1"/>
      </xdr:nvSpPr>
      <xdr:spPr>
        <a:xfrm>
          <a:off x="6272022" y="11715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65</xdr:row>
      <xdr:rowOff>90170</xdr:rowOff>
    </xdr:from>
    <xdr:to>
      <xdr:col>5</xdr:col>
      <xdr:colOff>190627</xdr:colOff>
      <xdr:row>66</xdr:row>
      <xdr:rowOff>90170</xdr:rowOff>
    </xdr:to>
    <xdr:sp macro="_xll.PtreeEvent_ObjectClick" textlink="">
      <xdr:nvSpPr>
        <xdr:cNvPr id="245" name="PTObj_DNode_7_33">
          <a:extLst>
            <a:ext uri="{FF2B5EF4-FFF2-40B4-BE49-F238E27FC236}">
              <a16:creationId xmlns:a16="http://schemas.microsoft.com/office/drawing/2014/main" id="{90317668-BFA2-4E56-86FE-5EE83E4E145F}"/>
            </a:ext>
          </a:extLst>
        </xdr:cNvPr>
        <xdr:cNvSpPr/>
      </xdr:nvSpPr>
      <xdr:spPr>
        <a:xfrm rot="-5400000">
          <a:off x="7372477" y="1247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65</xdr:row>
      <xdr:rowOff>95107</xdr:rowOff>
    </xdr:from>
    <xdr:ext cx="369395" cy="180627"/>
    <xdr:sp macro="_xll.PtreeEvent_ObjectClick" textlink="">
      <xdr:nvSpPr>
        <xdr:cNvPr id="248" name="PTObj_DBranchName_7_33">
          <a:extLst>
            <a:ext uri="{FF2B5EF4-FFF2-40B4-BE49-F238E27FC236}">
              <a16:creationId xmlns:a16="http://schemas.microsoft.com/office/drawing/2014/main" id="{ABEF6413-48E4-4DE7-B277-2FAC4E5EC0BA}"/>
            </a:ext>
          </a:extLst>
        </xdr:cNvPr>
        <xdr:cNvSpPr txBox="1"/>
      </xdr:nvSpPr>
      <xdr:spPr>
        <a:xfrm>
          <a:off x="6272022" y="12477607"/>
          <a:ext cx="369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Neutral</a:t>
          </a:r>
        </a:p>
      </xdr:txBody>
    </xdr:sp>
    <xdr:clientData/>
  </xdr:oneCellAnchor>
  <xdr:twoCellAnchor editAs="oneCell">
    <xdr:from>
      <xdr:col>5</xdr:col>
      <xdr:colOff>127</xdr:colOff>
      <xdr:row>67</xdr:row>
      <xdr:rowOff>90170</xdr:rowOff>
    </xdr:from>
    <xdr:to>
      <xdr:col>5</xdr:col>
      <xdr:colOff>190627</xdr:colOff>
      <xdr:row>68</xdr:row>
      <xdr:rowOff>90170</xdr:rowOff>
    </xdr:to>
    <xdr:sp macro="_xll.PtreeEvent_ObjectClick" textlink="">
      <xdr:nvSpPr>
        <xdr:cNvPr id="249" name="PTObj_DNode_7_34">
          <a:extLst>
            <a:ext uri="{FF2B5EF4-FFF2-40B4-BE49-F238E27FC236}">
              <a16:creationId xmlns:a16="http://schemas.microsoft.com/office/drawing/2014/main" id="{F38580AF-473F-43C8-AA76-38CB28E86E56}"/>
            </a:ext>
          </a:extLst>
        </xdr:cNvPr>
        <xdr:cNvSpPr/>
      </xdr:nvSpPr>
      <xdr:spPr>
        <a:xfrm rot="-5400000">
          <a:off x="7372477" y="1285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67</xdr:row>
      <xdr:rowOff>95107</xdr:rowOff>
    </xdr:from>
    <xdr:ext cx="214225" cy="180627"/>
    <xdr:sp macro="_xll.PtreeEvent_ObjectClick" textlink="">
      <xdr:nvSpPr>
        <xdr:cNvPr id="252" name="PTObj_DBranchName_7_34">
          <a:extLst>
            <a:ext uri="{FF2B5EF4-FFF2-40B4-BE49-F238E27FC236}">
              <a16:creationId xmlns:a16="http://schemas.microsoft.com/office/drawing/2014/main" id="{031AEDDE-2ABC-4EF9-8BC7-5C26763D0192}"/>
            </a:ext>
          </a:extLst>
        </xdr:cNvPr>
        <xdr:cNvSpPr txBox="1"/>
      </xdr:nvSpPr>
      <xdr:spPr>
        <a:xfrm>
          <a:off x="6272022" y="12858607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4</xdr:col>
      <xdr:colOff>127</xdr:colOff>
      <xdr:row>73</xdr:row>
      <xdr:rowOff>90170</xdr:rowOff>
    </xdr:from>
    <xdr:to>
      <xdr:col>4</xdr:col>
      <xdr:colOff>190627</xdr:colOff>
      <xdr:row>74</xdr:row>
      <xdr:rowOff>90170</xdr:rowOff>
    </xdr:to>
    <xdr:sp macro="_xll.PtreeEvent_ObjectClick" textlink="">
      <xdr:nvSpPr>
        <xdr:cNvPr id="253" name="PTObj_DNode_7_37">
          <a:extLst>
            <a:ext uri="{FF2B5EF4-FFF2-40B4-BE49-F238E27FC236}">
              <a16:creationId xmlns:a16="http://schemas.microsoft.com/office/drawing/2014/main" id="{E8162FAF-1147-4501-9B94-9525770A8938}"/>
            </a:ext>
          </a:extLst>
        </xdr:cNvPr>
        <xdr:cNvSpPr/>
      </xdr:nvSpPr>
      <xdr:spPr>
        <a:xfrm>
          <a:off x="5991352" y="1399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73</xdr:row>
      <xdr:rowOff>95106</xdr:rowOff>
    </xdr:from>
    <xdr:ext cx="214225" cy="180627"/>
    <xdr:sp macro="_xll.PtreeEvent_ObjectClick" textlink="">
      <xdr:nvSpPr>
        <xdr:cNvPr id="256" name="PTObj_DBranchName_7_37">
          <a:extLst>
            <a:ext uri="{FF2B5EF4-FFF2-40B4-BE49-F238E27FC236}">
              <a16:creationId xmlns:a16="http://schemas.microsoft.com/office/drawing/2014/main" id="{A7DF7A28-D99E-4C4A-A283-FDA00BF2C6E6}"/>
            </a:ext>
          </a:extLst>
        </xdr:cNvPr>
        <xdr:cNvSpPr txBox="1"/>
      </xdr:nvSpPr>
      <xdr:spPr>
        <a:xfrm>
          <a:off x="4890897" y="14001606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  <xdr:twoCellAnchor editAs="oneCell">
    <xdr:from>
      <xdr:col>5</xdr:col>
      <xdr:colOff>127</xdr:colOff>
      <xdr:row>71</xdr:row>
      <xdr:rowOff>90170</xdr:rowOff>
    </xdr:from>
    <xdr:to>
      <xdr:col>5</xdr:col>
      <xdr:colOff>190627</xdr:colOff>
      <xdr:row>72</xdr:row>
      <xdr:rowOff>90170</xdr:rowOff>
    </xdr:to>
    <xdr:sp macro="_xll.PtreeEvent_ObjectClick" textlink="">
      <xdr:nvSpPr>
        <xdr:cNvPr id="257" name="PTObj_DNode_7_36">
          <a:extLst>
            <a:ext uri="{FF2B5EF4-FFF2-40B4-BE49-F238E27FC236}">
              <a16:creationId xmlns:a16="http://schemas.microsoft.com/office/drawing/2014/main" id="{BFF701B0-A248-436B-898F-79BC49EAB76F}"/>
            </a:ext>
          </a:extLst>
        </xdr:cNvPr>
        <xdr:cNvSpPr/>
      </xdr:nvSpPr>
      <xdr:spPr>
        <a:xfrm rot="-5400000">
          <a:off x="7372477" y="1361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71</xdr:row>
      <xdr:rowOff>95106</xdr:rowOff>
    </xdr:from>
    <xdr:ext cx="282257" cy="180627"/>
    <xdr:sp macro="_xll.PtreeEvent_ObjectClick" textlink="">
      <xdr:nvSpPr>
        <xdr:cNvPr id="260" name="PTObj_DBranchName_7_36">
          <a:extLst>
            <a:ext uri="{FF2B5EF4-FFF2-40B4-BE49-F238E27FC236}">
              <a16:creationId xmlns:a16="http://schemas.microsoft.com/office/drawing/2014/main" id="{D2BCCAC7-1E84-4CE9-B940-803D950004B3}"/>
            </a:ext>
          </a:extLst>
        </xdr:cNvPr>
        <xdr:cNvSpPr txBox="1"/>
      </xdr:nvSpPr>
      <xdr:spPr>
        <a:xfrm>
          <a:off x="6272022" y="13620606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75</xdr:row>
      <xdr:rowOff>90170</xdr:rowOff>
    </xdr:from>
    <xdr:to>
      <xdr:col>5</xdr:col>
      <xdr:colOff>190627</xdr:colOff>
      <xdr:row>76</xdr:row>
      <xdr:rowOff>90170</xdr:rowOff>
    </xdr:to>
    <xdr:sp macro="_xll.PtreeEvent_ObjectClick" textlink="">
      <xdr:nvSpPr>
        <xdr:cNvPr id="261" name="PTObj_DNode_7_38">
          <a:extLst>
            <a:ext uri="{FF2B5EF4-FFF2-40B4-BE49-F238E27FC236}">
              <a16:creationId xmlns:a16="http://schemas.microsoft.com/office/drawing/2014/main" id="{DC51447A-AFCE-4BB0-8294-8E6F814216CC}"/>
            </a:ext>
          </a:extLst>
        </xdr:cNvPr>
        <xdr:cNvSpPr/>
      </xdr:nvSpPr>
      <xdr:spPr>
        <a:xfrm rot="-5400000">
          <a:off x="7372477" y="1437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75</xdr:row>
      <xdr:rowOff>95106</xdr:rowOff>
    </xdr:from>
    <xdr:ext cx="369395" cy="180627"/>
    <xdr:sp macro="_xll.PtreeEvent_ObjectClick" textlink="">
      <xdr:nvSpPr>
        <xdr:cNvPr id="264" name="PTObj_DBranchName_7_38">
          <a:extLst>
            <a:ext uri="{FF2B5EF4-FFF2-40B4-BE49-F238E27FC236}">
              <a16:creationId xmlns:a16="http://schemas.microsoft.com/office/drawing/2014/main" id="{FE920C1F-A4A2-4A50-9697-51725684C963}"/>
            </a:ext>
          </a:extLst>
        </xdr:cNvPr>
        <xdr:cNvSpPr txBox="1"/>
      </xdr:nvSpPr>
      <xdr:spPr>
        <a:xfrm>
          <a:off x="6272022" y="14382606"/>
          <a:ext cx="369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Neutral</a:t>
          </a:r>
        </a:p>
      </xdr:txBody>
    </xdr:sp>
    <xdr:clientData/>
  </xdr:oneCellAnchor>
  <xdr:twoCellAnchor editAs="oneCell">
    <xdr:from>
      <xdr:col>5</xdr:col>
      <xdr:colOff>127</xdr:colOff>
      <xdr:row>77</xdr:row>
      <xdr:rowOff>90170</xdr:rowOff>
    </xdr:from>
    <xdr:to>
      <xdr:col>5</xdr:col>
      <xdr:colOff>190627</xdr:colOff>
      <xdr:row>78</xdr:row>
      <xdr:rowOff>90170</xdr:rowOff>
    </xdr:to>
    <xdr:sp macro="_xll.PtreeEvent_ObjectClick" textlink="">
      <xdr:nvSpPr>
        <xdr:cNvPr id="265" name="PTObj_DNode_7_39">
          <a:extLst>
            <a:ext uri="{FF2B5EF4-FFF2-40B4-BE49-F238E27FC236}">
              <a16:creationId xmlns:a16="http://schemas.microsoft.com/office/drawing/2014/main" id="{213399E6-EF01-44CC-8A28-D3E56F4358CA}"/>
            </a:ext>
          </a:extLst>
        </xdr:cNvPr>
        <xdr:cNvSpPr/>
      </xdr:nvSpPr>
      <xdr:spPr>
        <a:xfrm rot="-5400000">
          <a:off x="7372477" y="1475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77</xdr:row>
      <xdr:rowOff>95106</xdr:rowOff>
    </xdr:from>
    <xdr:ext cx="214225" cy="180627"/>
    <xdr:sp macro="_xll.PtreeEvent_ObjectClick" textlink="">
      <xdr:nvSpPr>
        <xdr:cNvPr id="268" name="PTObj_DBranchName_7_39">
          <a:extLst>
            <a:ext uri="{FF2B5EF4-FFF2-40B4-BE49-F238E27FC236}">
              <a16:creationId xmlns:a16="http://schemas.microsoft.com/office/drawing/2014/main" id="{1E38D3D6-4F79-48CA-8491-2DFFBF93E365}"/>
            </a:ext>
          </a:extLst>
        </xdr:cNvPr>
        <xdr:cNvSpPr txBox="1"/>
      </xdr:nvSpPr>
      <xdr:spPr>
        <a:xfrm>
          <a:off x="6272022" y="14763606"/>
          <a:ext cx="2142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9838-01F5-4B8A-8342-DF13654B45C2}">
  <dimension ref="A1:B6"/>
  <sheetViews>
    <sheetView workbookViewId="0">
      <selection activeCell="B27" sqref="B27"/>
    </sheetView>
  </sheetViews>
  <sheetFormatPr defaultRowHeight="15"/>
  <cols>
    <col min="1" max="2" width="15.7109375" customWidth="1"/>
  </cols>
  <sheetData>
    <row r="1" spans="1:2" ht="24.95" customHeight="1" thickTop="1" thickBot="1">
      <c r="A1" s="6"/>
      <c r="B1" s="7"/>
    </row>
    <row r="2" spans="1:2" ht="15.75" thickTop="1">
      <c r="A2" s="4" t="s">
        <v>147</v>
      </c>
      <c r="B2" s="8">
        <f>inflCalc_2!$G$2</f>
        <v>10</v>
      </c>
    </row>
    <row r="3" spans="1:2">
      <c r="A3" s="4" t="s">
        <v>61</v>
      </c>
      <c r="B3" s="8">
        <f>inflCalc_2!$H$2</f>
        <v>0</v>
      </c>
    </row>
    <row r="4" spans="1:2">
      <c r="A4" s="4" t="s">
        <v>62</v>
      </c>
      <c r="B4" s="8">
        <f>inflCalc_2!$I$2</f>
        <v>10</v>
      </c>
    </row>
    <row r="5" spans="1:2" ht="15.75" thickBot="1">
      <c r="A5" s="5" t="s">
        <v>63</v>
      </c>
      <c r="B5" s="9">
        <f>inflCalc_2!$J$2</f>
        <v>10</v>
      </c>
    </row>
    <row r="6" spans="1:2" ht="15.75" thickTop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54B2-99B5-42A2-98AA-59D035576AA6}">
  <dimension ref="A1:R191"/>
  <sheetViews>
    <sheetView tabSelected="1" zoomScale="110" zoomScaleNormal="110" workbookViewId="0">
      <selection activeCell="G9" sqref="G9"/>
    </sheetView>
  </sheetViews>
  <sheetFormatPr defaultColWidth="20.7109375" defaultRowHeight="15"/>
  <cols>
    <col min="1" max="1" width="27.140625" customWidth="1"/>
    <col min="3" max="3" width="24.140625" customWidth="1"/>
    <col min="4" max="4" width="25.42578125" customWidth="1"/>
    <col min="5" max="5" width="22" customWidth="1"/>
  </cols>
  <sheetData>
    <row r="1" spans="2:18">
      <c r="B1" s="22"/>
      <c r="C1" s="23" t="s">
        <v>65</v>
      </c>
      <c r="D1" s="23"/>
      <c r="E1" s="23" t="s">
        <v>66</v>
      </c>
      <c r="F1" s="23"/>
      <c r="G1" s="23" t="s">
        <v>122</v>
      </c>
      <c r="H1" s="23"/>
    </row>
    <row r="2" spans="2:18">
      <c r="B2" s="22"/>
      <c r="C2" s="24"/>
      <c r="D2" s="24"/>
      <c r="E2" s="24"/>
      <c r="F2" s="24"/>
      <c r="G2" s="24"/>
      <c r="H2" s="24"/>
    </row>
    <row r="3" spans="2:18">
      <c r="B3" s="22"/>
      <c r="C3" s="24" t="s">
        <v>191</v>
      </c>
      <c r="D3" s="24" t="s">
        <v>192</v>
      </c>
      <c r="E3" s="24" t="s">
        <v>193</v>
      </c>
      <c r="F3" s="24" t="s">
        <v>194</v>
      </c>
      <c r="G3" s="24" t="s">
        <v>195</v>
      </c>
      <c r="H3" s="24" t="s">
        <v>196</v>
      </c>
    </row>
    <row r="4" spans="2:18" ht="15.75">
      <c r="B4" s="26" t="s">
        <v>107</v>
      </c>
      <c r="C4" s="22">
        <v>0.62205900000000003</v>
      </c>
      <c r="D4" s="22">
        <f>1-C4</f>
        <v>0.37794099999999997</v>
      </c>
      <c r="E4" s="22">
        <v>0.846391</v>
      </c>
      <c r="F4" s="22">
        <f>1-E4</f>
        <v>0.153609</v>
      </c>
      <c r="G4" s="25">
        <v>0.72816000000000003</v>
      </c>
      <c r="H4" s="22">
        <f>1-G4</f>
        <v>0.27183999999999997</v>
      </c>
      <c r="J4">
        <v>40</v>
      </c>
      <c r="K4">
        <v>20</v>
      </c>
      <c r="L4">
        <v>20</v>
      </c>
      <c r="M4">
        <v>0</v>
      </c>
      <c r="N4">
        <v>20</v>
      </c>
      <c r="O4">
        <v>0</v>
      </c>
      <c r="P4">
        <v>0</v>
      </c>
      <c r="Q4">
        <v>-20</v>
      </c>
    </row>
    <row r="5" spans="2:18" ht="15.75">
      <c r="B5" s="26" t="s">
        <v>108</v>
      </c>
      <c r="C5" s="22">
        <v>0.94292600000000004</v>
      </c>
      <c r="D5" s="22">
        <f t="shared" ref="D5:D9" si="0">1-C5</f>
        <v>5.7073999999999958E-2</v>
      </c>
      <c r="E5" s="22">
        <v>0.87010699999999996</v>
      </c>
      <c r="F5" s="22">
        <f t="shared" ref="F5:F9" si="1">1-E5</f>
        <v>0.12989300000000004</v>
      </c>
      <c r="G5" s="25"/>
      <c r="H5" s="22"/>
      <c r="J5">
        <f>$G$4*C4*E4*$J$4</f>
        <v>15.335199282579325</v>
      </c>
      <c r="K5">
        <f>$H$4*C4*E4*$K$4</f>
        <v>2.8625031400903387</v>
      </c>
      <c r="L5">
        <f>$G$4*C4*F4*$L$4</f>
        <v>1.3915699875103393</v>
      </c>
      <c r="M5">
        <f>C4*F4*$H$4*$M$4</f>
        <v>0</v>
      </c>
      <c r="N5">
        <f>D4*E4*$G$4*$N$4</f>
        <v>4.6585617699103388</v>
      </c>
      <c r="O5">
        <f>D4*E4*$H$4*$O$4</f>
        <v>0</v>
      </c>
      <c r="P5">
        <f>D4*F4*$G$4*$P$4</f>
        <v>0</v>
      </c>
      <c r="Q5">
        <f>D4*F4*$H$4*$Q$4</f>
        <v>-0.31563418009033917</v>
      </c>
      <c r="R5" s="47">
        <f>SUM(J5:Q5)</f>
        <v>23.932200000000005</v>
      </c>
    </row>
    <row r="6" spans="2:18" ht="15.75">
      <c r="B6" s="26" t="s">
        <v>109</v>
      </c>
      <c r="C6" s="22">
        <v>0.89175499999999996</v>
      </c>
      <c r="D6" s="22">
        <f t="shared" si="0"/>
        <v>0.10824500000000004</v>
      </c>
      <c r="E6" s="22">
        <v>0.90317800000000004</v>
      </c>
      <c r="F6" s="22">
        <f t="shared" si="1"/>
        <v>9.6821999999999964E-2</v>
      </c>
      <c r="G6" s="25"/>
      <c r="H6" s="22"/>
      <c r="J6">
        <f t="shared" ref="J6:J10" si="2">$G$4*C5*E5*$J$4</f>
        <v>23.896653318631564</v>
      </c>
      <c r="K6">
        <f t="shared" ref="K6:K10" si="3">$H$4*C5*E5*$K$4</f>
        <v>4.460603602324217</v>
      </c>
      <c r="L6">
        <f t="shared" ref="L6:L10" si="4">$G$4*C5*F5*$L$4</f>
        <v>1.7836932638842182</v>
      </c>
      <c r="M6">
        <f t="shared" ref="M6:M10" si="5">C5*F5*$H$4*$M$4</f>
        <v>0</v>
      </c>
      <c r="N6">
        <f t="shared" ref="N6:N10" si="6">D5*E5*$G$4*$N$4</f>
        <v>0.72321560308421717</v>
      </c>
      <c r="O6">
        <f t="shared" ref="O6:O10" si="7">D5*E5*$H$4*$O$4</f>
        <v>0</v>
      </c>
      <c r="P6">
        <f t="shared" ref="P6:P10" si="8">D5*F5*$G$4*$P$4</f>
        <v>0</v>
      </c>
      <c r="Q6">
        <f t="shared" ref="Q6:Q10" si="9">D5*F5*$H$4*$Q$4</f>
        <v>-4.0305787924217573E-2</v>
      </c>
      <c r="R6" s="47">
        <f t="shared" ref="R6:R10" si="10">SUM(J6:Q6)</f>
        <v>30.823859999999996</v>
      </c>
    </row>
    <row r="7" spans="2:18" ht="15.75">
      <c r="B7" s="26" t="s">
        <v>110</v>
      </c>
      <c r="C7" s="22">
        <v>0.59742799999999996</v>
      </c>
      <c r="D7" s="22">
        <f t="shared" si="0"/>
        <v>0.40257200000000004</v>
      </c>
      <c r="E7" s="22">
        <v>0.83071499999999998</v>
      </c>
      <c r="F7" s="22">
        <f t="shared" si="1"/>
        <v>0.16928500000000002</v>
      </c>
      <c r="G7" s="22"/>
      <c r="H7" s="22"/>
      <c r="J7">
        <f t="shared" si="2"/>
        <v>23.458795690380096</v>
      </c>
      <c r="K7">
        <f t="shared" si="3"/>
        <v>4.3788721026099511</v>
      </c>
      <c r="L7">
        <f t="shared" si="4"/>
        <v>1.2574085708099516</v>
      </c>
      <c r="M7">
        <f t="shared" si="5"/>
        <v>0</v>
      </c>
      <c r="N7">
        <f t="shared" si="6"/>
        <v>1.4237640044099527</v>
      </c>
      <c r="O7">
        <f t="shared" si="7"/>
        <v>0</v>
      </c>
      <c r="P7">
        <f t="shared" si="8"/>
        <v>0</v>
      </c>
      <c r="Q7">
        <f t="shared" si="9"/>
        <v>-5.698036820995199E-2</v>
      </c>
      <c r="R7" s="47">
        <f t="shared" si="10"/>
        <v>30.461859999999998</v>
      </c>
    </row>
    <row r="8" spans="2:18" ht="15.75">
      <c r="B8" s="26" t="s">
        <v>111</v>
      </c>
      <c r="C8" s="22">
        <v>0.88269900000000001</v>
      </c>
      <c r="D8" s="22">
        <f t="shared" si="0"/>
        <v>0.11730099999999999</v>
      </c>
      <c r="E8" s="22">
        <v>0.82294999999999996</v>
      </c>
      <c r="F8" s="22">
        <f t="shared" si="1"/>
        <v>0.17705000000000004</v>
      </c>
      <c r="G8" s="22"/>
      <c r="H8" s="22"/>
      <c r="J8">
        <f t="shared" si="2"/>
        <v>14.455210989068927</v>
      </c>
      <c r="K8">
        <f t="shared" si="3"/>
        <v>2.6982425258655351</v>
      </c>
      <c r="L8">
        <f t="shared" si="4"/>
        <v>1.4728579550655361</v>
      </c>
      <c r="M8">
        <f t="shared" si="5"/>
        <v>0</v>
      </c>
      <c r="N8">
        <f t="shared" si="6"/>
        <v>4.8702631934655365</v>
      </c>
      <c r="O8">
        <f t="shared" si="7"/>
        <v>0</v>
      </c>
      <c r="P8">
        <f t="shared" si="8"/>
        <v>0</v>
      </c>
      <c r="Q8">
        <f t="shared" si="9"/>
        <v>-0.37051466346553602</v>
      </c>
      <c r="R8" s="47">
        <f t="shared" si="10"/>
        <v>23.126059999999999</v>
      </c>
    </row>
    <row r="9" spans="2:18" ht="15.75">
      <c r="B9" s="26" t="s">
        <v>112</v>
      </c>
      <c r="C9" s="22">
        <v>0.99796600000000002</v>
      </c>
      <c r="D9" s="22">
        <f t="shared" si="0"/>
        <v>2.0339999999999803E-3</v>
      </c>
      <c r="E9" s="22">
        <v>0.91587399999999997</v>
      </c>
      <c r="F9" s="22">
        <f t="shared" si="1"/>
        <v>8.4126000000000034E-2</v>
      </c>
      <c r="G9" s="22"/>
      <c r="H9" s="22"/>
      <c r="I9" s="21"/>
      <c r="J9">
        <f t="shared" si="2"/>
        <v>21.157916246205119</v>
      </c>
      <c r="K9">
        <f t="shared" si="3"/>
        <v>3.9493847178974395</v>
      </c>
      <c r="L9">
        <f t="shared" si="4"/>
        <v>2.275963953697441</v>
      </c>
      <c r="M9">
        <f t="shared" si="5"/>
        <v>0</v>
      </c>
      <c r="N9">
        <f t="shared" si="6"/>
        <v>1.4058273168974398</v>
      </c>
      <c r="O9">
        <f t="shared" si="7"/>
        <v>0</v>
      </c>
      <c r="P9">
        <f t="shared" si="8"/>
        <v>0</v>
      </c>
      <c r="Q9">
        <f t="shared" si="9"/>
        <v>-0.11291223469743999</v>
      </c>
      <c r="R9" s="47">
        <f t="shared" si="10"/>
        <v>28.676179999999999</v>
      </c>
    </row>
    <row r="10" spans="2:18">
      <c r="E10" s="13">
        <f>$G$4</f>
        <v>0.72816000000000003</v>
      </c>
      <c r="F10" s="17">
        <f>_xll.PTreeNodeProbability(treeCalc_2!$F$2,1)</f>
        <v>0</v>
      </c>
      <c r="J10">
        <f t="shared" si="2"/>
        <v>26.621853260828697</v>
      </c>
      <c r="K10">
        <f t="shared" si="3"/>
        <v>4.9692956152656507</v>
      </c>
      <c r="L10">
        <f t="shared" si="4"/>
        <v>1.2226518207856516</v>
      </c>
      <c r="M10">
        <f t="shared" si="5"/>
        <v>0</v>
      </c>
      <c r="N10">
        <f t="shared" si="6"/>
        <v>2.7129606385650935E-2</v>
      </c>
      <c r="O10">
        <f t="shared" si="7"/>
        <v>0</v>
      </c>
      <c r="P10">
        <f t="shared" si="8"/>
        <v>0</v>
      </c>
      <c r="Q10">
        <f t="shared" si="9"/>
        <v>-9.3030326565119131E-4</v>
      </c>
      <c r="R10" s="47">
        <f t="shared" si="10"/>
        <v>32.839999999999996</v>
      </c>
    </row>
    <row r="11" spans="2:18">
      <c r="E11" s="12">
        <v>10</v>
      </c>
      <c r="F11" s="16">
        <f>_xll.PTreeNodeValue(treeCalc_2!$F$2,1)</f>
        <v>40</v>
      </c>
      <c r="H11" s="20"/>
      <c r="M11" s="20"/>
    </row>
    <row r="12" spans="2:18">
      <c r="D12" s="13">
        <f>$E$4</f>
        <v>0.846391</v>
      </c>
      <c r="E12" s="10" t="s">
        <v>122</v>
      </c>
      <c r="H12" s="20"/>
      <c r="M12" s="20"/>
    </row>
    <row r="13" spans="2:18">
      <c r="D13" s="12">
        <v>10</v>
      </c>
      <c r="E13" s="11">
        <f>_xll.PTreeNodeValue(treeCalc_2!$F$2,2)</f>
        <v>34.563200000000002</v>
      </c>
      <c r="H13" s="20"/>
      <c r="M13" s="20"/>
    </row>
    <row r="14" spans="2:18">
      <c r="E14" s="13">
        <f>$H$4</f>
        <v>0.27183999999999997</v>
      </c>
      <c r="F14" s="17">
        <f>_xll.PTreeNodeProbability(treeCalc_2!$F$2,3)</f>
        <v>0</v>
      </c>
      <c r="H14" s="20"/>
    </row>
    <row r="15" spans="2:18">
      <c r="E15" s="12">
        <v>-10</v>
      </c>
      <c r="F15" s="16">
        <f>_xll.PTreeNodeValue(treeCalc_2!$F$2,3)</f>
        <v>20</v>
      </c>
      <c r="H15" s="20"/>
    </row>
    <row r="16" spans="2:18">
      <c r="C16" s="13">
        <f>$C$4</f>
        <v>0.62205900000000003</v>
      </c>
      <c r="D16" s="10" t="s">
        <v>66</v>
      </c>
      <c r="H16" s="20"/>
    </row>
    <row r="17" spans="2:6">
      <c r="C17" s="12">
        <v>10</v>
      </c>
      <c r="D17" s="11">
        <f>_xll.PTreeNodeValue(treeCalc_2!$F$2,4)</f>
        <v>31.491020000000002</v>
      </c>
    </row>
    <row r="18" spans="2:6" ht="15" customHeight="1">
      <c r="E18" s="13">
        <f>$G$4</f>
        <v>0.72816000000000003</v>
      </c>
      <c r="F18" s="17">
        <f>_xll.PTreeNodeProbability(treeCalc_2!$F$2,5)</f>
        <v>0</v>
      </c>
    </row>
    <row r="19" spans="2:6" ht="15" customHeight="1">
      <c r="E19" s="12">
        <v>10</v>
      </c>
      <c r="F19" s="16">
        <f>_xll.PTreeNodeValue(treeCalc_2!$F$2,5)</f>
        <v>20</v>
      </c>
    </row>
    <row r="20" spans="2:6" ht="15" customHeight="1">
      <c r="D20" s="13">
        <f>$F$4</f>
        <v>0.153609</v>
      </c>
      <c r="E20" s="10" t="s">
        <v>122</v>
      </c>
    </row>
    <row r="21" spans="2:6" ht="15" customHeight="1">
      <c r="D21" s="12">
        <v>-10</v>
      </c>
      <c r="E21" s="11">
        <f>_xll.PTreeNodeValue(treeCalc_2!$F$2,6)</f>
        <v>14.5632</v>
      </c>
    </row>
    <row r="22" spans="2:6" ht="15" customHeight="1">
      <c r="E22" s="13">
        <f>$H$4</f>
        <v>0.27183999999999997</v>
      </c>
      <c r="F22" s="17">
        <f>_xll.PTreeNodeProbability(treeCalc_2!$F$2,7)</f>
        <v>0</v>
      </c>
    </row>
    <row r="23" spans="2:6" ht="15" customHeight="1">
      <c r="E23" s="12">
        <v>-10</v>
      </c>
      <c r="F23" s="16">
        <f>_xll.PTreeNodeValue(treeCalc_2!$F$2,7)</f>
        <v>0</v>
      </c>
    </row>
    <row r="24" spans="2:6">
      <c r="B24" s="18" t="b">
        <f>_xll.PTreeNodeDecision(treeCalc_2!$F$2,8)</f>
        <v>0</v>
      </c>
      <c r="C24" s="10" t="s">
        <v>65</v>
      </c>
    </row>
    <row r="25" spans="2:6">
      <c r="B25" s="12">
        <v>10</v>
      </c>
      <c r="C25" s="11">
        <f>_xll.PTreeNodeValue(treeCalc_2!$F$2,8)</f>
        <v>23.932200000000002</v>
      </c>
    </row>
    <row r="26" spans="2:6" ht="15" customHeight="1">
      <c r="E26" s="13">
        <f>$G$4</f>
        <v>0.72816000000000003</v>
      </c>
      <c r="F26" s="17">
        <f>_xll.PTreeNodeProbability(treeCalc_2!$F$2,10)</f>
        <v>0</v>
      </c>
    </row>
    <row r="27" spans="2:6" ht="15" customHeight="1">
      <c r="E27" s="12">
        <v>10</v>
      </c>
      <c r="F27" s="16">
        <f>_xll.PTreeNodeValue(treeCalc_2!$F$2,10)</f>
        <v>20</v>
      </c>
    </row>
    <row r="28" spans="2:6" ht="15" customHeight="1">
      <c r="D28" s="13">
        <f>$E$4</f>
        <v>0.846391</v>
      </c>
      <c r="E28" s="10" t="s">
        <v>122</v>
      </c>
    </row>
    <row r="29" spans="2:6" ht="15" customHeight="1">
      <c r="D29" s="12">
        <v>10</v>
      </c>
      <c r="E29" s="11">
        <f>_xll.PTreeNodeValue(treeCalc_2!$F$2,9)</f>
        <v>14.5632</v>
      </c>
    </row>
    <row r="30" spans="2:6" ht="15" customHeight="1">
      <c r="E30" s="13">
        <f>$H$4</f>
        <v>0.27183999999999997</v>
      </c>
      <c r="F30" s="17">
        <f>_xll.PTreeNodeProbability(treeCalc_2!$F$2,11)</f>
        <v>0</v>
      </c>
    </row>
    <row r="31" spans="2:6" ht="15" customHeight="1">
      <c r="E31" s="12">
        <v>-10</v>
      </c>
      <c r="F31" s="16">
        <f>_xll.PTreeNodeValue(treeCalc_2!$F$2,11)</f>
        <v>0</v>
      </c>
    </row>
    <row r="32" spans="2:6" ht="15" customHeight="1">
      <c r="C32" s="13">
        <f>$D$4</f>
        <v>0.37794099999999997</v>
      </c>
      <c r="D32" s="10" t="s">
        <v>66</v>
      </c>
    </row>
    <row r="33" spans="3:6" ht="15" customHeight="1">
      <c r="C33" s="12">
        <v>-10</v>
      </c>
      <c r="D33" s="11">
        <f>_xll.PTreeNodeValue(treeCalc_2!$F$2,12)</f>
        <v>11.491019999999999</v>
      </c>
    </row>
    <row r="34" spans="3:6" ht="15" customHeight="1">
      <c r="E34" s="13">
        <f>$G$4</f>
        <v>0.72816000000000003</v>
      </c>
      <c r="F34" s="17">
        <f>_xll.PTreeNodeProbability(treeCalc_2!$F$2,14)</f>
        <v>0</v>
      </c>
    </row>
    <row r="35" spans="3:6" ht="15" customHeight="1">
      <c r="E35" s="12">
        <v>10</v>
      </c>
      <c r="F35" s="16">
        <f>_xll.PTreeNodeValue(treeCalc_2!$F$2,14)</f>
        <v>0</v>
      </c>
    </row>
    <row r="36" spans="3:6" ht="15" customHeight="1">
      <c r="D36" s="13">
        <f>$F$4</f>
        <v>0.153609</v>
      </c>
      <c r="E36" s="10" t="s">
        <v>122</v>
      </c>
    </row>
    <row r="37" spans="3:6" ht="15" customHeight="1">
      <c r="D37" s="12">
        <v>-10</v>
      </c>
      <c r="E37" s="11">
        <f>_xll.PTreeNodeValue(treeCalc_2!$F$2,13)</f>
        <v>-5.4367999999999999</v>
      </c>
    </row>
    <row r="38" spans="3:6" ht="15" customHeight="1">
      <c r="E38" s="13">
        <f>$H$4</f>
        <v>0.27183999999999997</v>
      </c>
      <c r="F38" s="17">
        <f>_xll.PTreeNodeProbability(treeCalc_2!$F$2,15)</f>
        <v>0</v>
      </c>
    </row>
    <row r="39" spans="3:6" ht="15" customHeight="1">
      <c r="E39" s="12">
        <v>-10</v>
      </c>
      <c r="F39" s="16">
        <f>_xll.PTreeNodeValue(treeCalc_2!$F$2,15)</f>
        <v>-20</v>
      </c>
    </row>
    <row r="40" spans="3:6" ht="15" customHeight="1">
      <c r="E40" s="13">
        <f>$G$4</f>
        <v>0.72816000000000003</v>
      </c>
      <c r="F40" s="17">
        <f>_xll.PTreeNodeProbability(treeCalc_2!$F$2,16)</f>
        <v>0</v>
      </c>
    </row>
    <row r="41" spans="3:6" ht="15" customHeight="1">
      <c r="E41" s="12">
        <v>10</v>
      </c>
      <c r="F41" s="16">
        <f>_xll.PTreeNodeValue(treeCalc_2!$F$2,16)</f>
        <v>40</v>
      </c>
    </row>
    <row r="42" spans="3:6" ht="15" customHeight="1">
      <c r="D42" s="13">
        <f>$E$5</f>
        <v>0.87010699999999996</v>
      </c>
      <c r="E42" s="10" t="s">
        <v>122</v>
      </c>
    </row>
    <row r="43" spans="3:6" ht="15" customHeight="1">
      <c r="D43" s="12">
        <v>10</v>
      </c>
      <c r="E43" s="11">
        <f>_xll.PTreeNodeValue(treeCalc_2!$F$2,17)</f>
        <v>34.563200000000002</v>
      </c>
    </row>
    <row r="44" spans="3:6" ht="15" customHeight="1">
      <c r="E44" s="13">
        <f>$H$4</f>
        <v>0.27183999999999997</v>
      </c>
      <c r="F44" s="17">
        <f>_xll.PTreeNodeProbability(treeCalc_2!$F$2,18)</f>
        <v>0</v>
      </c>
    </row>
    <row r="45" spans="3:6" ht="15" customHeight="1">
      <c r="E45" s="12">
        <v>-10</v>
      </c>
      <c r="F45" s="16">
        <f>_xll.PTreeNodeValue(treeCalc_2!$F$2,18)</f>
        <v>20</v>
      </c>
    </row>
    <row r="46" spans="3:6">
      <c r="C46" s="13">
        <f>$C$5</f>
        <v>0.94292600000000004</v>
      </c>
      <c r="D46" s="10" t="s">
        <v>66</v>
      </c>
    </row>
    <row r="47" spans="3:6">
      <c r="C47" s="12">
        <v>10</v>
      </c>
      <c r="D47" s="11">
        <f>_xll.PTreeNodeValue(treeCalc_2!$F$2,19)</f>
        <v>31.965340000000001</v>
      </c>
    </row>
    <row r="48" spans="3:6" ht="15" customHeight="1">
      <c r="E48" s="13">
        <f>$G$4</f>
        <v>0.72816000000000003</v>
      </c>
      <c r="F48" s="17">
        <f>_xll.PTreeNodeProbability(treeCalc_2!$F$2,20)</f>
        <v>0</v>
      </c>
    </row>
    <row r="49" spans="2:6" ht="15" customHeight="1">
      <c r="E49" s="12">
        <v>10</v>
      </c>
      <c r="F49" s="16">
        <f>_xll.PTreeNodeValue(treeCalc_2!$F$2,20)</f>
        <v>20</v>
      </c>
    </row>
    <row r="50" spans="2:6" ht="15" customHeight="1">
      <c r="D50" s="13">
        <f>$F$5</f>
        <v>0.12989300000000004</v>
      </c>
      <c r="E50" s="10" t="s">
        <v>122</v>
      </c>
    </row>
    <row r="51" spans="2:6" ht="15" customHeight="1">
      <c r="D51" s="12">
        <v>-10</v>
      </c>
      <c r="E51" s="11">
        <f>_xll.PTreeNodeValue(treeCalc_2!$F$2,21)</f>
        <v>14.5632</v>
      </c>
    </row>
    <row r="52" spans="2:6" ht="15" customHeight="1">
      <c r="E52" s="13">
        <f>$H$4</f>
        <v>0.27183999999999997</v>
      </c>
      <c r="F52" s="17">
        <f>_xll.PTreeNodeProbability(treeCalc_2!$F$2,22)</f>
        <v>0</v>
      </c>
    </row>
    <row r="53" spans="2:6" ht="15" customHeight="1">
      <c r="E53" s="12">
        <v>-10</v>
      </c>
      <c r="F53" s="16">
        <f>_xll.PTreeNodeValue(treeCalc_2!$F$2,22)</f>
        <v>0</v>
      </c>
    </row>
    <row r="54" spans="2:6">
      <c r="B54" s="18" t="b">
        <f>_xll.PTreeNodeDecision(treeCalc_2!$F$2,23)</f>
        <v>0</v>
      </c>
      <c r="C54" s="10" t="s">
        <v>65</v>
      </c>
    </row>
    <row r="55" spans="2:6">
      <c r="B55" s="12">
        <v>10</v>
      </c>
      <c r="C55" s="11">
        <f>_xll.PTreeNodeValue(treeCalc_2!$F$2,23)</f>
        <v>30.82386</v>
      </c>
    </row>
    <row r="56" spans="2:6" ht="15" customHeight="1">
      <c r="E56" s="13">
        <f>$G$4</f>
        <v>0.72816000000000003</v>
      </c>
      <c r="F56" s="17">
        <f>_xll.PTreeNodeProbability(treeCalc_2!$F$2,25)</f>
        <v>0</v>
      </c>
    </row>
    <row r="57" spans="2:6" ht="15" customHeight="1">
      <c r="E57" s="12">
        <v>10</v>
      </c>
      <c r="F57" s="16">
        <f>_xll.PTreeNodeValue(treeCalc_2!$F$2,25)</f>
        <v>20</v>
      </c>
    </row>
    <row r="58" spans="2:6" ht="15" customHeight="1">
      <c r="D58" s="13">
        <f>$E$5</f>
        <v>0.87010699999999996</v>
      </c>
      <c r="E58" s="10" t="s">
        <v>122</v>
      </c>
    </row>
    <row r="59" spans="2:6" ht="15" customHeight="1">
      <c r="D59" s="12">
        <v>10</v>
      </c>
      <c r="E59" s="11">
        <f>_xll.PTreeNodeValue(treeCalc_2!$F$2,24)</f>
        <v>14.5632</v>
      </c>
    </row>
    <row r="60" spans="2:6" ht="15" customHeight="1">
      <c r="E60" s="13">
        <f>$H$4</f>
        <v>0.27183999999999997</v>
      </c>
      <c r="F60" s="17">
        <f>_xll.PTreeNodeProbability(treeCalc_2!$F$2,26)</f>
        <v>0</v>
      </c>
    </row>
    <row r="61" spans="2:6" ht="15" customHeight="1">
      <c r="E61" s="12">
        <v>-10</v>
      </c>
      <c r="F61" s="16">
        <f>_xll.PTreeNodeValue(treeCalc_2!$F$2,26)</f>
        <v>0</v>
      </c>
    </row>
    <row r="62" spans="2:6" ht="15" customHeight="1">
      <c r="C62" s="13">
        <f>$D$5</f>
        <v>5.7073999999999958E-2</v>
      </c>
      <c r="D62" s="10" t="s">
        <v>66</v>
      </c>
    </row>
    <row r="63" spans="2:6" ht="15" customHeight="1">
      <c r="C63" s="12">
        <v>-10</v>
      </c>
      <c r="D63" s="11">
        <f>_xll.PTreeNodeValue(treeCalc_2!$F$2,27)</f>
        <v>11.965339999999999</v>
      </c>
    </row>
    <row r="64" spans="2:6" ht="15" customHeight="1">
      <c r="E64" s="13">
        <f>$G$4</f>
        <v>0.72816000000000003</v>
      </c>
      <c r="F64" s="17">
        <f>_xll.PTreeNodeProbability(treeCalc_2!$F$2,29)</f>
        <v>0</v>
      </c>
    </row>
    <row r="65" spans="3:6" ht="15" customHeight="1">
      <c r="E65" s="12">
        <v>10</v>
      </c>
      <c r="F65" s="16">
        <f>_xll.PTreeNodeValue(treeCalc_2!$F$2,29)</f>
        <v>0</v>
      </c>
    </row>
    <row r="66" spans="3:6" ht="15" customHeight="1">
      <c r="D66" s="13">
        <f>$F$5</f>
        <v>0.12989300000000004</v>
      </c>
      <c r="E66" s="10" t="s">
        <v>122</v>
      </c>
    </row>
    <row r="67" spans="3:6" ht="15" customHeight="1">
      <c r="D67" s="12">
        <v>-10</v>
      </c>
      <c r="E67" s="11">
        <f>_xll.PTreeNodeValue(treeCalc_2!$F$2,28)</f>
        <v>-5.4367999999999999</v>
      </c>
    </row>
    <row r="68" spans="3:6" ht="15" customHeight="1">
      <c r="E68" s="13">
        <f>$H$4</f>
        <v>0.27183999999999997</v>
      </c>
      <c r="F68" s="17">
        <f>_xll.PTreeNodeProbability(treeCalc_2!$F$2,30)</f>
        <v>0</v>
      </c>
    </row>
    <row r="69" spans="3:6" ht="15" customHeight="1">
      <c r="E69" s="12">
        <v>-10</v>
      </c>
      <c r="F69" s="16">
        <f>_xll.PTreeNodeValue(treeCalc_2!$F$2,30)</f>
        <v>-20</v>
      </c>
    </row>
    <row r="70" spans="3:6" ht="15" customHeight="1">
      <c r="E70" s="13">
        <f>$G$4</f>
        <v>0.72816000000000003</v>
      </c>
      <c r="F70" s="17">
        <f>_xll.PTreeNodeProbability(treeCalc_2!$F$2,31)</f>
        <v>0</v>
      </c>
    </row>
    <row r="71" spans="3:6" ht="15" customHeight="1">
      <c r="E71" s="12">
        <v>10</v>
      </c>
      <c r="F71" s="16">
        <f>_xll.PTreeNodeValue(treeCalc_2!$F$2,31)</f>
        <v>40</v>
      </c>
    </row>
    <row r="72" spans="3:6" ht="15" customHeight="1">
      <c r="D72" s="13">
        <f>$E$6</f>
        <v>0.90317800000000004</v>
      </c>
      <c r="E72" s="10" t="s">
        <v>122</v>
      </c>
    </row>
    <row r="73" spans="3:6" ht="15" customHeight="1">
      <c r="D73" s="12">
        <v>10</v>
      </c>
      <c r="E73" s="11">
        <f>_xll.PTreeNodeValue(treeCalc_2!$F$2,32)</f>
        <v>34.563200000000002</v>
      </c>
    </row>
    <row r="74" spans="3:6" ht="15" customHeight="1">
      <c r="E74" s="13">
        <f>$H$4</f>
        <v>0.27183999999999997</v>
      </c>
      <c r="F74" s="17">
        <f>_xll.PTreeNodeProbability(treeCalc_2!$F$2,33)</f>
        <v>0</v>
      </c>
    </row>
    <row r="75" spans="3:6" ht="15" customHeight="1">
      <c r="E75" s="12">
        <v>-10</v>
      </c>
      <c r="F75" s="16">
        <f>_xll.PTreeNodeValue(treeCalc_2!$F$2,33)</f>
        <v>20</v>
      </c>
    </row>
    <row r="76" spans="3:6">
      <c r="C76" s="13">
        <f>$C$6</f>
        <v>0.89175499999999996</v>
      </c>
      <c r="D76" s="10" t="s">
        <v>66</v>
      </c>
    </row>
    <row r="77" spans="3:6">
      <c r="C77" s="12">
        <v>10</v>
      </c>
      <c r="D77" s="11">
        <f>_xll.PTreeNodeValue(treeCalc_2!$F$2,34)</f>
        <v>32.626760000000004</v>
      </c>
    </row>
    <row r="78" spans="3:6" ht="15" customHeight="1">
      <c r="E78" s="13">
        <f>$G$4</f>
        <v>0.72816000000000003</v>
      </c>
      <c r="F78" s="17">
        <f>_xll.PTreeNodeProbability(treeCalc_2!$F$2,35)</f>
        <v>0</v>
      </c>
    </row>
    <row r="79" spans="3:6" ht="15" customHeight="1">
      <c r="E79" s="12">
        <v>10</v>
      </c>
      <c r="F79" s="16">
        <f>_xll.PTreeNodeValue(treeCalc_2!$F$2,35)</f>
        <v>20</v>
      </c>
    </row>
    <row r="80" spans="3:6" ht="15" customHeight="1">
      <c r="D80" s="13">
        <f>$F$6</f>
        <v>9.6821999999999964E-2</v>
      </c>
      <c r="E80" s="10" t="s">
        <v>122</v>
      </c>
    </row>
    <row r="81" spans="2:6" ht="15" customHeight="1">
      <c r="D81" s="12">
        <v>-10</v>
      </c>
      <c r="E81" s="11">
        <f>_xll.PTreeNodeValue(treeCalc_2!$F$2,36)</f>
        <v>14.5632</v>
      </c>
    </row>
    <row r="82" spans="2:6" ht="15" customHeight="1">
      <c r="E82" s="13">
        <f>$H$4</f>
        <v>0.27183999999999997</v>
      </c>
      <c r="F82" s="17">
        <f>_xll.PTreeNodeProbability(treeCalc_2!$F$2,37)</f>
        <v>0</v>
      </c>
    </row>
    <row r="83" spans="2:6" ht="15" customHeight="1">
      <c r="E83" s="12">
        <v>-10</v>
      </c>
      <c r="F83" s="16">
        <f>_xll.PTreeNodeValue(treeCalc_2!$F$2,37)</f>
        <v>0</v>
      </c>
    </row>
    <row r="84" spans="2:6">
      <c r="B84" s="18" t="b">
        <f>_xll.PTreeNodeDecision(treeCalc_2!$F$2,38)</f>
        <v>0</v>
      </c>
      <c r="C84" s="10" t="s">
        <v>65</v>
      </c>
    </row>
    <row r="85" spans="2:6">
      <c r="B85" s="12">
        <v>10</v>
      </c>
      <c r="C85" s="11">
        <f>_xll.PTreeNodeValue(treeCalc_2!$F$2,38)</f>
        <v>30.461860000000005</v>
      </c>
    </row>
    <row r="86" spans="2:6" ht="15" customHeight="1">
      <c r="E86" s="13">
        <f>$G$4</f>
        <v>0.72816000000000003</v>
      </c>
      <c r="F86" s="17">
        <f>_xll.PTreeNodeProbability(treeCalc_2!$F$2,40)</f>
        <v>0</v>
      </c>
    </row>
    <row r="87" spans="2:6" ht="15" customHeight="1">
      <c r="E87" s="12">
        <v>10</v>
      </c>
      <c r="F87" s="16">
        <f>_xll.PTreeNodeValue(treeCalc_2!$F$2,40)</f>
        <v>20</v>
      </c>
    </row>
    <row r="88" spans="2:6" ht="15" customHeight="1">
      <c r="D88" s="13">
        <f>$E$6</f>
        <v>0.90317800000000004</v>
      </c>
      <c r="E88" s="10" t="s">
        <v>122</v>
      </c>
    </row>
    <row r="89" spans="2:6" ht="15" customHeight="1">
      <c r="D89" s="12">
        <v>10</v>
      </c>
      <c r="E89" s="11">
        <f>_xll.PTreeNodeValue(treeCalc_2!$F$2,39)</f>
        <v>14.5632</v>
      </c>
    </row>
    <row r="90" spans="2:6" ht="15" customHeight="1">
      <c r="E90" s="13">
        <f>$H$4</f>
        <v>0.27183999999999997</v>
      </c>
      <c r="F90" s="17">
        <f>_xll.PTreeNodeProbability(treeCalc_2!$F$2,41)</f>
        <v>0</v>
      </c>
    </row>
    <row r="91" spans="2:6" ht="15" customHeight="1">
      <c r="E91" s="12">
        <v>-10</v>
      </c>
      <c r="F91" s="16">
        <f>_xll.PTreeNodeValue(treeCalc_2!$F$2,41)</f>
        <v>0</v>
      </c>
    </row>
    <row r="92" spans="2:6" ht="15" customHeight="1">
      <c r="C92" s="13">
        <f>$D$6</f>
        <v>0.10824500000000004</v>
      </c>
      <c r="D92" s="10" t="s">
        <v>66</v>
      </c>
    </row>
    <row r="93" spans="2:6" ht="15" customHeight="1">
      <c r="C93" s="12">
        <v>-10</v>
      </c>
      <c r="D93" s="11">
        <f>_xll.PTreeNodeValue(treeCalc_2!$F$2,42)</f>
        <v>12.626760000000001</v>
      </c>
    </row>
    <row r="94" spans="2:6" ht="15" customHeight="1">
      <c r="E94" s="13">
        <f>$G$4</f>
        <v>0.72816000000000003</v>
      </c>
      <c r="F94" s="17">
        <f>_xll.PTreeNodeProbability(treeCalc_2!$F$2,44)</f>
        <v>0</v>
      </c>
    </row>
    <row r="95" spans="2:6" ht="15" customHeight="1">
      <c r="E95" s="12">
        <v>10</v>
      </c>
      <c r="F95" s="16">
        <f>_xll.PTreeNodeValue(treeCalc_2!$F$2,44)</f>
        <v>0</v>
      </c>
    </row>
    <row r="96" spans="2:6" ht="15" customHeight="1">
      <c r="D96" s="13">
        <f>$F$6</f>
        <v>9.6821999999999964E-2</v>
      </c>
      <c r="E96" s="10" t="s">
        <v>122</v>
      </c>
    </row>
    <row r="97" spans="1:6" ht="15" customHeight="1">
      <c r="D97" s="12">
        <v>-10</v>
      </c>
      <c r="E97" s="11">
        <f>_xll.PTreeNodeValue(treeCalc_2!$F$2,43)</f>
        <v>-5.4367999999999999</v>
      </c>
    </row>
    <row r="98" spans="1:6" ht="15" customHeight="1">
      <c r="E98" s="13">
        <f>$H$4</f>
        <v>0.27183999999999997</v>
      </c>
      <c r="F98" s="17">
        <f>_xll.PTreeNodeProbability(treeCalc_2!$F$2,45)</f>
        <v>0</v>
      </c>
    </row>
    <row r="99" spans="1:6" ht="15" customHeight="1">
      <c r="E99" s="12">
        <v>-10</v>
      </c>
      <c r="F99" s="16">
        <f>_xll.PTreeNodeValue(treeCalc_2!$F$2,45)</f>
        <v>-20</v>
      </c>
    </row>
    <row r="100" spans="1:6">
      <c r="A100" s="12"/>
      <c r="B100" s="14" t="s">
        <v>116</v>
      </c>
    </row>
    <row r="101" spans="1:6">
      <c r="A101" s="12"/>
      <c r="B101" s="15">
        <f>_xll.PTreeNodeValue(treeCalc_2!$F$2,46)</f>
        <v>32.840000000000003</v>
      </c>
    </row>
    <row r="102" spans="1:6" ht="15" customHeight="1">
      <c r="E102" s="13">
        <f>$G$4</f>
        <v>0.72816000000000003</v>
      </c>
      <c r="F102" s="17">
        <f>_xll.PTreeNodeProbability(treeCalc_2!$F$2,47)</f>
        <v>0</v>
      </c>
    </row>
    <row r="103" spans="1:6" ht="15" customHeight="1">
      <c r="E103" s="12">
        <v>10</v>
      </c>
      <c r="F103" s="16">
        <f>_xll.PTreeNodeValue(treeCalc_2!$F$2,47)</f>
        <v>40</v>
      </c>
    </row>
    <row r="104" spans="1:6" ht="15" customHeight="1">
      <c r="D104" s="13">
        <f>$E$7</f>
        <v>0.83071499999999998</v>
      </c>
      <c r="E104" s="10" t="s">
        <v>122</v>
      </c>
    </row>
    <row r="105" spans="1:6" ht="15" customHeight="1">
      <c r="D105" s="12">
        <v>10</v>
      </c>
      <c r="E105" s="11">
        <f>_xll.PTreeNodeValue(treeCalc_2!$F$2,48)</f>
        <v>34.563200000000002</v>
      </c>
    </row>
    <row r="106" spans="1:6" ht="15" customHeight="1">
      <c r="E106" s="13">
        <f>$H$4</f>
        <v>0.27183999999999997</v>
      </c>
      <c r="F106" s="17">
        <f>_xll.PTreeNodeProbability(treeCalc_2!$F$2,49)</f>
        <v>0</v>
      </c>
    </row>
    <row r="107" spans="1:6" ht="15" customHeight="1">
      <c r="E107" s="12">
        <v>-10</v>
      </c>
      <c r="F107" s="16">
        <f>_xll.PTreeNodeValue(treeCalc_2!$F$2,49)</f>
        <v>20</v>
      </c>
    </row>
    <row r="108" spans="1:6">
      <c r="C108" s="13">
        <f>$C$7</f>
        <v>0.59742799999999996</v>
      </c>
      <c r="D108" s="10" t="s">
        <v>66</v>
      </c>
    </row>
    <row r="109" spans="1:6">
      <c r="C109" s="12">
        <v>10</v>
      </c>
      <c r="D109" s="11">
        <f>_xll.PTreeNodeValue(treeCalc_2!$F$2,50)</f>
        <v>31.177500000000002</v>
      </c>
    </row>
    <row r="110" spans="1:6" ht="15" customHeight="1">
      <c r="E110" s="13">
        <f>$G$4</f>
        <v>0.72816000000000003</v>
      </c>
      <c r="F110" s="17">
        <f>_xll.PTreeNodeProbability(treeCalc_2!$F$2,51)</f>
        <v>0</v>
      </c>
    </row>
    <row r="111" spans="1:6" ht="15" customHeight="1">
      <c r="E111" s="12">
        <v>10</v>
      </c>
      <c r="F111" s="16">
        <f>_xll.PTreeNodeValue(treeCalc_2!$F$2,51)</f>
        <v>20</v>
      </c>
    </row>
    <row r="112" spans="1:6" ht="15" customHeight="1">
      <c r="D112" s="13">
        <f>$F$7</f>
        <v>0.16928500000000002</v>
      </c>
      <c r="E112" s="10" t="s">
        <v>122</v>
      </c>
    </row>
    <row r="113" spans="2:6" ht="15" customHeight="1">
      <c r="D113" s="12">
        <v>-10</v>
      </c>
      <c r="E113" s="11">
        <f>_xll.PTreeNodeValue(treeCalc_2!$F$2,52)</f>
        <v>14.5632</v>
      </c>
    </row>
    <row r="114" spans="2:6" ht="15" customHeight="1">
      <c r="E114" s="13">
        <f>$H$4</f>
        <v>0.27183999999999997</v>
      </c>
      <c r="F114" s="17">
        <f>_xll.PTreeNodeProbability(treeCalc_2!$F$2,53)</f>
        <v>0</v>
      </c>
    </row>
    <row r="115" spans="2:6" ht="15" customHeight="1">
      <c r="E115" s="12">
        <v>-10</v>
      </c>
      <c r="F115" s="16">
        <f>_xll.PTreeNodeValue(treeCalc_2!$F$2,53)</f>
        <v>0</v>
      </c>
    </row>
    <row r="116" spans="2:6">
      <c r="B116" s="18" t="b">
        <f>_xll.PTreeNodeDecision(treeCalc_2!$F$2,54)</f>
        <v>0</v>
      </c>
      <c r="C116" s="10" t="s">
        <v>65</v>
      </c>
    </row>
    <row r="117" spans="2:6">
      <c r="B117" s="12">
        <v>10</v>
      </c>
      <c r="C117" s="11">
        <f>_xll.PTreeNodeValue(treeCalc_2!$F$2,54)</f>
        <v>23.126060000000003</v>
      </c>
    </row>
    <row r="118" spans="2:6" ht="15" customHeight="1">
      <c r="E118" s="13">
        <f>$G$4</f>
        <v>0.72816000000000003</v>
      </c>
      <c r="F118" s="17">
        <f>_xll.PTreeNodeProbability(treeCalc_2!$F$2,56)</f>
        <v>0</v>
      </c>
    </row>
    <row r="119" spans="2:6" ht="15" customHeight="1">
      <c r="E119" s="12">
        <v>10</v>
      </c>
      <c r="F119" s="16">
        <f>_xll.PTreeNodeValue(treeCalc_2!$F$2,56)</f>
        <v>20</v>
      </c>
    </row>
    <row r="120" spans="2:6" ht="15" customHeight="1">
      <c r="D120" s="13">
        <f>$E$7</f>
        <v>0.83071499999999998</v>
      </c>
      <c r="E120" s="10" t="s">
        <v>122</v>
      </c>
    </row>
    <row r="121" spans="2:6" ht="15" customHeight="1">
      <c r="D121" s="12">
        <v>10</v>
      </c>
      <c r="E121" s="11">
        <f>_xll.PTreeNodeValue(treeCalc_2!$F$2,55)</f>
        <v>14.5632</v>
      </c>
    </row>
    <row r="122" spans="2:6" ht="15" customHeight="1">
      <c r="E122" s="13">
        <f>$H$4</f>
        <v>0.27183999999999997</v>
      </c>
      <c r="F122" s="17">
        <f>_xll.PTreeNodeProbability(treeCalc_2!$F$2,57)</f>
        <v>0</v>
      </c>
    </row>
    <row r="123" spans="2:6" ht="15" customHeight="1">
      <c r="E123" s="12">
        <v>-10</v>
      </c>
      <c r="F123" s="16">
        <f>_xll.PTreeNodeValue(treeCalc_2!$F$2,57)</f>
        <v>0</v>
      </c>
    </row>
    <row r="124" spans="2:6" ht="15" customHeight="1">
      <c r="C124" s="13">
        <f>$D$7</f>
        <v>0.40257200000000004</v>
      </c>
      <c r="D124" s="10" t="s">
        <v>66</v>
      </c>
    </row>
    <row r="125" spans="2:6" ht="15" customHeight="1">
      <c r="C125" s="12">
        <v>-10</v>
      </c>
      <c r="D125" s="11">
        <f>_xll.PTreeNodeValue(treeCalc_2!$F$2,58)</f>
        <v>11.1775</v>
      </c>
    </row>
    <row r="126" spans="2:6" ht="15" customHeight="1">
      <c r="E126" s="13">
        <f>$G$4</f>
        <v>0.72816000000000003</v>
      </c>
      <c r="F126" s="17">
        <f>_xll.PTreeNodeProbability(treeCalc_2!$F$2,60)</f>
        <v>0</v>
      </c>
    </row>
    <row r="127" spans="2:6" ht="15" customHeight="1">
      <c r="E127" s="12">
        <v>10</v>
      </c>
      <c r="F127" s="16">
        <f>_xll.PTreeNodeValue(treeCalc_2!$F$2,60)</f>
        <v>0</v>
      </c>
    </row>
    <row r="128" spans="2:6" ht="15" customHeight="1">
      <c r="D128" s="13">
        <f>$F$7</f>
        <v>0.16928500000000002</v>
      </c>
      <c r="E128" s="10" t="s">
        <v>122</v>
      </c>
    </row>
    <row r="129" spans="3:6" ht="15" customHeight="1">
      <c r="D129" s="12">
        <v>-10</v>
      </c>
      <c r="E129" s="11">
        <f>_xll.PTreeNodeValue(treeCalc_2!$F$2,59)</f>
        <v>-5.4367999999999999</v>
      </c>
    </row>
    <row r="130" spans="3:6" ht="15" customHeight="1">
      <c r="E130" s="13">
        <f>$H$4</f>
        <v>0.27183999999999997</v>
      </c>
      <c r="F130" s="17">
        <f>_xll.PTreeNodeProbability(treeCalc_2!$F$2,61)</f>
        <v>0</v>
      </c>
    </row>
    <row r="131" spans="3:6" ht="15" customHeight="1">
      <c r="E131" s="12">
        <v>-10</v>
      </c>
      <c r="F131" s="16">
        <f>_xll.PTreeNodeValue(treeCalc_2!$F$2,61)</f>
        <v>-20</v>
      </c>
    </row>
    <row r="132" spans="3:6" ht="15" customHeight="1">
      <c r="E132" s="13">
        <f>$G$4</f>
        <v>0.72816000000000003</v>
      </c>
      <c r="F132" s="17">
        <f>_xll.PTreeNodeProbability(treeCalc_2!$F$2,62)</f>
        <v>0</v>
      </c>
    </row>
    <row r="133" spans="3:6" ht="15" customHeight="1">
      <c r="E133" s="12">
        <v>10</v>
      </c>
      <c r="F133" s="16">
        <f>_xll.PTreeNodeValue(treeCalc_2!$F$2,62)</f>
        <v>40</v>
      </c>
    </row>
    <row r="134" spans="3:6" ht="15" customHeight="1">
      <c r="D134" s="13">
        <f>$E$8</f>
        <v>0.82294999999999996</v>
      </c>
      <c r="E134" s="10" t="s">
        <v>122</v>
      </c>
    </row>
    <row r="135" spans="3:6" ht="15" customHeight="1">
      <c r="D135" s="12">
        <v>10</v>
      </c>
      <c r="E135" s="11">
        <f>_xll.PTreeNodeValue(treeCalc_2!$F$2,63)</f>
        <v>34.563200000000002</v>
      </c>
    </row>
    <row r="136" spans="3:6" ht="15" customHeight="1">
      <c r="E136" s="13">
        <f>$H$4</f>
        <v>0.27183999999999997</v>
      </c>
      <c r="F136" s="17">
        <f>_xll.PTreeNodeProbability(treeCalc_2!$F$2,64)</f>
        <v>0</v>
      </c>
    </row>
    <row r="137" spans="3:6" ht="15" customHeight="1">
      <c r="E137" s="12">
        <v>-10</v>
      </c>
      <c r="F137" s="16">
        <f>_xll.PTreeNodeValue(treeCalc_2!$F$2,64)</f>
        <v>20</v>
      </c>
    </row>
    <row r="138" spans="3:6">
      <c r="C138" s="13">
        <f>$C$8</f>
        <v>0.88269900000000001</v>
      </c>
      <c r="D138" s="10" t="s">
        <v>66</v>
      </c>
    </row>
    <row r="139" spans="3:6">
      <c r="C139" s="12">
        <v>10</v>
      </c>
      <c r="D139" s="11">
        <f>_xll.PTreeNodeValue(treeCalc_2!$F$2,65)</f>
        <v>31.022199999999998</v>
      </c>
    </row>
    <row r="140" spans="3:6" ht="15" customHeight="1">
      <c r="E140" s="13">
        <f>$G$4</f>
        <v>0.72816000000000003</v>
      </c>
      <c r="F140" s="17">
        <f>_xll.PTreeNodeProbability(treeCalc_2!$F$2,66)</f>
        <v>0</v>
      </c>
    </row>
    <row r="141" spans="3:6" ht="15" customHeight="1">
      <c r="E141" s="12">
        <v>10</v>
      </c>
      <c r="F141" s="16">
        <f>_xll.PTreeNodeValue(treeCalc_2!$F$2,66)</f>
        <v>20</v>
      </c>
    </row>
    <row r="142" spans="3:6" ht="15" customHeight="1">
      <c r="D142" s="13">
        <f>$F$8</f>
        <v>0.17705000000000004</v>
      </c>
      <c r="E142" s="10" t="s">
        <v>122</v>
      </c>
    </row>
    <row r="143" spans="3:6" ht="15" customHeight="1">
      <c r="D143" s="12">
        <v>-10</v>
      </c>
      <c r="E143" s="11">
        <f>_xll.PTreeNodeValue(treeCalc_2!$F$2,67)</f>
        <v>14.5632</v>
      </c>
    </row>
    <row r="144" spans="3:6" ht="15" customHeight="1">
      <c r="E144" s="13">
        <f>$H$4</f>
        <v>0.27183999999999997</v>
      </c>
      <c r="F144" s="17">
        <f>_xll.PTreeNodeProbability(treeCalc_2!$F$2,68)</f>
        <v>0</v>
      </c>
    </row>
    <row r="145" spans="2:6" ht="15" customHeight="1">
      <c r="E145" s="12">
        <v>-10</v>
      </c>
      <c r="F145" s="16">
        <f>_xll.PTreeNodeValue(treeCalc_2!$F$2,68)</f>
        <v>0</v>
      </c>
    </row>
    <row r="146" spans="2:6">
      <c r="B146" s="18" t="b">
        <f>_xll.PTreeNodeDecision(treeCalc_2!$F$2,69)</f>
        <v>0</v>
      </c>
      <c r="C146" s="10" t="s">
        <v>65</v>
      </c>
    </row>
    <row r="147" spans="2:6">
      <c r="B147" s="12">
        <v>10</v>
      </c>
      <c r="C147" s="11">
        <f>_xll.PTreeNodeValue(treeCalc_2!$F$2,69)</f>
        <v>28.676179999999999</v>
      </c>
    </row>
    <row r="148" spans="2:6" ht="15" customHeight="1">
      <c r="E148" s="13">
        <f>$G$4</f>
        <v>0.72816000000000003</v>
      </c>
      <c r="F148" s="17">
        <f>_xll.PTreeNodeProbability(treeCalc_2!$F$2,71)</f>
        <v>0</v>
      </c>
    </row>
    <row r="149" spans="2:6" ht="15" customHeight="1">
      <c r="E149" s="12">
        <v>10</v>
      </c>
      <c r="F149" s="16">
        <f>_xll.PTreeNodeValue(treeCalc_2!$F$2,71)</f>
        <v>20</v>
      </c>
    </row>
    <row r="150" spans="2:6" ht="15" customHeight="1">
      <c r="D150" s="13">
        <f>$E$8</f>
        <v>0.82294999999999996</v>
      </c>
      <c r="E150" s="10" t="s">
        <v>122</v>
      </c>
    </row>
    <row r="151" spans="2:6" ht="15" customHeight="1">
      <c r="D151" s="12">
        <v>10</v>
      </c>
      <c r="E151" s="11">
        <f>_xll.PTreeNodeValue(treeCalc_2!$F$2,70)</f>
        <v>14.5632</v>
      </c>
    </row>
    <row r="152" spans="2:6" ht="15" customHeight="1">
      <c r="E152" s="13">
        <f>$H$4</f>
        <v>0.27183999999999997</v>
      </c>
      <c r="F152" s="17">
        <f>_xll.PTreeNodeProbability(treeCalc_2!$F$2,72)</f>
        <v>0</v>
      </c>
    </row>
    <row r="153" spans="2:6" ht="15" customHeight="1">
      <c r="E153" s="12">
        <v>-10</v>
      </c>
      <c r="F153" s="16">
        <f>_xll.PTreeNodeValue(treeCalc_2!$F$2,72)</f>
        <v>0</v>
      </c>
    </row>
    <row r="154" spans="2:6" ht="15" customHeight="1">
      <c r="C154" s="13">
        <f>$D$8</f>
        <v>0.11730099999999999</v>
      </c>
      <c r="D154" s="10" t="s">
        <v>66</v>
      </c>
    </row>
    <row r="155" spans="2:6" ht="15" customHeight="1">
      <c r="C155" s="12">
        <v>-10</v>
      </c>
      <c r="D155" s="11">
        <f>_xll.PTreeNodeValue(treeCalc_2!$F$2,73)</f>
        <v>11.0222</v>
      </c>
    </row>
    <row r="156" spans="2:6" ht="15" customHeight="1">
      <c r="E156" s="13">
        <f>$G$4</f>
        <v>0.72816000000000003</v>
      </c>
      <c r="F156" s="17">
        <f>_xll.PTreeNodeProbability(treeCalc_2!$F$2,75)</f>
        <v>0</v>
      </c>
    </row>
    <row r="157" spans="2:6" ht="15" customHeight="1">
      <c r="E157" s="12">
        <v>10</v>
      </c>
      <c r="F157" s="16">
        <f>_xll.PTreeNodeValue(treeCalc_2!$F$2,75)</f>
        <v>0</v>
      </c>
    </row>
    <row r="158" spans="2:6" ht="15" customHeight="1">
      <c r="D158" s="13">
        <f>$F$8</f>
        <v>0.17705000000000004</v>
      </c>
      <c r="E158" s="10" t="s">
        <v>122</v>
      </c>
    </row>
    <row r="159" spans="2:6" ht="15" customHeight="1">
      <c r="D159" s="12">
        <v>-10</v>
      </c>
      <c r="E159" s="11">
        <f>_xll.PTreeNodeValue(treeCalc_2!$F$2,74)</f>
        <v>-5.4367999999999999</v>
      </c>
    </row>
    <row r="160" spans="2:6" ht="15" customHeight="1">
      <c r="E160" s="13">
        <f>$H$4</f>
        <v>0.27183999999999997</v>
      </c>
      <c r="F160" s="17">
        <f>_xll.PTreeNodeProbability(treeCalc_2!$F$2,76)</f>
        <v>0</v>
      </c>
    </row>
    <row r="161" spans="2:6" ht="15" customHeight="1">
      <c r="E161" s="12">
        <v>-10</v>
      </c>
      <c r="F161" s="16">
        <f>_xll.PTreeNodeValue(treeCalc_2!$F$2,76)</f>
        <v>-20</v>
      </c>
    </row>
    <row r="162" spans="2:6" ht="15" customHeight="1">
      <c r="E162" s="13">
        <f>$G$4</f>
        <v>0.72816000000000003</v>
      </c>
      <c r="F162" s="17">
        <f>_xll.PTreeNodeProbability(treeCalc_2!$F$2,77)</f>
        <v>0.66554633152071752</v>
      </c>
    </row>
    <row r="163" spans="2:6" ht="15" customHeight="1">
      <c r="E163" s="12">
        <v>10</v>
      </c>
      <c r="F163" s="16">
        <f>_xll.PTreeNodeValue(treeCalc_2!$F$2,77)</f>
        <v>40</v>
      </c>
    </row>
    <row r="164" spans="2:6" ht="15" customHeight="1">
      <c r="D164" s="13">
        <f>$E$9</f>
        <v>0.91587399999999997</v>
      </c>
      <c r="E164" s="10" t="s">
        <v>122</v>
      </c>
    </row>
    <row r="165" spans="2:6" ht="15" customHeight="1">
      <c r="D165" s="12">
        <v>10</v>
      </c>
      <c r="E165" s="11">
        <f>_xll.PTreeNodeValue(treeCalc_2!$F$2,78)</f>
        <v>34.563200000000002</v>
      </c>
    </row>
    <row r="166" spans="2:6" ht="15" customHeight="1">
      <c r="E166" s="13">
        <f>$H$4</f>
        <v>0.27183999999999997</v>
      </c>
      <c r="F166" s="17">
        <f>_xll.PTreeNodeProbability(treeCalc_2!$F$2,79)</f>
        <v>0.24846478076328254</v>
      </c>
    </row>
    <row r="167" spans="2:6" ht="15" customHeight="1">
      <c r="E167" s="12">
        <v>-10</v>
      </c>
      <c r="F167" s="16">
        <f>_xll.PTreeNodeValue(treeCalc_2!$F$2,79)</f>
        <v>20</v>
      </c>
    </row>
    <row r="168" spans="2:6">
      <c r="C168" s="13">
        <f>$C$9</f>
        <v>0.99796600000000002</v>
      </c>
      <c r="D168" s="10" t="s">
        <v>66</v>
      </c>
    </row>
    <row r="169" spans="2:6">
      <c r="C169" s="12">
        <v>10</v>
      </c>
      <c r="D169" s="11">
        <f>_xll.PTreeNodeValue(treeCalc_2!$F$2,80)</f>
        <v>32.880679999999998</v>
      </c>
    </row>
    <row r="170" spans="2:6" ht="15" customHeight="1">
      <c r="E170" s="13">
        <f>$G$4</f>
        <v>0.72816000000000003</v>
      </c>
      <c r="F170" s="17">
        <f>_xll.PTreeNodeProbability(treeCalc_2!$F$2,81)</f>
        <v>6.1132591039282584E-2</v>
      </c>
    </row>
    <row r="171" spans="2:6" ht="15" customHeight="1">
      <c r="E171" s="12">
        <v>10</v>
      </c>
      <c r="F171" s="16">
        <f>_xll.PTreeNodeValue(treeCalc_2!$F$2,81)</f>
        <v>20</v>
      </c>
    </row>
    <row r="172" spans="2:6" ht="15" customHeight="1">
      <c r="D172" s="13">
        <f>$F$9</f>
        <v>8.4126000000000034E-2</v>
      </c>
      <c r="E172" s="10" t="s">
        <v>122</v>
      </c>
    </row>
    <row r="173" spans="2:6" ht="15" customHeight="1">
      <c r="D173" s="12">
        <v>-10</v>
      </c>
      <c r="E173" s="11">
        <f>_xll.PTreeNodeValue(treeCalc_2!$F$2,82)</f>
        <v>14.5632</v>
      </c>
    </row>
    <row r="174" spans="2:6" ht="15" customHeight="1">
      <c r="E174" s="13">
        <f>$H$4</f>
        <v>0.27183999999999997</v>
      </c>
      <c r="F174" s="17">
        <f>_xll.PTreeNodeProbability(treeCalc_2!$F$2,83)</f>
        <v>2.2822296676717445E-2</v>
      </c>
    </row>
    <row r="175" spans="2:6" ht="15" customHeight="1">
      <c r="E175" s="12">
        <v>-10</v>
      </c>
      <c r="F175" s="16">
        <f>_xll.PTreeNodeValue(treeCalc_2!$F$2,83)</f>
        <v>0</v>
      </c>
    </row>
    <row r="176" spans="2:6">
      <c r="B176" s="18" t="b">
        <f>_xll.PTreeNodeDecision(treeCalc_2!$F$2,84)</f>
        <v>1</v>
      </c>
      <c r="C176" s="10" t="s">
        <v>65</v>
      </c>
    </row>
    <row r="177" spans="2:6">
      <c r="B177" s="12">
        <v>10</v>
      </c>
      <c r="C177" s="11">
        <f>_xll.PTreeNodeValue(treeCalc_2!$F$2,84)</f>
        <v>32.840000000000003</v>
      </c>
    </row>
    <row r="178" spans="2:6" ht="15" customHeight="1">
      <c r="E178" s="13">
        <f>$G$4</f>
        <v>0.72816000000000003</v>
      </c>
      <c r="F178" s="17">
        <f>_xll.PTreeNodeProbability(treeCalc_2!$F$2,86)</f>
        <v>1.3564803192825468E-3</v>
      </c>
    </row>
    <row r="179" spans="2:6" ht="15" customHeight="1">
      <c r="E179" s="12">
        <v>10</v>
      </c>
      <c r="F179" s="16">
        <f>_xll.PTreeNodeValue(treeCalc_2!$F$2,86)</f>
        <v>20</v>
      </c>
    </row>
    <row r="180" spans="2:6" ht="15" customHeight="1">
      <c r="D180" s="13">
        <f>$E$9</f>
        <v>0.91587399999999997</v>
      </c>
      <c r="E180" s="10" t="s">
        <v>122</v>
      </c>
    </row>
    <row r="181" spans="2:6" ht="15" customHeight="1">
      <c r="D181" s="12">
        <v>10</v>
      </c>
      <c r="E181" s="11">
        <f>_xll.PTreeNodeValue(treeCalc_2!$F$2,85)</f>
        <v>14.5632</v>
      </c>
    </row>
    <row r="182" spans="2:6" ht="15" customHeight="1">
      <c r="E182" s="13">
        <f>$H$4</f>
        <v>0.27183999999999997</v>
      </c>
      <c r="F182" s="17">
        <f>_xll.PTreeNodeProbability(treeCalc_2!$F$2,87)</f>
        <v>5.06407396717435E-4</v>
      </c>
    </row>
    <row r="183" spans="2:6" ht="15" customHeight="1">
      <c r="E183" s="12">
        <v>-10</v>
      </c>
      <c r="F183" s="16">
        <f>_xll.PTreeNodeValue(treeCalc_2!$F$2,87)</f>
        <v>0</v>
      </c>
    </row>
    <row r="184" spans="2:6" ht="15" customHeight="1">
      <c r="C184" s="13">
        <f>$D$9</f>
        <v>2.0339999999999803E-3</v>
      </c>
      <c r="D184" s="10" t="s">
        <v>66</v>
      </c>
    </row>
    <row r="185" spans="2:6" ht="15" customHeight="1">
      <c r="C185" s="12">
        <v>-10</v>
      </c>
      <c r="D185" s="11">
        <f>_xll.PTreeNodeValue(treeCalc_2!$F$2,88)</f>
        <v>12.88068</v>
      </c>
    </row>
    <row r="186" spans="2:6" ht="15" customHeight="1">
      <c r="E186" s="13">
        <f>$G$4</f>
        <v>0.72816000000000003</v>
      </c>
      <c r="F186" s="17">
        <f>_xll.PTreeNodeProbability(treeCalc_2!$F$2,90)</f>
        <v>1.2459712071743884E-4</v>
      </c>
    </row>
    <row r="187" spans="2:6" ht="15" customHeight="1">
      <c r="E187" s="12">
        <v>10</v>
      </c>
      <c r="F187" s="16">
        <f>_xll.PTreeNodeValue(treeCalc_2!$F$2,90)</f>
        <v>0</v>
      </c>
    </row>
    <row r="188" spans="2:6" ht="15" customHeight="1">
      <c r="D188" s="13">
        <f>$F$9</f>
        <v>8.4126000000000034E-2</v>
      </c>
      <c r="E188" s="10" t="s">
        <v>122</v>
      </c>
    </row>
    <row r="189" spans="2:6" ht="15" customHeight="1">
      <c r="D189" s="12">
        <v>-10</v>
      </c>
      <c r="E189" s="11">
        <f>_xll.PTreeNodeValue(treeCalc_2!$F$2,89)</f>
        <v>-5.4367999999999999</v>
      </c>
    </row>
    <row r="190" spans="2:6" ht="15" customHeight="1">
      <c r="E190" s="13">
        <f>$H$4</f>
        <v>0.27183999999999997</v>
      </c>
      <c r="F190" s="17">
        <f>_xll.PTreeNodeProbability(treeCalc_2!$F$2,91)</f>
        <v>4.6515163282559563E-5</v>
      </c>
    </row>
    <row r="191" spans="2:6" ht="15" customHeight="1">
      <c r="E191" s="12">
        <v>-10</v>
      </c>
      <c r="F191" s="16">
        <f>_xll.PTreeNodeValue(treeCalc_2!$F$2,91)</f>
        <v>-20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2808-0398-412D-9EF2-2885CCC6C705}">
  <dimension ref="D2:J11"/>
  <sheetViews>
    <sheetView topLeftCell="B1" zoomScale="110" zoomScaleNormal="110" workbookViewId="0">
      <selection activeCell="D3" sqref="D3:J11"/>
    </sheetView>
  </sheetViews>
  <sheetFormatPr defaultRowHeight="15"/>
  <cols>
    <col min="4" max="8" width="7.7109375" bestFit="1" customWidth="1"/>
    <col min="9" max="9" width="7.42578125" bestFit="1" customWidth="1"/>
    <col min="10" max="10" width="7.7109375" bestFit="1" customWidth="1"/>
  </cols>
  <sheetData>
    <row r="2" spans="4:10" ht="15.75" thickBot="1"/>
    <row r="3" spans="4:10" ht="18.75">
      <c r="D3" s="33" t="s">
        <v>261</v>
      </c>
      <c r="E3" s="34"/>
      <c r="F3" s="34"/>
      <c r="G3" s="34"/>
      <c r="H3" s="34"/>
      <c r="I3" s="34"/>
      <c r="J3" s="35"/>
    </row>
    <row r="4" spans="4:10">
      <c r="D4" s="36"/>
      <c r="E4" s="27" t="s">
        <v>65</v>
      </c>
      <c r="F4" s="27"/>
      <c r="G4" s="27" t="s">
        <v>66</v>
      </c>
      <c r="H4" s="27"/>
      <c r="I4" s="27" t="s">
        <v>122</v>
      </c>
      <c r="J4" s="37"/>
    </row>
    <row r="5" spans="4:10">
      <c r="D5" s="36"/>
      <c r="E5" s="28" t="s">
        <v>191</v>
      </c>
      <c r="F5" s="28" t="s">
        <v>192</v>
      </c>
      <c r="G5" s="28" t="s">
        <v>193</v>
      </c>
      <c r="H5" s="28" t="s">
        <v>194</v>
      </c>
      <c r="I5" s="28" t="s">
        <v>195</v>
      </c>
      <c r="J5" s="38" t="s">
        <v>196</v>
      </c>
    </row>
    <row r="6" spans="4:10" ht="15.75">
      <c r="D6" s="39" t="s">
        <v>107</v>
      </c>
      <c r="E6" s="29">
        <v>0.62205900000000003</v>
      </c>
      <c r="F6" s="29">
        <f>1-E6</f>
        <v>0.37794099999999997</v>
      </c>
      <c r="G6" s="29">
        <v>0.846391</v>
      </c>
      <c r="H6" s="29">
        <f>1-G6</f>
        <v>0.153609</v>
      </c>
      <c r="I6" s="30">
        <v>0.72816000000000003</v>
      </c>
      <c r="J6" s="40">
        <f>1-I6</f>
        <v>0.27183999999999997</v>
      </c>
    </row>
    <row r="7" spans="4:10" ht="15.75">
      <c r="D7" s="39" t="s">
        <v>108</v>
      </c>
      <c r="E7" s="29">
        <v>0.94292600000000004</v>
      </c>
      <c r="F7" s="29">
        <f t="shared" ref="F7:F11" si="0">1-E7</f>
        <v>5.7073999999999958E-2</v>
      </c>
      <c r="G7" s="29">
        <v>0.87010699999999996</v>
      </c>
      <c r="H7" s="29">
        <f t="shared" ref="H7:H11" si="1">1-G7</f>
        <v>0.12989300000000004</v>
      </c>
      <c r="I7" s="31"/>
      <c r="J7" s="41"/>
    </row>
    <row r="8" spans="4:10" ht="15.75">
      <c r="D8" s="39" t="s">
        <v>109</v>
      </c>
      <c r="E8" s="29">
        <v>0.89175499999999996</v>
      </c>
      <c r="F8" s="29">
        <f t="shared" si="0"/>
        <v>0.10824500000000004</v>
      </c>
      <c r="G8" s="29">
        <v>0.90317800000000004</v>
      </c>
      <c r="H8" s="29">
        <f t="shared" si="1"/>
        <v>9.6821999999999964E-2</v>
      </c>
      <c r="I8" s="32"/>
      <c r="J8" s="42"/>
    </row>
    <row r="9" spans="4:10" ht="15.75">
      <c r="D9" s="39" t="s">
        <v>110</v>
      </c>
      <c r="E9" s="29">
        <v>0.59742799999999996</v>
      </c>
      <c r="F9" s="29">
        <f t="shared" si="0"/>
        <v>0.40257200000000004</v>
      </c>
      <c r="G9" s="29">
        <v>0.83071499999999998</v>
      </c>
      <c r="H9" s="29">
        <f t="shared" si="1"/>
        <v>0.16928500000000002</v>
      </c>
      <c r="I9" s="32"/>
      <c r="J9" s="42"/>
    </row>
    <row r="10" spans="4:10" ht="15.75">
      <c r="D10" s="39" t="s">
        <v>111</v>
      </c>
      <c r="E10" s="29">
        <v>0.88269900000000001</v>
      </c>
      <c r="F10" s="29">
        <f t="shared" si="0"/>
        <v>0.11730099999999999</v>
      </c>
      <c r="G10" s="29">
        <v>0.82294999999999996</v>
      </c>
      <c r="H10" s="29">
        <f t="shared" si="1"/>
        <v>0.17705000000000004</v>
      </c>
      <c r="I10" s="32"/>
      <c r="J10" s="42"/>
    </row>
    <row r="11" spans="4:10" ht="16.5" thickBot="1">
      <c r="D11" s="43" t="s">
        <v>112</v>
      </c>
      <c r="E11" s="44">
        <v>0.99796600000000002</v>
      </c>
      <c r="F11" s="44">
        <f t="shared" si="0"/>
        <v>2.0339999999999803E-3</v>
      </c>
      <c r="G11" s="44">
        <v>0.91587399999999997</v>
      </c>
      <c r="H11" s="44">
        <f t="shared" si="1"/>
        <v>8.4126000000000034E-2</v>
      </c>
      <c r="I11" s="45"/>
      <c r="J11" s="46"/>
    </row>
  </sheetData>
  <mergeCells count="5">
    <mergeCell ref="E4:F4"/>
    <mergeCell ref="G4:H4"/>
    <mergeCell ref="I4:J4"/>
    <mergeCell ref="I7:J11"/>
    <mergeCell ref="D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9359-36BE-4D6C-B63B-EB3ED5B16D8A}">
  <dimension ref="A1:B6"/>
  <sheetViews>
    <sheetView workbookViewId="0">
      <selection activeCell="E4" sqref="E4"/>
    </sheetView>
  </sheetViews>
  <sheetFormatPr defaultRowHeight="15"/>
  <cols>
    <col min="1" max="2" width="15.7109375" customWidth="1"/>
  </cols>
  <sheetData>
    <row r="1" spans="1:2" ht="24.95" customHeight="1" thickTop="1" thickBot="1">
      <c r="A1" s="6"/>
      <c r="B1" s="7"/>
    </row>
    <row r="2" spans="1:2" ht="15.75" thickTop="1">
      <c r="A2" s="4" t="s">
        <v>60</v>
      </c>
      <c r="B2" s="8" t="e">
        <f>inflCalc_1!$G$2</f>
        <v>#N/A</v>
      </c>
    </row>
    <row r="3" spans="1:2">
      <c r="A3" s="4" t="s">
        <v>61</v>
      </c>
      <c r="B3" s="8" t="e">
        <f>inflCalc_1!$H$2</f>
        <v>#N/A</v>
      </c>
    </row>
    <row r="4" spans="1:2">
      <c r="A4" s="4" t="s">
        <v>62</v>
      </c>
      <c r="B4" s="8" t="e">
        <f>inflCalc_1!$I$2</f>
        <v>#N/A</v>
      </c>
    </row>
    <row r="5" spans="1:2" ht="15.75" thickBot="1">
      <c r="A5" s="5" t="s">
        <v>63</v>
      </c>
      <c r="B5" s="9" t="e">
        <f>inflCalc_1!$J$2</f>
        <v>#N/A</v>
      </c>
    </row>
    <row r="6" spans="1:2" ht="15.75" thickTop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2415-AF99-4FA4-BE40-8D126A6A7EE3}">
  <dimension ref="A2:I79"/>
  <sheetViews>
    <sheetView workbookViewId="0">
      <selection activeCell="F18" sqref="F18"/>
    </sheetView>
  </sheetViews>
  <sheetFormatPr defaultColWidth="20.7109375" defaultRowHeight="15"/>
  <cols>
    <col min="1" max="1" width="27.7109375" customWidth="1"/>
  </cols>
  <sheetData>
    <row r="2" spans="3:9">
      <c r="E2" s="13">
        <f>$I$4</f>
        <v>0.4</v>
      </c>
      <c r="F2" s="17">
        <f>_xll.PTreeNodeProbability(treeCalc_7!$F$2,1)</f>
        <v>0.28800000000000003</v>
      </c>
    </row>
    <row r="3" spans="3:9">
      <c r="E3" s="12">
        <v>5</v>
      </c>
      <c r="F3" s="16">
        <f>_xll.PTreeNodeValue(treeCalc_7!$F$2,1)</f>
        <v>15</v>
      </c>
    </row>
    <row r="4" spans="3:9">
      <c r="D4" s="13">
        <v>0.8</v>
      </c>
      <c r="E4" s="10" t="s">
        <v>122</v>
      </c>
      <c r="I4">
        <v>0.4</v>
      </c>
    </row>
    <row r="5" spans="3:9">
      <c r="D5" s="12">
        <v>5</v>
      </c>
      <c r="E5" s="11">
        <f>_xll.PTreeNodeValue(treeCalc_7!$F$2,2)</f>
        <v>10.5</v>
      </c>
      <c r="I5">
        <v>0.3</v>
      </c>
    </row>
    <row r="6" spans="3:9">
      <c r="E6" s="13">
        <f>$I$5</f>
        <v>0.3</v>
      </c>
      <c r="F6" s="17">
        <f>_xll.PTreeNodeProbability(treeCalc_7!$F$2,3)</f>
        <v>0.21600000000000003</v>
      </c>
      <c r="I6">
        <v>0.3</v>
      </c>
    </row>
    <row r="7" spans="3:9">
      <c r="E7" s="12">
        <v>0</v>
      </c>
      <c r="F7" s="16">
        <f>_xll.PTreeNodeValue(treeCalc_7!$F$2,3)</f>
        <v>10</v>
      </c>
    </row>
    <row r="8" spans="3:9">
      <c r="E8" s="13">
        <f>$I$6</f>
        <v>0.3</v>
      </c>
      <c r="F8" s="17">
        <f>_xll.PTreeNodeProbability(treeCalc_7!$F$2,4)</f>
        <v>0.21600000000000003</v>
      </c>
    </row>
    <row r="9" spans="3:9">
      <c r="E9" s="12">
        <v>-5</v>
      </c>
      <c r="F9" s="16">
        <f>_xll.PTreeNodeValue(treeCalc_7!$F$2,4)</f>
        <v>5</v>
      </c>
    </row>
    <row r="10" spans="3:9">
      <c r="C10" s="13">
        <v>0.9</v>
      </c>
      <c r="D10" s="10" t="s">
        <v>66</v>
      </c>
    </row>
    <row r="11" spans="3:9">
      <c r="C11" s="12">
        <v>5</v>
      </c>
      <c r="D11" s="11">
        <f>_xll.PTreeNodeValue(treeCalc_7!$F$2,5)</f>
        <v>8.5</v>
      </c>
    </row>
    <row r="12" spans="3:9" ht="15" customHeight="1">
      <c r="E12" s="13">
        <f>$I$4</f>
        <v>0.4</v>
      </c>
      <c r="F12" s="17">
        <f>_xll.PTreeNodeProbability(treeCalc_7!$F$2,6)</f>
        <v>7.1999999999999995E-2</v>
      </c>
    </row>
    <row r="13" spans="3:9" ht="15" customHeight="1">
      <c r="E13" s="12">
        <v>5</v>
      </c>
      <c r="F13" s="16">
        <f>_xll.PTreeNodeValue(treeCalc_7!$F$2,6)</f>
        <v>5</v>
      </c>
    </row>
    <row r="14" spans="3:9" ht="15" customHeight="1">
      <c r="D14" s="13">
        <v>0.19999999999999996</v>
      </c>
      <c r="E14" s="10" t="s">
        <v>122</v>
      </c>
    </row>
    <row r="15" spans="3:9" ht="15" customHeight="1">
      <c r="D15" s="12">
        <v>-5</v>
      </c>
      <c r="E15" s="11">
        <f>_xll.PTreeNodeValue(treeCalc_7!$F$2,7)</f>
        <v>0.5</v>
      </c>
    </row>
    <row r="16" spans="3:9" ht="15" customHeight="1">
      <c r="E16" s="13">
        <f>$I$5</f>
        <v>0.3</v>
      </c>
      <c r="F16" s="17">
        <f>_xll.PTreeNodeProbability(treeCalc_7!$F$2,8)</f>
        <v>5.3999999999999986E-2</v>
      </c>
    </row>
    <row r="17" spans="2:6" ht="15" customHeight="1">
      <c r="E17" s="12">
        <v>0</v>
      </c>
      <c r="F17" s="16">
        <f>_xll.PTreeNodeValue(treeCalc_7!$F$2,8)</f>
        <v>0</v>
      </c>
    </row>
    <row r="18" spans="2:6" ht="15" customHeight="1">
      <c r="E18" s="13">
        <f>$I$6</f>
        <v>0.3</v>
      </c>
      <c r="F18" s="17">
        <f>_xll.PTreeNodeProbability(treeCalc_7!$F$2,9)</f>
        <v>5.3999999999999986E-2</v>
      </c>
    </row>
    <row r="19" spans="2:6" ht="15" customHeight="1">
      <c r="E19" s="12">
        <v>-5</v>
      </c>
      <c r="F19" s="16">
        <f>_xll.PTreeNodeValue(treeCalc_7!$F$2,9)</f>
        <v>-5</v>
      </c>
    </row>
    <row r="20" spans="2:6">
      <c r="B20" s="18" t="b">
        <f>_xll.PTreeNodeDecision(treeCalc_7!$F$2,10)</f>
        <v>1</v>
      </c>
      <c r="C20" s="10" t="s">
        <v>65</v>
      </c>
    </row>
    <row r="21" spans="2:6">
      <c r="B21" s="12"/>
      <c r="C21" s="11">
        <f>_xll.PTreeNodeValue(treeCalc_7!$F$2,10)</f>
        <v>7.5</v>
      </c>
    </row>
    <row r="22" spans="2:6" ht="15" customHeight="1">
      <c r="E22" s="13">
        <f>$I$4</f>
        <v>0.4</v>
      </c>
      <c r="F22" s="17">
        <f>_xll.PTreeNodeProbability(treeCalc_7!$F$2,11)</f>
        <v>3.1999999999999994E-2</v>
      </c>
    </row>
    <row r="23" spans="2:6" ht="15" customHeight="1">
      <c r="E23" s="12">
        <v>5</v>
      </c>
      <c r="F23" s="16">
        <f>_xll.PTreeNodeValue(treeCalc_7!$F$2,11)</f>
        <v>5</v>
      </c>
    </row>
    <row r="24" spans="2:6" ht="15" customHeight="1">
      <c r="D24" s="13">
        <v>0.8</v>
      </c>
      <c r="E24" s="10" t="s">
        <v>122</v>
      </c>
    </row>
    <row r="25" spans="2:6" ht="15" customHeight="1">
      <c r="D25" s="12">
        <v>5</v>
      </c>
      <c r="E25" s="11">
        <f>_xll.PTreeNodeValue(treeCalc_7!$F$2,12)</f>
        <v>0.5</v>
      </c>
    </row>
    <row r="26" spans="2:6" ht="15" customHeight="1">
      <c r="E26" s="13">
        <f>$I$5</f>
        <v>0.3</v>
      </c>
      <c r="F26" s="17">
        <f>_xll.PTreeNodeProbability(treeCalc_7!$F$2,13)</f>
        <v>2.3999999999999997E-2</v>
      </c>
    </row>
    <row r="27" spans="2:6" ht="15" customHeight="1">
      <c r="E27" s="12">
        <v>0</v>
      </c>
      <c r="F27" s="16">
        <f>_xll.PTreeNodeValue(treeCalc_7!$F$2,13)</f>
        <v>0</v>
      </c>
    </row>
    <row r="28" spans="2:6" ht="15" customHeight="1">
      <c r="E28" s="13">
        <f>$I$6</f>
        <v>0.3</v>
      </c>
      <c r="F28" s="17">
        <f>_xll.PTreeNodeProbability(treeCalc_7!$F$2,14)</f>
        <v>2.3999999999999997E-2</v>
      </c>
    </row>
    <row r="29" spans="2:6" ht="15" customHeight="1">
      <c r="E29" s="12">
        <v>-5</v>
      </c>
      <c r="F29" s="16">
        <f>_xll.PTreeNodeValue(treeCalc_7!$F$2,14)</f>
        <v>-5</v>
      </c>
    </row>
    <row r="30" spans="2:6">
      <c r="C30" s="13">
        <v>9.9999999999999978E-2</v>
      </c>
      <c r="D30" s="10" t="s">
        <v>66</v>
      </c>
    </row>
    <row r="31" spans="2:6">
      <c r="C31" s="12">
        <v>-5</v>
      </c>
      <c r="D31" s="11">
        <f>_xll.PTreeNodeValue(treeCalc_7!$F$2,15)</f>
        <v>-1.4999999999999996</v>
      </c>
    </row>
    <row r="32" spans="2:6" ht="15" customHeight="1">
      <c r="E32" s="13">
        <f>$I$4</f>
        <v>0.4</v>
      </c>
      <c r="F32" s="17">
        <f>_xll.PTreeNodeProbability(treeCalc_7!$F$2,16)</f>
        <v>7.9999999999999967E-3</v>
      </c>
    </row>
    <row r="33" spans="1:6" ht="15" customHeight="1">
      <c r="E33" s="12">
        <v>5</v>
      </c>
      <c r="F33" s="16">
        <f>_xll.PTreeNodeValue(treeCalc_7!$F$2,16)</f>
        <v>-5</v>
      </c>
    </row>
    <row r="34" spans="1:6" ht="15" customHeight="1">
      <c r="D34" s="13">
        <v>0.19999999999999996</v>
      </c>
      <c r="E34" s="10" t="s">
        <v>122</v>
      </c>
    </row>
    <row r="35" spans="1:6" ht="15" customHeight="1">
      <c r="D35" s="12">
        <v>-5</v>
      </c>
      <c r="E35" s="11">
        <f>_xll.PTreeNodeValue(treeCalc_7!$F$2,17)</f>
        <v>-9.5</v>
      </c>
    </row>
    <row r="36" spans="1:6" ht="15" customHeight="1">
      <c r="E36" s="13">
        <f>$I$5</f>
        <v>0.3</v>
      </c>
      <c r="F36" s="17">
        <f>_xll.PTreeNodeProbability(treeCalc_7!$F$2,18)</f>
        <v>5.9999999999999967E-3</v>
      </c>
    </row>
    <row r="37" spans="1:6" ht="15" customHeight="1">
      <c r="E37" s="12">
        <v>0</v>
      </c>
      <c r="F37" s="16">
        <f>_xll.PTreeNodeValue(treeCalc_7!$F$2,18)</f>
        <v>-10</v>
      </c>
    </row>
    <row r="38" spans="1:6" ht="15" customHeight="1">
      <c r="E38" s="13">
        <f>$I$6</f>
        <v>0.3</v>
      </c>
      <c r="F38" s="17">
        <f>_xll.PTreeNodeProbability(treeCalc_7!$F$2,19)</f>
        <v>5.9999999999999967E-3</v>
      </c>
    </row>
    <row r="39" spans="1:6" ht="15" customHeight="1">
      <c r="E39" s="12">
        <v>-5</v>
      </c>
      <c r="F39" s="16">
        <f>_xll.PTreeNodeValue(treeCalc_7!$F$2,19)</f>
        <v>-15</v>
      </c>
    </row>
    <row r="40" spans="1:6">
      <c r="A40" s="12"/>
      <c r="B40" s="14" t="s">
        <v>106</v>
      </c>
    </row>
    <row r="41" spans="1:6">
      <c r="A41" s="12"/>
      <c r="B41" s="15">
        <f>_xll.PTreeNodeValue(treeCalc_7!$F$2,20)</f>
        <v>7.5</v>
      </c>
    </row>
    <row r="42" spans="1:6" ht="15" customHeight="1">
      <c r="E42" s="13">
        <f>$I$4</f>
        <v>0.4</v>
      </c>
      <c r="F42" s="17">
        <f>_xll.PTreeNodeProbability(treeCalc_7!$F$2,21)</f>
        <v>0</v>
      </c>
    </row>
    <row r="43" spans="1:6" ht="15" customHeight="1">
      <c r="E43" s="12">
        <v>5</v>
      </c>
      <c r="F43" s="16">
        <f>_xll.PTreeNodeValue(treeCalc_7!$F$2,21)</f>
        <v>15</v>
      </c>
    </row>
    <row r="44" spans="1:6" ht="15" customHeight="1">
      <c r="D44" s="13">
        <v>0.6</v>
      </c>
      <c r="E44" s="10" t="s">
        <v>122</v>
      </c>
    </row>
    <row r="45" spans="1:6" ht="15" customHeight="1">
      <c r="D45" s="12">
        <v>5</v>
      </c>
      <c r="E45" s="11">
        <f>_xll.PTreeNodeValue(treeCalc_7!$F$2,22)</f>
        <v>10.5</v>
      </c>
    </row>
    <row r="46" spans="1:6" ht="15" customHeight="1">
      <c r="E46" s="13">
        <f>$I$5</f>
        <v>0.3</v>
      </c>
      <c r="F46" s="17">
        <f>_xll.PTreeNodeProbability(treeCalc_7!$F$2,23)</f>
        <v>0</v>
      </c>
    </row>
    <row r="47" spans="1:6" ht="15" customHeight="1">
      <c r="E47" s="12">
        <v>0</v>
      </c>
      <c r="F47" s="16">
        <f>_xll.PTreeNodeValue(treeCalc_7!$F$2,23)</f>
        <v>10</v>
      </c>
    </row>
    <row r="48" spans="1:6" ht="15" customHeight="1">
      <c r="E48" s="13">
        <f>$I$6</f>
        <v>0.3</v>
      </c>
      <c r="F48" s="17">
        <f>_xll.PTreeNodeProbability(treeCalc_7!$F$2,24)</f>
        <v>0</v>
      </c>
    </row>
    <row r="49" spans="2:6" ht="15" customHeight="1">
      <c r="E49" s="12">
        <v>-5</v>
      </c>
      <c r="F49" s="16">
        <f>_xll.PTreeNodeValue(treeCalc_7!$F$2,24)</f>
        <v>5</v>
      </c>
    </row>
    <row r="50" spans="2:6">
      <c r="C50" s="13">
        <v>0.8</v>
      </c>
      <c r="D50" s="10" t="s">
        <v>66</v>
      </c>
    </row>
    <row r="51" spans="2:6">
      <c r="C51" s="12">
        <v>5</v>
      </c>
      <c r="D51" s="11">
        <f>_xll.PTreeNodeValue(treeCalc_7!$F$2,25)</f>
        <v>6.5</v>
      </c>
    </row>
    <row r="52" spans="2:6" ht="15" customHeight="1">
      <c r="E52" s="13">
        <f>$I$4</f>
        <v>0.4</v>
      </c>
      <c r="F52" s="17">
        <f>_xll.PTreeNodeProbability(treeCalc_7!$F$2,26)</f>
        <v>0</v>
      </c>
    </row>
    <row r="53" spans="2:6" ht="15" customHeight="1">
      <c r="E53" s="12">
        <v>5</v>
      </c>
      <c r="F53" s="16">
        <f>_xll.PTreeNodeValue(treeCalc_7!$F$2,26)</f>
        <v>5</v>
      </c>
    </row>
    <row r="54" spans="2:6" ht="15" customHeight="1">
      <c r="D54" s="13">
        <v>0.40000000000000008</v>
      </c>
      <c r="E54" s="10" t="s">
        <v>122</v>
      </c>
    </row>
    <row r="55" spans="2:6" ht="15" customHeight="1">
      <c r="D55" s="12">
        <v>-5</v>
      </c>
      <c r="E55" s="11">
        <f>_xll.PTreeNodeValue(treeCalc_7!$F$2,27)</f>
        <v>0.5</v>
      </c>
    </row>
    <row r="56" spans="2:6" ht="15" customHeight="1">
      <c r="E56" s="13">
        <f>$I$5</f>
        <v>0.3</v>
      </c>
      <c r="F56" s="17">
        <f>_xll.PTreeNodeProbability(treeCalc_7!$F$2,28)</f>
        <v>0</v>
      </c>
    </row>
    <row r="57" spans="2:6" ht="15" customHeight="1">
      <c r="E57" s="12">
        <v>0</v>
      </c>
      <c r="F57" s="16">
        <f>_xll.PTreeNodeValue(treeCalc_7!$F$2,28)</f>
        <v>0</v>
      </c>
    </row>
    <row r="58" spans="2:6" ht="15" customHeight="1">
      <c r="E58" s="13">
        <f>$I$6</f>
        <v>0.3</v>
      </c>
      <c r="F58" s="17">
        <f>_xll.PTreeNodeProbability(treeCalc_7!$F$2,29)</f>
        <v>0</v>
      </c>
    </row>
    <row r="59" spans="2:6" ht="15" customHeight="1">
      <c r="E59" s="12">
        <v>-5</v>
      </c>
      <c r="F59" s="16">
        <f>_xll.PTreeNodeValue(treeCalc_7!$F$2,29)</f>
        <v>-5</v>
      </c>
    </row>
    <row r="60" spans="2:6">
      <c r="B60" s="18" t="b">
        <f>_xll.PTreeNodeDecision(treeCalc_7!$F$2,30)</f>
        <v>0</v>
      </c>
      <c r="C60" s="10" t="s">
        <v>65</v>
      </c>
    </row>
    <row r="61" spans="2:6">
      <c r="B61" s="12"/>
      <c r="C61" s="11">
        <f>_xll.PTreeNodeValue(treeCalc_7!$F$2,30)</f>
        <v>4.5</v>
      </c>
    </row>
    <row r="62" spans="2:6" ht="15" customHeight="1">
      <c r="E62" s="13">
        <f>$I$4</f>
        <v>0.4</v>
      </c>
      <c r="F62" s="17">
        <f>_xll.PTreeNodeProbability(treeCalc_7!$F$2,31)</f>
        <v>0</v>
      </c>
    </row>
    <row r="63" spans="2:6" ht="15" customHeight="1">
      <c r="E63" s="12">
        <v>5</v>
      </c>
      <c r="F63" s="16">
        <f>_xll.PTreeNodeValue(treeCalc_7!$F$2,31)</f>
        <v>5</v>
      </c>
    </row>
    <row r="64" spans="2:6" ht="15" customHeight="1">
      <c r="D64" s="13">
        <v>0.6</v>
      </c>
      <c r="E64" s="10" t="s">
        <v>122</v>
      </c>
    </row>
    <row r="65" spans="3:6" ht="15" customHeight="1">
      <c r="D65" s="12">
        <v>5</v>
      </c>
      <c r="E65" s="11">
        <f>_xll.PTreeNodeValue(treeCalc_7!$F$2,32)</f>
        <v>0.5</v>
      </c>
    </row>
    <row r="66" spans="3:6" ht="15" customHeight="1">
      <c r="E66" s="13">
        <f>$I$5</f>
        <v>0.3</v>
      </c>
      <c r="F66" s="17">
        <f>_xll.PTreeNodeProbability(treeCalc_7!$F$2,33)</f>
        <v>0</v>
      </c>
    </row>
    <row r="67" spans="3:6" ht="15" customHeight="1">
      <c r="E67" s="12">
        <v>0</v>
      </c>
      <c r="F67" s="16">
        <f>_xll.PTreeNodeValue(treeCalc_7!$F$2,33)</f>
        <v>0</v>
      </c>
    </row>
    <row r="68" spans="3:6" ht="15" customHeight="1">
      <c r="E68" s="13">
        <f>$I$6</f>
        <v>0.3</v>
      </c>
      <c r="F68" s="17">
        <f>_xll.PTreeNodeProbability(treeCalc_7!$F$2,34)</f>
        <v>0</v>
      </c>
    </row>
    <row r="69" spans="3:6" ht="15" customHeight="1">
      <c r="E69" s="12">
        <v>-5</v>
      </c>
      <c r="F69" s="16">
        <f>_xll.PTreeNodeValue(treeCalc_7!$F$2,34)</f>
        <v>-5</v>
      </c>
    </row>
    <row r="70" spans="3:6">
      <c r="C70" s="13">
        <v>0.19999999999999996</v>
      </c>
      <c r="D70" s="10" t="s">
        <v>66</v>
      </c>
    </row>
    <row r="71" spans="3:6">
      <c r="C71" s="12">
        <v>-5</v>
      </c>
      <c r="D71" s="11">
        <f>_xll.PTreeNodeValue(treeCalc_7!$F$2,35)</f>
        <v>-3.5000000000000004</v>
      </c>
    </row>
    <row r="72" spans="3:6" ht="15" customHeight="1">
      <c r="E72" s="13">
        <f>$I$4</f>
        <v>0.4</v>
      </c>
      <c r="F72" s="17">
        <f>_xll.PTreeNodeProbability(treeCalc_7!$F$2,36)</f>
        <v>0</v>
      </c>
    </row>
    <row r="73" spans="3:6" ht="15" customHeight="1">
      <c r="E73" s="12">
        <v>5</v>
      </c>
      <c r="F73" s="16">
        <f>_xll.PTreeNodeValue(treeCalc_7!$F$2,36)</f>
        <v>-5</v>
      </c>
    </row>
    <row r="74" spans="3:6" ht="15" customHeight="1">
      <c r="D74" s="13">
        <v>0.4</v>
      </c>
      <c r="E74" s="10" t="s">
        <v>122</v>
      </c>
    </row>
    <row r="75" spans="3:6" ht="15" customHeight="1">
      <c r="D75" s="12">
        <v>-5</v>
      </c>
      <c r="E75" s="11">
        <f>_xll.PTreeNodeValue(treeCalc_7!$F$2,37)</f>
        <v>-9.5</v>
      </c>
    </row>
    <row r="76" spans="3:6" ht="15" customHeight="1">
      <c r="E76" s="13">
        <f>$I$5</f>
        <v>0.3</v>
      </c>
      <c r="F76" s="17">
        <f>_xll.PTreeNodeProbability(treeCalc_7!$F$2,38)</f>
        <v>0</v>
      </c>
    </row>
    <row r="77" spans="3:6" ht="15" customHeight="1">
      <c r="E77" s="12">
        <v>0</v>
      </c>
      <c r="F77" s="16">
        <f>_xll.PTreeNodeValue(treeCalc_7!$F$2,38)</f>
        <v>-10</v>
      </c>
    </row>
    <row r="78" spans="3:6" ht="15" customHeight="1">
      <c r="E78" s="13">
        <f>$I$6</f>
        <v>0.3</v>
      </c>
      <c r="F78" s="17">
        <f>_xll.PTreeNodeProbability(treeCalc_7!$F$2,39)</f>
        <v>0</v>
      </c>
    </row>
    <row r="79" spans="3:6" ht="15" customHeight="1">
      <c r="E79" s="12">
        <v>-5</v>
      </c>
      <c r="F79" s="16">
        <f>_xll.PTreeNodeValue(treeCalc_7!$F$2,39)</f>
        <v>-15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EBDA-0F13-4FE5-AFE5-67F084C95B7D}">
  <dimension ref="A1:P101"/>
  <sheetViews>
    <sheetView workbookViewId="0"/>
  </sheetViews>
  <sheetFormatPr defaultColWidth="15.7109375" defaultRowHeight="15"/>
  <cols>
    <col min="1" max="16384" width="15.7109375" style="1"/>
  </cols>
  <sheetData>
    <row r="1" spans="1:16">
      <c r="A1" s="1" t="s">
        <v>0</v>
      </c>
      <c r="B1" s="2" t="s">
        <v>198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>
      <c r="A2" s="1" t="s">
        <v>1</v>
      </c>
      <c r="B2" s="1" t="e">
        <f>'Converted Diagram'!#REF!</f>
        <v>#REF!</v>
      </c>
      <c r="E2" s="1" t="s">
        <v>5</v>
      </c>
      <c r="F2" s="1">
        <f>_xll.PTreeEvaluate5(B3,$L$11:$L$101,$J$11:$J$101,$K$11:$K$101,$N$11:$N$101,$G$11:$G$101,,L1)</f>
        <v>34784258</v>
      </c>
    </row>
    <row r="3" spans="1:16">
      <c r="A3" s="1" t="s">
        <v>2</v>
      </c>
      <c r="B3" s="1" t="s">
        <v>233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>
      <c r="A4" s="1" t="s">
        <v>69</v>
      </c>
      <c r="B4" s="1">
        <f>'Converted Diagram'!$J$5</f>
        <v>15.335199282579325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>
      <c r="A5" s="1" t="s">
        <v>70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>
      <c r="A6" s="1" t="s">
        <v>71</v>
      </c>
      <c r="E6" s="1" t="s">
        <v>9</v>
      </c>
      <c r="F6" s="2" t="s">
        <v>55</v>
      </c>
      <c r="H6" s="1" t="s">
        <v>14</v>
      </c>
      <c r="I6" s="2" t="s">
        <v>58</v>
      </c>
    </row>
    <row r="7" spans="1:16">
      <c r="A7" s="1" t="s">
        <v>72</v>
      </c>
      <c r="E7" s="1" t="s">
        <v>74</v>
      </c>
      <c r="F7" s="2" t="s">
        <v>232</v>
      </c>
    </row>
    <row r="8" spans="1:16">
      <c r="A8" s="1" t="s">
        <v>73</v>
      </c>
      <c r="B8" s="1">
        <v>91</v>
      </c>
    </row>
    <row r="10" spans="1:16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2</v>
      </c>
      <c r="M10" s="1" t="s">
        <v>86</v>
      </c>
      <c r="N10" s="1" t="s">
        <v>87</v>
      </c>
      <c r="O10" s="1" t="s">
        <v>88</v>
      </c>
      <c r="P10" s="1" t="s">
        <v>89</v>
      </c>
    </row>
    <row r="11" spans="1:16">
      <c r="A11" s="1">
        <f>'Converted Diagram'!$F$11</f>
        <v>40</v>
      </c>
      <c r="B11" s="2" t="s">
        <v>123</v>
      </c>
      <c r="C11" s="1">
        <v>0</v>
      </c>
      <c r="H11" s="1">
        <f>'Converted Diagram'!$J$5</f>
        <v>15.335199282579325</v>
      </c>
      <c r="I11" s="1">
        <f>10</f>
        <v>10</v>
      </c>
      <c r="J11" s="1">
        <f>'Converted Diagram'!$E$11</f>
        <v>10</v>
      </c>
      <c r="K11" s="1">
        <f>'Converted Diagram'!$E$10</f>
        <v>0.72816000000000003</v>
      </c>
      <c r="L11" s="1" t="s">
        <v>97</v>
      </c>
      <c r="M11" s="1">
        <v>0</v>
      </c>
      <c r="P11" s="1" t="b">
        <v>0</v>
      </c>
    </row>
    <row r="12" spans="1:16">
      <c r="A12" s="1">
        <f>'Converted Diagram'!$E$13</f>
        <v>34.563200000000002</v>
      </c>
      <c r="B12" s="2" t="s">
        <v>128</v>
      </c>
      <c r="C12" s="1">
        <v>0</v>
      </c>
      <c r="I12" s="1" t="s">
        <v>91</v>
      </c>
      <c r="J12" s="1">
        <f>'Converted Diagram'!$D$13</f>
        <v>10</v>
      </c>
      <c r="K12" s="1">
        <f>'Converted Diagram'!$D$12</f>
        <v>0.846391</v>
      </c>
      <c r="L12" s="1" t="s">
        <v>199</v>
      </c>
      <c r="M12" s="1">
        <v>0</v>
      </c>
      <c r="O12" s="1" t="str">
        <f>'Converted Diagram'!$E$12</f>
        <v>Chi</v>
      </c>
      <c r="P12" s="1" t="b">
        <v>0</v>
      </c>
    </row>
    <row r="13" spans="1:16">
      <c r="A13" s="1">
        <f>'Converted Diagram'!$F$15</f>
        <v>20</v>
      </c>
      <c r="B13" s="2" t="s">
        <v>124</v>
      </c>
      <c r="C13" s="1">
        <v>0</v>
      </c>
      <c r="H13" s="1">
        <f>'Converted Diagram'!$K$5</f>
        <v>2.8625031400903387</v>
      </c>
      <c r="I13" s="1">
        <f>10</f>
        <v>10</v>
      </c>
      <c r="J13" s="1">
        <f>'Converted Diagram'!$E$15</f>
        <v>-10</v>
      </c>
      <c r="K13" s="1">
        <f>'Converted Diagram'!$E$14</f>
        <v>0.27183999999999997</v>
      </c>
      <c r="L13" s="1" t="s">
        <v>97</v>
      </c>
      <c r="M13" s="1">
        <v>0</v>
      </c>
      <c r="P13" s="1" t="b">
        <v>0</v>
      </c>
    </row>
    <row r="14" spans="1:16">
      <c r="A14" s="1">
        <f>'Converted Diagram'!$D$17</f>
        <v>31.491020000000002</v>
      </c>
      <c r="B14" s="2" t="s">
        <v>118</v>
      </c>
      <c r="C14" s="1">
        <v>0</v>
      </c>
      <c r="I14" s="1" t="s">
        <v>91</v>
      </c>
      <c r="J14" s="1">
        <f>'Converted Diagram'!$C$17</f>
        <v>10</v>
      </c>
      <c r="K14" s="1">
        <f>'Converted Diagram'!$C$16</f>
        <v>0.62205900000000003</v>
      </c>
      <c r="L14" s="1" t="s">
        <v>200</v>
      </c>
      <c r="M14" s="1">
        <v>0</v>
      </c>
      <c r="O14" s="1" t="str">
        <f>'Converted Diagram'!$D$16</f>
        <v>Lambda</v>
      </c>
      <c r="P14" s="1" t="b">
        <v>0</v>
      </c>
    </row>
    <row r="15" spans="1:16">
      <c r="A15" s="1">
        <f>'Converted Diagram'!$F$19</f>
        <v>20</v>
      </c>
      <c r="B15" s="2" t="s">
        <v>123</v>
      </c>
      <c r="C15" s="1">
        <v>0</v>
      </c>
      <c r="H15" s="1">
        <f>'Converted Diagram'!$L$5</f>
        <v>1.3915699875103393</v>
      </c>
      <c r="I15" s="1">
        <f>10</f>
        <v>10</v>
      </c>
      <c r="J15" s="1">
        <f>'Converted Diagram'!$E$19</f>
        <v>10</v>
      </c>
      <c r="K15" s="1">
        <f>'Converted Diagram'!$E$18</f>
        <v>0.72816000000000003</v>
      </c>
      <c r="L15" s="1" t="s">
        <v>201</v>
      </c>
      <c r="M15" s="2" t="s">
        <v>102</v>
      </c>
      <c r="P15" s="1" t="b">
        <v>0</v>
      </c>
    </row>
    <row r="16" spans="1:16">
      <c r="A16" s="1">
        <f>'Converted Diagram'!$E$21</f>
        <v>14.5632</v>
      </c>
      <c r="B16" s="2" t="s">
        <v>129</v>
      </c>
      <c r="C16" s="1">
        <v>0</v>
      </c>
      <c r="I16" s="1" t="s">
        <v>91</v>
      </c>
      <c r="J16" s="1">
        <f>'Converted Diagram'!$D$21</f>
        <v>-10</v>
      </c>
      <c r="K16" s="1">
        <f>'Converted Diagram'!$D$20</f>
        <v>0.153609</v>
      </c>
      <c r="L16" s="1" t="s">
        <v>202</v>
      </c>
      <c r="M16" s="1">
        <v>0</v>
      </c>
      <c r="O16" s="1" t="str">
        <f>'Converted Diagram'!$E$20</f>
        <v>Chi</v>
      </c>
      <c r="P16" s="1" t="b">
        <v>0</v>
      </c>
    </row>
    <row r="17" spans="1:16">
      <c r="A17" s="1">
        <f>'Converted Diagram'!$F$23</f>
        <v>0</v>
      </c>
      <c r="B17" s="2" t="s">
        <v>124</v>
      </c>
      <c r="C17" s="1">
        <v>0</v>
      </c>
      <c r="H17" s="1">
        <f>'Converted Diagram'!$M$5</f>
        <v>0</v>
      </c>
      <c r="I17" s="1">
        <f>10</f>
        <v>10</v>
      </c>
      <c r="J17" s="1">
        <f>'Converted Diagram'!$E$23</f>
        <v>-10</v>
      </c>
      <c r="K17" s="1">
        <f>'Converted Diagram'!$E$22</f>
        <v>0.27183999999999997</v>
      </c>
      <c r="L17" s="1" t="s">
        <v>201</v>
      </c>
      <c r="M17" s="2" t="s">
        <v>102</v>
      </c>
      <c r="P17" s="1" t="b">
        <v>0</v>
      </c>
    </row>
    <row r="18" spans="1:16">
      <c r="A18" s="1">
        <f>'Converted Diagram'!$C$25</f>
        <v>23.932200000000002</v>
      </c>
      <c r="B18" s="2" t="s">
        <v>107</v>
      </c>
      <c r="C18" s="1">
        <v>0</v>
      </c>
      <c r="I18" s="1" t="s">
        <v>91</v>
      </c>
      <c r="J18" s="1">
        <f>'Converted Diagram'!$B$25</f>
        <v>10</v>
      </c>
      <c r="L18" s="1" t="s">
        <v>203</v>
      </c>
      <c r="M18" s="1">
        <v>0</v>
      </c>
      <c r="O18" s="1" t="str">
        <f>'Converted Diagram'!$C$24</f>
        <v>Epsilon</v>
      </c>
      <c r="P18" s="1" t="b">
        <v>0</v>
      </c>
    </row>
    <row r="19" spans="1:16">
      <c r="A19" s="1">
        <f>'Converted Diagram'!$E$29</f>
        <v>14.5632</v>
      </c>
      <c r="B19" s="2" t="s">
        <v>128</v>
      </c>
      <c r="C19" s="1">
        <v>0</v>
      </c>
      <c r="I19" s="1" t="s">
        <v>91</v>
      </c>
      <c r="J19" s="1">
        <f>'Converted Diagram'!$D$29</f>
        <v>10</v>
      </c>
      <c r="K19" s="1">
        <f>'Converted Diagram'!$D$28</f>
        <v>0.846391</v>
      </c>
      <c r="L19" s="1" t="s">
        <v>235</v>
      </c>
      <c r="M19" s="2" t="s">
        <v>102</v>
      </c>
      <c r="O19" s="1" t="str">
        <f>'Converted Diagram'!$E$28</f>
        <v>Chi</v>
      </c>
      <c r="P19" s="1" t="b">
        <v>0</v>
      </c>
    </row>
    <row r="20" spans="1:16">
      <c r="A20" s="1">
        <f>'Converted Diagram'!$F$27</f>
        <v>20</v>
      </c>
      <c r="B20" s="2" t="s">
        <v>123</v>
      </c>
      <c r="C20" s="1">
        <v>0</v>
      </c>
      <c r="H20" s="1">
        <f>'Converted Diagram'!$N$5</f>
        <v>4.6585617699103388</v>
      </c>
      <c r="I20" s="1">
        <f>10</f>
        <v>10</v>
      </c>
      <c r="J20" s="1">
        <f>'Converted Diagram'!$E$27</f>
        <v>10</v>
      </c>
      <c r="K20" s="1">
        <f>'Converted Diagram'!$E$26</f>
        <v>0.72816000000000003</v>
      </c>
      <c r="L20" s="1" t="s">
        <v>236</v>
      </c>
      <c r="M20" s="2" t="s">
        <v>102</v>
      </c>
      <c r="P20" s="1" t="b">
        <v>0</v>
      </c>
    </row>
    <row r="21" spans="1:16">
      <c r="A21" s="1">
        <f>'Converted Diagram'!$F$31</f>
        <v>0</v>
      </c>
      <c r="B21" s="2" t="s">
        <v>124</v>
      </c>
      <c r="C21" s="1">
        <v>0</v>
      </c>
      <c r="H21" s="1">
        <f>'Converted Diagram'!$O$5</f>
        <v>0</v>
      </c>
      <c r="I21" s="1">
        <f>10</f>
        <v>10</v>
      </c>
      <c r="J21" s="1">
        <f>'Converted Diagram'!$E$31</f>
        <v>-10</v>
      </c>
      <c r="K21" s="1">
        <f>'Converted Diagram'!$E$30</f>
        <v>0.27183999999999997</v>
      </c>
      <c r="L21" s="1" t="s">
        <v>236</v>
      </c>
      <c r="M21" s="2" t="s">
        <v>102</v>
      </c>
      <c r="P21" s="1" t="b">
        <v>0</v>
      </c>
    </row>
    <row r="22" spans="1:16">
      <c r="A22" s="1">
        <f>'Converted Diagram'!$D$33</f>
        <v>11.491019999999999</v>
      </c>
      <c r="B22" s="2" t="s">
        <v>119</v>
      </c>
      <c r="C22" s="1">
        <v>0</v>
      </c>
      <c r="I22" s="1" t="s">
        <v>91</v>
      </c>
      <c r="J22" s="1">
        <f>'Converted Diagram'!$C$33</f>
        <v>-10</v>
      </c>
      <c r="K22" s="1">
        <f>'Converted Diagram'!$C$32</f>
        <v>0.37794099999999997</v>
      </c>
      <c r="L22" s="1" t="s">
        <v>234</v>
      </c>
      <c r="M22" s="1">
        <v>0</v>
      </c>
      <c r="O22" s="1" t="str">
        <f>'Converted Diagram'!$D$32</f>
        <v>Lambda</v>
      </c>
      <c r="P22" s="1" t="b">
        <v>0</v>
      </c>
    </row>
    <row r="23" spans="1:16">
      <c r="A23" s="1">
        <f>'Converted Diagram'!$E$37</f>
        <v>-5.4367999999999999</v>
      </c>
      <c r="B23" s="2" t="s">
        <v>129</v>
      </c>
      <c r="C23" s="1">
        <v>0</v>
      </c>
      <c r="I23" s="1" t="s">
        <v>91</v>
      </c>
      <c r="J23" s="1">
        <f>'Converted Diagram'!$D$37</f>
        <v>-10</v>
      </c>
      <c r="K23" s="1">
        <f>'Converted Diagram'!$D$36</f>
        <v>0.153609</v>
      </c>
      <c r="L23" s="1" t="s">
        <v>237</v>
      </c>
      <c r="M23" s="2" t="s">
        <v>102</v>
      </c>
      <c r="O23" s="1" t="str">
        <f>'Converted Diagram'!$E$36</f>
        <v>Chi</v>
      </c>
      <c r="P23" s="1" t="b">
        <v>0</v>
      </c>
    </row>
    <row r="24" spans="1:16">
      <c r="A24" s="1">
        <f>'Converted Diagram'!$F$35</f>
        <v>0</v>
      </c>
      <c r="B24" s="2" t="s">
        <v>123</v>
      </c>
      <c r="C24" s="1">
        <v>0</v>
      </c>
      <c r="I24" s="1">
        <f>10</f>
        <v>10</v>
      </c>
      <c r="J24" s="1">
        <f>'Converted Diagram'!$E$35</f>
        <v>10</v>
      </c>
      <c r="K24" s="1">
        <f>'Converted Diagram'!$E$34</f>
        <v>0.72816000000000003</v>
      </c>
      <c r="L24" s="1" t="s">
        <v>238</v>
      </c>
      <c r="M24" s="2" t="s">
        <v>102</v>
      </c>
      <c r="P24" s="1" t="b">
        <v>0</v>
      </c>
    </row>
    <row r="25" spans="1:16">
      <c r="A25" s="1">
        <f>'Converted Diagram'!$F$39</f>
        <v>-20</v>
      </c>
      <c r="B25" s="2" t="s">
        <v>124</v>
      </c>
      <c r="C25" s="1">
        <v>0</v>
      </c>
      <c r="I25" s="1">
        <f>10</f>
        <v>10</v>
      </c>
      <c r="J25" s="1">
        <f>'Converted Diagram'!$E$39</f>
        <v>-10</v>
      </c>
      <c r="K25" s="1">
        <f>'Converted Diagram'!$E$38</f>
        <v>0.27183999999999997</v>
      </c>
      <c r="L25" s="1" t="s">
        <v>238</v>
      </c>
      <c r="M25" s="2" t="s">
        <v>102</v>
      </c>
      <c r="P25" s="1" t="b">
        <v>0</v>
      </c>
    </row>
    <row r="26" spans="1:16">
      <c r="A26" s="1">
        <f>'Converted Diagram'!$F$41</f>
        <v>40</v>
      </c>
      <c r="B26" s="2" t="s">
        <v>123</v>
      </c>
      <c r="C26" s="1">
        <v>0</v>
      </c>
      <c r="I26" s="1">
        <f>10</f>
        <v>10</v>
      </c>
      <c r="J26" s="1">
        <f>'Converted Diagram'!$E$41</f>
        <v>10</v>
      </c>
      <c r="K26" s="1">
        <f>'Converted Diagram'!$E$40</f>
        <v>0.72816000000000003</v>
      </c>
      <c r="L26" s="1" t="s">
        <v>98</v>
      </c>
      <c r="M26" s="2" t="s">
        <v>102</v>
      </c>
      <c r="P26" s="1" t="b">
        <v>0</v>
      </c>
    </row>
    <row r="27" spans="1:16">
      <c r="A27" s="1">
        <f>'Converted Diagram'!$E$43</f>
        <v>34.563200000000002</v>
      </c>
      <c r="B27" s="2" t="s">
        <v>128</v>
      </c>
      <c r="C27" s="1">
        <v>0</v>
      </c>
      <c r="I27" s="1" t="s">
        <v>91</v>
      </c>
      <c r="J27" s="1">
        <f>'Converted Diagram'!$D$43</f>
        <v>10</v>
      </c>
      <c r="K27" s="1">
        <f>'Converted Diagram'!$D$42</f>
        <v>0.87010699999999996</v>
      </c>
      <c r="L27" s="1" t="s">
        <v>204</v>
      </c>
      <c r="M27" s="1">
        <v>0</v>
      </c>
      <c r="O27" s="1" t="str">
        <f>'Converted Diagram'!$E$42</f>
        <v>Chi</v>
      </c>
      <c r="P27" s="1" t="b">
        <v>0</v>
      </c>
    </row>
    <row r="28" spans="1:16">
      <c r="A28" s="1">
        <f>'Converted Diagram'!$F$45</f>
        <v>20</v>
      </c>
      <c r="B28" s="2" t="s">
        <v>124</v>
      </c>
      <c r="C28" s="1">
        <v>0</v>
      </c>
      <c r="I28" s="1">
        <f>10</f>
        <v>10</v>
      </c>
      <c r="J28" s="1">
        <f>'Converted Diagram'!$E$45</f>
        <v>-10</v>
      </c>
      <c r="K28" s="1">
        <f>'Converted Diagram'!$E$44</f>
        <v>0.27183999999999997</v>
      </c>
      <c r="L28" s="1" t="s">
        <v>98</v>
      </c>
      <c r="M28" s="2" t="s">
        <v>102</v>
      </c>
      <c r="P28" s="1" t="b">
        <v>0</v>
      </c>
    </row>
    <row r="29" spans="1:16">
      <c r="A29" s="1">
        <f>'Converted Diagram'!$D$47</f>
        <v>31.965340000000001</v>
      </c>
      <c r="B29" s="2" t="s">
        <v>118</v>
      </c>
      <c r="C29" s="1">
        <v>0</v>
      </c>
      <c r="I29" s="1" t="s">
        <v>91</v>
      </c>
      <c r="J29" s="1">
        <f>'Converted Diagram'!$C$47</f>
        <v>10</v>
      </c>
      <c r="K29" s="1">
        <f>'Converted Diagram'!$C$46</f>
        <v>0.94292600000000004</v>
      </c>
      <c r="L29" s="1" t="s">
        <v>205</v>
      </c>
      <c r="M29" s="1">
        <v>0</v>
      </c>
      <c r="O29" s="1" t="str">
        <f>'Converted Diagram'!$D$46</f>
        <v>Lambda</v>
      </c>
      <c r="P29" s="1" t="b">
        <v>0</v>
      </c>
    </row>
    <row r="30" spans="1:16">
      <c r="A30" s="1">
        <f>'Converted Diagram'!$F$49</f>
        <v>20</v>
      </c>
      <c r="B30" s="2" t="s">
        <v>123</v>
      </c>
      <c r="C30" s="1">
        <v>0</v>
      </c>
      <c r="I30" s="1">
        <f>10</f>
        <v>10</v>
      </c>
      <c r="J30" s="1">
        <f>'Converted Diagram'!$E$49</f>
        <v>10</v>
      </c>
      <c r="K30" s="1">
        <f>'Converted Diagram'!$E$48</f>
        <v>0.72816000000000003</v>
      </c>
      <c r="L30" s="1" t="s">
        <v>143</v>
      </c>
      <c r="M30" s="2" t="s">
        <v>102</v>
      </c>
      <c r="P30" s="1" t="b">
        <v>0</v>
      </c>
    </row>
    <row r="31" spans="1:16">
      <c r="A31" s="1">
        <f>'Converted Diagram'!$E$51</f>
        <v>14.5632</v>
      </c>
      <c r="B31" s="2" t="s">
        <v>129</v>
      </c>
      <c r="C31" s="1">
        <v>0</v>
      </c>
      <c r="I31" s="1" t="s">
        <v>91</v>
      </c>
      <c r="J31" s="1">
        <f>'Converted Diagram'!$D$51</f>
        <v>-10</v>
      </c>
      <c r="K31" s="1">
        <f>'Converted Diagram'!$D$50</f>
        <v>0.12989300000000004</v>
      </c>
      <c r="L31" s="1" t="s">
        <v>206</v>
      </c>
      <c r="M31" s="1">
        <v>0</v>
      </c>
      <c r="O31" s="1" t="str">
        <f>'Converted Diagram'!$E$50</f>
        <v>Chi</v>
      </c>
      <c r="P31" s="1" t="b">
        <v>0</v>
      </c>
    </row>
    <row r="32" spans="1:16">
      <c r="A32" s="1">
        <f>'Converted Diagram'!$F$53</f>
        <v>0</v>
      </c>
      <c r="B32" s="2" t="s">
        <v>124</v>
      </c>
      <c r="C32" s="1">
        <v>0</v>
      </c>
      <c r="I32" s="1">
        <f>10</f>
        <v>10</v>
      </c>
      <c r="J32" s="1">
        <f>'Converted Diagram'!$E$53</f>
        <v>-10</v>
      </c>
      <c r="K32" s="1">
        <f>'Converted Diagram'!$E$52</f>
        <v>0.27183999999999997</v>
      </c>
      <c r="L32" s="1" t="s">
        <v>143</v>
      </c>
      <c r="M32" s="2" t="s">
        <v>102</v>
      </c>
      <c r="P32" s="1" t="b">
        <v>0</v>
      </c>
    </row>
    <row r="33" spans="1:16">
      <c r="A33" s="1">
        <f>'Converted Diagram'!$C$55</f>
        <v>30.82386</v>
      </c>
      <c r="B33" s="2" t="s">
        <v>108</v>
      </c>
      <c r="C33" s="1">
        <v>0</v>
      </c>
      <c r="I33" s="1" t="s">
        <v>91</v>
      </c>
      <c r="J33" s="1">
        <f>'Converted Diagram'!$B$55</f>
        <v>10</v>
      </c>
      <c r="L33" s="1" t="s">
        <v>207</v>
      </c>
      <c r="M33" s="1">
        <v>0</v>
      </c>
      <c r="O33" s="1" t="str">
        <f>'Converted Diagram'!$C$54</f>
        <v>Epsilon</v>
      </c>
      <c r="P33" s="1" t="b">
        <v>0</v>
      </c>
    </row>
    <row r="34" spans="1:16">
      <c r="A34" s="1">
        <f>'Converted Diagram'!$E$59</f>
        <v>14.5632</v>
      </c>
      <c r="B34" s="2" t="s">
        <v>128</v>
      </c>
      <c r="C34" s="1">
        <v>0</v>
      </c>
      <c r="I34" s="1" t="s">
        <v>91</v>
      </c>
      <c r="J34" s="1">
        <f>'Converted Diagram'!$D$59</f>
        <v>10</v>
      </c>
      <c r="K34" s="1">
        <f>'Converted Diagram'!$D$58</f>
        <v>0.87010699999999996</v>
      </c>
      <c r="L34" s="1" t="s">
        <v>240</v>
      </c>
      <c r="M34" s="2" t="s">
        <v>102</v>
      </c>
      <c r="O34" s="1" t="str">
        <f>'Converted Diagram'!$E$58</f>
        <v>Chi</v>
      </c>
      <c r="P34" s="1" t="b">
        <v>0</v>
      </c>
    </row>
    <row r="35" spans="1:16">
      <c r="A35" s="1">
        <f>'Converted Diagram'!$F$57</f>
        <v>20</v>
      </c>
      <c r="B35" s="2" t="s">
        <v>123</v>
      </c>
      <c r="C35" s="1">
        <v>0</v>
      </c>
      <c r="I35" s="1">
        <f>10</f>
        <v>10</v>
      </c>
      <c r="J35" s="1">
        <f>'Converted Diagram'!$E$57</f>
        <v>10</v>
      </c>
      <c r="K35" s="1">
        <f>'Converted Diagram'!$E$56</f>
        <v>0.72816000000000003</v>
      </c>
      <c r="L35" s="1" t="s">
        <v>241</v>
      </c>
      <c r="M35" s="2" t="s">
        <v>102</v>
      </c>
      <c r="P35" s="1" t="b">
        <v>0</v>
      </c>
    </row>
    <row r="36" spans="1:16">
      <c r="A36" s="1">
        <f>'Converted Diagram'!$F$61</f>
        <v>0</v>
      </c>
      <c r="B36" s="2" t="s">
        <v>124</v>
      </c>
      <c r="C36" s="1">
        <v>0</v>
      </c>
      <c r="I36" s="1">
        <f>10</f>
        <v>10</v>
      </c>
      <c r="J36" s="1">
        <f>'Converted Diagram'!$E$61</f>
        <v>-10</v>
      </c>
      <c r="K36" s="1">
        <f>'Converted Diagram'!$E$60</f>
        <v>0.27183999999999997</v>
      </c>
      <c r="L36" s="1" t="s">
        <v>241</v>
      </c>
      <c r="M36" s="2" t="s">
        <v>102</v>
      </c>
      <c r="P36" s="1" t="b">
        <v>0</v>
      </c>
    </row>
    <row r="37" spans="1:16">
      <c r="A37" s="1">
        <f>'Converted Diagram'!$D$63</f>
        <v>11.965339999999999</v>
      </c>
      <c r="B37" s="2" t="s">
        <v>119</v>
      </c>
      <c r="C37" s="1">
        <v>0</v>
      </c>
      <c r="I37" s="1" t="s">
        <v>91</v>
      </c>
      <c r="J37" s="1">
        <f>'Converted Diagram'!$C$63</f>
        <v>-10</v>
      </c>
      <c r="K37" s="1">
        <f>'Converted Diagram'!$C$62</f>
        <v>5.7073999999999958E-2</v>
      </c>
      <c r="L37" s="1" t="s">
        <v>239</v>
      </c>
      <c r="M37" s="1">
        <v>0</v>
      </c>
      <c r="O37" s="1" t="str">
        <f>'Converted Diagram'!$D$62</f>
        <v>Lambda</v>
      </c>
      <c r="P37" s="1" t="b">
        <v>0</v>
      </c>
    </row>
    <row r="38" spans="1:16">
      <c r="A38" s="1">
        <f>'Converted Diagram'!$E$67</f>
        <v>-5.4367999999999999</v>
      </c>
      <c r="B38" s="2" t="s">
        <v>129</v>
      </c>
      <c r="C38" s="1">
        <v>0</v>
      </c>
      <c r="I38" s="1" t="s">
        <v>91</v>
      </c>
      <c r="J38" s="1">
        <f>'Converted Diagram'!$D$67</f>
        <v>-10</v>
      </c>
      <c r="K38" s="1">
        <f>'Converted Diagram'!$D$66</f>
        <v>0.12989300000000004</v>
      </c>
      <c r="L38" s="1" t="s">
        <v>242</v>
      </c>
      <c r="M38" s="2" t="s">
        <v>102</v>
      </c>
      <c r="O38" s="1" t="str">
        <f>'Converted Diagram'!$E$66</f>
        <v>Chi</v>
      </c>
      <c r="P38" s="1" t="b">
        <v>0</v>
      </c>
    </row>
    <row r="39" spans="1:16">
      <c r="A39" s="1">
        <f>'Converted Diagram'!$F$65</f>
        <v>0</v>
      </c>
      <c r="B39" s="2" t="s">
        <v>123</v>
      </c>
      <c r="C39" s="1">
        <v>0</v>
      </c>
      <c r="I39" s="1">
        <f>10</f>
        <v>10</v>
      </c>
      <c r="J39" s="1">
        <f>'Converted Diagram'!$E$65</f>
        <v>10</v>
      </c>
      <c r="K39" s="1">
        <f>'Converted Diagram'!$E$64</f>
        <v>0.72816000000000003</v>
      </c>
      <c r="L39" s="1" t="s">
        <v>243</v>
      </c>
      <c r="M39" s="2" t="s">
        <v>102</v>
      </c>
      <c r="P39" s="1" t="b">
        <v>0</v>
      </c>
    </row>
    <row r="40" spans="1:16">
      <c r="A40" s="1">
        <f>'Converted Diagram'!$F$69</f>
        <v>-20</v>
      </c>
      <c r="B40" s="2" t="s">
        <v>124</v>
      </c>
      <c r="C40" s="1">
        <v>0</v>
      </c>
      <c r="I40" s="1">
        <f>10</f>
        <v>10</v>
      </c>
      <c r="J40" s="1">
        <f>'Converted Diagram'!$E$69</f>
        <v>-10</v>
      </c>
      <c r="K40" s="1">
        <f>'Converted Diagram'!$E$68</f>
        <v>0.27183999999999997</v>
      </c>
      <c r="L40" s="1" t="s">
        <v>243</v>
      </c>
      <c r="M40" s="2" t="s">
        <v>102</v>
      </c>
      <c r="P40" s="1" t="b">
        <v>0</v>
      </c>
    </row>
    <row r="41" spans="1:16">
      <c r="A41" s="1">
        <f>'Converted Diagram'!$F$71</f>
        <v>40</v>
      </c>
      <c r="B41" s="2" t="s">
        <v>123</v>
      </c>
      <c r="C41" s="1">
        <v>0</v>
      </c>
      <c r="I41" s="1">
        <f>10</f>
        <v>10</v>
      </c>
      <c r="J41" s="1">
        <f>'Converted Diagram'!$E$71</f>
        <v>10</v>
      </c>
      <c r="K41" s="1">
        <f>'Converted Diagram'!$E$70</f>
        <v>0.72816000000000003</v>
      </c>
      <c r="L41" s="1" t="s">
        <v>150</v>
      </c>
      <c r="M41" s="2" t="s">
        <v>102</v>
      </c>
      <c r="P41" s="1" t="b">
        <v>0</v>
      </c>
    </row>
    <row r="42" spans="1:16">
      <c r="A42" s="1">
        <f>'Converted Diagram'!$E$73</f>
        <v>34.563200000000002</v>
      </c>
      <c r="B42" s="2" t="s">
        <v>128</v>
      </c>
      <c r="C42" s="1">
        <v>0</v>
      </c>
      <c r="I42" s="1" t="s">
        <v>91</v>
      </c>
      <c r="J42" s="1">
        <f>'Converted Diagram'!$D$73</f>
        <v>10</v>
      </c>
      <c r="K42" s="1">
        <f>'Converted Diagram'!$D$72</f>
        <v>0.90317800000000004</v>
      </c>
      <c r="L42" s="1" t="s">
        <v>208</v>
      </c>
      <c r="M42" s="1">
        <v>0</v>
      </c>
      <c r="O42" s="1" t="str">
        <f>'Converted Diagram'!$E$72</f>
        <v>Chi</v>
      </c>
      <c r="P42" s="1" t="b">
        <v>0</v>
      </c>
    </row>
    <row r="43" spans="1:16">
      <c r="A43" s="1">
        <f>'Converted Diagram'!$F$75</f>
        <v>20</v>
      </c>
      <c r="B43" s="2" t="s">
        <v>124</v>
      </c>
      <c r="C43" s="1">
        <v>0</v>
      </c>
      <c r="I43" s="1">
        <f>10</f>
        <v>10</v>
      </c>
      <c r="J43" s="1">
        <f>'Converted Diagram'!$E$75</f>
        <v>-10</v>
      </c>
      <c r="K43" s="1">
        <f>'Converted Diagram'!$E$74</f>
        <v>0.27183999999999997</v>
      </c>
      <c r="L43" s="1" t="s">
        <v>150</v>
      </c>
      <c r="M43" s="2" t="s">
        <v>102</v>
      </c>
      <c r="P43" s="1" t="b">
        <v>0</v>
      </c>
    </row>
    <row r="44" spans="1:16">
      <c r="A44" s="1">
        <f>'Converted Diagram'!$D$77</f>
        <v>32.626760000000004</v>
      </c>
      <c r="B44" s="2" t="s">
        <v>118</v>
      </c>
      <c r="C44" s="1">
        <v>0</v>
      </c>
      <c r="I44" s="1" t="s">
        <v>91</v>
      </c>
      <c r="J44" s="1">
        <f>'Converted Diagram'!$C$77</f>
        <v>10</v>
      </c>
      <c r="K44" s="1">
        <f>'Converted Diagram'!$C$76</f>
        <v>0.89175499999999996</v>
      </c>
      <c r="L44" s="1" t="s">
        <v>209</v>
      </c>
      <c r="M44" s="1">
        <v>0</v>
      </c>
      <c r="O44" s="1" t="str">
        <f>'Converted Diagram'!$D$76</f>
        <v>Lambda</v>
      </c>
      <c r="P44" s="1" t="b">
        <v>0</v>
      </c>
    </row>
    <row r="45" spans="1:16">
      <c r="A45" s="1">
        <f>'Converted Diagram'!$F$79</f>
        <v>20</v>
      </c>
      <c r="B45" s="2" t="s">
        <v>123</v>
      </c>
      <c r="C45" s="1">
        <v>0</v>
      </c>
      <c r="I45" s="1">
        <f>10</f>
        <v>10</v>
      </c>
      <c r="J45" s="1">
        <f>'Converted Diagram'!$E$79</f>
        <v>10</v>
      </c>
      <c r="K45" s="1">
        <f>'Converted Diagram'!$E$78</f>
        <v>0.72816000000000003</v>
      </c>
      <c r="L45" s="1" t="s">
        <v>144</v>
      </c>
      <c r="M45" s="2" t="s">
        <v>102</v>
      </c>
      <c r="P45" s="1" t="b">
        <v>0</v>
      </c>
    </row>
    <row r="46" spans="1:16">
      <c r="A46" s="1">
        <f>'Converted Diagram'!$E$81</f>
        <v>14.5632</v>
      </c>
      <c r="B46" s="2" t="s">
        <v>129</v>
      </c>
      <c r="C46" s="1">
        <v>0</v>
      </c>
      <c r="I46" s="1" t="s">
        <v>91</v>
      </c>
      <c r="J46" s="1">
        <f>'Converted Diagram'!$D$81</f>
        <v>-10</v>
      </c>
      <c r="K46" s="1">
        <f>'Converted Diagram'!$D$80</f>
        <v>9.6821999999999964E-2</v>
      </c>
      <c r="L46" s="1" t="s">
        <v>210</v>
      </c>
      <c r="M46" s="1">
        <v>0</v>
      </c>
      <c r="O46" s="1" t="str">
        <f>'Converted Diagram'!$E$80</f>
        <v>Chi</v>
      </c>
      <c r="P46" s="1" t="b">
        <v>0</v>
      </c>
    </row>
    <row r="47" spans="1:16">
      <c r="A47" s="1">
        <f>'Converted Diagram'!$F$83</f>
        <v>0</v>
      </c>
      <c r="B47" s="2" t="s">
        <v>124</v>
      </c>
      <c r="C47" s="1">
        <v>0</v>
      </c>
      <c r="I47" s="1">
        <f>10</f>
        <v>10</v>
      </c>
      <c r="J47" s="1">
        <f>'Converted Diagram'!$E$83</f>
        <v>-10</v>
      </c>
      <c r="K47" s="1">
        <f>'Converted Diagram'!$E$82</f>
        <v>0.27183999999999997</v>
      </c>
      <c r="L47" s="1" t="s">
        <v>144</v>
      </c>
      <c r="M47" s="2" t="s">
        <v>102</v>
      </c>
      <c r="P47" s="1" t="b">
        <v>0</v>
      </c>
    </row>
    <row r="48" spans="1:16">
      <c r="A48" s="1">
        <f>'Converted Diagram'!$C$85</f>
        <v>30.461860000000005</v>
      </c>
      <c r="B48" s="2" t="s">
        <v>109</v>
      </c>
      <c r="C48" s="1">
        <v>0</v>
      </c>
      <c r="I48" s="1" t="s">
        <v>91</v>
      </c>
      <c r="J48" s="1">
        <f>'Converted Diagram'!$B$85</f>
        <v>10</v>
      </c>
      <c r="L48" s="1" t="s">
        <v>211</v>
      </c>
      <c r="M48" s="1">
        <v>0</v>
      </c>
      <c r="O48" s="1" t="str">
        <f>'Converted Diagram'!$C$84</f>
        <v>Epsilon</v>
      </c>
      <c r="P48" s="1" t="b">
        <v>0</v>
      </c>
    </row>
    <row r="49" spans="1:16">
      <c r="A49" s="1">
        <f>'Converted Diagram'!$E$89</f>
        <v>14.5632</v>
      </c>
      <c r="B49" s="2" t="s">
        <v>128</v>
      </c>
      <c r="C49" s="1">
        <v>0</v>
      </c>
      <c r="I49" s="1" t="s">
        <v>91</v>
      </c>
      <c r="J49" s="1">
        <f>'Converted Diagram'!$D$89</f>
        <v>10</v>
      </c>
      <c r="K49" s="1">
        <f>'Converted Diagram'!$D$88</f>
        <v>0.90317800000000004</v>
      </c>
      <c r="L49" s="1" t="s">
        <v>245</v>
      </c>
      <c r="M49" s="2" t="s">
        <v>102</v>
      </c>
      <c r="O49" s="1" t="str">
        <f>'Converted Diagram'!$E$88</f>
        <v>Chi</v>
      </c>
      <c r="P49" s="1" t="b">
        <v>0</v>
      </c>
    </row>
    <row r="50" spans="1:16">
      <c r="A50" s="1">
        <f>'Converted Diagram'!$F$87</f>
        <v>20</v>
      </c>
      <c r="B50" s="2" t="s">
        <v>123</v>
      </c>
      <c r="C50" s="1">
        <v>0</v>
      </c>
      <c r="I50" s="1">
        <f>10</f>
        <v>10</v>
      </c>
      <c r="J50" s="1">
        <f>'Converted Diagram'!$E$87</f>
        <v>10</v>
      </c>
      <c r="K50" s="1">
        <f>'Converted Diagram'!$E$86</f>
        <v>0.72816000000000003</v>
      </c>
      <c r="L50" s="1" t="s">
        <v>246</v>
      </c>
      <c r="M50" s="2" t="s">
        <v>102</v>
      </c>
      <c r="P50" s="1" t="b">
        <v>0</v>
      </c>
    </row>
    <row r="51" spans="1:16">
      <c r="A51" s="1">
        <f>'Converted Diagram'!$F$91</f>
        <v>0</v>
      </c>
      <c r="B51" s="2" t="s">
        <v>124</v>
      </c>
      <c r="C51" s="1">
        <v>0</v>
      </c>
      <c r="I51" s="1">
        <f>10</f>
        <v>10</v>
      </c>
      <c r="J51" s="1">
        <f>'Converted Diagram'!$E$91</f>
        <v>-10</v>
      </c>
      <c r="K51" s="1">
        <f>'Converted Diagram'!$E$90</f>
        <v>0.27183999999999997</v>
      </c>
      <c r="L51" s="1" t="s">
        <v>246</v>
      </c>
      <c r="M51" s="2" t="s">
        <v>102</v>
      </c>
      <c r="P51" s="1" t="b">
        <v>0</v>
      </c>
    </row>
    <row r="52" spans="1:16">
      <c r="A52" s="1">
        <f>'Converted Diagram'!$D$93</f>
        <v>12.626760000000001</v>
      </c>
      <c r="B52" s="2" t="s">
        <v>119</v>
      </c>
      <c r="C52" s="1">
        <v>0</v>
      </c>
      <c r="I52" s="1" t="s">
        <v>91</v>
      </c>
      <c r="J52" s="1">
        <f>'Converted Diagram'!$C$93</f>
        <v>-10</v>
      </c>
      <c r="K52" s="1">
        <f>'Converted Diagram'!$C$92</f>
        <v>0.10824500000000004</v>
      </c>
      <c r="L52" s="1" t="s">
        <v>244</v>
      </c>
      <c r="M52" s="1">
        <v>0</v>
      </c>
      <c r="O52" s="1" t="str">
        <f>'Converted Diagram'!$D$92</f>
        <v>Lambda</v>
      </c>
      <c r="P52" s="1" t="b">
        <v>0</v>
      </c>
    </row>
    <row r="53" spans="1:16">
      <c r="A53" s="1">
        <f>'Converted Diagram'!$E$97</f>
        <v>-5.4367999999999999</v>
      </c>
      <c r="B53" s="2" t="s">
        <v>129</v>
      </c>
      <c r="C53" s="1">
        <v>0</v>
      </c>
      <c r="I53" s="1" t="s">
        <v>91</v>
      </c>
      <c r="J53" s="1">
        <f>'Converted Diagram'!$D$97</f>
        <v>-10</v>
      </c>
      <c r="K53" s="1">
        <f>'Converted Diagram'!$D$96</f>
        <v>9.6821999999999964E-2</v>
      </c>
      <c r="L53" s="1" t="s">
        <v>247</v>
      </c>
      <c r="M53" s="2" t="s">
        <v>102</v>
      </c>
      <c r="O53" s="1" t="str">
        <f>'Converted Diagram'!$E$96</f>
        <v>Chi</v>
      </c>
      <c r="P53" s="1" t="b">
        <v>0</v>
      </c>
    </row>
    <row r="54" spans="1:16">
      <c r="A54" s="1">
        <f>'Converted Diagram'!$F$95</f>
        <v>0</v>
      </c>
      <c r="B54" s="2" t="s">
        <v>123</v>
      </c>
      <c r="C54" s="1">
        <v>0</v>
      </c>
      <c r="I54" s="1">
        <f>10</f>
        <v>10</v>
      </c>
      <c r="J54" s="1">
        <f>'Converted Diagram'!$E$95</f>
        <v>10</v>
      </c>
      <c r="K54" s="1">
        <f>'Converted Diagram'!$E$94</f>
        <v>0.72816000000000003</v>
      </c>
      <c r="L54" s="1" t="s">
        <v>248</v>
      </c>
      <c r="M54" s="2" t="s">
        <v>102</v>
      </c>
      <c r="P54" s="1" t="b">
        <v>0</v>
      </c>
    </row>
    <row r="55" spans="1:16">
      <c r="A55" s="1">
        <f>'Converted Diagram'!$F$99</f>
        <v>-20</v>
      </c>
      <c r="B55" s="2" t="s">
        <v>124</v>
      </c>
      <c r="C55" s="1">
        <v>0</v>
      </c>
      <c r="I55" s="1">
        <f>10</f>
        <v>10</v>
      </c>
      <c r="J55" s="1">
        <f>'Converted Diagram'!$E$99</f>
        <v>-10</v>
      </c>
      <c r="K55" s="1">
        <f>'Converted Diagram'!$E$98</f>
        <v>0.27183999999999997</v>
      </c>
      <c r="L55" s="1" t="s">
        <v>248</v>
      </c>
      <c r="M55" s="2" t="s">
        <v>102</v>
      </c>
      <c r="P55" s="1" t="b">
        <v>0</v>
      </c>
    </row>
    <row r="56" spans="1:16">
      <c r="A56" s="1">
        <f>'Converted Diagram'!$B$101</f>
        <v>32.840000000000003</v>
      </c>
      <c r="B56" s="1" t="str">
        <f>B1</f>
        <v>Converted Stock Choice (2)</v>
      </c>
      <c r="C56" s="1">
        <v>0</v>
      </c>
      <c r="I56" s="1" t="s">
        <v>91</v>
      </c>
      <c r="J56" s="1">
        <f>'Converted Diagram'!$A$101</f>
        <v>0</v>
      </c>
      <c r="K56" s="1">
        <f>'Converted Diagram'!$A$100</f>
        <v>0</v>
      </c>
      <c r="L56" s="1" t="s">
        <v>212</v>
      </c>
      <c r="M56" s="1">
        <v>0</v>
      </c>
      <c r="O56" s="1" t="str">
        <f>'Converted Diagram'!$B$100</f>
        <v>Candidate Stocks</v>
      </c>
      <c r="P56" s="1" t="b">
        <v>0</v>
      </c>
    </row>
    <row r="57" spans="1:16">
      <c r="A57" s="1">
        <f>'Converted Diagram'!$F$103</f>
        <v>40</v>
      </c>
      <c r="B57" s="2" t="s">
        <v>123</v>
      </c>
      <c r="C57" s="1">
        <v>0</v>
      </c>
      <c r="I57" s="1">
        <f>10</f>
        <v>10</v>
      </c>
      <c r="J57" s="1">
        <f>'Converted Diagram'!$E$103</f>
        <v>10</v>
      </c>
      <c r="K57" s="1">
        <f>'Converted Diagram'!$E$102</f>
        <v>0.72816000000000003</v>
      </c>
      <c r="L57" s="1" t="s">
        <v>213</v>
      </c>
      <c r="M57" s="2" t="s">
        <v>102</v>
      </c>
      <c r="P57" s="1" t="b">
        <v>0</v>
      </c>
    </row>
    <row r="58" spans="1:16">
      <c r="A58" s="1">
        <f>'Converted Diagram'!$E$105</f>
        <v>34.563200000000002</v>
      </c>
      <c r="B58" s="2" t="s">
        <v>128</v>
      </c>
      <c r="C58" s="1">
        <v>0</v>
      </c>
      <c r="I58" s="1" t="s">
        <v>91</v>
      </c>
      <c r="J58" s="1">
        <f>'Converted Diagram'!$D$105</f>
        <v>10</v>
      </c>
      <c r="K58" s="1">
        <f>'Converted Diagram'!$D$104</f>
        <v>0.83071499999999998</v>
      </c>
      <c r="L58" s="1" t="s">
        <v>214</v>
      </c>
      <c r="M58" s="1">
        <v>0</v>
      </c>
      <c r="O58" s="1" t="str">
        <f>'Converted Diagram'!$E$104</f>
        <v>Chi</v>
      </c>
      <c r="P58" s="1" t="b">
        <v>0</v>
      </c>
    </row>
    <row r="59" spans="1:16">
      <c r="A59" s="1">
        <f>'Converted Diagram'!$F$107</f>
        <v>20</v>
      </c>
      <c r="B59" s="2" t="s">
        <v>124</v>
      </c>
      <c r="C59" s="1">
        <v>0</v>
      </c>
      <c r="I59" s="1">
        <f>10</f>
        <v>10</v>
      </c>
      <c r="J59" s="1">
        <f>'Converted Diagram'!$E$107</f>
        <v>-10</v>
      </c>
      <c r="K59" s="1">
        <f>'Converted Diagram'!$E$106</f>
        <v>0.27183999999999997</v>
      </c>
      <c r="L59" s="1" t="s">
        <v>213</v>
      </c>
      <c r="M59" s="2" t="s">
        <v>102</v>
      </c>
      <c r="P59" s="1" t="b">
        <v>0</v>
      </c>
    </row>
    <row r="60" spans="1:16">
      <c r="A60" s="1">
        <f>'Converted Diagram'!$D$109</f>
        <v>31.177500000000002</v>
      </c>
      <c r="B60" s="2" t="s">
        <v>118</v>
      </c>
      <c r="C60" s="1">
        <v>0</v>
      </c>
      <c r="I60" s="1" t="s">
        <v>91</v>
      </c>
      <c r="J60" s="1">
        <f>'Converted Diagram'!$C$109</f>
        <v>10</v>
      </c>
      <c r="K60" s="1">
        <f>'Converted Diagram'!$C$108</f>
        <v>0.59742799999999996</v>
      </c>
      <c r="L60" s="1" t="s">
        <v>215</v>
      </c>
      <c r="M60" s="1">
        <v>0</v>
      </c>
      <c r="O60" s="1" t="str">
        <f>'Converted Diagram'!$D$108</f>
        <v>Lambda</v>
      </c>
      <c r="P60" s="1" t="b">
        <v>0</v>
      </c>
    </row>
    <row r="61" spans="1:16">
      <c r="A61" s="1">
        <f>'Converted Diagram'!$F$111</f>
        <v>20</v>
      </c>
      <c r="B61" s="2" t="s">
        <v>123</v>
      </c>
      <c r="C61" s="1">
        <v>0</v>
      </c>
      <c r="I61" s="1">
        <f>10</f>
        <v>10</v>
      </c>
      <c r="J61" s="1">
        <f>'Converted Diagram'!$E$111</f>
        <v>10</v>
      </c>
      <c r="K61" s="1">
        <f>'Converted Diagram'!$E$110</f>
        <v>0.72816000000000003</v>
      </c>
      <c r="L61" s="1" t="s">
        <v>216</v>
      </c>
      <c r="M61" s="2" t="s">
        <v>102</v>
      </c>
      <c r="P61" s="1" t="b">
        <v>0</v>
      </c>
    </row>
    <row r="62" spans="1:16">
      <c r="A62" s="1">
        <f>'Converted Diagram'!$E$113</f>
        <v>14.5632</v>
      </c>
      <c r="B62" s="2" t="s">
        <v>129</v>
      </c>
      <c r="C62" s="1">
        <v>0</v>
      </c>
      <c r="I62" s="1" t="s">
        <v>91</v>
      </c>
      <c r="J62" s="1">
        <f>'Converted Diagram'!$D$113</f>
        <v>-10</v>
      </c>
      <c r="K62" s="1">
        <f>'Converted Diagram'!$D$112</f>
        <v>0.16928500000000002</v>
      </c>
      <c r="L62" s="1" t="s">
        <v>217</v>
      </c>
      <c r="M62" s="1">
        <v>0</v>
      </c>
      <c r="O62" s="1" t="str">
        <f>'Converted Diagram'!$E$112</f>
        <v>Chi</v>
      </c>
      <c r="P62" s="1" t="b">
        <v>0</v>
      </c>
    </row>
    <row r="63" spans="1:16">
      <c r="A63" s="1">
        <f>'Converted Diagram'!$F$115</f>
        <v>0</v>
      </c>
      <c r="B63" s="2" t="s">
        <v>124</v>
      </c>
      <c r="C63" s="1">
        <v>0</v>
      </c>
      <c r="I63" s="1">
        <f>10</f>
        <v>10</v>
      </c>
      <c r="J63" s="1">
        <f>'Converted Diagram'!$E$115</f>
        <v>-10</v>
      </c>
      <c r="K63" s="1">
        <f>'Converted Diagram'!$E$114</f>
        <v>0.27183999999999997</v>
      </c>
      <c r="L63" s="1" t="s">
        <v>216</v>
      </c>
      <c r="M63" s="2" t="s">
        <v>102</v>
      </c>
      <c r="P63" s="1" t="b">
        <v>0</v>
      </c>
    </row>
    <row r="64" spans="1:16">
      <c r="A64" s="1">
        <f>'Converted Diagram'!$C$117</f>
        <v>23.126060000000003</v>
      </c>
      <c r="B64" s="2" t="s">
        <v>110</v>
      </c>
      <c r="C64" s="1">
        <v>0</v>
      </c>
      <c r="I64" s="1" t="s">
        <v>91</v>
      </c>
      <c r="J64" s="1">
        <f>'Converted Diagram'!$B$117</f>
        <v>10</v>
      </c>
      <c r="L64" s="1" t="s">
        <v>218</v>
      </c>
      <c r="M64" s="1">
        <v>0</v>
      </c>
      <c r="O64" s="1" t="str">
        <f>'Converted Diagram'!$C$116</f>
        <v>Epsilon</v>
      </c>
      <c r="P64" s="1" t="b">
        <v>0</v>
      </c>
    </row>
    <row r="65" spans="1:16">
      <c r="A65" s="1">
        <f>'Converted Diagram'!$E$121</f>
        <v>14.5632</v>
      </c>
      <c r="B65" s="2" t="s">
        <v>128</v>
      </c>
      <c r="C65" s="1">
        <v>0</v>
      </c>
      <c r="I65" s="1" t="s">
        <v>91</v>
      </c>
      <c r="J65" s="1">
        <f>'Converted Diagram'!$D$121</f>
        <v>10</v>
      </c>
      <c r="K65" s="1">
        <f>'Converted Diagram'!$D$120</f>
        <v>0.83071499999999998</v>
      </c>
      <c r="L65" s="1" t="s">
        <v>250</v>
      </c>
      <c r="M65" s="2" t="s">
        <v>102</v>
      </c>
      <c r="O65" s="1" t="str">
        <f>'Converted Diagram'!$E$120</f>
        <v>Chi</v>
      </c>
      <c r="P65" s="1" t="b">
        <v>0</v>
      </c>
    </row>
    <row r="66" spans="1:16">
      <c r="A66" s="1">
        <f>'Converted Diagram'!$F$119</f>
        <v>20</v>
      </c>
      <c r="B66" s="2" t="s">
        <v>123</v>
      </c>
      <c r="C66" s="1">
        <v>0</v>
      </c>
      <c r="I66" s="1">
        <f>10</f>
        <v>10</v>
      </c>
      <c r="J66" s="1">
        <f>'Converted Diagram'!$E$119</f>
        <v>10</v>
      </c>
      <c r="K66" s="1">
        <f>'Converted Diagram'!$E$118</f>
        <v>0.72816000000000003</v>
      </c>
      <c r="L66" s="1" t="s">
        <v>100</v>
      </c>
      <c r="M66" s="2" t="s">
        <v>102</v>
      </c>
      <c r="P66" s="1" t="b">
        <v>0</v>
      </c>
    </row>
    <row r="67" spans="1:16">
      <c r="A67" s="1">
        <f>'Converted Diagram'!$F$123</f>
        <v>0</v>
      </c>
      <c r="B67" s="2" t="s">
        <v>124</v>
      </c>
      <c r="C67" s="1">
        <v>0</v>
      </c>
      <c r="I67" s="1">
        <f>10</f>
        <v>10</v>
      </c>
      <c r="J67" s="1">
        <f>'Converted Diagram'!$E$123</f>
        <v>-10</v>
      </c>
      <c r="K67" s="1">
        <f>'Converted Diagram'!$E$122</f>
        <v>0.27183999999999997</v>
      </c>
      <c r="L67" s="1" t="s">
        <v>100</v>
      </c>
      <c r="M67" s="2" t="s">
        <v>102</v>
      </c>
      <c r="P67" s="1" t="b">
        <v>0</v>
      </c>
    </row>
    <row r="68" spans="1:16">
      <c r="A68" s="1">
        <f>'Converted Diagram'!$D$125</f>
        <v>11.1775</v>
      </c>
      <c r="B68" s="2" t="s">
        <v>119</v>
      </c>
      <c r="C68" s="1">
        <v>0</v>
      </c>
      <c r="I68" s="1" t="s">
        <v>91</v>
      </c>
      <c r="J68" s="1">
        <f>'Converted Diagram'!$C$125</f>
        <v>-10</v>
      </c>
      <c r="K68" s="1">
        <f>'Converted Diagram'!$C$124</f>
        <v>0.40257200000000004</v>
      </c>
      <c r="L68" s="1" t="s">
        <v>249</v>
      </c>
      <c r="M68" s="1">
        <v>0</v>
      </c>
      <c r="O68" s="1" t="str">
        <f>'Converted Diagram'!$D$124</f>
        <v>Lambda</v>
      </c>
      <c r="P68" s="1" t="b">
        <v>0</v>
      </c>
    </row>
    <row r="69" spans="1:16">
      <c r="A69" s="1">
        <f>'Converted Diagram'!$E$129</f>
        <v>-5.4367999999999999</v>
      </c>
      <c r="B69" s="2" t="s">
        <v>129</v>
      </c>
      <c r="C69" s="1">
        <v>0</v>
      </c>
      <c r="I69" s="1" t="s">
        <v>91</v>
      </c>
      <c r="J69" s="1">
        <f>'Converted Diagram'!$D$129</f>
        <v>-10</v>
      </c>
      <c r="K69" s="1">
        <f>'Converted Diagram'!$D$128</f>
        <v>0.16928500000000002</v>
      </c>
      <c r="L69" s="1" t="s">
        <v>251</v>
      </c>
      <c r="M69" s="2" t="s">
        <v>102</v>
      </c>
      <c r="O69" s="1" t="str">
        <f>'Converted Diagram'!$E$128</f>
        <v>Chi</v>
      </c>
      <c r="P69" s="1" t="b">
        <v>0</v>
      </c>
    </row>
    <row r="70" spans="1:16">
      <c r="A70" s="1">
        <f>'Converted Diagram'!$F$127</f>
        <v>0</v>
      </c>
      <c r="B70" s="2" t="s">
        <v>123</v>
      </c>
      <c r="C70" s="1">
        <v>0</v>
      </c>
      <c r="I70" s="1">
        <f>10</f>
        <v>10</v>
      </c>
      <c r="J70" s="1">
        <f>'Converted Diagram'!$E$127</f>
        <v>10</v>
      </c>
      <c r="K70" s="1">
        <f>'Converted Diagram'!$E$126</f>
        <v>0.72816000000000003</v>
      </c>
      <c r="L70" s="1" t="s">
        <v>252</v>
      </c>
      <c r="M70" s="2" t="s">
        <v>102</v>
      </c>
      <c r="P70" s="1" t="b">
        <v>0</v>
      </c>
    </row>
    <row r="71" spans="1:16">
      <c r="A71" s="1">
        <f>'Converted Diagram'!$F$131</f>
        <v>-20</v>
      </c>
      <c r="B71" s="2" t="s">
        <v>124</v>
      </c>
      <c r="C71" s="1">
        <v>0</v>
      </c>
      <c r="I71" s="1">
        <f>10</f>
        <v>10</v>
      </c>
      <c r="J71" s="1">
        <f>'Converted Diagram'!$E$131</f>
        <v>-10</v>
      </c>
      <c r="K71" s="1">
        <f>'Converted Diagram'!$E$130</f>
        <v>0.27183999999999997</v>
      </c>
      <c r="L71" s="1" t="s">
        <v>252</v>
      </c>
      <c r="M71" s="2" t="s">
        <v>102</v>
      </c>
      <c r="P71" s="1" t="b">
        <v>0</v>
      </c>
    </row>
    <row r="72" spans="1:16">
      <c r="A72" s="1">
        <f>'Converted Diagram'!$F$133</f>
        <v>40</v>
      </c>
      <c r="B72" s="2" t="s">
        <v>123</v>
      </c>
      <c r="C72" s="1">
        <v>0</v>
      </c>
      <c r="I72" s="1">
        <f>10</f>
        <v>10</v>
      </c>
      <c r="J72" s="1">
        <f>'Converted Diagram'!$E$133</f>
        <v>10</v>
      </c>
      <c r="K72" s="1">
        <f>'Converted Diagram'!$E$132</f>
        <v>0.72816000000000003</v>
      </c>
      <c r="L72" s="1" t="s">
        <v>219</v>
      </c>
      <c r="M72" s="2" t="s">
        <v>102</v>
      </c>
      <c r="P72" s="1" t="b">
        <v>0</v>
      </c>
    </row>
    <row r="73" spans="1:16">
      <c r="A73" s="1">
        <f>'Converted Diagram'!$E$135</f>
        <v>34.563200000000002</v>
      </c>
      <c r="B73" s="2" t="s">
        <v>128</v>
      </c>
      <c r="C73" s="1">
        <v>0</v>
      </c>
      <c r="I73" s="1" t="s">
        <v>91</v>
      </c>
      <c r="J73" s="1">
        <f>'Converted Diagram'!$D$135</f>
        <v>10</v>
      </c>
      <c r="K73" s="1">
        <f>'Converted Diagram'!$D$134</f>
        <v>0.82294999999999996</v>
      </c>
      <c r="L73" s="1" t="s">
        <v>220</v>
      </c>
      <c r="M73" s="1">
        <v>0</v>
      </c>
      <c r="O73" s="1" t="str">
        <f>'Converted Diagram'!$E$134</f>
        <v>Chi</v>
      </c>
      <c r="P73" s="1" t="b">
        <v>0</v>
      </c>
    </row>
    <row r="74" spans="1:16">
      <c r="A74" s="1">
        <f>'Converted Diagram'!$F$137</f>
        <v>20</v>
      </c>
      <c r="B74" s="2" t="s">
        <v>124</v>
      </c>
      <c r="C74" s="1">
        <v>0</v>
      </c>
      <c r="I74" s="1">
        <f>10</f>
        <v>10</v>
      </c>
      <c r="J74" s="1">
        <f>'Converted Diagram'!$E$137</f>
        <v>-10</v>
      </c>
      <c r="K74" s="1">
        <f>'Converted Diagram'!$E$136</f>
        <v>0.27183999999999997</v>
      </c>
      <c r="L74" s="1" t="s">
        <v>219</v>
      </c>
      <c r="M74" s="2" t="s">
        <v>102</v>
      </c>
      <c r="P74" s="1" t="b">
        <v>0</v>
      </c>
    </row>
    <row r="75" spans="1:16">
      <c r="A75" s="1">
        <f>'Converted Diagram'!$D$139</f>
        <v>31.022199999999998</v>
      </c>
      <c r="B75" s="2" t="s">
        <v>118</v>
      </c>
      <c r="C75" s="1">
        <v>0</v>
      </c>
      <c r="I75" s="1" t="s">
        <v>91</v>
      </c>
      <c r="J75" s="1">
        <f>'Converted Diagram'!$C$139</f>
        <v>10</v>
      </c>
      <c r="K75" s="1">
        <f>'Converted Diagram'!$C$138</f>
        <v>0.88269900000000001</v>
      </c>
      <c r="L75" s="1" t="s">
        <v>221</v>
      </c>
      <c r="M75" s="1">
        <v>0</v>
      </c>
      <c r="O75" s="1" t="str">
        <f>'Converted Diagram'!$D$138</f>
        <v>Lambda</v>
      </c>
      <c r="P75" s="1" t="b">
        <v>0</v>
      </c>
    </row>
    <row r="76" spans="1:16">
      <c r="A76" s="1">
        <f>'Converted Diagram'!$F$141</f>
        <v>20</v>
      </c>
      <c r="B76" s="2" t="s">
        <v>123</v>
      </c>
      <c r="C76" s="1">
        <v>0</v>
      </c>
      <c r="I76" s="1">
        <f>10</f>
        <v>10</v>
      </c>
      <c r="J76" s="1">
        <f>'Converted Diagram'!$E$141</f>
        <v>10</v>
      </c>
      <c r="K76" s="1">
        <f>'Converted Diagram'!$E$140</f>
        <v>0.72816000000000003</v>
      </c>
      <c r="L76" s="1" t="s">
        <v>222</v>
      </c>
      <c r="M76" s="2" t="s">
        <v>102</v>
      </c>
      <c r="P76" s="1" t="b">
        <v>0</v>
      </c>
    </row>
    <row r="77" spans="1:16">
      <c r="A77" s="1">
        <f>'Converted Diagram'!$E$143</f>
        <v>14.5632</v>
      </c>
      <c r="B77" s="2" t="s">
        <v>129</v>
      </c>
      <c r="C77" s="1">
        <v>0</v>
      </c>
      <c r="I77" s="1" t="s">
        <v>91</v>
      </c>
      <c r="J77" s="1">
        <f>'Converted Diagram'!$D$143</f>
        <v>-10</v>
      </c>
      <c r="K77" s="1">
        <f>'Converted Diagram'!$D$142</f>
        <v>0.17705000000000004</v>
      </c>
      <c r="L77" s="1" t="s">
        <v>223</v>
      </c>
      <c r="M77" s="1">
        <v>0</v>
      </c>
      <c r="O77" s="1" t="str">
        <f>'Converted Diagram'!$E$142</f>
        <v>Chi</v>
      </c>
      <c r="P77" s="1" t="b">
        <v>0</v>
      </c>
    </row>
    <row r="78" spans="1:16">
      <c r="A78" s="1">
        <f>'Converted Diagram'!$F$145</f>
        <v>0</v>
      </c>
      <c r="B78" s="2" t="s">
        <v>124</v>
      </c>
      <c r="C78" s="1">
        <v>0</v>
      </c>
      <c r="I78" s="1">
        <f>10</f>
        <v>10</v>
      </c>
      <c r="J78" s="1">
        <f>'Converted Diagram'!$E$145</f>
        <v>-10</v>
      </c>
      <c r="K78" s="1">
        <f>'Converted Diagram'!$E$144</f>
        <v>0.27183999999999997</v>
      </c>
      <c r="L78" s="1" t="s">
        <v>222</v>
      </c>
      <c r="M78" s="2" t="s">
        <v>102</v>
      </c>
      <c r="P78" s="1" t="b">
        <v>0</v>
      </c>
    </row>
    <row r="79" spans="1:16">
      <c r="A79" s="1">
        <f>'Converted Diagram'!$C$147</f>
        <v>28.676179999999999</v>
      </c>
      <c r="B79" s="2" t="s">
        <v>111</v>
      </c>
      <c r="C79" s="1">
        <v>0</v>
      </c>
      <c r="I79" s="1" t="s">
        <v>91</v>
      </c>
      <c r="J79" s="1">
        <f>'Converted Diagram'!$B$147</f>
        <v>10</v>
      </c>
      <c r="L79" s="1" t="s">
        <v>224</v>
      </c>
      <c r="M79" s="1">
        <v>0</v>
      </c>
      <c r="O79" s="1" t="str">
        <f>'Converted Diagram'!$C$146</f>
        <v>Epsilon</v>
      </c>
      <c r="P79" s="1" t="b">
        <v>0</v>
      </c>
    </row>
    <row r="80" spans="1:16">
      <c r="A80" s="1">
        <f>'Converted Diagram'!$E$151</f>
        <v>14.5632</v>
      </c>
      <c r="B80" s="2" t="s">
        <v>128</v>
      </c>
      <c r="C80" s="1">
        <v>0</v>
      </c>
      <c r="I80" s="1" t="s">
        <v>91</v>
      </c>
      <c r="J80" s="1">
        <f>'Converted Diagram'!$D$151</f>
        <v>10</v>
      </c>
      <c r="K80" s="1">
        <f>'Converted Diagram'!$D$150</f>
        <v>0.82294999999999996</v>
      </c>
      <c r="L80" s="1" t="s">
        <v>254</v>
      </c>
      <c r="M80" s="2" t="s">
        <v>102</v>
      </c>
      <c r="O80" s="1" t="str">
        <f>'Converted Diagram'!$E$150</f>
        <v>Chi</v>
      </c>
      <c r="P80" s="1" t="b">
        <v>0</v>
      </c>
    </row>
    <row r="81" spans="1:16">
      <c r="A81" s="1">
        <f>'Converted Diagram'!$F$149</f>
        <v>20</v>
      </c>
      <c r="B81" s="2" t="s">
        <v>123</v>
      </c>
      <c r="C81" s="1">
        <v>0</v>
      </c>
      <c r="I81" s="1">
        <f>10</f>
        <v>10</v>
      </c>
      <c r="J81" s="1">
        <f>'Converted Diagram'!$E$149</f>
        <v>10</v>
      </c>
      <c r="K81" s="1">
        <f>'Converted Diagram'!$E$148</f>
        <v>0.72816000000000003</v>
      </c>
      <c r="L81" s="1" t="s">
        <v>101</v>
      </c>
      <c r="M81" s="2" t="s">
        <v>102</v>
      </c>
      <c r="P81" s="1" t="b">
        <v>0</v>
      </c>
    </row>
    <row r="82" spans="1:16">
      <c r="A82" s="1">
        <f>'Converted Diagram'!$F$153</f>
        <v>0</v>
      </c>
      <c r="B82" s="2" t="s">
        <v>124</v>
      </c>
      <c r="C82" s="1">
        <v>0</v>
      </c>
      <c r="I82" s="1">
        <f>10</f>
        <v>10</v>
      </c>
      <c r="J82" s="1">
        <f>'Converted Diagram'!$E$153</f>
        <v>-10</v>
      </c>
      <c r="K82" s="1">
        <f>'Converted Diagram'!$E$152</f>
        <v>0.27183999999999997</v>
      </c>
      <c r="L82" s="1" t="s">
        <v>101</v>
      </c>
      <c r="M82" s="2" t="s">
        <v>102</v>
      </c>
      <c r="P82" s="1" t="b">
        <v>0</v>
      </c>
    </row>
    <row r="83" spans="1:16">
      <c r="A83" s="1">
        <f>'Converted Diagram'!$D$155</f>
        <v>11.0222</v>
      </c>
      <c r="B83" s="2" t="s">
        <v>119</v>
      </c>
      <c r="C83" s="1">
        <v>0</v>
      </c>
      <c r="I83" s="1" t="s">
        <v>91</v>
      </c>
      <c r="J83" s="1">
        <f>'Converted Diagram'!$C$155</f>
        <v>-10</v>
      </c>
      <c r="K83" s="1">
        <f>'Converted Diagram'!$C$154</f>
        <v>0.11730099999999999</v>
      </c>
      <c r="L83" s="1" t="s">
        <v>253</v>
      </c>
      <c r="M83" s="1">
        <v>0</v>
      </c>
      <c r="O83" s="1" t="str">
        <f>'Converted Diagram'!$D$154</f>
        <v>Lambda</v>
      </c>
      <c r="P83" s="1" t="b">
        <v>0</v>
      </c>
    </row>
    <row r="84" spans="1:16">
      <c r="A84" s="1">
        <f>'Converted Diagram'!$E$159</f>
        <v>-5.4367999999999999</v>
      </c>
      <c r="B84" s="2" t="s">
        <v>129</v>
      </c>
      <c r="C84" s="1">
        <v>0</v>
      </c>
      <c r="I84" s="1" t="s">
        <v>91</v>
      </c>
      <c r="J84" s="1">
        <f>'Converted Diagram'!$D$159</f>
        <v>-10</v>
      </c>
      <c r="K84" s="1">
        <f>'Converted Diagram'!$D$158</f>
        <v>0.17705000000000004</v>
      </c>
      <c r="L84" s="1" t="s">
        <v>255</v>
      </c>
      <c r="M84" s="2" t="s">
        <v>102</v>
      </c>
      <c r="O84" s="1" t="str">
        <f>'Converted Diagram'!$E$158</f>
        <v>Chi</v>
      </c>
      <c r="P84" s="1" t="b">
        <v>0</v>
      </c>
    </row>
    <row r="85" spans="1:16">
      <c r="A85" s="1">
        <f>'Converted Diagram'!$F$157</f>
        <v>0</v>
      </c>
      <c r="B85" s="2" t="s">
        <v>123</v>
      </c>
      <c r="C85" s="1">
        <v>0</v>
      </c>
      <c r="I85" s="1">
        <f>10</f>
        <v>10</v>
      </c>
      <c r="J85" s="1">
        <f>'Converted Diagram'!$E$157</f>
        <v>10</v>
      </c>
      <c r="K85" s="1">
        <f>'Converted Diagram'!$E$156</f>
        <v>0.72816000000000003</v>
      </c>
      <c r="L85" s="1" t="s">
        <v>256</v>
      </c>
      <c r="M85" s="2" t="s">
        <v>102</v>
      </c>
      <c r="P85" s="1" t="b">
        <v>0</v>
      </c>
    </row>
    <row r="86" spans="1:16">
      <c r="A86" s="1">
        <f>'Converted Diagram'!$F$161</f>
        <v>-20</v>
      </c>
      <c r="B86" s="2" t="s">
        <v>124</v>
      </c>
      <c r="C86" s="1">
        <v>0</v>
      </c>
      <c r="I86" s="1">
        <f>10</f>
        <v>10</v>
      </c>
      <c r="J86" s="1">
        <f>'Converted Diagram'!$E$161</f>
        <v>-10</v>
      </c>
      <c r="K86" s="1">
        <f>'Converted Diagram'!$E$160</f>
        <v>0.27183999999999997</v>
      </c>
      <c r="L86" s="1" t="s">
        <v>256</v>
      </c>
      <c r="M86" s="2" t="s">
        <v>102</v>
      </c>
      <c r="P86" s="1" t="b">
        <v>0</v>
      </c>
    </row>
    <row r="87" spans="1:16">
      <c r="A87" s="1">
        <f>'Converted Diagram'!$F$163</f>
        <v>40</v>
      </c>
      <c r="B87" s="2" t="s">
        <v>123</v>
      </c>
      <c r="C87" s="1">
        <v>0</v>
      </c>
      <c r="I87" s="1">
        <f>10</f>
        <v>10</v>
      </c>
      <c r="J87" s="1">
        <f>'Converted Diagram'!$E$163</f>
        <v>10</v>
      </c>
      <c r="K87" s="1">
        <f>'Converted Diagram'!$E$162</f>
        <v>0.72816000000000003</v>
      </c>
      <c r="L87" s="1" t="s">
        <v>225</v>
      </c>
      <c r="M87" s="2" t="s">
        <v>102</v>
      </c>
      <c r="P87" s="1" t="b">
        <v>0</v>
      </c>
    </row>
    <row r="88" spans="1:16">
      <c r="A88" s="1">
        <f>'Converted Diagram'!$E$165</f>
        <v>34.563200000000002</v>
      </c>
      <c r="B88" s="2" t="s">
        <v>128</v>
      </c>
      <c r="C88" s="1">
        <v>0</v>
      </c>
      <c r="I88" s="1" t="s">
        <v>91</v>
      </c>
      <c r="J88" s="1">
        <f>'Converted Diagram'!$D$165</f>
        <v>10</v>
      </c>
      <c r="K88" s="1">
        <f>'Converted Diagram'!$D$164</f>
        <v>0.91587399999999997</v>
      </c>
      <c r="L88" s="1" t="s">
        <v>226</v>
      </c>
      <c r="M88" s="1">
        <v>0</v>
      </c>
      <c r="O88" s="1" t="str">
        <f>'Converted Diagram'!$E$164</f>
        <v>Chi</v>
      </c>
      <c r="P88" s="1" t="b">
        <v>0</v>
      </c>
    </row>
    <row r="89" spans="1:16">
      <c r="A89" s="1">
        <f>'Converted Diagram'!$F$167</f>
        <v>20</v>
      </c>
      <c r="B89" s="2" t="s">
        <v>124</v>
      </c>
      <c r="C89" s="1">
        <v>0</v>
      </c>
      <c r="I89" s="1">
        <f>10</f>
        <v>10</v>
      </c>
      <c r="J89" s="1">
        <f>'Converted Diagram'!$E$167</f>
        <v>-10</v>
      </c>
      <c r="K89" s="1">
        <f>'Converted Diagram'!$E$166</f>
        <v>0.27183999999999997</v>
      </c>
      <c r="L89" s="1" t="s">
        <v>225</v>
      </c>
      <c r="M89" s="2" t="s">
        <v>102</v>
      </c>
      <c r="P89" s="1" t="b">
        <v>0</v>
      </c>
    </row>
    <row r="90" spans="1:16">
      <c r="A90" s="1">
        <f>'Converted Diagram'!$D$169</f>
        <v>32.880679999999998</v>
      </c>
      <c r="B90" s="2" t="s">
        <v>118</v>
      </c>
      <c r="C90" s="1">
        <v>0</v>
      </c>
      <c r="I90" s="1" t="s">
        <v>91</v>
      </c>
      <c r="J90" s="1">
        <f>'Converted Diagram'!$C$169</f>
        <v>10</v>
      </c>
      <c r="K90" s="1">
        <f>'Converted Diagram'!$C$168</f>
        <v>0.99796600000000002</v>
      </c>
      <c r="L90" s="1" t="s">
        <v>227</v>
      </c>
      <c r="M90" s="1">
        <v>0</v>
      </c>
      <c r="O90" s="1" t="str">
        <f>'Converted Diagram'!$D$168</f>
        <v>Lambda</v>
      </c>
      <c r="P90" s="1" t="b">
        <v>0</v>
      </c>
    </row>
    <row r="91" spans="1:16">
      <c r="A91" s="1">
        <f>'Converted Diagram'!$F$171</f>
        <v>20</v>
      </c>
      <c r="B91" s="2" t="s">
        <v>123</v>
      </c>
      <c r="C91" s="1">
        <v>0</v>
      </c>
      <c r="I91" s="1">
        <f>10</f>
        <v>10</v>
      </c>
      <c r="J91" s="1">
        <f>'Converted Diagram'!$E$171</f>
        <v>10</v>
      </c>
      <c r="K91" s="1">
        <f>'Converted Diagram'!$E$170</f>
        <v>0.72816000000000003</v>
      </c>
      <c r="L91" s="1" t="s">
        <v>228</v>
      </c>
      <c r="M91" s="2" t="s">
        <v>102</v>
      </c>
      <c r="P91" s="1" t="b">
        <v>0</v>
      </c>
    </row>
    <row r="92" spans="1:16">
      <c r="A92" s="1">
        <f>'Converted Diagram'!$E$173</f>
        <v>14.5632</v>
      </c>
      <c r="B92" s="2" t="s">
        <v>129</v>
      </c>
      <c r="C92" s="1">
        <v>0</v>
      </c>
      <c r="I92" s="1" t="s">
        <v>91</v>
      </c>
      <c r="J92" s="1">
        <f>'Converted Diagram'!$D$173</f>
        <v>-10</v>
      </c>
      <c r="K92" s="1">
        <f>'Converted Diagram'!$D$172</f>
        <v>8.4126000000000034E-2</v>
      </c>
      <c r="L92" s="1" t="s">
        <v>229</v>
      </c>
      <c r="M92" s="1">
        <v>0</v>
      </c>
      <c r="O92" s="1" t="str">
        <f>'Converted Diagram'!$E$172</f>
        <v>Chi</v>
      </c>
      <c r="P92" s="1" t="b">
        <v>0</v>
      </c>
    </row>
    <row r="93" spans="1:16">
      <c r="A93" s="1">
        <f>'Converted Diagram'!$F$175</f>
        <v>0</v>
      </c>
      <c r="B93" s="2" t="s">
        <v>124</v>
      </c>
      <c r="C93" s="1">
        <v>0</v>
      </c>
      <c r="I93" s="1">
        <f>10</f>
        <v>10</v>
      </c>
      <c r="J93" s="1">
        <f>'Converted Diagram'!$E$175</f>
        <v>-10</v>
      </c>
      <c r="K93" s="1">
        <f>'Converted Diagram'!$E$174</f>
        <v>0.27183999999999997</v>
      </c>
      <c r="L93" s="1" t="s">
        <v>228</v>
      </c>
      <c r="M93" s="2" t="s">
        <v>102</v>
      </c>
      <c r="P93" s="1" t="b">
        <v>0</v>
      </c>
    </row>
    <row r="94" spans="1:16">
      <c r="A94" s="1">
        <f>'Converted Diagram'!$C$177</f>
        <v>32.840000000000003</v>
      </c>
      <c r="B94" s="2" t="s">
        <v>112</v>
      </c>
      <c r="C94" s="1">
        <v>0</v>
      </c>
      <c r="I94" s="1" t="s">
        <v>91</v>
      </c>
      <c r="J94" s="1">
        <f>'Converted Diagram'!$B$177</f>
        <v>10</v>
      </c>
      <c r="L94" s="1" t="s">
        <v>230</v>
      </c>
      <c r="M94" s="1">
        <v>0</v>
      </c>
      <c r="O94" s="1" t="str">
        <f>'Converted Diagram'!$C$176</f>
        <v>Epsilon</v>
      </c>
      <c r="P94" s="1" t="b">
        <v>0</v>
      </c>
    </row>
    <row r="95" spans="1:16">
      <c r="A95" s="1">
        <f>'Converted Diagram'!$E$181</f>
        <v>14.5632</v>
      </c>
      <c r="B95" s="2" t="s">
        <v>128</v>
      </c>
      <c r="C95" s="1">
        <v>0</v>
      </c>
      <c r="I95" s="1" t="s">
        <v>91</v>
      </c>
      <c r="J95" s="1">
        <f>'Converted Diagram'!$D$181</f>
        <v>10</v>
      </c>
      <c r="K95" s="1">
        <f>'Converted Diagram'!$D$180</f>
        <v>0.91587399999999997</v>
      </c>
      <c r="L95" s="1" t="s">
        <v>258</v>
      </c>
      <c r="M95" s="2" t="s">
        <v>102</v>
      </c>
      <c r="O95" s="1" t="str">
        <f>'Converted Diagram'!$E$180</f>
        <v>Chi</v>
      </c>
      <c r="P95" s="1" t="b">
        <v>0</v>
      </c>
    </row>
    <row r="96" spans="1:16">
      <c r="A96" s="1">
        <f>'Converted Diagram'!$F$179</f>
        <v>20</v>
      </c>
      <c r="B96" s="2" t="s">
        <v>123</v>
      </c>
      <c r="C96" s="1">
        <v>0</v>
      </c>
      <c r="I96" s="1">
        <f>10</f>
        <v>10</v>
      </c>
      <c r="J96" s="1">
        <f>'Converted Diagram'!$E$179</f>
        <v>10</v>
      </c>
      <c r="K96" s="1">
        <f>'Converted Diagram'!$E$178</f>
        <v>0.72816000000000003</v>
      </c>
      <c r="L96" s="1" t="s">
        <v>259</v>
      </c>
      <c r="M96" s="2" t="s">
        <v>102</v>
      </c>
      <c r="P96" s="1" t="b">
        <v>0</v>
      </c>
    </row>
    <row r="97" spans="1:16">
      <c r="A97" s="1">
        <f>'Converted Diagram'!$F$183</f>
        <v>0</v>
      </c>
      <c r="B97" s="2" t="s">
        <v>124</v>
      </c>
      <c r="C97" s="1">
        <v>0</v>
      </c>
      <c r="I97" s="1">
        <f>10</f>
        <v>10</v>
      </c>
      <c r="J97" s="1">
        <f>'Converted Diagram'!$E$183</f>
        <v>-10</v>
      </c>
      <c r="K97" s="1">
        <f>'Converted Diagram'!$E$182</f>
        <v>0.27183999999999997</v>
      </c>
      <c r="L97" s="1" t="s">
        <v>259</v>
      </c>
      <c r="M97" s="2" t="s">
        <v>102</v>
      </c>
      <c r="P97" s="1" t="b">
        <v>0</v>
      </c>
    </row>
    <row r="98" spans="1:16">
      <c r="A98" s="1">
        <f>'Converted Diagram'!$D$185</f>
        <v>12.88068</v>
      </c>
      <c r="B98" s="2" t="s">
        <v>119</v>
      </c>
      <c r="C98" s="1">
        <v>0</v>
      </c>
      <c r="I98" s="1" t="s">
        <v>91</v>
      </c>
      <c r="J98" s="1">
        <f>'Converted Diagram'!$C$185</f>
        <v>-10</v>
      </c>
      <c r="K98" s="1">
        <f>'Converted Diagram'!$C$184</f>
        <v>2.0339999999999803E-3</v>
      </c>
      <c r="L98" s="1" t="s">
        <v>257</v>
      </c>
      <c r="M98" s="1">
        <v>0</v>
      </c>
      <c r="O98" s="1" t="str">
        <f>'Converted Diagram'!$D$184</f>
        <v>Lambda</v>
      </c>
      <c r="P98" s="1" t="b">
        <v>0</v>
      </c>
    </row>
    <row r="99" spans="1:16">
      <c r="A99" s="1">
        <f>'Converted Diagram'!$E$189</f>
        <v>-5.4367999999999999</v>
      </c>
      <c r="B99" s="2" t="s">
        <v>129</v>
      </c>
      <c r="C99" s="1">
        <v>0</v>
      </c>
      <c r="I99" s="1" t="s">
        <v>91</v>
      </c>
      <c r="J99" s="1">
        <f>'Converted Diagram'!$D$189</f>
        <v>-10</v>
      </c>
      <c r="K99" s="1">
        <f>'Converted Diagram'!$D$188</f>
        <v>8.4126000000000034E-2</v>
      </c>
      <c r="L99" s="1" t="s">
        <v>260</v>
      </c>
      <c r="M99" s="2" t="s">
        <v>102</v>
      </c>
      <c r="O99" s="1" t="str">
        <f>'Converted Diagram'!$E$188</f>
        <v>Chi</v>
      </c>
      <c r="P99" s="1" t="b">
        <v>0</v>
      </c>
    </row>
    <row r="100" spans="1:16">
      <c r="A100" s="1">
        <f>'Converted Diagram'!$F$187</f>
        <v>0</v>
      </c>
      <c r="B100" s="2" t="s">
        <v>123</v>
      </c>
      <c r="C100" s="1">
        <v>0</v>
      </c>
      <c r="I100" s="1">
        <f>10</f>
        <v>10</v>
      </c>
      <c r="J100" s="1">
        <f>'Converted Diagram'!$E$187</f>
        <v>10</v>
      </c>
      <c r="K100" s="1">
        <f>'Converted Diagram'!$E$186</f>
        <v>0.72816000000000003</v>
      </c>
      <c r="L100" s="1" t="s">
        <v>145</v>
      </c>
      <c r="M100" s="2" t="s">
        <v>102</v>
      </c>
      <c r="P100" s="1" t="b">
        <v>0</v>
      </c>
    </row>
    <row r="101" spans="1:16">
      <c r="A101" s="1">
        <f>'Converted Diagram'!$F$191</f>
        <v>-20</v>
      </c>
      <c r="B101" s="2" t="s">
        <v>124</v>
      </c>
      <c r="C101" s="1">
        <v>0</v>
      </c>
      <c r="I101" s="1">
        <f>10</f>
        <v>10</v>
      </c>
      <c r="J101" s="1">
        <f>'Converted Diagram'!$E$191</f>
        <v>-10</v>
      </c>
      <c r="K101" s="1">
        <f>'Converted Diagram'!$E$190</f>
        <v>0.27183999999999997</v>
      </c>
      <c r="L101" s="1" t="s">
        <v>145</v>
      </c>
      <c r="M101" s="2" t="s">
        <v>102</v>
      </c>
      <c r="P101" s="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3438-F876-4529-A1D8-2547CA9DA37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9C2B-51D4-4545-AB15-A14FFE9FA551}">
  <dimension ref="A1:P49"/>
  <sheetViews>
    <sheetView workbookViewId="0"/>
  </sheetViews>
  <sheetFormatPr defaultColWidth="15.7109375" defaultRowHeight="15"/>
  <cols>
    <col min="1" max="16384" width="15.7109375" style="1"/>
  </cols>
  <sheetData>
    <row r="1" spans="1:16">
      <c r="A1" s="1" t="s">
        <v>0</v>
      </c>
      <c r="B1" s="2" t="s">
        <v>181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>
      <c r="A2" s="1" t="s">
        <v>1</v>
      </c>
      <c r="B2" s="1" t="e">
        <f>'Converted Diagram (7)'!#REF!</f>
        <v>#REF!</v>
      </c>
      <c r="E2" s="1" t="s">
        <v>5</v>
      </c>
      <c r="F2" s="1">
        <f>_xll.PTreeEvaluate5(B3,$L$11:$L$49,$J$11:$J$49,$K$11:$K$49,$N$11:$N$49,$G$11:$G$49,,L1)</f>
        <v>12735367</v>
      </c>
    </row>
    <row r="3" spans="1:16">
      <c r="A3" s="1" t="s">
        <v>2</v>
      </c>
      <c r="B3" s="1" t="s">
        <v>182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>
      <c r="A4" s="1" t="s">
        <v>69</v>
      </c>
      <c r="B4" s="1" t="s">
        <v>90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>
      <c r="A5" s="1" t="s">
        <v>70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>
      <c r="A6" s="1" t="s">
        <v>71</v>
      </c>
      <c r="E6" s="1" t="s">
        <v>9</v>
      </c>
      <c r="F6" s="2" t="s">
        <v>55</v>
      </c>
      <c r="H6" s="1" t="s">
        <v>14</v>
      </c>
      <c r="I6" s="2" t="s">
        <v>58</v>
      </c>
    </row>
    <row r="7" spans="1:16">
      <c r="A7" s="1" t="s">
        <v>72</v>
      </c>
      <c r="E7" s="1" t="s">
        <v>74</v>
      </c>
      <c r="F7" s="2" t="s">
        <v>180</v>
      </c>
    </row>
    <row r="8" spans="1:16">
      <c r="A8" s="1" t="s">
        <v>73</v>
      </c>
      <c r="B8" s="1">
        <v>39</v>
      </c>
    </row>
    <row r="10" spans="1:16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2</v>
      </c>
      <c r="M10" s="1" t="s">
        <v>86</v>
      </c>
      <c r="N10" s="1" t="s">
        <v>87</v>
      </c>
      <c r="O10" s="1" t="s">
        <v>88</v>
      </c>
      <c r="P10" s="1" t="s">
        <v>89</v>
      </c>
    </row>
    <row r="11" spans="1:16">
      <c r="A11" s="3">
        <f>'Converted Diagram (7)'!$F$3</f>
        <v>15</v>
      </c>
      <c r="B11" s="2" t="s">
        <v>155</v>
      </c>
      <c r="C11" s="1">
        <v>0</v>
      </c>
      <c r="I11" s="1" t="e">
        <v>#VALUE!</v>
      </c>
      <c r="J11" s="3">
        <f>'Converted Diagram (7)'!$E$3</f>
        <v>5</v>
      </c>
      <c r="K11" s="19">
        <f>'Converted Diagram (7)'!$E$2</f>
        <v>0.4</v>
      </c>
      <c r="L11" s="1" t="s">
        <v>97</v>
      </c>
      <c r="M11" s="1">
        <v>0</v>
      </c>
      <c r="P11" s="1" t="b">
        <v>0</v>
      </c>
    </row>
    <row r="12" spans="1:16">
      <c r="A12" s="3">
        <f>'Converted Diagram (7)'!$E$5</f>
        <v>10.5</v>
      </c>
      <c r="B12" s="2" t="s">
        <v>155</v>
      </c>
      <c r="C12" s="1">
        <v>0</v>
      </c>
      <c r="I12" s="1" t="s">
        <v>91</v>
      </c>
      <c r="J12" s="3">
        <f>'Converted Diagram (7)'!$D$5</f>
        <v>5</v>
      </c>
      <c r="K12" s="19">
        <f>'Converted Diagram (7)'!$D$4</f>
        <v>0.8</v>
      </c>
      <c r="L12" s="1" t="s">
        <v>137</v>
      </c>
      <c r="M12" s="1">
        <v>0</v>
      </c>
      <c r="O12" s="1" t="str">
        <f>'Converted Diagram (7)'!$E$4</f>
        <v>Chi</v>
      </c>
      <c r="P12" s="1" t="b">
        <v>0</v>
      </c>
    </row>
    <row r="13" spans="1:16">
      <c r="A13" s="3">
        <f>'Converted Diagram (7)'!$F$7</f>
        <v>10</v>
      </c>
      <c r="B13" s="2" t="s">
        <v>67</v>
      </c>
      <c r="C13" s="1">
        <v>0</v>
      </c>
      <c r="I13" s="1" t="e">
        <v>#VALUE!</v>
      </c>
      <c r="J13" s="3">
        <f>'Converted Diagram (7)'!$E$7</f>
        <v>0</v>
      </c>
      <c r="K13" s="19">
        <f>'Converted Diagram (7)'!$E$6</f>
        <v>0.3</v>
      </c>
      <c r="L13" s="1" t="s">
        <v>97</v>
      </c>
      <c r="M13" s="1">
        <v>0</v>
      </c>
      <c r="P13" s="1" t="b">
        <v>0</v>
      </c>
    </row>
    <row r="14" spans="1:16">
      <c r="A14" s="3">
        <f>'Converted Diagram (7)'!$F$9</f>
        <v>5</v>
      </c>
      <c r="B14" s="2" t="s">
        <v>156</v>
      </c>
      <c r="C14" s="1">
        <v>0</v>
      </c>
      <c r="I14" s="1" t="e">
        <v>#VALUE!</v>
      </c>
      <c r="J14" s="3">
        <f>'Converted Diagram (7)'!$E$9</f>
        <v>-5</v>
      </c>
      <c r="K14" s="19">
        <f>'Converted Diagram (7)'!$E$8</f>
        <v>0.3</v>
      </c>
      <c r="L14" s="1" t="s">
        <v>97</v>
      </c>
      <c r="M14" s="1">
        <v>0</v>
      </c>
      <c r="P14" s="1" t="b">
        <v>0</v>
      </c>
    </row>
    <row r="15" spans="1:16">
      <c r="A15" s="3">
        <f>'Converted Diagram (7)'!$D$11</f>
        <v>8.5</v>
      </c>
      <c r="B15" s="2" t="s">
        <v>155</v>
      </c>
      <c r="C15" s="1">
        <v>0</v>
      </c>
      <c r="I15" s="1" t="s">
        <v>91</v>
      </c>
      <c r="J15" s="3">
        <f>'Converted Diagram (7)'!$C$11</f>
        <v>5</v>
      </c>
      <c r="K15" s="19">
        <f>'Converted Diagram (7)'!$C$10</f>
        <v>0.9</v>
      </c>
      <c r="L15" s="1" t="s">
        <v>138</v>
      </c>
      <c r="M15" s="1">
        <v>0</v>
      </c>
      <c r="O15" s="1" t="str">
        <f>'Converted Diagram (7)'!$D$10</f>
        <v>Lambda</v>
      </c>
      <c r="P15" s="1" t="b">
        <v>0</v>
      </c>
    </row>
    <row r="16" spans="1:16">
      <c r="A16" s="3">
        <f>'Converted Diagram (7)'!$F$13</f>
        <v>5</v>
      </c>
      <c r="B16" s="2" t="s">
        <v>155</v>
      </c>
      <c r="C16" s="1">
        <v>0</v>
      </c>
      <c r="I16" s="1" t="e">
        <v>#VALUE!</v>
      </c>
      <c r="J16" s="3">
        <f>'Converted Diagram (7)'!$E$13</f>
        <v>5</v>
      </c>
      <c r="K16" s="19">
        <f>'Converted Diagram (7)'!$E$12</f>
        <v>0.4</v>
      </c>
      <c r="L16" s="1" t="s">
        <v>103</v>
      </c>
      <c r="M16" s="2" t="s">
        <v>102</v>
      </c>
      <c r="P16" s="1" t="b">
        <v>0</v>
      </c>
    </row>
    <row r="17" spans="1:16">
      <c r="A17" s="3">
        <f>'Converted Diagram (7)'!$E$15</f>
        <v>0.5</v>
      </c>
      <c r="B17" s="2" t="s">
        <v>156</v>
      </c>
      <c r="C17" s="1">
        <v>0</v>
      </c>
      <c r="I17" s="1" t="s">
        <v>91</v>
      </c>
      <c r="J17" s="3">
        <f>'Converted Diagram (7)'!$D$15</f>
        <v>-5</v>
      </c>
      <c r="K17" s="19">
        <f>'Converted Diagram (7)'!$D$14</f>
        <v>0.19999999999999996</v>
      </c>
      <c r="L17" s="1" t="s">
        <v>139</v>
      </c>
      <c r="M17" s="1">
        <v>0</v>
      </c>
      <c r="O17" s="1" t="str">
        <f>'Converted Diagram (7)'!$E$14</f>
        <v>Chi</v>
      </c>
      <c r="P17" s="1" t="b">
        <v>0</v>
      </c>
    </row>
    <row r="18" spans="1:16">
      <c r="A18" s="3">
        <f>'Converted Diagram (7)'!$F$17</f>
        <v>0</v>
      </c>
      <c r="B18" s="2" t="s">
        <v>67</v>
      </c>
      <c r="C18" s="1">
        <v>0</v>
      </c>
      <c r="I18" s="1" t="e">
        <v>#VALUE!</v>
      </c>
      <c r="J18" s="3">
        <f>'Converted Diagram (7)'!$E$17</f>
        <v>0</v>
      </c>
      <c r="K18" s="19">
        <f>'Converted Diagram (7)'!$E$16</f>
        <v>0.3</v>
      </c>
      <c r="L18" s="1" t="s">
        <v>103</v>
      </c>
      <c r="M18" s="2" t="s">
        <v>102</v>
      </c>
      <c r="P18" s="1" t="b">
        <v>0</v>
      </c>
    </row>
    <row r="19" spans="1:16">
      <c r="A19" s="3">
        <f>'Converted Diagram (7)'!$F$19</f>
        <v>-5</v>
      </c>
      <c r="B19" s="2" t="s">
        <v>156</v>
      </c>
      <c r="C19" s="1">
        <v>0</v>
      </c>
      <c r="I19" s="1" t="e">
        <v>#VALUE!</v>
      </c>
      <c r="J19" s="3">
        <f>'Converted Diagram (7)'!$E$19</f>
        <v>-5</v>
      </c>
      <c r="K19" s="19">
        <f>'Converted Diagram (7)'!$E$18</f>
        <v>0.3</v>
      </c>
      <c r="L19" s="1" t="s">
        <v>103</v>
      </c>
      <c r="M19" s="2" t="s">
        <v>102</v>
      </c>
      <c r="P19" s="1" t="b">
        <v>0</v>
      </c>
    </row>
    <row r="20" spans="1:16">
      <c r="A20" s="3">
        <f>'Converted Diagram (7)'!$C$21</f>
        <v>7.5</v>
      </c>
      <c r="B20" s="2" t="s">
        <v>152</v>
      </c>
      <c r="C20" s="1">
        <v>0</v>
      </c>
      <c r="I20" s="1" t="s">
        <v>91</v>
      </c>
      <c r="J20" s="3">
        <f>'Converted Diagram (7)'!$B$21</f>
        <v>0</v>
      </c>
      <c r="L20" s="1" t="s">
        <v>165</v>
      </c>
      <c r="M20" s="1">
        <v>0</v>
      </c>
      <c r="O20" s="1" t="str">
        <f>'Converted Diagram (7)'!$C$20</f>
        <v>Epsilon</v>
      </c>
      <c r="P20" s="1" t="b">
        <v>0</v>
      </c>
    </row>
    <row r="21" spans="1:16">
      <c r="A21" s="3">
        <f>'Converted Diagram (7)'!$F$23</f>
        <v>5</v>
      </c>
      <c r="B21" s="2" t="s">
        <v>155</v>
      </c>
      <c r="C21" s="1">
        <v>0</v>
      </c>
      <c r="I21" s="1" t="e">
        <v>#VALUE!</v>
      </c>
      <c r="J21" s="3">
        <f>'Converted Diagram (7)'!$E$23</f>
        <v>5</v>
      </c>
      <c r="K21" s="19">
        <f>'Converted Diagram (7)'!$E$22</f>
        <v>0.4</v>
      </c>
      <c r="L21" s="1" t="s">
        <v>92</v>
      </c>
      <c r="M21" s="2" t="s">
        <v>102</v>
      </c>
      <c r="P21" s="1" t="b">
        <v>0</v>
      </c>
    </row>
    <row r="22" spans="1:16">
      <c r="A22" s="3">
        <f>'Converted Diagram (7)'!$E$25</f>
        <v>0.5</v>
      </c>
      <c r="B22" s="2" t="s">
        <v>155</v>
      </c>
      <c r="C22" s="1">
        <v>0</v>
      </c>
      <c r="I22" s="1" t="s">
        <v>91</v>
      </c>
      <c r="J22" s="3">
        <f>'Converted Diagram (7)'!$D$25</f>
        <v>5</v>
      </c>
      <c r="K22" s="19">
        <f>'Converted Diagram (7)'!$D$24</f>
        <v>0.8</v>
      </c>
      <c r="L22" s="1" t="s">
        <v>140</v>
      </c>
      <c r="M22" s="1">
        <v>0</v>
      </c>
      <c r="O22" s="1" t="str">
        <f>'Converted Diagram (7)'!$E$24</f>
        <v>Chi</v>
      </c>
      <c r="P22" s="1" t="b">
        <v>0</v>
      </c>
    </row>
    <row r="23" spans="1:16">
      <c r="A23" s="3">
        <f>'Converted Diagram (7)'!$F$27</f>
        <v>0</v>
      </c>
      <c r="B23" s="2" t="s">
        <v>67</v>
      </c>
      <c r="C23" s="1">
        <v>0</v>
      </c>
      <c r="I23" s="1" t="e">
        <v>#VALUE!</v>
      </c>
      <c r="J23" s="3">
        <f>'Converted Diagram (7)'!$E$27</f>
        <v>0</v>
      </c>
      <c r="K23" s="19">
        <f>'Converted Diagram (7)'!$E$26</f>
        <v>0.3</v>
      </c>
      <c r="L23" s="1" t="s">
        <v>92</v>
      </c>
      <c r="M23" s="2" t="s">
        <v>102</v>
      </c>
      <c r="P23" s="1" t="b">
        <v>0</v>
      </c>
    </row>
    <row r="24" spans="1:16">
      <c r="A24" s="3">
        <f>'Converted Diagram (7)'!$F$29</f>
        <v>-5</v>
      </c>
      <c r="B24" s="2" t="s">
        <v>156</v>
      </c>
      <c r="C24" s="1">
        <v>0</v>
      </c>
      <c r="I24" s="1" t="e">
        <v>#VALUE!</v>
      </c>
      <c r="J24" s="3">
        <f>'Converted Diagram (7)'!$E$29</f>
        <v>-5</v>
      </c>
      <c r="K24" s="19">
        <f>'Converted Diagram (7)'!$E$28</f>
        <v>0.3</v>
      </c>
      <c r="L24" s="1" t="s">
        <v>92</v>
      </c>
      <c r="M24" s="2" t="s">
        <v>102</v>
      </c>
      <c r="P24" s="1" t="b">
        <v>0</v>
      </c>
    </row>
    <row r="25" spans="1:16">
      <c r="A25" s="3">
        <f>'Converted Diagram (7)'!$D$31</f>
        <v>-1.4999999999999996</v>
      </c>
      <c r="B25" s="2" t="s">
        <v>156</v>
      </c>
      <c r="C25" s="1">
        <v>0</v>
      </c>
      <c r="I25" s="1" t="s">
        <v>91</v>
      </c>
      <c r="J25" s="3">
        <f>'Converted Diagram (7)'!$C$31</f>
        <v>-5</v>
      </c>
      <c r="K25" s="19">
        <f>'Converted Diagram (7)'!$C$30</f>
        <v>9.9999999999999978E-2</v>
      </c>
      <c r="L25" s="1" t="s">
        <v>141</v>
      </c>
      <c r="M25" s="1">
        <v>0</v>
      </c>
      <c r="O25" s="1" t="str">
        <f>'Converted Diagram (7)'!$D$30</f>
        <v>Lambda</v>
      </c>
      <c r="P25" s="1" t="b">
        <v>0</v>
      </c>
    </row>
    <row r="26" spans="1:16">
      <c r="A26" s="3">
        <f>'Converted Diagram (7)'!$F$33</f>
        <v>-5</v>
      </c>
      <c r="B26" s="2" t="s">
        <v>155</v>
      </c>
      <c r="C26" s="1">
        <v>0</v>
      </c>
      <c r="I26" s="1" t="e">
        <v>#VALUE!</v>
      </c>
      <c r="J26" s="3">
        <f>'Converted Diagram (7)'!$E$33</f>
        <v>5</v>
      </c>
      <c r="K26" s="19">
        <f>'Converted Diagram (7)'!$E$32</f>
        <v>0.4</v>
      </c>
      <c r="L26" s="1" t="s">
        <v>98</v>
      </c>
      <c r="M26" s="2" t="s">
        <v>102</v>
      </c>
      <c r="P26" s="1" t="b">
        <v>0</v>
      </c>
    </row>
    <row r="27" spans="1:16">
      <c r="A27" s="3">
        <f>'Converted Diagram (7)'!$E$35</f>
        <v>-9.5</v>
      </c>
      <c r="B27" s="2" t="s">
        <v>156</v>
      </c>
      <c r="C27" s="1">
        <v>0</v>
      </c>
      <c r="I27" s="1" t="s">
        <v>91</v>
      </c>
      <c r="J27" s="3">
        <f>'Converted Diagram (7)'!$D$35</f>
        <v>-5</v>
      </c>
      <c r="K27" s="19">
        <f>'Converted Diagram (7)'!$D$34</f>
        <v>0.19999999999999996</v>
      </c>
      <c r="L27" s="1" t="s">
        <v>142</v>
      </c>
      <c r="M27" s="1">
        <v>0</v>
      </c>
      <c r="O27" s="1" t="str">
        <f>'Converted Diagram (7)'!$E$34</f>
        <v>Chi</v>
      </c>
      <c r="P27" s="1" t="b">
        <v>0</v>
      </c>
    </row>
    <row r="28" spans="1:16">
      <c r="A28" s="3">
        <f>'Converted Diagram (7)'!$F$37</f>
        <v>-10</v>
      </c>
      <c r="B28" s="2" t="s">
        <v>67</v>
      </c>
      <c r="C28" s="1">
        <v>0</v>
      </c>
      <c r="I28" s="1" t="e">
        <v>#VALUE!</v>
      </c>
      <c r="J28" s="3">
        <f>'Converted Diagram (7)'!$E$37</f>
        <v>0</v>
      </c>
      <c r="K28" s="19">
        <f>'Converted Diagram (7)'!$E$36</f>
        <v>0.3</v>
      </c>
      <c r="L28" s="1" t="s">
        <v>98</v>
      </c>
      <c r="M28" s="2" t="s">
        <v>102</v>
      </c>
      <c r="P28" s="1" t="b">
        <v>0</v>
      </c>
    </row>
    <row r="29" spans="1:16">
      <c r="A29" s="3">
        <f>'Converted Diagram (7)'!$F$39</f>
        <v>-15</v>
      </c>
      <c r="B29" s="2" t="s">
        <v>156</v>
      </c>
      <c r="C29" s="1">
        <v>0</v>
      </c>
      <c r="I29" s="1" t="e">
        <v>#VALUE!</v>
      </c>
      <c r="J29" s="3">
        <f>'Converted Diagram (7)'!$E$39</f>
        <v>-5</v>
      </c>
      <c r="K29" s="19">
        <f>'Converted Diagram (7)'!$E$38</f>
        <v>0.3</v>
      </c>
      <c r="L29" s="1" t="s">
        <v>98</v>
      </c>
      <c r="M29" s="2" t="s">
        <v>102</v>
      </c>
      <c r="P29" s="1" t="b">
        <v>0</v>
      </c>
    </row>
    <row r="30" spans="1:16">
      <c r="A30" s="3">
        <f>'Converted Diagram (7)'!$B$41</f>
        <v>7.5</v>
      </c>
      <c r="B30" s="1" t="str">
        <f>B1</f>
        <v>Converted New Diagram (2)</v>
      </c>
      <c r="C30" s="1">
        <v>0</v>
      </c>
      <c r="I30" s="1" t="s">
        <v>91</v>
      </c>
      <c r="J30" s="1">
        <f>'Converted Diagram (7)'!$A$41</f>
        <v>0</v>
      </c>
      <c r="K30" s="1">
        <f>'Converted Diagram (7)'!$A$40</f>
        <v>0</v>
      </c>
      <c r="L30" s="1" t="s">
        <v>166</v>
      </c>
      <c r="M30" s="1">
        <v>0</v>
      </c>
      <c r="O30" s="1" t="str">
        <f>'Converted Diagram (7)'!$B$40</f>
        <v>Stock Choice</v>
      </c>
      <c r="P30" s="1" t="b">
        <v>0</v>
      </c>
    </row>
    <row r="31" spans="1:16">
      <c r="A31" s="3">
        <f>'Converted Diagram (7)'!$F$43</f>
        <v>15</v>
      </c>
      <c r="B31" s="2" t="s">
        <v>155</v>
      </c>
      <c r="C31" s="1">
        <v>0</v>
      </c>
      <c r="I31" s="1" t="e">
        <v>#VALUE!</v>
      </c>
      <c r="J31" s="3">
        <f>'Converted Diagram (7)'!$E$43</f>
        <v>5</v>
      </c>
      <c r="K31" s="19">
        <f>'Converted Diagram (7)'!$E$42</f>
        <v>0.4</v>
      </c>
      <c r="L31" s="1" t="s">
        <v>167</v>
      </c>
      <c r="M31" s="2" t="s">
        <v>102</v>
      </c>
      <c r="P31" s="1" t="b">
        <v>0</v>
      </c>
    </row>
    <row r="32" spans="1:16">
      <c r="A32" s="3">
        <f>'Converted Diagram (7)'!$E$45</f>
        <v>10.5</v>
      </c>
      <c r="B32" s="2" t="s">
        <v>155</v>
      </c>
      <c r="C32" s="1">
        <v>0</v>
      </c>
      <c r="I32" s="1" t="s">
        <v>91</v>
      </c>
      <c r="J32" s="3">
        <f>'Converted Diagram (7)'!$D$45</f>
        <v>5</v>
      </c>
      <c r="K32" s="19">
        <f>'Converted Diagram (7)'!$D$44</f>
        <v>0.6</v>
      </c>
      <c r="L32" s="1" t="s">
        <v>168</v>
      </c>
      <c r="M32" s="1">
        <v>0</v>
      </c>
      <c r="O32" s="1" t="str">
        <f>'Converted Diagram (7)'!$E$44</f>
        <v>Chi</v>
      </c>
      <c r="P32" s="1" t="b">
        <v>0</v>
      </c>
    </row>
    <row r="33" spans="1:16">
      <c r="A33" s="3">
        <f>'Converted Diagram (7)'!$F$47</f>
        <v>10</v>
      </c>
      <c r="B33" s="2" t="s">
        <v>67</v>
      </c>
      <c r="C33" s="1">
        <v>0</v>
      </c>
      <c r="I33" s="1" t="e">
        <v>#VALUE!</v>
      </c>
      <c r="J33" s="3">
        <f>'Converted Diagram (7)'!$E$47</f>
        <v>0</v>
      </c>
      <c r="K33" s="19">
        <f>'Converted Diagram (7)'!$E$46</f>
        <v>0.3</v>
      </c>
      <c r="L33" s="1" t="s">
        <v>167</v>
      </c>
      <c r="M33" s="2" t="s">
        <v>102</v>
      </c>
      <c r="P33" s="1" t="b">
        <v>0</v>
      </c>
    </row>
    <row r="34" spans="1:16">
      <c r="A34" s="3">
        <f>'Converted Diagram (7)'!$F$49</f>
        <v>5</v>
      </c>
      <c r="B34" s="2" t="s">
        <v>156</v>
      </c>
      <c r="C34" s="1">
        <v>0</v>
      </c>
      <c r="I34" s="1" t="e">
        <v>#VALUE!</v>
      </c>
      <c r="J34" s="3">
        <f>'Converted Diagram (7)'!$E$49</f>
        <v>-5</v>
      </c>
      <c r="K34" s="19">
        <f>'Converted Diagram (7)'!$E$48</f>
        <v>0.3</v>
      </c>
      <c r="L34" s="1" t="s">
        <v>167</v>
      </c>
      <c r="M34" s="2" t="s">
        <v>102</v>
      </c>
      <c r="P34" s="1" t="b">
        <v>0</v>
      </c>
    </row>
    <row r="35" spans="1:16">
      <c r="A35" s="3">
        <f>'Converted Diagram (7)'!$D$51</f>
        <v>6.5</v>
      </c>
      <c r="B35" s="2" t="s">
        <v>155</v>
      </c>
      <c r="C35" s="1">
        <v>0</v>
      </c>
      <c r="I35" s="1" t="s">
        <v>91</v>
      </c>
      <c r="J35" s="3">
        <f>'Converted Diagram (7)'!$C$51</f>
        <v>5</v>
      </c>
      <c r="K35" s="19">
        <f>'Converted Diagram (7)'!$C$50</f>
        <v>0.8</v>
      </c>
      <c r="L35" s="1" t="s">
        <v>169</v>
      </c>
      <c r="M35" s="1">
        <v>0</v>
      </c>
      <c r="O35" s="1" t="str">
        <f>'Converted Diagram (7)'!$D$50</f>
        <v>Lambda</v>
      </c>
      <c r="P35" s="1" t="b">
        <v>0</v>
      </c>
    </row>
    <row r="36" spans="1:16">
      <c r="A36" s="3">
        <f>'Converted Diagram (7)'!$F$53</f>
        <v>5</v>
      </c>
      <c r="B36" s="2" t="s">
        <v>155</v>
      </c>
      <c r="C36" s="1">
        <v>0</v>
      </c>
      <c r="I36" s="1" t="e">
        <v>#VALUE!</v>
      </c>
      <c r="J36" s="3">
        <f>'Converted Diagram (7)'!$E$53</f>
        <v>5</v>
      </c>
      <c r="K36" s="19">
        <f>'Converted Diagram (7)'!$E$52</f>
        <v>0.4</v>
      </c>
      <c r="L36" s="1" t="s">
        <v>99</v>
      </c>
      <c r="M36" s="2" t="s">
        <v>102</v>
      </c>
      <c r="P36" s="1" t="b">
        <v>0</v>
      </c>
    </row>
    <row r="37" spans="1:16">
      <c r="A37" s="3">
        <f>'Converted Diagram (7)'!$E$55</f>
        <v>0.5</v>
      </c>
      <c r="B37" s="2" t="s">
        <v>156</v>
      </c>
      <c r="C37" s="1">
        <v>0</v>
      </c>
      <c r="I37" s="1" t="s">
        <v>91</v>
      </c>
      <c r="J37" s="3">
        <f>'Converted Diagram (7)'!$D$55</f>
        <v>-5</v>
      </c>
      <c r="K37" s="19">
        <f>'Converted Diagram (7)'!$D$54</f>
        <v>0.40000000000000008</v>
      </c>
      <c r="L37" s="1" t="s">
        <v>170</v>
      </c>
      <c r="M37" s="1">
        <v>0</v>
      </c>
      <c r="O37" s="1" t="str">
        <f>'Converted Diagram (7)'!$E$54</f>
        <v>Chi</v>
      </c>
      <c r="P37" s="1" t="b">
        <v>0</v>
      </c>
    </row>
    <row r="38" spans="1:16">
      <c r="A38" s="3">
        <f>'Converted Diagram (7)'!$F$57</f>
        <v>0</v>
      </c>
      <c r="B38" s="2" t="s">
        <v>67</v>
      </c>
      <c r="C38" s="1">
        <v>0</v>
      </c>
      <c r="I38" s="1" t="e">
        <v>#VALUE!</v>
      </c>
      <c r="J38" s="3">
        <f>'Converted Diagram (7)'!$E$57</f>
        <v>0</v>
      </c>
      <c r="K38" s="19">
        <f>'Converted Diagram (7)'!$E$56</f>
        <v>0.3</v>
      </c>
      <c r="L38" s="1" t="s">
        <v>99</v>
      </c>
      <c r="M38" s="2" t="s">
        <v>102</v>
      </c>
      <c r="P38" s="1" t="b">
        <v>0</v>
      </c>
    </row>
    <row r="39" spans="1:16">
      <c r="A39" s="3">
        <f>'Converted Diagram (7)'!$F$59</f>
        <v>-5</v>
      </c>
      <c r="B39" s="2" t="s">
        <v>156</v>
      </c>
      <c r="C39" s="1">
        <v>0</v>
      </c>
      <c r="I39" s="1" t="e">
        <v>#VALUE!</v>
      </c>
      <c r="J39" s="3">
        <f>'Converted Diagram (7)'!$E$59</f>
        <v>-5</v>
      </c>
      <c r="K39" s="19">
        <f>'Converted Diagram (7)'!$E$58</f>
        <v>0.3</v>
      </c>
      <c r="L39" s="1" t="s">
        <v>99</v>
      </c>
      <c r="M39" s="2" t="s">
        <v>102</v>
      </c>
      <c r="P39" s="1" t="b">
        <v>0</v>
      </c>
    </row>
    <row r="40" spans="1:16">
      <c r="A40" s="3">
        <f>'Converted Diagram (7)'!$C$61</f>
        <v>4.5</v>
      </c>
      <c r="B40" s="2" t="s">
        <v>153</v>
      </c>
      <c r="C40" s="1">
        <v>0</v>
      </c>
      <c r="I40" s="1" t="s">
        <v>91</v>
      </c>
      <c r="J40" s="3">
        <f>'Converted Diagram (7)'!$B$61</f>
        <v>0</v>
      </c>
      <c r="L40" s="1" t="s">
        <v>171</v>
      </c>
      <c r="M40" s="1">
        <v>0</v>
      </c>
      <c r="O40" s="1" t="str">
        <f>'Converted Diagram (7)'!$C$60</f>
        <v>Epsilon</v>
      </c>
      <c r="P40" s="1" t="b">
        <v>0</v>
      </c>
    </row>
    <row r="41" spans="1:16">
      <c r="A41" s="3">
        <f>'Converted Diagram (7)'!$F$63</f>
        <v>5</v>
      </c>
      <c r="B41" s="2" t="s">
        <v>155</v>
      </c>
      <c r="C41" s="1">
        <v>0</v>
      </c>
      <c r="I41" s="1" t="e">
        <v>#VALUE!</v>
      </c>
      <c r="J41" s="3">
        <f>'Converted Diagram (7)'!$E$63</f>
        <v>5</v>
      </c>
      <c r="K41" s="19">
        <f>'Converted Diagram (7)'!$E$62</f>
        <v>0.4</v>
      </c>
      <c r="L41" s="1" t="s">
        <v>150</v>
      </c>
      <c r="M41" s="2" t="s">
        <v>102</v>
      </c>
      <c r="P41" s="1" t="b">
        <v>0</v>
      </c>
    </row>
    <row r="42" spans="1:16">
      <c r="A42" s="3">
        <f>'Converted Diagram (7)'!$E$65</f>
        <v>0.5</v>
      </c>
      <c r="B42" s="2" t="s">
        <v>155</v>
      </c>
      <c r="C42" s="1">
        <v>0</v>
      </c>
      <c r="I42" s="1" t="s">
        <v>91</v>
      </c>
      <c r="J42" s="3">
        <f>'Converted Diagram (7)'!$D$65</f>
        <v>5</v>
      </c>
      <c r="K42" s="19">
        <f>'Converted Diagram (7)'!$D$64</f>
        <v>0.6</v>
      </c>
      <c r="L42" s="1" t="s">
        <v>172</v>
      </c>
      <c r="M42" s="1">
        <v>0</v>
      </c>
      <c r="O42" s="1" t="str">
        <f>'Converted Diagram (7)'!$E$64</f>
        <v>Chi</v>
      </c>
      <c r="P42" s="1" t="b">
        <v>0</v>
      </c>
    </row>
    <row r="43" spans="1:16">
      <c r="A43" s="3">
        <f>'Converted Diagram (7)'!$F$67</f>
        <v>0</v>
      </c>
      <c r="B43" s="2" t="s">
        <v>67</v>
      </c>
      <c r="C43" s="1">
        <v>0</v>
      </c>
      <c r="I43" s="1" t="e">
        <v>#VALUE!</v>
      </c>
      <c r="J43" s="3">
        <f>'Converted Diagram (7)'!$E$67</f>
        <v>0</v>
      </c>
      <c r="K43" s="19">
        <f>'Converted Diagram (7)'!$E$66</f>
        <v>0.3</v>
      </c>
      <c r="L43" s="1" t="s">
        <v>150</v>
      </c>
      <c r="M43" s="2" t="s">
        <v>102</v>
      </c>
      <c r="P43" s="1" t="b">
        <v>0</v>
      </c>
    </row>
    <row r="44" spans="1:16">
      <c r="A44" s="3">
        <f>'Converted Diagram (7)'!$F$69</f>
        <v>-5</v>
      </c>
      <c r="B44" s="2" t="s">
        <v>156</v>
      </c>
      <c r="C44" s="1">
        <v>0</v>
      </c>
      <c r="I44" s="1" t="e">
        <v>#VALUE!</v>
      </c>
      <c r="J44" s="3">
        <f>'Converted Diagram (7)'!$E$69</f>
        <v>-5</v>
      </c>
      <c r="K44" s="19">
        <f>'Converted Diagram (7)'!$E$68</f>
        <v>0.3</v>
      </c>
      <c r="L44" s="1" t="s">
        <v>150</v>
      </c>
      <c r="M44" s="2" t="s">
        <v>102</v>
      </c>
      <c r="P44" s="1" t="b">
        <v>0</v>
      </c>
    </row>
    <row r="45" spans="1:16">
      <c r="A45" s="3">
        <f>'Converted Diagram (7)'!$D$71</f>
        <v>-3.5000000000000004</v>
      </c>
      <c r="B45" s="2" t="s">
        <v>156</v>
      </c>
      <c r="C45" s="1">
        <v>0</v>
      </c>
      <c r="I45" s="1" t="s">
        <v>91</v>
      </c>
      <c r="J45" s="3">
        <f>'Converted Diagram (7)'!$C$71</f>
        <v>-5</v>
      </c>
      <c r="K45" s="19">
        <f>'Converted Diagram (7)'!$C$70</f>
        <v>0.19999999999999996</v>
      </c>
      <c r="L45" s="1" t="s">
        <v>173</v>
      </c>
      <c r="M45" s="1">
        <v>0</v>
      </c>
      <c r="O45" s="1" t="str">
        <f>'Converted Diagram (7)'!$D$70</f>
        <v>Lambda</v>
      </c>
      <c r="P45" s="1" t="b">
        <v>0</v>
      </c>
    </row>
    <row r="46" spans="1:16">
      <c r="A46" s="3">
        <f>'Converted Diagram (7)'!$F$73</f>
        <v>-5</v>
      </c>
      <c r="B46" s="2" t="s">
        <v>155</v>
      </c>
      <c r="C46" s="1">
        <v>0</v>
      </c>
      <c r="I46" s="1" t="e">
        <v>#VALUE!</v>
      </c>
      <c r="J46" s="3">
        <f>'Converted Diagram (7)'!$E$73</f>
        <v>5</v>
      </c>
      <c r="K46" s="19">
        <f>'Converted Diagram (7)'!$E$72</f>
        <v>0.4</v>
      </c>
      <c r="L46" s="1" t="s">
        <v>104</v>
      </c>
      <c r="M46" s="2" t="s">
        <v>102</v>
      </c>
      <c r="P46" s="1" t="b">
        <v>0</v>
      </c>
    </row>
    <row r="47" spans="1:16">
      <c r="A47" s="3">
        <f>'Converted Diagram (7)'!$E$75</f>
        <v>-9.5</v>
      </c>
      <c r="B47" s="2" t="s">
        <v>156</v>
      </c>
      <c r="C47" s="1">
        <v>0</v>
      </c>
      <c r="I47" s="1" t="s">
        <v>91</v>
      </c>
      <c r="J47" s="3">
        <f>'Converted Diagram (7)'!$D$75</f>
        <v>-5</v>
      </c>
      <c r="K47" s="19">
        <f>'Converted Diagram (7)'!$D$74</f>
        <v>0.4</v>
      </c>
      <c r="L47" s="1" t="s">
        <v>174</v>
      </c>
      <c r="M47" s="1">
        <v>0</v>
      </c>
      <c r="O47" s="1" t="str">
        <f>'Converted Diagram (7)'!$E$74</f>
        <v>Chi</v>
      </c>
      <c r="P47" s="1" t="b">
        <v>0</v>
      </c>
    </row>
    <row r="48" spans="1:16">
      <c r="A48" s="3">
        <f>'Converted Diagram (7)'!$F$77</f>
        <v>-10</v>
      </c>
      <c r="B48" s="2" t="s">
        <v>67</v>
      </c>
      <c r="C48" s="1">
        <v>0</v>
      </c>
      <c r="I48" s="1" t="e">
        <v>#VALUE!</v>
      </c>
      <c r="J48" s="3">
        <f>'Converted Diagram (7)'!$E$77</f>
        <v>0</v>
      </c>
      <c r="K48" s="19">
        <f>'Converted Diagram (7)'!$E$76</f>
        <v>0.3</v>
      </c>
      <c r="L48" s="1" t="s">
        <v>104</v>
      </c>
      <c r="M48" s="2" t="s">
        <v>102</v>
      </c>
      <c r="P48" s="1" t="b">
        <v>0</v>
      </c>
    </row>
    <row r="49" spans="1:16">
      <c r="A49" s="3">
        <f>'Converted Diagram (7)'!$F$79</f>
        <v>-15</v>
      </c>
      <c r="B49" s="2" t="s">
        <v>156</v>
      </c>
      <c r="C49" s="1">
        <v>0</v>
      </c>
      <c r="I49" s="1" t="e">
        <v>#VALUE!</v>
      </c>
      <c r="J49" s="3">
        <f>'Converted Diagram (7)'!$E$79</f>
        <v>-5</v>
      </c>
      <c r="K49" s="19">
        <f>'Converted Diagram (7)'!$E$78</f>
        <v>0.3</v>
      </c>
      <c r="L49" s="1" t="s">
        <v>104</v>
      </c>
      <c r="M49" s="2" t="s">
        <v>102</v>
      </c>
      <c r="P49" s="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5AD0-34A8-4E87-9959-190B85BD51E2}">
  <dimension ref="A1:L58"/>
  <sheetViews>
    <sheetView workbookViewId="0"/>
  </sheetViews>
  <sheetFormatPr defaultColWidth="15.7109375" defaultRowHeight="15"/>
  <cols>
    <col min="1" max="16384" width="15.7109375" style="1"/>
  </cols>
  <sheetData>
    <row r="1" spans="1:12">
      <c r="A1" s="1" t="s">
        <v>0</v>
      </c>
      <c r="B1" s="2" t="s">
        <v>105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2">
      <c r="A2" s="1" t="s">
        <v>1</v>
      </c>
      <c r="B2" s="1" t="e">
        <f>Sheet72!#REF!</f>
        <v>#REF!</v>
      </c>
      <c r="E2" s="1" t="s">
        <v>5</v>
      </c>
      <c r="F2" s="1">
        <f t="array" ref="F2:J2">_xll.PTreeInflEvaluate5($B$3,$L$1,SUM($7:$16384))</f>
        <v>283210</v>
      </c>
      <c r="G2" s="1" t="e">
        <v>#N/A</v>
      </c>
      <c r="H2" s="1" t="e">
        <v>#N/A</v>
      </c>
      <c r="I2" s="1" t="e">
        <v>#N/A</v>
      </c>
      <c r="J2" s="1" t="e">
        <v>#N/A</v>
      </c>
    </row>
    <row r="3" spans="1:12">
      <c r="A3" s="1" t="s">
        <v>2</v>
      </c>
      <c r="B3" s="1" t="s">
        <v>146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2">
      <c r="E4" s="1" t="s">
        <v>7</v>
      </c>
      <c r="F4" s="2" t="s">
        <v>56</v>
      </c>
      <c r="H4" s="1" t="s">
        <v>12</v>
      </c>
      <c r="I4" s="2" t="s">
        <v>58</v>
      </c>
    </row>
    <row r="5" spans="1:12">
      <c r="A5" s="1" t="s">
        <v>3</v>
      </c>
      <c r="B5" s="1">
        <v>1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2">
      <c r="E6" s="1" t="s">
        <v>9</v>
      </c>
      <c r="F6" s="2" t="s">
        <v>55</v>
      </c>
      <c r="H6" s="1" t="s">
        <v>14</v>
      </c>
      <c r="I6" s="2" t="s">
        <v>58</v>
      </c>
    </row>
    <row r="7" spans="1:12">
      <c r="A7" s="1" t="s">
        <v>16</v>
      </c>
      <c r="D7" s="1" t="s">
        <v>18</v>
      </c>
    </row>
    <row r="8" spans="1:12">
      <c r="A8" s="1" t="s">
        <v>17</v>
      </c>
      <c r="B8" s="1">
        <v>7</v>
      </c>
      <c r="D8" s="1" t="s">
        <v>17</v>
      </c>
      <c r="E8" s="1">
        <v>5</v>
      </c>
    </row>
    <row r="10" spans="1:12">
      <c r="D10" s="1" t="s">
        <v>19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</row>
    <row r="11" spans="1:12">
      <c r="A11" s="1" t="s">
        <v>159</v>
      </c>
      <c r="D11" s="1" t="s">
        <v>20</v>
      </c>
      <c r="E11" s="1" t="s">
        <v>151</v>
      </c>
      <c r="F11" s="1" t="s">
        <v>154</v>
      </c>
      <c r="G11" s="1" t="s">
        <v>158</v>
      </c>
      <c r="H11" s="1" t="s">
        <v>175</v>
      </c>
      <c r="I11" s="1" t="s">
        <v>157</v>
      </c>
    </row>
    <row r="12" spans="1:12">
      <c r="A12" s="1" t="s">
        <v>161</v>
      </c>
      <c r="D12" s="1" t="s">
        <v>21</v>
      </c>
      <c r="E12" s="1">
        <v>0</v>
      </c>
      <c r="F12" s="1" t="s">
        <v>160</v>
      </c>
      <c r="G12" s="1" t="s">
        <v>176</v>
      </c>
      <c r="H12" s="1" t="s">
        <v>149</v>
      </c>
      <c r="I12" s="1" t="s">
        <v>132</v>
      </c>
    </row>
    <row r="13" spans="1:12">
      <c r="A13" s="1" t="s">
        <v>94</v>
      </c>
      <c r="D13" s="1" t="s">
        <v>22</v>
      </c>
      <c r="E13" s="1" t="s">
        <v>162</v>
      </c>
      <c r="F13" s="1">
        <v>0</v>
      </c>
      <c r="G13" s="1" t="s">
        <v>68</v>
      </c>
      <c r="H13" s="1" t="s">
        <v>177</v>
      </c>
      <c r="I13" s="1" t="s">
        <v>96</v>
      </c>
    </row>
    <row r="14" spans="1:12">
      <c r="A14" s="1" t="s">
        <v>93</v>
      </c>
    </row>
    <row r="15" spans="1:12">
      <c r="A15" s="1" t="s">
        <v>95</v>
      </c>
      <c r="D15" s="1" t="s">
        <v>23</v>
      </c>
      <c r="E15" s="2" t="s">
        <v>64</v>
      </c>
      <c r="F15" s="2" t="s">
        <v>106</v>
      </c>
      <c r="G15" s="2" t="s">
        <v>65</v>
      </c>
      <c r="H15" s="2" t="s">
        <v>66</v>
      </c>
      <c r="I15" s="2" t="s">
        <v>122</v>
      </c>
    </row>
    <row r="16" spans="1:12">
      <c r="A16" s="1" t="s">
        <v>178</v>
      </c>
      <c r="D16" s="1" t="s">
        <v>24</v>
      </c>
      <c r="E16" s="2" t="s">
        <v>24</v>
      </c>
      <c r="F16" s="2" t="s">
        <v>152</v>
      </c>
      <c r="G16" s="2" t="s">
        <v>155</v>
      </c>
      <c r="H16" s="2" t="s">
        <v>155</v>
      </c>
      <c r="I16" s="2" t="s">
        <v>155</v>
      </c>
    </row>
    <row r="17" spans="1:9">
      <c r="A17" s="1" t="s">
        <v>179</v>
      </c>
      <c r="D17" s="1" t="s">
        <v>25</v>
      </c>
      <c r="E17" s="2" t="s">
        <v>25</v>
      </c>
      <c r="F17" s="2" t="s">
        <v>153</v>
      </c>
      <c r="G17" s="2" t="s">
        <v>156</v>
      </c>
      <c r="H17" s="2" t="s">
        <v>156</v>
      </c>
      <c r="I17" s="2" t="s">
        <v>67</v>
      </c>
    </row>
    <row r="18" spans="1:9">
      <c r="D18" s="1" t="s">
        <v>26</v>
      </c>
      <c r="I18" s="2" t="s">
        <v>156</v>
      </c>
    </row>
    <row r="19" spans="1:9">
      <c r="D19" s="1" t="s">
        <v>27</v>
      </c>
    </row>
    <row r="20" spans="1:9">
      <c r="D20" s="1" t="s">
        <v>28</v>
      </c>
    </row>
    <row r="21" spans="1:9">
      <c r="D21" s="1" t="s">
        <v>29</v>
      </c>
    </row>
    <row r="22" spans="1:9">
      <c r="D22" s="1" t="s">
        <v>30</v>
      </c>
    </row>
    <row r="23" spans="1:9">
      <c r="D23" s="1" t="s">
        <v>31</v>
      </c>
    </row>
    <row r="24" spans="1:9">
      <c r="D24" s="1" t="s">
        <v>32</v>
      </c>
    </row>
    <row r="25" spans="1:9">
      <c r="D25" s="1" t="s">
        <v>33</v>
      </c>
    </row>
    <row r="26" spans="1:9">
      <c r="D26" s="1" t="s">
        <v>34</v>
      </c>
    </row>
    <row r="27" spans="1:9">
      <c r="D27" s="1" t="s">
        <v>35</v>
      </c>
    </row>
    <row r="28" spans="1:9">
      <c r="D28" s="1" t="s">
        <v>36</v>
      </c>
    </row>
    <row r="29" spans="1:9">
      <c r="D29" s="1" t="s">
        <v>37</v>
      </c>
    </row>
    <row r="30" spans="1:9">
      <c r="D30" s="1" t="s">
        <v>38</v>
      </c>
    </row>
    <row r="31" spans="1:9">
      <c r="D31" s="1" t="s">
        <v>39</v>
      </c>
    </row>
    <row r="32" spans="1:9">
      <c r="D32" s="1" t="s">
        <v>40</v>
      </c>
    </row>
    <row r="33" spans="4:9">
      <c r="D33" s="1" t="s">
        <v>41</v>
      </c>
    </row>
    <row r="34" spans="4:9">
      <c r="D34" s="1" t="s">
        <v>42</v>
      </c>
    </row>
    <row r="35" spans="4:9">
      <c r="D35" s="1" t="s">
        <v>43</v>
      </c>
    </row>
    <row r="36" spans="4:9">
      <c r="D36" s="1" t="s">
        <v>44</v>
      </c>
    </row>
    <row r="37" spans="4:9">
      <c r="D37" s="1" t="s">
        <v>45</v>
      </c>
    </row>
    <row r="38" spans="4:9">
      <c r="D38" s="1" t="s">
        <v>46</v>
      </c>
    </row>
    <row r="39" spans="4:9">
      <c r="D39" s="1" t="s">
        <v>47</v>
      </c>
    </row>
    <row r="40" spans="4:9">
      <c r="D40" s="1" t="s">
        <v>48</v>
      </c>
    </row>
    <row r="41" spans="4:9">
      <c r="D41" s="1" t="s">
        <v>49</v>
      </c>
    </row>
    <row r="42" spans="4:9">
      <c r="D42" s="1" t="s">
        <v>50</v>
      </c>
    </row>
    <row r="43" spans="4:9">
      <c r="D43" s="1" t="s">
        <v>51</v>
      </c>
    </row>
    <row r="44" spans="4:9">
      <c r="D44" s="1" t="s">
        <v>52</v>
      </c>
    </row>
    <row r="45" spans="4:9">
      <c r="D45" s="1" t="s">
        <v>53</v>
      </c>
    </row>
    <row r="46" spans="4:9">
      <c r="D46" s="1" t="s">
        <v>54</v>
      </c>
      <c r="G46" s="1" t="s">
        <v>113</v>
      </c>
      <c r="H46" s="1" t="s">
        <v>113</v>
      </c>
      <c r="I46" s="1" t="s">
        <v>113</v>
      </c>
    </row>
    <row r="48" spans="4:9">
      <c r="G48" s="1" t="s">
        <v>120</v>
      </c>
      <c r="H48" s="1" t="s">
        <v>163</v>
      </c>
      <c r="I48" s="1" t="s">
        <v>164</v>
      </c>
    </row>
    <row r="49" spans="7:9">
      <c r="G49" s="1" t="s">
        <v>121</v>
      </c>
      <c r="H49" s="1" t="s">
        <v>121</v>
      </c>
      <c r="I49" s="1" t="s">
        <v>126</v>
      </c>
    </row>
    <row r="50" spans="7:9">
      <c r="G50" s="1" t="s">
        <v>121</v>
      </c>
      <c r="H50" s="1" t="s">
        <v>121</v>
      </c>
      <c r="I50" s="1">
        <v>5</v>
      </c>
    </row>
    <row r="51" spans="7:9">
      <c r="G51" s="1">
        <v>5</v>
      </c>
      <c r="H51" s="1">
        <v>5</v>
      </c>
      <c r="I51" s="1">
        <v>0</v>
      </c>
    </row>
    <row r="52" spans="7:9">
      <c r="G52" s="1">
        <v>-5</v>
      </c>
      <c r="H52" s="1">
        <v>-5</v>
      </c>
      <c r="I52" s="1">
        <v>-5</v>
      </c>
    </row>
    <row r="53" spans="7:9">
      <c r="G53" s="1">
        <v>5</v>
      </c>
      <c r="H53" s="1">
        <v>5</v>
      </c>
      <c r="I53" s="1">
        <v>0.4</v>
      </c>
    </row>
    <row r="54" spans="7:9">
      <c r="G54" s="1">
        <v>-5</v>
      </c>
      <c r="H54" s="1">
        <v>-5</v>
      </c>
      <c r="I54" s="1">
        <v>0.3</v>
      </c>
    </row>
    <row r="55" spans="7:9">
      <c r="G55" s="1">
        <v>0.9</v>
      </c>
      <c r="H55" s="1">
        <v>0.8</v>
      </c>
      <c r="I55" s="1">
        <v>0.3</v>
      </c>
    </row>
    <row r="56" spans="7:9">
      <c r="G56" s="1" t="e">
        <f>1-_xll.BranchProb(3,"00",{3,1;2,1})</f>
        <v>#VALUE!</v>
      </c>
      <c r="H56" s="1" t="e">
        <f>1-_xll.BranchProb(4,"00",{4,1;2,1})</f>
        <v>#VALUE!</v>
      </c>
    </row>
    <row r="57" spans="7:9">
      <c r="G57" s="1">
        <v>0.8</v>
      </c>
      <c r="H57" s="1">
        <v>0.6</v>
      </c>
    </row>
    <row r="58" spans="7:9">
      <c r="G58" s="1" t="e">
        <f>1-_xll.BranchProb(3,"00",{3,1;2,2})</f>
        <v>#VALUE!</v>
      </c>
      <c r="H58" s="1" t="e">
        <f>1-_xll.BranchProb(4,"00",{4,1;2,2})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FE18-F133-4A8B-BA38-73A809A1517C}">
  <dimension ref="A1:L125"/>
  <sheetViews>
    <sheetView workbookViewId="0"/>
  </sheetViews>
  <sheetFormatPr defaultColWidth="15.7109375" defaultRowHeight="15"/>
  <cols>
    <col min="1" max="16384" width="15.7109375" style="1"/>
  </cols>
  <sheetData>
    <row r="1" spans="1:12">
      <c r="A1" s="1" t="s">
        <v>0</v>
      </c>
      <c r="B1" s="2" t="s">
        <v>106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2">
      <c r="A2" s="1" t="s">
        <v>1</v>
      </c>
      <c r="B2" s="1" t="e">
        <f>Sheet2!#REF!</f>
        <v>#REF!</v>
      </c>
      <c r="E2" s="1" t="s">
        <v>5</v>
      </c>
      <c r="F2" s="1">
        <f t="array" ref="F2:J2">_xll.PTreeInflEvaluate5($B$3,$L$1,SUM($7:$16384))</f>
        <v>257483</v>
      </c>
      <c r="G2" s="1">
        <v>10</v>
      </c>
      <c r="H2" s="1">
        <v>0</v>
      </c>
      <c r="I2" s="1">
        <v>10</v>
      </c>
      <c r="J2" s="1">
        <v>10</v>
      </c>
    </row>
    <row r="3" spans="1:12">
      <c r="A3" s="1" t="s">
        <v>2</v>
      </c>
      <c r="B3" s="1" t="s">
        <v>148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2">
      <c r="E4" s="1" t="s">
        <v>7</v>
      </c>
      <c r="F4" s="2" t="s">
        <v>56</v>
      </c>
      <c r="H4" s="1" t="s">
        <v>12</v>
      </c>
      <c r="I4" s="2" t="s">
        <v>58</v>
      </c>
    </row>
    <row r="5" spans="1:12">
      <c r="A5" s="1" t="s">
        <v>3</v>
      </c>
      <c r="B5" s="1">
        <v>1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2">
      <c r="E6" s="1" t="s">
        <v>9</v>
      </c>
      <c r="F6" s="2" t="s">
        <v>55</v>
      </c>
      <c r="H6" s="1" t="s">
        <v>14</v>
      </c>
      <c r="I6" s="2" t="s">
        <v>58</v>
      </c>
    </row>
    <row r="7" spans="1:12">
      <c r="A7" s="1" t="s">
        <v>16</v>
      </c>
      <c r="D7" s="1" t="s">
        <v>18</v>
      </c>
    </row>
    <row r="8" spans="1:12">
      <c r="A8" s="1" t="s">
        <v>17</v>
      </c>
      <c r="B8" s="1">
        <v>8</v>
      </c>
      <c r="D8" s="1" t="s">
        <v>17</v>
      </c>
      <c r="E8" s="1">
        <v>5</v>
      </c>
    </row>
    <row r="10" spans="1:12">
      <c r="D10" s="1" t="s">
        <v>19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</row>
    <row r="11" spans="1:12">
      <c r="A11" s="1" t="s">
        <v>117</v>
      </c>
      <c r="D11" s="1" t="s">
        <v>20</v>
      </c>
      <c r="E11" s="1" t="s">
        <v>187</v>
      </c>
      <c r="F11" s="1" t="s">
        <v>188</v>
      </c>
      <c r="G11" s="1" t="s">
        <v>189</v>
      </c>
      <c r="H11" s="1" t="s">
        <v>197</v>
      </c>
      <c r="I11" s="1" t="s">
        <v>190</v>
      </c>
    </row>
    <row r="12" spans="1:12">
      <c r="A12" s="1" t="s">
        <v>94</v>
      </c>
      <c r="D12" s="1" t="s">
        <v>21</v>
      </c>
      <c r="E12" s="1">
        <v>0</v>
      </c>
      <c r="F12" s="1" t="s">
        <v>130</v>
      </c>
      <c r="G12" s="1" t="s">
        <v>177</v>
      </c>
      <c r="H12" s="1" t="s">
        <v>127</v>
      </c>
      <c r="I12" s="1" t="s">
        <v>185</v>
      </c>
    </row>
    <row r="13" spans="1:12">
      <c r="A13" s="1" t="s">
        <v>93</v>
      </c>
      <c r="D13" s="1" t="s">
        <v>22</v>
      </c>
      <c r="E13" s="1" t="s">
        <v>133</v>
      </c>
      <c r="F13" s="1">
        <v>0</v>
      </c>
      <c r="G13" s="1" t="s">
        <v>68</v>
      </c>
      <c r="H13" s="1" t="s">
        <v>96</v>
      </c>
      <c r="I13" s="1" t="s">
        <v>183</v>
      </c>
    </row>
    <row r="14" spans="1:12">
      <c r="A14" s="1" t="s">
        <v>131</v>
      </c>
    </row>
    <row r="15" spans="1:12">
      <c r="A15" s="1" t="s">
        <v>134</v>
      </c>
      <c r="D15" s="1" t="s">
        <v>23</v>
      </c>
      <c r="E15" s="2" t="s">
        <v>64</v>
      </c>
      <c r="F15" s="2" t="s">
        <v>116</v>
      </c>
      <c r="G15" s="2" t="s">
        <v>65</v>
      </c>
      <c r="H15" s="2" t="s">
        <v>122</v>
      </c>
      <c r="I15" s="2" t="s">
        <v>66</v>
      </c>
    </row>
    <row r="16" spans="1:12">
      <c r="A16" s="1" t="s">
        <v>184</v>
      </c>
      <c r="D16" s="1" t="s">
        <v>24</v>
      </c>
      <c r="E16" s="2" t="s">
        <v>24</v>
      </c>
      <c r="F16" s="2" t="s">
        <v>107</v>
      </c>
      <c r="G16" s="2" t="s">
        <v>118</v>
      </c>
      <c r="H16" s="2" t="s">
        <v>123</v>
      </c>
      <c r="I16" s="2" t="s">
        <v>128</v>
      </c>
    </row>
    <row r="17" spans="1:9">
      <c r="A17" s="1" t="s">
        <v>186</v>
      </c>
      <c r="D17" s="1" t="s">
        <v>25</v>
      </c>
      <c r="E17" s="2" t="s">
        <v>25</v>
      </c>
      <c r="F17" s="2" t="s">
        <v>108</v>
      </c>
      <c r="G17" s="2" t="s">
        <v>119</v>
      </c>
      <c r="H17" s="2" t="s">
        <v>124</v>
      </c>
      <c r="I17" s="2" t="s">
        <v>129</v>
      </c>
    </row>
    <row r="18" spans="1:9">
      <c r="D18" s="1" t="s">
        <v>26</v>
      </c>
      <c r="F18" s="2" t="s">
        <v>109</v>
      </c>
      <c r="H18" s="2"/>
    </row>
    <row r="19" spans="1:9">
      <c r="D19" s="1" t="s">
        <v>27</v>
      </c>
      <c r="F19" s="2" t="s">
        <v>110</v>
      </c>
    </row>
    <row r="20" spans="1:9">
      <c r="D20" s="1" t="s">
        <v>28</v>
      </c>
      <c r="F20" s="2" t="s">
        <v>111</v>
      </c>
    </row>
    <row r="21" spans="1:9">
      <c r="D21" s="1" t="s">
        <v>29</v>
      </c>
      <c r="F21" s="2" t="s">
        <v>112</v>
      </c>
    </row>
    <row r="22" spans="1:9">
      <c r="D22" s="1" t="s">
        <v>30</v>
      </c>
    </row>
    <row r="23" spans="1:9">
      <c r="D23" s="1" t="s">
        <v>31</v>
      </c>
    </row>
    <row r="24" spans="1:9">
      <c r="D24" s="1" t="s">
        <v>32</v>
      </c>
    </row>
    <row r="25" spans="1:9">
      <c r="D25" s="1" t="s">
        <v>33</v>
      </c>
    </row>
    <row r="26" spans="1:9">
      <c r="D26" s="1" t="s">
        <v>34</v>
      </c>
    </row>
    <row r="27" spans="1:9">
      <c r="D27" s="1" t="s">
        <v>35</v>
      </c>
    </row>
    <row r="28" spans="1:9">
      <c r="D28" s="1" t="s">
        <v>36</v>
      </c>
    </row>
    <row r="29" spans="1:9">
      <c r="D29" s="1" t="s">
        <v>37</v>
      </c>
    </row>
    <row r="30" spans="1:9">
      <c r="D30" s="1" t="s">
        <v>38</v>
      </c>
    </row>
    <row r="31" spans="1:9">
      <c r="D31" s="1" t="s">
        <v>39</v>
      </c>
    </row>
    <row r="32" spans="1:9">
      <c r="D32" s="1" t="s">
        <v>40</v>
      </c>
    </row>
    <row r="33" spans="4:9">
      <c r="D33" s="1" t="s">
        <v>41</v>
      </c>
    </row>
    <row r="34" spans="4:9">
      <c r="D34" s="1" t="s">
        <v>42</v>
      </c>
    </row>
    <row r="35" spans="4:9">
      <c r="D35" s="1" t="s">
        <v>43</v>
      </c>
    </row>
    <row r="36" spans="4:9">
      <c r="D36" s="1" t="s">
        <v>44</v>
      </c>
    </row>
    <row r="37" spans="4:9">
      <c r="D37" s="1" t="s">
        <v>45</v>
      </c>
    </row>
    <row r="38" spans="4:9">
      <c r="D38" s="1" t="s">
        <v>46</v>
      </c>
    </row>
    <row r="39" spans="4:9">
      <c r="D39" s="1" t="s">
        <v>47</v>
      </c>
    </row>
    <row r="40" spans="4:9">
      <c r="D40" s="1" t="s">
        <v>48</v>
      </c>
    </row>
    <row r="41" spans="4:9">
      <c r="D41" s="1" t="s">
        <v>49</v>
      </c>
    </row>
    <row r="42" spans="4:9">
      <c r="D42" s="1" t="s">
        <v>50</v>
      </c>
    </row>
    <row r="43" spans="4:9">
      <c r="D43" s="1" t="s">
        <v>51</v>
      </c>
    </row>
    <row r="44" spans="4:9">
      <c r="D44" s="1" t="s">
        <v>52</v>
      </c>
    </row>
    <row r="45" spans="4:9">
      <c r="D45" s="1" t="s">
        <v>53</v>
      </c>
    </row>
    <row r="46" spans="4:9">
      <c r="D46" s="1" t="s">
        <v>54</v>
      </c>
      <c r="E46" s="1" t="s">
        <v>113</v>
      </c>
      <c r="F46" s="1" t="s">
        <v>113</v>
      </c>
      <c r="G46" s="1" t="s">
        <v>113</v>
      </c>
      <c r="H46" s="1" t="s">
        <v>113</v>
      </c>
      <c r="I46" s="1" t="s">
        <v>113</v>
      </c>
    </row>
    <row r="48" spans="4:9">
      <c r="E48" s="1" t="s">
        <v>231</v>
      </c>
      <c r="F48" s="1" t="s">
        <v>114</v>
      </c>
      <c r="G48" s="1" t="s">
        <v>120</v>
      </c>
      <c r="H48" s="1" t="s">
        <v>125</v>
      </c>
      <c r="I48" s="1" t="s">
        <v>135</v>
      </c>
    </row>
    <row r="49" spans="5:9">
      <c r="E49" s="1" t="s">
        <v>136</v>
      </c>
      <c r="F49" s="1" t="s">
        <v>115</v>
      </c>
      <c r="G49" s="1" t="s">
        <v>121</v>
      </c>
      <c r="H49" s="1" t="s">
        <v>121</v>
      </c>
      <c r="I49" s="1" t="s">
        <v>121</v>
      </c>
    </row>
    <row r="50" spans="5:9">
      <c r="E50" s="1" t="s">
        <v>121</v>
      </c>
      <c r="F50" s="1">
        <v>10</v>
      </c>
      <c r="G50" s="1" t="s">
        <v>115</v>
      </c>
      <c r="H50" s="1">
        <v>10</v>
      </c>
      <c r="I50" s="1" t="s">
        <v>115</v>
      </c>
    </row>
    <row r="51" spans="5:9">
      <c r="E51" s="1" t="s">
        <v>121</v>
      </c>
      <c r="F51" s="1">
        <v>10</v>
      </c>
      <c r="G51" s="1">
        <v>10</v>
      </c>
      <c r="H51" s="1">
        <v>-10</v>
      </c>
      <c r="I51" s="1">
        <v>10</v>
      </c>
    </row>
    <row r="52" spans="5:9">
      <c r="E52" s="1" t="s">
        <v>121</v>
      </c>
      <c r="F52" s="1">
        <v>10</v>
      </c>
      <c r="G52" s="1">
        <v>-10</v>
      </c>
      <c r="H52" s="1">
        <f>0.72816</f>
        <v>0.72816000000000003</v>
      </c>
      <c r="I52" s="1">
        <v>-10</v>
      </c>
    </row>
    <row r="53" spans="5:9">
      <c r="E53" s="1">
        <v>10</v>
      </c>
      <c r="F53" s="1">
        <v>10</v>
      </c>
      <c r="G53" s="1">
        <v>10</v>
      </c>
      <c r="H53" s="1" t="e">
        <f>1-_xll.BranchProb(4,"00",{4,1})</f>
        <v>#VALUE!</v>
      </c>
      <c r="I53" s="1">
        <v>10</v>
      </c>
    </row>
    <row r="54" spans="5:9">
      <c r="E54" s="1">
        <v>10</v>
      </c>
      <c r="F54" s="1">
        <v>10</v>
      </c>
      <c r="G54" s="1">
        <v>-10</v>
      </c>
      <c r="H54" s="1">
        <v>0.28212806000000001</v>
      </c>
      <c r="I54" s="1">
        <v>-10</v>
      </c>
    </row>
    <row r="55" spans="5:9">
      <c r="E55" s="1">
        <v>10</v>
      </c>
      <c r="F55" s="1">
        <v>10</v>
      </c>
      <c r="G55" s="1">
        <v>10</v>
      </c>
      <c r="H55" s="1">
        <v>0.19514620999999999</v>
      </c>
      <c r="I55" s="1">
        <v>10</v>
      </c>
    </row>
    <row r="56" spans="5:9">
      <c r="E56" s="1">
        <v>10</v>
      </c>
      <c r="G56" s="1">
        <v>-10</v>
      </c>
      <c r="I56" s="1">
        <v>-10</v>
      </c>
    </row>
    <row r="57" spans="5:9">
      <c r="E57" s="1">
        <v>10</v>
      </c>
      <c r="G57" s="1">
        <v>10</v>
      </c>
      <c r="I57" s="1">
        <v>10</v>
      </c>
    </row>
    <row r="58" spans="5:9">
      <c r="E58" s="1">
        <v>10</v>
      </c>
      <c r="G58" s="1">
        <v>-10</v>
      </c>
      <c r="I58" s="1">
        <v>-10</v>
      </c>
    </row>
    <row r="59" spans="5:9">
      <c r="E59" s="1">
        <v>10</v>
      </c>
      <c r="G59" s="1">
        <v>10</v>
      </c>
      <c r="I59" s="1">
        <v>10</v>
      </c>
    </row>
    <row r="60" spans="5:9">
      <c r="E60" s="1">
        <v>10</v>
      </c>
      <c r="G60" s="1">
        <v>-10</v>
      </c>
      <c r="I60" s="1">
        <v>-10</v>
      </c>
    </row>
    <row r="61" spans="5:9">
      <c r="E61" s="1">
        <v>10</v>
      </c>
      <c r="G61" s="1">
        <v>10</v>
      </c>
      <c r="I61" s="1">
        <v>10</v>
      </c>
    </row>
    <row r="62" spans="5:9">
      <c r="E62" s="1">
        <v>10</v>
      </c>
      <c r="G62" s="1">
        <v>-10</v>
      </c>
      <c r="I62" s="1">
        <v>-10</v>
      </c>
    </row>
    <row r="63" spans="5:9">
      <c r="E63" s="1">
        <v>10</v>
      </c>
      <c r="G63" s="1">
        <v>0.62205900000000003</v>
      </c>
      <c r="I63" s="1">
        <v>0.846391</v>
      </c>
    </row>
    <row r="64" spans="5:9">
      <c r="E64" s="1">
        <v>10</v>
      </c>
      <c r="G64" s="1" t="e">
        <f>1-_xll.BranchProb(3,"00",{3,1;2,1})</f>
        <v>#VALUE!</v>
      </c>
      <c r="I64" s="1" t="e">
        <f>1-_xll.BranchProb(5,"00",{5,1;2,1})</f>
        <v>#VALUE!</v>
      </c>
    </row>
    <row r="65" spans="5:9">
      <c r="E65" s="1">
        <v>10</v>
      </c>
      <c r="G65" s="1">
        <v>0.94292600000000004</v>
      </c>
      <c r="I65" s="1">
        <v>0.87010699999999996</v>
      </c>
    </row>
    <row r="66" spans="5:9">
      <c r="E66" s="1">
        <v>10</v>
      </c>
      <c r="G66" s="1" t="e">
        <f>1-_xll.BranchProb(3,"00",{3,1;2,2})</f>
        <v>#VALUE!</v>
      </c>
      <c r="I66" s="1" t="e">
        <f>1-_xll.BranchProb(5,"00",{5,1;2,2})</f>
        <v>#VALUE!</v>
      </c>
    </row>
    <row r="67" spans="5:9">
      <c r="E67" s="1">
        <v>10</v>
      </c>
      <c r="G67" s="1">
        <v>0.89175499999999996</v>
      </c>
      <c r="I67" s="1">
        <v>0.90317800000000004</v>
      </c>
    </row>
    <row r="68" spans="5:9">
      <c r="E68" s="1">
        <v>10</v>
      </c>
      <c r="G68" s="1" t="e">
        <f>1-_xll.BranchProb(3,"00",{3,1;2,3})</f>
        <v>#VALUE!</v>
      </c>
      <c r="I68" s="1" t="e">
        <f>1-_xll.BranchProb(5,"00",{5,1;2,3})</f>
        <v>#VALUE!</v>
      </c>
    </row>
    <row r="69" spans="5:9">
      <c r="E69" s="1">
        <v>10</v>
      </c>
      <c r="G69" s="1">
        <v>0.59742799999999996</v>
      </c>
      <c r="I69" s="1">
        <v>0.83071499999999998</v>
      </c>
    </row>
    <row r="70" spans="5:9">
      <c r="E70" s="1">
        <v>10</v>
      </c>
      <c r="G70" s="1" t="e">
        <f>1-_xll.BranchProb(3,"00",{3,1;2,4})</f>
        <v>#VALUE!</v>
      </c>
      <c r="I70" s="1" t="e">
        <f>1-_xll.BranchProb(5,"00",{5,1;2,4})</f>
        <v>#VALUE!</v>
      </c>
    </row>
    <row r="71" spans="5:9">
      <c r="E71" s="1">
        <v>10</v>
      </c>
      <c r="G71" s="1">
        <v>0.88269500000000001</v>
      </c>
      <c r="I71" s="1">
        <v>0.82294999999999996</v>
      </c>
    </row>
    <row r="72" spans="5:9">
      <c r="E72" s="1">
        <v>10</v>
      </c>
      <c r="G72" s="1" t="e">
        <f>1-_xll.BranchProb(3,"00",{3,1;2,5})</f>
        <v>#VALUE!</v>
      </c>
      <c r="I72" s="1" t="e">
        <f>1-_xll.BranchProb(5,"00",{5,1;2,5})</f>
        <v>#VALUE!</v>
      </c>
    </row>
    <row r="73" spans="5:9">
      <c r="E73" s="1">
        <v>10</v>
      </c>
      <c r="G73" s="1">
        <v>0.99796600000000002</v>
      </c>
      <c r="I73" s="1">
        <v>0.91587399999999997</v>
      </c>
    </row>
    <row r="74" spans="5:9">
      <c r="E74" s="1">
        <v>10</v>
      </c>
      <c r="G74" s="1" t="e">
        <f>1-_xll.BranchProb(3,"00",{3,1;2,6})</f>
        <v>#VALUE!</v>
      </c>
      <c r="I74" s="1" t="e">
        <f>1-_xll.BranchProb(5,"00",{5,1;2,6})</f>
        <v>#VALUE!</v>
      </c>
    </row>
    <row r="75" spans="5:9">
      <c r="E75" s="1">
        <v>10</v>
      </c>
    </row>
    <row r="76" spans="5:9">
      <c r="E76" s="1">
        <v>10</v>
      </c>
    </row>
    <row r="77" spans="5:9">
      <c r="E77" s="1">
        <v>10</v>
      </c>
    </row>
    <row r="78" spans="5:9">
      <c r="E78" s="1">
        <v>10</v>
      </c>
    </row>
    <row r="79" spans="5:9">
      <c r="E79" s="1">
        <v>10</v>
      </c>
    </row>
    <row r="80" spans="5:9">
      <c r="E80" s="1">
        <v>10</v>
      </c>
    </row>
    <row r="81" spans="5:5">
      <c r="E81" s="1">
        <v>10</v>
      </c>
    </row>
    <row r="82" spans="5:5">
      <c r="E82" s="1">
        <v>10</v>
      </c>
    </row>
    <row r="83" spans="5:5">
      <c r="E83" s="1">
        <v>10</v>
      </c>
    </row>
    <row r="84" spans="5:5">
      <c r="E84" s="1">
        <v>10</v>
      </c>
    </row>
    <row r="85" spans="5:5">
      <c r="E85" s="1">
        <v>10</v>
      </c>
    </row>
    <row r="86" spans="5:5">
      <c r="E86" s="1">
        <v>10</v>
      </c>
    </row>
    <row r="87" spans="5:5">
      <c r="E87" s="1">
        <v>10</v>
      </c>
    </row>
    <row r="88" spans="5:5">
      <c r="E88" s="1">
        <v>10</v>
      </c>
    </row>
    <row r="89" spans="5:5">
      <c r="E89" s="1">
        <v>10</v>
      </c>
    </row>
    <row r="90" spans="5:5">
      <c r="E90" s="1">
        <v>10</v>
      </c>
    </row>
    <row r="91" spans="5:5">
      <c r="E91" s="1">
        <v>10</v>
      </c>
    </row>
    <row r="92" spans="5:5">
      <c r="E92" s="1">
        <v>10</v>
      </c>
    </row>
    <row r="93" spans="5:5">
      <c r="E93" s="1">
        <v>10</v>
      </c>
    </row>
    <row r="94" spans="5:5">
      <c r="E94" s="1">
        <v>10</v>
      </c>
    </row>
    <row r="95" spans="5:5">
      <c r="E95" s="1">
        <v>10</v>
      </c>
    </row>
    <row r="96" spans="5:5">
      <c r="E96" s="1">
        <v>10</v>
      </c>
    </row>
    <row r="97" spans="5:5">
      <c r="E97" s="1">
        <v>10</v>
      </c>
    </row>
    <row r="98" spans="5:5">
      <c r="E98" s="1">
        <v>10</v>
      </c>
    </row>
    <row r="99" spans="5:5">
      <c r="E99" s="1">
        <v>10</v>
      </c>
    </row>
    <row r="100" spans="5:5">
      <c r="E100" s="1">
        <v>10</v>
      </c>
    </row>
    <row r="101" spans="5:5">
      <c r="E101" s="1">
        <v>10</v>
      </c>
    </row>
    <row r="102" spans="5:5">
      <c r="E102" s="1">
        <v>10</v>
      </c>
    </row>
    <row r="103" spans="5:5">
      <c r="E103" s="1">
        <v>10</v>
      </c>
    </row>
    <row r="104" spans="5:5">
      <c r="E104" s="1">
        <v>10</v>
      </c>
    </row>
    <row r="105" spans="5:5">
      <c r="E105" s="1">
        <v>10</v>
      </c>
    </row>
    <row r="106" spans="5:5">
      <c r="E106" s="1">
        <v>10</v>
      </c>
    </row>
    <row r="107" spans="5:5">
      <c r="E107" s="1">
        <v>10</v>
      </c>
    </row>
    <row r="108" spans="5:5">
      <c r="E108" s="1">
        <v>10</v>
      </c>
    </row>
    <row r="109" spans="5:5">
      <c r="E109" s="1">
        <v>10</v>
      </c>
    </row>
    <row r="110" spans="5:5">
      <c r="E110" s="1">
        <v>10</v>
      </c>
    </row>
    <row r="111" spans="5:5">
      <c r="E111" s="1">
        <v>10</v>
      </c>
    </row>
    <row r="112" spans="5:5">
      <c r="E112" s="1">
        <v>10</v>
      </c>
    </row>
    <row r="113" spans="5:5">
      <c r="E113" s="1">
        <v>10</v>
      </c>
    </row>
    <row r="114" spans="5:5">
      <c r="E114" s="1">
        <v>10</v>
      </c>
    </row>
    <row r="115" spans="5:5">
      <c r="E115" s="1">
        <v>10</v>
      </c>
    </row>
    <row r="116" spans="5:5">
      <c r="E116" s="1">
        <v>10</v>
      </c>
    </row>
    <row r="117" spans="5:5">
      <c r="E117" s="1">
        <v>10</v>
      </c>
    </row>
    <row r="118" spans="5:5">
      <c r="E118" s="1">
        <v>10</v>
      </c>
    </row>
    <row r="119" spans="5:5">
      <c r="E119" s="1">
        <v>10</v>
      </c>
    </row>
    <row r="120" spans="5:5">
      <c r="E120" s="1">
        <v>10</v>
      </c>
    </row>
    <row r="121" spans="5:5">
      <c r="E121" s="1">
        <v>10</v>
      </c>
    </row>
    <row r="122" spans="5:5">
      <c r="E122" s="1">
        <v>10</v>
      </c>
    </row>
    <row r="123" spans="5:5">
      <c r="E123" s="1">
        <v>10</v>
      </c>
    </row>
    <row r="124" spans="5:5">
      <c r="E124" s="1">
        <v>10</v>
      </c>
    </row>
    <row r="125" spans="5:5">
      <c r="E12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Converted Diagram</vt:lpstr>
      <vt:lpstr>Sheet1</vt:lpstr>
      <vt:lpstr>Sheet72</vt:lpstr>
      <vt:lpstr>Converted Diagram (7)</vt:lpstr>
      <vt:lpstr>treeCalc_2</vt:lpstr>
      <vt:lpstr>_PalUtilTempWorksheet</vt:lpstr>
      <vt:lpstr>treeCalc_7</vt:lpstr>
      <vt:lpstr>inflCalc_1</vt:lpstr>
      <vt:lpstr>inflCalc_2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Sanders</dc:creator>
  <cp:lastModifiedBy>Peter Sanders</cp:lastModifiedBy>
  <dcterms:created xsi:type="dcterms:W3CDTF">2019-12-06T04:09:35Z</dcterms:created>
  <dcterms:modified xsi:type="dcterms:W3CDTF">2019-12-09T05:10:53Z</dcterms:modified>
</cp:coreProperties>
</file>