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edro\Desktop\Diplomado\Insumos\"/>
    </mc:Choice>
  </mc:AlternateContent>
  <xr:revisionPtr revIDLastSave="0" documentId="13_ncr:1_{A09EFD2F-8F92-4A9D-B9B8-A4CB3F139706}" xr6:coauthVersionLast="47" xr6:coauthVersionMax="47" xr10:uidLastSave="{00000000-0000-0000-0000-000000000000}"/>
  <bookViews>
    <workbookView xWindow="-120" yWindow="-120" windowWidth="29040" windowHeight="15840" activeTab="1" xr2:uid="{C9FFB36C-0DEF-4705-B56E-0C3A6B27DE73}"/>
  </bookViews>
  <sheets>
    <sheet name="Hoja1" sheetId="1" r:id="rId1"/>
    <sheet name="Muestreo mgL" sheetId="3" r:id="rId2"/>
    <sheet name="Muestreo meqL" sheetId="4" r:id="rId3"/>
    <sheet name="Hoja2" sheetId="5" r:id="rId4"/>
  </sheets>
  <definedNames>
    <definedName name="_xlnm._FilterDatabase" localSheetId="0" hidden="1">Hoja1!$A$1:$BP$88</definedName>
    <definedName name="_xlnm._FilterDatabase" localSheetId="2" hidden="1">'Muestreo meqL'!$A$1:$AG$75</definedName>
    <definedName name="_xlnm._FilterDatabase" localSheetId="1" hidden="1">'Muestreo mgL'!$A$1:$AE$67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3" l="1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89" i="1"/>
  <c r="D1" i="3"/>
  <c r="D3" i="4"/>
  <c r="D3" i="3" s="1"/>
  <c r="D4" i="4"/>
  <c r="D4" i="3" s="1"/>
  <c r="D5" i="4"/>
  <c r="D5" i="3" s="1"/>
  <c r="D6" i="4"/>
  <c r="D6" i="3" s="1"/>
  <c r="D7" i="4"/>
  <c r="D7" i="3" s="1"/>
  <c r="D8" i="4"/>
  <c r="D8" i="3" s="1"/>
  <c r="D9" i="4"/>
  <c r="D9" i="3" s="1"/>
  <c r="D10" i="4"/>
  <c r="D10" i="3" s="1"/>
  <c r="D11" i="4"/>
  <c r="D11" i="3" s="1"/>
  <c r="D12" i="4"/>
  <c r="D12" i="3" s="1"/>
  <c r="D13" i="4"/>
  <c r="D13" i="3" s="1"/>
  <c r="D14" i="4"/>
  <c r="D14" i="3" s="1"/>
  <c r="D15" i="4"/>
  <c r="D15" i="3" s="1"/>
  <c r="D16" i="4"/>
  <c r="D16" i="3" s="1"/>
  <c r="D17" i="4"/>
  <c r="D17" i="3" s="1"/>
  <c r="D18" i="4"/>
  <c r="D18" i="3" s="1"/>
  <c r="D19" i="4"/>
  <c r="D19" i="3" s="1"/>
  <c r="D20" i="4"/>
  <c r="D20" i="3" s="1"/>
  <c r="D21" i="4"/>
  <c r="D21" i="3" s="1"/>
  <c r="D22" i="4"/>
  <c r="D22" i="3" s="1"/>
  <c r="D23" i="4"/>
  <c r="D23" i="3" s="1"/>
  <c r="D24" i="4"/>
  <c r="D24" i="3" s="1"/>
  <c r="D25" i="4"/>
  <c r="D25" i="3" s="1"/>
  <c r="D26" i="4"/>
  <c r="D26" i="3" s="1"/>
  <c r="D27" i="4"/>
  <c r="D27" i="3" s="1"/>
  <c r="D28" i="4"/>
  <c r="D28" i="3" s="1"/>
  <c r="D29" i="4"/>
  <c r="D29" i="3" s="1"/>
  <c r="D30" i="4"/>
  <c r="D30" i="3" s="1"/>
  <c r="D31" i="4"/>
  <c r="D31" i="3" s="1"/>
  <c r="D32" i="4"/>
  <c r="D32" i="3" s="1"/>
  <c r="D33" i="4"/>
  <c r="D33" i="3" s="1"/>
  <c r="D34" i="4"/>
  <c r="D34" i="3" s="1"/>
  <c r="D35" i="4"/>
  <c r="D35" i="3" s="1"/>
  <c r="D36" i="4"/>
  <c r="D36" i="3" s="1"/>
  <c r="D37" i="4"/>
  <c r="D37" i="3" s="1"/>
  <c r="D38" i="4"/>
  <c r="D38" i="3" s="1"/>
  <c r="D39" i="4"/>
  <c r="D39" i="3" s="1"/>
  <c r="D40" i="4"/>
  <c r="D40" i="3" s="1"/>
  <c r="D41" i="4"/>
  <c r="D41" i="3" s="1"/>
  <c r="D42" i="4"/>
  <c r="D42" i="3" s="1"/>
  <c r="D43" i="4"/>
  <c r="D43" i="3" s="1"/>
  <c r="D44" i="4"/>
  <c r="D44" i="3" s="1"/>
  <c r="D45" i="4"/>
  <c r="D45" i="3" s="1"/>
  <c r="D46" i="4"/>
  <c r="D46" i="3" s="1"/>
  <c r="D47" i="4"/>
  <c r="D47" i="3" s="1"/>
  <c r="D48" i="4"/>
  <c r="D48" i="3" s="1"/>
  <c r="D49" i="4"/>
  <c r="D49" i="3" s="1"/>
  <c r="D50" i="4"/>
  <c r="D50" i="3" s="1"/>
  <c r="D51" i="4"/>
  <c r="D51" i="3" s="1"/>
  <c r="D52" i="4"/>
  <c r="D52" i="3" s="1"/>
  <c r="D53" i="4"/>
  <c r="D53" i="3" s="1"/>
  <c r="D54" i="4"/>
  <c r="D54" i="3" s="1"/>
  <c r="D55" i="4"/>
  <c r="D55" i="3" s="1"/>
  <c r="D56" i="4"/>
  <c r="D56" i="3" s="1"/>
  <c r="D57" i="4"/>
  <c r="D57" i="3" s="1"/>
  <c r="D58" i="4"/>
  <c r="D58" i="3" s="1"/>
  <c r="D59" i="4"/>
  <c r="D59" i="3" s="1"/>
  <c r="D60" i="4"/>
  <c r="D60" i="3" s="1"/>
  <c r="D61" i="4"/>
  <c r="D61" i="3" s="1"/>
  <c r="D62" i="4"/>
  <c r="D62" i="3" s="1"/>
  <c r="D63" i="4"/>
  <c r="D63" i="3" s="1"/>
  <c r="D64" i="4"/>
  <c r="D64" i="3" s="1"/>
  <c r="D65" i="4"/>
  <c r="D65" i="3" s="1"/>
  <c r="D66" i="4"/>
  <c r="D66" i="3" s="1"/>
  <c r="D67" i="4"/>
  <c r="D67" i="3" s="1"/>
  <c r="D68" i="4"/>
  <c r="D68" i="3" s="1"/>
  <c r="D69" i="4"/>
  <c r="D69" i="3" s="1"/>
  <c r="D70" i="4"/>
  <c r="D70" i="3" s="1"/>
  <c r="D71" i="4"/>
  <c r="D71" i="3" s="1"/>
  <c r="D72" i="4"/>
  <c r="D72" i="3" s="1"/>
  <c r="D73" i="4"/>
  <c r="D73" i="3" s="1"/>
  <c r="D74" i="4"/>
  <c r="D74" i="3" s="1"/>
  <c r="D75" i="4"/>
  <c r="D75" i="3" s="1"/>
  <c r="D2" i="4"/>
  <c r="D2" i="3" s="1"/>
  <c r="A75" i="4"/>
  <c r="B75" i="4"/>
  <c r="C75" i="4"/>
  <c r="F75" i="4"/>
  <c r="G75" i="4"/>
  <c r="H75" i="4"/>
  <c r="I75" i="4"/>
  <c r="J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68" i="4"/>
  <c r="B68" i="4"/>
  <c r="C68" i="4"/>
  <c r="F68" i="4"/>
  <c r="G68" i="4"/>
  <c r="H68" i="4"/>
  <c r="I68" i="4"/>
  <c r="J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69" i="4"/>
  <c r="B69" i="4"/>
  <c r="C69" i="4"/>
  <c r="F69" i="4"/>
  <c r="G69" i="4"/>
  <c r="H69" i="4"/>
  <c r="I69" i="4"/>
  <c r="J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70" i="4"/>
  <c r="B70" i="4"/>
  <c r="C70" i="4"/>
  <c r="F70" i="4"/>
  <c r="G70" i="4"/>
  <c r="H70" i="4"/>
  <c r="I70" i="4"/>
  <c r="J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71" i="4"/>
  <c r="B71" i="4"/>
  <c r="C71" i="4"/>
  <c r="F71" i="4"/>
  <c r="G71" i="4"/>
  <c r="H71" i="4"/>
  <c r="I71" i="4"/>
  <c r="J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72" i="4"/>
  <c r="B72" i="4"/>
  <c r="C72" i="4"/>
  <c r="F72" i="4"/>
  <c r="G72" i="4"/>
  <c r="H72" i="4"/>
  <c r="I72" i="4"/>
  <c r="J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73" i="4"/>
  <c r="B73" i="4"/>
  <c r="C73" i="4"/>
  <c r="F73" i="4"/>
  <c r="G73" i="4"/>
  <c r="H73" i="4"/>
  <c r="I73" i="4"/>
  <c r="J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74" i="4"/>
  <c r="B74" i="4"/>
  <c r="C74" i="4"/>
  <c r="F74" i="4"/>
  <c r="G74" i="4"/>
  <c r="H74" i="4"/>
  <c r="I74" i="4"/>
  <c r="J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E3" i="3"/>
  <c r="E3" i="4" s="1"/>
  <c r="E4" i="3"/>
  <c r="E4" i="4" s="1"/>
  <c r="E5" i="3"/>
  <c r="E5" i="4" s="1"/>
  <c r="E6" i="3"/>
  <c r="E6" i="4" s="1"/>
  <c r="E7" i="3"/>
  <c r="E7" i="4" s="1"/>
  <c r="E8" i="3"/>
  <c r="E8" i="4" s="1"/>
  <c r="E9" i="3"/>
  <c r="E9" i="4" s="1"/>
  <c r="E10" i="3"/>
  <c r="E10" i="4" s="1"/>
  <c r="E11" i="3"/>
  <c r="E11" i="4" s="1"/>
  <c r="E12" i="3"/>
  <c r="E12" i="4" s="1"/>
  <c r="E13" i="3"/>
  <c r="E13" i="4" s="1"/>
  <c r="E14" i="3"/>
  <c r="E14" i="4" s="1"/>
  <c r="E15" i="3"/>
  <c r="E15" i="4" s="1"/>
  <c r="E16" i="3"/>
  <c r="E16" i="4" s="1"/>
  <c r="E17" i="3"/>
  <c r="E17" i="4" s="1"/>
  <c r="E18" i="3"/>
  <c r="E18" i="4" s="1"/>
  <c r="E19" i="3"/>
  <c r="E19" i="4" s="1"/>
  <c r="E20" i="3"/>
  <c r="E20" i="4" s="1"/>
  <c r="E21" i="3"/>
  <c r="E21" i="4" s="1"/>
  <c r="E22" i="3"/>
  <c r="E22" i="4" s="1"/>
  <c r="E23" i="3"/>
  <c r="E23" i="4" s="1"/>
  <c r="E24" i="3"/>
  <c r="E24" i="4" s="1"/>
  <c r="E25" i="3"/>
  <c r="E25" i="4" s="1"/>
  <c r="E26" i="3"/>
  <c r="E26" i="4" s="1"/>
  <c r="E27" i="3"/>
  <c r="E27" i="4" s="1"/>
  <c r="E28" i="3"/>
  <c r="E28" i="4" s="1"/>
  <c r="E29" i="3"/>
  <c r="E29" i="4" s="1"/>
  <c r="E30" i="3"/>
  <c r="E30" i="4" s="1"/>
  <c r="E31" i="3"/>
  <c r="E31" i="4" s="1"/>
  <c r="E32" i="3"/>
  <c r="E32" i="4" s="1"/>
  <c r="E33" i="3"/>
  <c r="E33" i="4" s="1"/>
  <c r="E48" i="3"/>
  <c r="E48" i="4" s="1"/>
  <c r="E51" i="3"/>
  <c r="E51" i="4" s="1"/>
  <c r="E61" i="3"/>
  <c r="E61" i="4" s="1"/>
  <c r="E68" i="3"/>
  <c r="E68" i="4" s="1"/>
  <c r="E69" i="3"/>
  <c r="E69" i="4" s="1"/>
  <c r="E70" i="3"/>
  <c r="E70" i="4" s="1"/>
  <c r="E71" i="3"/>
  <c r="E71" i="4" s="1"/>
  <c r="E72" i="3"/>
  <c r="E72" i="4" s="1"/>
  <c r="E73" i="3"/>
  <c r="E73" i="4" s="1"/>
  <c r="E74" i="3"/>
  <c r="E74" i="4" s="1"/>
  <c r="E75" i="3"/>
  <c r="E75" i="4" s="1"/>
  <c r="E2" i="3"/>
  <c r="E2" i="4" s="1"/>
  <c r="L75" i="3"/>
  <c r="K75" i="4" s="1"/>
  <c r="L74" i="3"/>
  <c r="K74" i="4" s="1"/>
  <c r="L73" i="3"/>
  <c r="K73" i="4" s="1"/>
  <c r="L72" i="3"/>
  <c r="K72" i="4" s="1"/>
  <c r="L71" i="3"/>
  <c r="K71" i="4" s="1"/>
  <c r="L70" i="3"/>
  <c r="K70" i="4" s="1"/>
  <c r="L69" i="3"/>
  <c r="K69" i="4" s="1"/>
  <c r="L68" i="3"/>
  <c r="K68" i="4" s="1"/>
  <c r="AF85" i="4" l="1"/>
  <c r="AG85" i="4" s="1"/>
  <c r="AF70" i="4"/>
  <c r="AG70" i="4" s="1"/>
  <c r="AF74" i="4"/>
  <c r="AG74" i="4" s="1"/>
  <c r="AF72" i="4"/>
  <c r="AG72" i="4" s="1"/>
  <c r="AF88" i="4"/>
  <c r="AG88" i="4" s="1"/>
  <c r="AF81" i="4"/>
  <c r="AG81" i="4" s="1"/>
  <c r="AF83" i="4"/>
  <c r="AG83" i="4" s="1"/>
  <c r="AF82" i="4"/>
  <c r="AG82" i="4" s="1"/>
  <c r="AF79" i="4"/>
  <c r="AG79" i="4" s="1"/>
  <c r="AF78" i="4"/>
  <c r="AG78" i="4" s="1"/>
  <c r="AF87" i="4"/>
  <c r="AG87" i="4" s="1"/>
  <c r="AF68" i="4"/>
  <c r="AG68" i="4" s="1"/>
  <c r="AF71" i="4"/>
  <c r="AG71" i="4" s="1"/>
  <c r="AF89" i="4"/>
  <c r="AG89" i="4" s="1"/>
  <c r="AF86" i="4"/>
  <c r="AG86" i="4" s="1"/>
  <c r="AF75" i="4"/>
  <c r="AG75" i="4" s="1"/>
  <c r="AF77" i="4"/>
  <c r="AG77" i="4" s="1"/>
  <c r="AF73" i="4"/>
  <c r="AG73" i="4" s="1"/>
  <c r="AF69" i="4"/>
  <c r="AG69" i="4" s="1"/>
  <c r="AF84" i="4"/>
  <c r="AG84" i="4" s="1"/>
  <c r="AF80" i="4"/>
  <c r="AG80" i="4" s="1"/>
  <c r="AF76" i="4"/>
  <c r="AG76" i="4" s="1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23" i="1"/>
  <c r="K1" i="4" l="1"/>
  <c r="I1" i="4"/>
  <c r="J2" i="3"/>
  <c r="I2" i="4" s="1"/>
  <c r="J3" i="3"/>
  <c r="I3" i="4" s="1"/>
  <c r="J4" i="3"/>
  <c r="I4" i="4" s="1"/>
  <c r="J5" i="3"/>
  <c r="I5" i="4" s="1"/>
  <c r="J6" i="3"/>
  <c r="I6" i="4" s="1"/>
  <c r="J7" i="3"/>
  <c r="I7" i="4" s="1"/>
  <c r="J8" i="3"/>
  <c r="I8" i="4" s="1"/>
  <c r="J9" i="3"/>
  <c r="I9" i="4" s="1"/>
  <c r="J10" i="3"/>
  <c r="I10" i="4" s="1"/>
  <c r="J11" i="3"/>
  <c r="I11" i="4" s="1"/>
  <c r="J12" i="3"/>
  <c r="I12" i="4" s="1"/>
  <c r="J13" i="3"/>
  <c r="I13" i="4" s="1"/>
  <c r="J14" i="3"/>
  <c r="I14" i="4" s="1"/>
  <c r="J15" i="3"/>
  <c r="I15" i="4" s="1"/>
  <c r="J16" i="3"/>
  <c r="I16" i="4" s="1"/>
  <c r="J17" i="3"/>
  <c r="I17" i="4" s="1"/>
  <c r="J18" i="3"/>
  <c r="I18" i="4" s="1"/>
  <c r="J19" i="3"/>
  <c r="I19" i="4" s="1"/>
  <c r="J20" i="3"/>
  <c r="I20" i="4" s="1"/>
  <c r="J21" i="3"/>
  <c r="I21" i="4" s="1"/>
  <c r="J22" i="3"/>
  <c r="I22" i="4" s="1"/>
  <c r="J23" i="3"/>
  <c r="I23" i="4" s="1"/>
  <c r="J24" i="3"/>
  <c r="I24" i="4" s="1"/>
  <c r="J25" i="3"/>
  <c r="I25" i="4" s="1"/>
  <c r="J26" i="3"/>
  <c r="I26" i="4" s="1"/>
  <c r="J27" i="3"/>
  <c r="I27" i="4" s="1"/>
  <c r="J28" i="3"/>
  <c r="I28" i="4" s="1"/>
  <c r="J29" i="3"/>
  <c r="I29" i="4" s="1"/>
  <c r="J30" i="3"/>
  <c r="I30" i="4" s="1"/>
  <c r="J31" i="3"/>
  <c r="I31" i="4" s="1"/>
  <c r="J32" i="3"/>
  <c r="I32" i="4" s="1"/>
  <c r="J33" i="3"/>
  <c r="I33" i="4" s="1"/>
  <c r="J34" i="3"/>
  <c r="I34" i="4" s="1"/>
  <c r="J35" i="3"/>
  <c r="I35" i="4" s="1"/>
  <c r="J36" i="3"/>
  <c r="I36" i="4" s="1"/>
  <c r="J37" i="3"/>
  <c r="I37" i="4" s="1"/>
  <c r="J38" i="3"/>
  <c r="I38" i="4" s="1"/>
  <c r="J39" i="3"/>
  <c r="I39" i="4" s="1"/>
  <c r="J40" i="3"/>
  <c r="I40" i="4" s="1"/>
  <c r="J41" i="3"/>
  <c r="I41" i="4" s="1"/>
  <c r="J42" i="3"/>
  <c r="I42" i="4" s="1"/>
  <c r="J43" i="3"/>
  <c r="I43" i="4" s="1"/>
  <c r="J44" i="3"/>
  <c r="I44" i="4" s="1"/>
  <c r="J45" i="3"/>
  <c r="I45" i="4" s="1"/>
  <c r="J46" i="3"/>
  <c r="I46" i="4" s="1"/>
  <c r="J47" i="3"/>
  <c r="I47" i="4" s="1"/>
  <c r="J48" i="3"/>
  <c r="I48" i="4" s="1"/>
  <c r="J49" i="3"/>
  <c r="I49" i="4" s="1"/>
  <c r="J50" i="3"/>
  <c r="I50" i="4" s="1"/>
  <c r="J51" i="3"/>
  <c r="I51" i="4" s="1"/>
  <c r="J52" i="3"/>
  <c r="I52" i="4" s="1"/>
  <c r="J53" i="3"/>
  <c r="I53" i="4" s="1"/>
  <c r="J54" i="3"/>
  <c r="I54" i="4" s="1"/>
  <c r="J55" i="3"/>
  <c r="I55" i="4" s="1"/>
  <c r="J56" i="3"/>
  <c r="I56" i="4" s="1"/>
  <c r="J57" i="3"/>
  <c r="I57" i="4" s="1"/>
  <c r="J58" i="3"/>
  <c r="I58" i="4" s="1"/>
  <c r="J59" i="3"/>
  <c r="I59" i="4" s="1"/>
  <c r="J60" i="3"/>
  <c r="I60" i="4" s="1"/>
  <c r="J61" i="3"/>
  <c r="I61" i="4" s="1"/>
  <c r="J62" i="3"/>
  <c r="I62" i="4" s="1"/>
  <c r="J63" i="3"/>
  <c r="I63" i="4" s="1"/>
  <c r="J64" i="3"/>
  <c r="I64" i="4" s="1"/>
  <c r="J65" i="3"/>
  <c r="I65" i="4" s="1"/>
  <c r="J66" i="3"/>
  <c r="I66" i="4" s="1"/>
  <c r="J67" i="3"/>
  <c r="I67" i="4" s="1"/>
  <c r="L22" i="3" l="1"/>
  <c r="K22" i="4" s="1"/>
  <c r="L23" i="3"/>
  <c r="K23" i="4" s="1"/>
  <c r="L24" i="3"/>
  <c r="K24" i="4" s="1"/>
  <c r="L25" i="3"/>
  <c r="K25" i="4" s="1"/>
  <c r="L26" i="3"/>
  <c r="K26" i="4" s="1"/>
  <c r="L27" i="3"/>
  <c r="K27" i="4" s="1"/>
  <c r="L28" i="3"/>
  <c r="K28" i="4" s="1"/>
  <c r="L29" i="3"/>
  <c r="K29" i="4" s="1"/>
  <c r="L30" i="3"/>
  <c r="K30" i="4" s="1"/>
  <c r="L31" i="3"/>
  <c r="K31" i="4" s="1"/>
  <c r="L32" i="3"/>
  <c r="K32" i="4" s="1"/>
  <c r="L33" i="3"/>
  <c r="K33" i="4" s="1"/>
  <c r="L61" i="3"/>
  <c r="K61" i="4" s="1"/>
  <c r="L2" i="3"/>
  <c r="K2" i="4" s="1"/>
  <c r="L3" i="3"/>
  <c r="K3" i="4" s="1"/>
  <c r="L4" i="3"/>
  <c r="K4" i="4" s="1"/>
  <c r="L5" i="3"/>
  <c r="K5" i="4" s="1"/>
  <c r="L6" i="3"/>
  <c r="K6" i="4" s="1"/>
  <c r="L7" i="3"/>
  <c r="K7" i="4" s="1"/>
  <c r="L8" i="3"/>
  <c r="K8" i="4" s="1"/>
  <c r="L9" i="3"/>
  <c r="K9" i="4" s="1"/>
  <c r="L10" i="3"/>
  <c r="K10" i="4" s="1"/>
  <c r="L11" i="3"/>
  <c r="K11" i="4" s="1"/>
  <c r="L12" i="3"/>
  <c r="K12" i="4" s="1"/>
  <c r="L13" i="3"/>
  <c r="K13" i="4" s="1"/>
  <c r="L14" i="3"/>
  <c r="K14" i="4" s="1"/>
  <c r="L15" i="3"/>
  <c r="K15" i="4" s="1"/>
  <c r="L16" i="3"/>
  <c r="K16" i="4" s="1"/>
  <c r="L17" i="3"/>
  <c r="K17" i="4" s="1"/>
  <c r="L18" i="3"/>
  <c r="K18" i="4" s="1"/>
  <c r="L19" i="3"/>
  <c r="K19" i="4" s="1"/>
  <c r="L20" i="3"/>
  <c r="K20" i="4" s="1"/>
  <c r="L21" i="3"/>
  <c r="K21" i="4" s="1"/>
  <c r="P2" i="4"/>
  <c r="P3" i="4"/>
  <c r="P4" i="4"/>
  <c r="P5" i="4"/>
  <c r="P6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A67" i="4"/>
  <c r="B67" i="4"/>
  <c r="F67" i="4"/>
  <c r="G67" i="4"/>
  <c r="H67" i="4"/>
  <c r="M67" i="4"/>
  <c r="N67" i="4"/>
  <c r="O67" i="4"/>
  <c r="Q67" i="4"/>
  <c r="R67" i="4"/>
  <c r="S67" i="4"/>
  <c r="T67" i="4"/>
  <c r="U67" i="4"/>
  <c r="V67" i="4"/>
  <c r="W67" i="4"/>
  <c r="X67" i="4"/>
  <c r="Y67" i="4"/>
  <c r="Z67" i="4"/>
  <c r="AA67" i="4"/>
  <c r="AC67" i="4"/>
  <c r="AD67" i="4"/>
  <c r="K22" i="3"/>
  <c r="J1" i="4"/>
  <c r="K23" i="3"/>
  <c r="K24" i="3"/>
  <c r="K25" i="3"/>
  <c r="K26" i="3"/>
  <c r="K27" i="3"/>
  <c r="K28" i="3"/>
  <c r="K29" i="3"/>
  <c r="K30" i="3"/>
  <c r="K31" i="3"/>
  <c r="K32" i="3"/>
  <c r="K33" i="3"/>
  <c r="K37" i="3"/>
  <c r="K34" i="3"/>
  <c r="K35" i="3"/>
  <c r="K36" i="3"/>
  <c r="K42" i="3"/>
  <c r="K45" i="3"/>
  <c r="K43" i="3"/>
  <c r="K46" i="3"/>
  <c r="K38" i="3"/>
  <c r="K41" i="3"/>
  <c r="K40" i="3"/>
  <c r="K39" i="3"/>
  <c r="K44" i="3"/>
  <c r="K48" i="3"/>
  <c r="K47" i="3"/>
  <c r="K50" i="3"/>
  <c r="K49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M14" i="3"/>
  <c r="M10" i="3"/>
  <c r="M17" i="3"/>
  <c r="M18" i="3"/>
  <c r="M2" i="3"/>
  <c r="M4" i="3"/>
  <c r="M5" i="3"/>
  <c r="M6" i="3"/>
  <c r="M19" i="3"/>
  <c r="L19" i="4" s="1"/>
  <c r="M20" i="3"/>
  <c r="L20" i="4" s="1"/>
  <c r="M21" i="3"/>
  <c r="L21" i="4" s="1"/>
  <c r="M28" i="3"/>
  <c r="M33" i="3"/>
  <c r="B2" i="4"/>
  <c r="C2" i="4"/>
  <c r="F2" i="4"/>
  <c r="G2" i="4"/>
  <c r="H2" i="4"/>
  <c r="M2" i="4"/>
  <c r="N2" i="4"/>
  <c r="O2" i="4"/>
  <c r="Q2" i="4"/>
  <c r="R2" i="4"/>
  <c r="S2" i="4"/>
  <c r="T2" i="4"/>
  <c r="U2" i="4"/>
  <c r="V2" i="4"/>
  <c r="W2" i="4"/>
  <c r="X2" i="4"/>
  <c r="Y2" i="4"/>
  <c r="Z2" i="4"/>
  <c r="AA2" i="4"/>
  <c r="AC2" i="4"/>
  <c r="AD2" i="4"/>
  <c r="B3" i="4"/>
  <c r="C3" i="4"/>
  <c r="F3" i="4"/>
  <c r="G3" i="4"/>
  <c r="H3" i="4"/>
  <c r="M3" i="4"/>
  <c r="N3" i="4"/>
  <c r="O3" i="4"/>
  <c r="Q3" i="4"/>
  <c r="R3" i="4"/>
  <c r="S3" i="4"/>
  <c r="T3" i="4"/>
  <c r="U3" i="4"/>
  <c r="V3" i="4"/>
  <c r="W3" i="4"/>
  <c r="X3" i="4"/>
  <c r="Y3" i="4"/>
  <c r="Z3" i="4"/>
  <c r="AA3" i="4"/>
  <c r="AC3" i="4"/>
  <c r="AD3" i="4"/>
  <c r="B4" i="4"/>
  <c r="C4" i="4"/>
  <c r="F4" i="4"/>
  <c r="G4" i="4"/>
  <c r="H4" i="4"/>
  <c r="M4" i="4"/>
  <c r="N4" i="4"/>
  <c r="O4" i="4"/>
  <c r="Q4" i="4"/>
  <c r="R4" i="4"/>
  <c r="S4" i="4"/>
  <c r="T4" i="4"/>
  <c r="U4" i="4"/>
  <c r="V4" i="4"/>
  <c r="W4" i="4"/>
  <c r="X4" i="4"/>
  <c r="Y4" i="4"/>
  <c r="Z4" i="4"/>
  <c r="AA4" i="4"/>
  <c r="AC4" i="4"/>
  <c r="AD4" i="4"/>
  <c r="B5" i="4"/>
  <c r="C5" i="4"/>
  <c r="F5" i="4"/>
  <c r="G5" i="4"/>
  <c r="H5" i="4"/>
  <c r="M5" i="4"/>
  <c r="N5" i="4"/>
  <c r="O5" i="4"/>
  <c r="Q5" i="4"/>
  <c r="R5" i="4"/>
  <c r="S5" i="4"/>
  <c r="T5" i="4"/>
  <c r="U5" i="4"/>
  <c r="V5" i="4"/>
  <c r="W5" i="4"/>
  <c r="X5" i="4"/>
  <c r="Y5" i="4"/>
  <c r="Z5" i="4"/>
  <c r="AA5" i="4"/>
  <c r="AC5" i="4"/>
  <c r="AD5" i="4"/>
  <c r="B6" i="4"/>
  <c r="C6" i="4"/>
  <c r="F6" i="4"/>
  <c r="G6" i="4"/>
  <c r="H6" i="4"/>
  <c r="M6" i="4"/>
  <c r="N6" i="4"/>
  <c r="O6" i="4"/>
  <c r="Q6" i="4"/>
  <c r="R6" i="4"/>
  <c r="S6" i="4"/>
  <c r="T6" i="4"/>
  <c r="U6" i="4"/>
  <c r="V6" i="4"/>
  <c r="W6" i="4"/>
  <c r="X6" i="4"/>
  <c r="Y6" i="4"/>
  <c r="Z6" i="4"/>
  <c r="AA6" i="4"/>
  <c r="AC6" i="4"/>
  <c r="AD6" i="4"/>
  <c r="B7" i="4"/>
  <c r="C7" i="4"/>
  <c r="F7" i="4"/>
  <c r="G7" i="4"/>
  <c r="H7" i="4"/>
  <c r="M7" i="4"/>
  <c r="N7" i="4"/>
  <c r="O7" i="4"/>
  <c r="Q7" i="4"/>
  <c r="R7" i="4"/>
  <c r="S7" i="4"/>
  <c r="T7" i="4"/>
  <c r="U7" i="4"/>
  <c r="V7" i="4"/>
  <c r="W7" i="4"/>
  <c r="X7" i="4"/>
  <c r="Y7" i="4"/>
  <c r="Z7" i="4"/>
  <c r="AA7" i="4"/>
  <c r="AC7" i="4"/>
  <c r="AD7" i="4"/>
  <c r="B8" i="4"/>
  <c r="C8" i="4"/>
  <c r="F8" i="4"/>
  <c r="G8" i="4"/>
  <c r="H8" i="4"/>
  <c r="M8" i="4"/>
  <c r="N8" i="4"/>
  <c r="O8" i="4"/>
  <c r="Q8" i="4"/>
  <c r="R8" i="4"/>
  <c r="S8" i="4"/>
  <c r="T8" i="4"/>
  <c r="U8" i="4"/>
  <c r="V8" i="4"/>
  <c r="W8" i="4"/>
  <c r="X8" i="4"/>
  <c r="Y8" i="4"/>
  <c r="Z8" i="4"/>
  <c r="AA8" i="4"/>
  <c r="AC8" i="4"/>
  <c r="AD8" i="4"/>
  <c r="B9" i="4"/>
  <c r="C9" i="4"/>
  <c r="F9" i="4"/>
  <c r="G9" i="4"/>
  <c r="H9" i="4"/>
  <c r="M9" i="4"/>
  <c r="N9" i="4"/>
  <c r="O9" i="4"/>
  <c r="Q9" i="4"/>
  <c r="R9" i="4"/>
  <c r="S9" i="4"/>
  <c r="T9" i="4"/>
  <c r="U9" i="4"/>
  <c r="V9" i="4"/>
  <c r="W9" i="4"/>
  <c r="X9" i="4"/>
  <c r="Y9" i="4"/>
  <c r="Z9" i="4"/>
  <c r="AA9" i="4"/>
  <c r="AC9" i="4"/>
  <c r="AD9" i="4"/>
  <c r="B10" i="4"/>
  <c r="C10" i="4"/>
  <c r="F10" i="4"/>
  <c r="G10" i="4"/>
  <c r="H10" i="4"/>
  <c r="M10" i="4"/>
  <c r="N10" i="4"/>
  <c r="O10" i="4"/>
  <c r="Q10" i="4"/>
  <c r="R10" i="4"/>
  <c r="S10" i="4"/>
  <c r="T10" i="4"/>
  <c r="U10" i="4"/>
  <c r="V10" i="4"/>
  <c r="W10" i="4"/>
  <c r="X10" i="4"/>
  <c r="Y10" i="4"/>
  <c r="Z10" i="4"/>
  <c r="AA10" i="4"/>
  <c r="AC10" i="4"/>
  <c r="AD10" i="4"/>
  <c r="B11" i="4"/>
  <c r="C11" i="4"/>
  <c r="F11" i="4"/>
  <c r="G11" i="4"/>
  <c r="H11" i="4"/>
  <c r="M11" i="4"/>
  <c r="N11" i="4"/>
  <c r="O11" i="4"/>
  <c r="Q11" i="4"/>
  <c r="R11" i="4"/>
  <c r="S11" i="4"/>
  <c r="T11" i="4"/>
  <c r="U11" i="4"/>
  <c r="V11" i="4"/>
  <c r="W11" i="4"/>
  <c r="X11" i="4"/>
  <c r="Y11" i="4"/>
  <c r="Z11" i="4"/>
  <c r="AA11" i="4"/>
  <c r="AC11" i="4"/>
  <c r="AD11" i="4"/>
  <c r="F12" i="4"/>
  <c r="G12" i="4"/>
  <c r="H12" i="4"/>
  <c r="M12" i="4"/>
  <c r="N12" i="4"/>
  <c r="O12" i="4"/>
  <c r="Q12" i="4"/>
  <c r="R12" i="4"/>
  <c r="S12" i="4"/>
  <c r="T12" i="4"/>
  <c r="U12" i="4"/>
  <c r="V12" i="4"/>
  <c r="W12" i="4"/>
  <c r="X12" i="4"/>
  <c r="Y12" i="4"/>
  <c r="Z12" i="4"/>
  <c r="AA12" i="4"/>
  <c r="AC12" i="4"/>
  <c r="AD12" i="4"/>
  <c r="F13" i="4"/>
  <c r="G13" i="4"/>
  <c r="H13" i="4"/>
  <c r="M13" i="4"/>
  <c r="N13" i="4"/>
  <c r="O13" i="4"/>
  <c r="Q13" i="4"/>
  <c r="R13" i="4"/>
  <c r="S13" i="4"/>
  <c r="T13" i="4"/>
  <c r="U13" i="4"/>
  <c r="V13" i="4"/>
  <c r="W13" i="4"/>
  <c r="X13" i="4"/>
  <c r="Y13" i="4"/>
  <c r="Z13" i="4"/>
  <c r="AA13" i="4"/>
  <c r="AC13" i="4"/>
  <c r="AD13" i="4"/>
  <c r="A14" i="4"/>
  <c r="F14" i="4"/>
  <c r="G14" i="4"/>
  <c r="H14" i="4"/>
  <c r="M14" i="4"/>
  <c r="N14" i="4"/>
  <c r="O14" i="4"/>
  <c r="Q14" i="4"/>
  <c r="R14" i="4"/>
  <c r="S14" i="4"/>
  <c r="T14" i="4"/>
  <c r="U14" i="4"/>
  <c r="V14" i="4"/>
  <c r="W14" i="4"/>
  <c r="X14" i="4"/>
  <c r="Y14" i="4"/>
  <c r="Z14" i="4"/>
  <c r="AA14" i="4"/>
  <c r="AC14" i="4"/>
  <c r="AD14" i="4"/>
  <c r="F15" i="4"/>
  <c r="G15" i="4"/>
  <c r="H15" i="4"/>
  <c r="M15" i="4"/>
  <c r="N15" i="4"/>
  <c r="O15" i="4"/>
  <c r="Q15" i="4"/>
  <c r="R15" i="4"/>
  <c r="S15" i="4"/>
  <c r="T15" i="4"/>
  <c r="U15" i="4"/>
  <c r="V15" i="4"/>
  <c r="W15" i="4"/>
  <c r="X15" i="4"/>
  <c r="Y15" i="4"/>
  <c r="Z15" i="4"/>
  <c r="AA15" i="4"/>
  <c r="AC15" i="4"/>
  <c r="AD15" i="4"/>
  <c r="F16" i="4"/>
  <c r="G16" i="4"/>
  <c r="H16" i="4"/>
  <c r="M16" i="4"/>
  <c r="N16" i="4"/>
  <c r="O16" i="4"/>
  <c r="Q16" i="4"/>
  <c r="R16" i="4"/>
  <c r="S16" i="4"/>
  <c r="T16" i="4"/>
  <c r="U16" i="4"/>
  <c r="V16" i="4"/>
  <c r="W16" i="4"/>
  <c r="X16" i="4"/>
  <c r="Y16" i="4"/>
  <c r="Z16" i="4"/>
  <c r="AA16" i="4"/>
  <c r="AC16" i="4"/>
  <c r="AD16" i="4"/>
  <c r="A17" i="4"/>
  <c r="F17" i="4"/>
  <c r="G17" i="4"/>
  <c r="H17" i="4"/>
  <c r="M17" i="4"/>
  <c r="N17" i="4"/>
  <c r="O17" i="4"/>
  <c r="Q17" i="4"/>
  <c r="R17" i="4"/>
  <c r="S17" i="4"/>
  <c r="T17" i="4"/>
  <c r="U17" i="4"/>
  <c r="V17" i="4"/>
  <c r="W17" i="4"/>
  <c r="X17" i="4"/>
  <c r="Y17" i="4"/>
  <c r="Z17" i="4"/>
  <c r="AA17" i="4"/>
  <c r="AC17" i="4"/>
  <c r="AD17" i="4"/>
  <c r="A18" i="4"/>
  <c r="F18" i="4"/>
  <c r="G18" i="4"/>
  <c r="H18" i="4"/>
  <c r="M18" i="4"/>
  <c r="N18" i="4"/>
  <c r="O18" i="4"/>
  <c r="Q18" i="4"/>
  <c r="R18" i="4"/>
  <c r="S18" i="4"/>
  <c r="T18" i="4"/>
  <c r="U18" i="4"/>
  <c r="V18" i="4"/>
  <c r="W18" i="4"/>
  <c r="X18" i="4"/>
  <c r="Y18" i="4"/>
  <c r="Z18" i="4"/>
  <c r="AA18" i="4"/>
  <c r="AC18" i="4"/>
  <c r="AD18" i="4"/>
  <c r="A19" i="4"/>
  <c r="F19" i="4"/>
  <c r="G19" i="4"/>
  <c r="H19" i="4"/>
  <c r="M19" i="4"/>
  <c r="N19" i="4"/>
  <c r="O19" i="4"/>
  <c r="Q19" i="4"/>
  <c r="R19" i="4"/>
  <c r="S19" i="4"/>
  <c r="T19" i="4"/>
  <c r="U19" i="4"/>
  <c r="V19" i="4"/>
  <c r="W19" i="4"/>
  <c r="X19" i="4"/>
  <c r="Y19" i="4"/>
  <c r="Z19" i="4"/>
  <c r="AA19" i="4"/>
  <c r="AC19" i="4"/>
  <c r="AD19" i="4"/>
  <c r="A20" i="4"/>
  <c r="F20" i="4"/>
  <c r="G20" i="4"/>
  <c r="H20" i="4"/>
  <c r="M20" i="4"/>
  <c r="N20" i="4"/>
  <c r="O20" i="4"/>
  <c r="Q20" i="4"/>
  <c r="R20" i="4"/>
  <c r="S20" i="4"/>
  <c r="T20" i="4"/>
  <c r="U20" i="4"/>
  <c r="V20" i="4"/>
  <c r="W20" i="4"/>
  <c r="X20" i="4"/>
  <c r="Y20" i="4"/>
  <c r="Z20" i="4"/>
  <c r="AA20" i="4"/>
  <c r="AC20" i="4"/>
  <c r="AD20" i="4"/>
  <c r="A21" i="4"/>
  <c r="F21" i="4"/>
  <c r="G21" i="4"/>
  <c r="H21" i="4"/>
  <c r="M21" i="4"/>
  <c r="N21" i="4"/>
  <c r="O21" i="4"/>
  <c r="Q21" i="4"/>
  <c r="R21" i="4"/>
  <c r="S21" i="4"/>
  <c r="T21" i="4"/>
  <c r="U21" i="4"/>
  <c r="V21" i="4"/>
  <c r="W21" i="4"/>
  <c r="X21" i="4"/>
  <c r="Y21" i="4"/>
  <c r="Z21" i="4"/>
  <c r="AA21" i="4"/>
  <c r="AC21" i="4"/>
  <c r="AD21" i="4"/>
  <c r="F22" i="4"/>
  <c r="G22" i="4"/>
  <c r="H22" i="4"/>
  <c r="M22" i="4"/>
  <c r="N22" i="4"/>
  <c r="O22" i="4"/>
  <c r="Q22" i="4"/>
  <c r="R22" i="4"/>
  <c r="S22" i="4"/>
  <c r="T22" i="4"/>
  <c r="U22" i="4"/>
  <c r="V22" i="4"/>
  <c r="W22" i="4"/>
  <c r="X22" i="4"/>
  <c r="Y22" i="4"/>
  <c r="Z22" i="4"/>
  <c r="AA22" i="4"/>
  <c r="AC22" i="4"/>
  <c r="AD22" i="4"/>
  <c r="F23" i="4"/>
  <c r="G23" i="4"/>
  <c r="H23" i="4"/>
  <c r="M23" i="4"/>
  <c r="N23" i="4"/>
  <c r="O23" i="4"/>
  <c r="Q23" i="4"/>
  <c r="R23" i="4"/>
  <c r="S23" i="4"/>
  <c r="T23" i="4"/>
  <c r="U23" i="4"/>
  <c r="V23" i="4"/>
  <c r="W23" i="4"/>
  <c r="X23" i="4"/>
  <c r="Y23" i="4"/>
  <c r="Z23" i="4"/>
  <c r="AA23" i="4"/>
  <c r="AC23" i="4"/>
  <c r="AD23" i="4"/>
  <c r="F24" i="4"/>
  <c r="G24" i="4"/>
  <c r="H24" i="4"/>
  <c r="M24" i="4"/>
  <c r="N24" i="4"/>
  <c r="O24" i="4"/>
  <c r="Q24" i="4"/>
  <c r="R24" i="4"/>
  <c r="S24" i="4"/>
  <c r="T24" i="4"/>
  <c r="U24" i="4"/>
  <c r="V24" i="4"/>
  <c r="W24" i="4"/>
  <c r="X24" i="4"/>
  <c r="Y24" i="4"/>
  <c r="Z24" i="4"/>
  <c r="AA24" i="4"/>
  <c r="AC24" i="4"/>
  <c r="AD24" i="4"/>
  <c r="F25" i="4"/>
  <c r="G25" i="4"/>
  <c r="H25" i="4"/>
  <c r="M25" i="4"/>
  <c r="N25" i="4"/>
  <c r="O25" i="4"/>
  <c r="Q25" i="4"/>
  <c r="R25" i="4"/>
  <c r="S25" i="4"/>
  <c r="T25" i="4"/>
  <c r="U25" i="4"/>
  <c r="V25" i="4"/>
  <c r="W25" i="4"/>
  <c r="X25" i="4"/>
  <c r="Y25" i="4"/>
  <c r="Z25" i="4"/>
  <c r="AA25" i="4"/>
  <c r="AC25" i="4"/>
  <c r="AD25" i="4"/>
  <c r="F26" i="4"/>
  <c r="G26" i="4"/>
  <c r="H26" i="4"/>
  <c r="M26" i="4"/>
  <c r="N26" i="4"/>
  <c r="O26" i="4"/>
  <c r="Q26" i="4"/>
  <c r="R26" i="4"/>
  <c r="S26" i="4"/>
  <c r="T26" i="4"/>
  <c r="U26" i="4"/>
  <c r="V26" i="4"/>
  <c r="W26" i="4"/>
  <c r="X26" i="4"/>
  <c r="Y26" i="4"/>
  <c r="Z26" i="4"/>
  <c r="AA26" i="4"/>
  <c r="AC26" i="4"/>
  <c r="AD26" i="4"/>
  <c r="F27" i="4"/>
  <c r="G27" i="4"/>
  <c r="H27" i="4"/>
  <c r="M27" i="4"/>
  <c r="N27" i="4"/>
  <c r="O27" i="4"/>
  <c r="Q27" i="4"/>
  <c r="R27" i="4"/>
  <c r="S27" i="4"/>
  <c r="T27" i="4"/>
  <c r="U27" i="4"/>
  <c r="V27" i="4"/>
  <c r="W27" i="4"/>
  <c r="X27" i="4"/>
  <c r="Y27" i="4"/>
  <c r="Z27" i="4"/>
  <c r="AA27" i="4"/>
  <c r="AC27" i="4"/>
  <c r="AD27" i="4"/>
  <c r="F28" i="4"/>
  <c r="G28" i="4"/>
  <c r="H28" i="4"/>
  <c r="M28" i="4"/>
  <c r="N28" i="4"/>
  <c r="O28" i="4"/>
  <c r="Q28" i="4"/>
  <c r="R28" i="4"/>
  <c r="S28" i="4"/>
  <c r="T28" i="4"/>
  <c r="U28" i="4"/>
  <c r="V28" i="4"/>
  <c r="W28" i="4"/>
  <c r="X28" i="4"/>
  <c r="Y28" i="4"/>
  <c r="Z28" i="4"/>
  <c r="AA28" i="4"/>
  <c r="AC28" i="4"/>
  <c r="AD28" i="4"/>
  <c r="F29" i="4"/>
  <c r="G29" i="4"/>
  <c r="H29" i="4"/>
  <c r="M29" i="4"/>
  <c r="N29" i="4"/>
  <c r="O29" i="4"/>
  <c r="Q29" i="4"/>
  <c r="R29" i="4"/>
  <c r="S29" i="4"/>
  <c r="T29" i="4"/>
  <c r="U29" i="4"/>
  <c r="V29" i="4"/>
  <c r="W29" i="4"/>
  <c r="X29" i="4"/>
  <c r="Y29" i="4"/>
  <c r="Z29" i="4"/>
  <c r="AA29" i="4"/>
  <c r="AC29" i="4"/>
  <c r="AD29" i="4"/>
  <c r="F30" i="4"/>
  <c r="G30" i="4"/>
  <c r="H30" i="4"/>
  <c r="M30" i="4"/>
  <c r="N30" i="4"/>
  <c r="O30" i="4"/>
  <c r="Q30" i="4"/>
  <c r="R30" i="4"/>
  <c r="S30" i="4"/>
  <c r="T30" i="4"/>
  <c r="U30" i="4"/>
  <c r="V30" i="4"/>
  <c r="W30" i="4"/>
  <c r="X30" i="4"/>
  <c r="Y30" i="4"/>
  <c r="Z30" i="4"/>
  <c r="AA30" i="4"/>
  <c r="AC30" i="4"/>
  <c r="AD30" i="4"/>
  <c r="F31" i="4"/>
  <c r="G31" i="4"/>
  <c r="H31" i="4"/>
  <c r="M31" i="4"/>
  <c r="N31" i="4"/>
  <c r="O31" i="4"/>
  <c r="Q31" i="4"/>
  <c r="R31" i="4"/>
  <c r="S31" i="4"/>
  <c r="T31" i="4"/>
  <c r="U31" i="4"/>
  <c r="V31" i="4"/>
  <c r="W31" i="4"/>
  <c r="X31" i="4"/>
  <c r="Y31" i="4"/>
  <c r="Z31" i="4"/>
  <c r="AA31" i="4"/>
  <c r="AC31" i="4"/>
  <c r="AD31" i="4"/>
  <c r="F32" i="4"/>
  <c r="G32" i="4"/>
  <c r="H32" i="4"/>
  <c r="M32" i="4"/>
  <c r="N32" i="4"/>
  <c r="O32" i="4"/>
  <c r="Q32" i="4"/>
  <c r="R32" i="4"/>
  <c r="S32" i="4"/>
  <c r="T32" i="4"/>
  <c r="U32" i="4"/>
  <c r="V32" i="4"/>
  <c r="W32" i="4"/>
  <c r="X32" i="4"/>
  <c r="Y32" i="4"/>
  <c r="Z32" i="4"/>
  <c r="AA32" i="4"/>
  <c r="AC32" i="4"/>
  <c r="AD32" i="4"/>
  <c r="A23" i="3"/>
  <c r="M23" i="3" s="1"/>
  <c r="L22" i="4" s="1"/>
  <c r="A24" i="3"/>
  <c r="M24" i="3" s="1"/>
  <c r="A25" i="3"/>
  <c r="A26" i="3"/>
  <c r="M26" i="3" s="1"/>
  <c r="A27" i="3"/>
  <c r="M27" i="3" s="1"/>
  <c r="A11" i="3"/>
  <c r="M11" i="3" s="1"/>
  <c r="A7" i="3"/>
  <c r="M7" i="3" s="1"/>
  <c r="A12" i="3"/>
  <c r="M12" i="3" s="1"/>
  <c r="A8" i="3"/>
  <c r="A3" i="3"/>
  <c r="M3" i="3" s="1"/>
  <c r="A9" i="3"/>
  <c r="A13" i="3"/>
  <c r="M13" i="3" s="1"/>
  <c r="L13" i="4" s="1"/>
  <c r="A15" i="3"/>
  <c r="A15" i="4" s="1"/>
  <c r="A16" i="3"/>
  <c r="M16" i="3" s="1"/>
  <c r="L16" i="4" s="1"/>
  <c r="A29" i="3"/>
  <c r="A28" i="4" s="1"/>
  <c r="A30" i="3"/>
  <c r="M30" i="3" s="1"/>
  <c r="A31" i="3"/>
  <c r="M31" i="3" s="1"/>
  <c r="A32" i="3"/>
  <c r="M32" i="3" s="1"/>
  <c r="AF8" i="4" l="1"/>
  <c r="AG8" i="4" s="1"/>
  <c r="AF4" i="4"/>
  <c r="AG4" i="4" s="1"/>
  <c r="AF32" i="4"/>
  <c r="AG32" i="4" s="1"/>
  <c r="AF28" i="4"/>
  <c r="AG28" i="4" s="1"/>
  <c r="AF21" i="4"/>
  <c r="AG21" i="4" s="1"/>
  <c r="AF20" i="4"/>
  <c r="AG20" i="4" s="1"/>
  <c r="AF17" i="4"/>
  <c r="AG17" i="4" s="1"/>
  <c r="AF16" i="4"/>
  <c r="AG16" i="4" s="1"/>
  <c r="AF25" i="4"/>
  <c r="AG25" i="4" s="1"/>
  <c r="AF12" i="4"/>
  <c r="AG12" i="4" s="1"/>
  <c r="AF11" i="4"/>
  <c r="AG11" i="4" s="1"/>
  <c r="AF7" i="4"/>
  <c r="AG7" i="4" s="1"/>
  <c r="AF3" i="4"/>
  <c r="AG3" i="4" s="1"/>
  <c r="AF30" i="4"/>
  <c r="AG30" i="4" s="1"/>
  <c r="AF26" i="4"/>
  <c r="AG26" i="4" s="1"/>
  <c r="AF23" i="4"/>
  <c r="AG23" i="4" s="1"/>
  <c r="AF14" i="4"/>
  <c r="AG14" i="4" s="1"/>
  <c r="AF13" i="4"/>
  <c r="AG13" i="4" s="1"/>
  <c r="AF10" i="4"/>
  <c r="AG10" i="4" s="1"/>
  <c r="AF6" i="4"/>
  <c r="AG6" i="4" s="1"/>
  <c r="AF2" i="4"/>
  <c r="AG2" i="4" s="1"/>
  <c r="AF19" i="4"/>
  <c r="AG19" i="4" s="1"/>
  <c r="AF18" i="4"/>
  <c r="AG18" i="4" s="1"/>
  <c r="AF67" i="4"/>
  <c r="AG67" i="4" s="1"/>
  <c r="AF29" i="4"/>
  <c r="AG29" i="4" s="1"/>
  <c r="AF22" i="4"/>
  <c r="AG22" i="4" s="1"/>
  <c r="AF31" i="4"/>
  <c r="AG31" i="4" s="1"/>
  <c r="AF27" i="4"/>
  <c r="AG27" i="4" s="1"/>
  <c r="AF24" i="4"/>
  <c r="AG24" i="4" s="1"/>
  <c r="AF15" i="4"/>
  <c r="AG15" i="4" s="1"/>
  <c r="AF9" i="4"/>
  <c r="AG9" i="4" s="1"/>
  <c r="AF5" i="4"/>
  <c r="AG5" i="4" s="1"/>
  <c r="L14" i="4"/>
  <c r="L18" i="4"/>
  <c r="L17" i="4"/>
  <c r="L30" i="4"/>
  <c r="L31" i="4"/>
  <c r="L26" i="4"/>
  <c r="L23" i="4"/>
  <c r="A12" i="4"/>
  <c r="A32" i="4"/>
  <c r="A27" i="4"/>
  <c r="A16" i="4"/>
  <c r="J21" i="4"/>
  <c r="A24" i="4"/>
  <c r="L32" i="4"/>
  <c r="A13" i="4"/>
  <c r="L27" i="4"/>
  <c r="L12" i="4"/>
  <c r="J31" i="4"/>
  <c r="J24" i="4"/>
  <c r="J20" i="4"/>
  <c r="J63" i="4"/>
  <c r="J60" i="4"/>
  <c r="J56" i="4"/>
  <c r="J52" i="4"/>
  <c r="J49" i="4"/>
  <c r="J46" i="4"/>
  <c r="J42" i="4"/>
  <c r="J35" i="4"/>
  <c r="J11" i="4"/>
  <c r="J8" i="4"/>
  <c r="J4" i="4"/>
  <c r="J65" i="4"/>
  <c r="J58" i="4"/>
  <c r="J54" i="4"/>
  <c r="J50" i="4"/>
  <c r="J47" i="4"/>
  <c r="J44" i="4"/>
  <c r="J40" i="4"/>
  <c r="J38" i="4"/>
  <c r="J33" i="4"/>
  <c r="J10" i="4"/>
  <c r="J6" i="4"/>
  <c r="J2" i="4"/>
  <c r="L67" i="4"/>
  <c r="J14" i="4"/>
  <c r="J64" i="4"/>
  <c r="J61" i="4"/>
  <c r="J57" i="4"/>
  <c r="J53" i="4"/>
  <c r="J43" i="4"/>
  <c r="J37" i="4"/>
  <c r="J9" i="4"/>
  <c r="J5" i="4"/>
  <c r="J67" i="4"/>
  <c r="J66" i="4"/>
  <c r="J62" i="4"/>
  <c r="J59" i="4"/>
  <c r="J55" i="4"/>
  <c r="J51" i="4"/>
  <c r="J48" i="4"/>
  <c r="J45" i="4"/>
  <c r="J41" i="4"/>
  <c r="J39" i="4"/>
  <c r="J36" i="4"/>
  <c r="J34" i="4"/>
  <c r="J26" i="4"/>
  <c r="J7" i="4"/>
  <c r="J3" i="4"/>
  <c r="J29" i="4"/>
  <c r="J28" i="4"/>
  <c r="J17" i="4"/>
  <c r="J27" i="4"/>
  <c r="J30" i="4"/>
  <c r="J23" i="4"/>
  <c r="J32" i="4"/>
  <c r="J25" i="4"/>
  <c r="J16" i="4"/>
  <c r="J19" i="4"/>
  <c r="J15" i="4"/>
  <c r="J13" i="4"/>
  <c r="J22" i="4"/>
  <c r="J18" i="4"/>
  <c r="J12" i="4"/>
  <c r="L6" i="4"/>
  <c r="L2" i="4"/>
  <c r="A5" i="4"/>
  <c r="A7" i="4"/>
  <c r="L3" i="4"/>
  <c r="A11" i="4"/>
  <c r="A9" i="4"/>
  <c r="L11" i="4"/>
  <c r="A31" i="4"/>
  <c r="A29" i="4"/>
  <c r="A25" i="4"/>
  <c r="A23" i="4"/>
  <c r="A4" i="4"/>
  <c r="A2" i="4"/>
  <c r="M29" i="3"/>
  <c r="L28" i="4" s="1"/>
  <c r="M15" i="3"/>
  <c r="M8" i="3"/>
  <c r="L8" i="4" s="1"/>
  <c r="A26" i="4"/>
  <c r="A8" i="4"/>
  <c r="A6" i="4"/>
  <c r="M25" i="3"/>
  <c r="L24" i="4" s="1"/>
  <c r="A30" i="4"/>
  <c r="A22" i="4"/>
  <c r="A10" i="4"/>
  <c r="A3" i="4"/>
  <c r="M9" i="3"/>
  <c r="L7" i="4" s="1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Q62" i="4"/>
  <c r="R62" i="4"/>
  <c r="S62" i="4"/>
  <c r="T62" i="4"/>
  <c r="U62" i="4"/>
  <c r="V62" i="4"/>
  <c r="W62" i="4"/>
  <c r="X62" i="4"/>
  <c r="Y62" i="4"/>
  <c r="Z62" i="4"/>
  <c r="AA62" i="4"/>
  <c r="AC62" i="4"/>
  <c r="AD62" i="4"/>
  <c r="Q63" i="4"/>
  <c r="R63" i="4"/>
  <c r="S63" i="4"/>
  <c r="T63" i="4"/>
  <c r="U63" i="4"/>
  <c r="V63" i="4"/>
  <c r="W63" i="4"/>
  <c r="X63" i="4"/>
  <c r="Y63" i="4"/>
  <c r="Z63" i="4"/>
  <c r="AA63" i="4"/>
  <c r="AC63" i="4"/>
  <c r="AD63" i="4"/>
  <c r="Q64" i="4"/>
  <c r="R64" i="4"/>
  <c r="S64" i="4"/>
  <c r="T64" i="4"/>
  <c r="U64" i="4"/>
  <c r="V64" i="4"/>
  <c r="W64" i="4"/>
  <c r="X64" i="4"/>
  <c r="Y64" i="4"/>
  <c r="Z64" i="4"/>
  <c r="AA64" i="4"/>
  <c r="AC64" i="4"/>
  <c r="AD64" i="4"/>
  <c r="Q65" i="4"/>
  <c r="R65" i="4"/>
  <c r="S65" i="4"/>
  <c r="T65" i="4"/>
  <c r="U65" i="4"/>
  <c r="V65" i="4"/>
  <c r="W65" i="4"/>
  <c r="X65" i="4"/>
  <c r="Y65" i="4"/>
  <c r="Z65" i="4"/>
  <c r="AA65" i="4"/>
  <c r="AC65" i="4"/>
  <c r="AD65" i="4"/>
  <c r="Q66" i="4"/>
  <c r="R66" i="4"/>
  <c r="S66" i="4"/>
  <c r="T66" i="4"/>
  <c r="U66" i="4"/>
  <c r="V66" i="4"/>
  <c r="W66" i="4"/>
  <c r="X66" i="4"/>
  <c r="Y66" i="4"/>
  <c r="Z66" i="4"/>
  <c r="AA66" i="4"/>
  <c r="AC66" i="4"/>
  <c r="AD66" i="4"/>
  <c r="Q34" i="4"/>
  <c r="R34" i="4"/>
  <c r="S34" i="4"/>
  <c r="T34" i="4"/>
  <c r="U34" i="4"/>
  <c r="V34" i="4"/>
  <c r="W34" i="4"/>
  <c r="X34" i="4"/>
  <c r="Y34" i="4"/>
  <c r="Z34" i="4"/>
  <c r="AA34" i="4"/>
  <c r="AC34" i="4"/>
  <c r="AD34" i="4"/>
  <c r="Q35" i="4"/>
  <c r="R35" i="4"/>
  <c r="S35" i="4"/>
  <c r="T35" i="4"/>
  <c r="U35" i="4"/>
  <c r="V35" i="4"/>
  <c r="W35" i="4"/>
  <c r="X35" i="4"/>
  <c r="Y35" i="4"/>
  <c r="Z35" i="4"/>
  <c r="AA35" i="4"/>
  <c r="AC35" i="4"/>
  <c r="AD35" i="4"/>
  <c r="Q36" i="4"/>
  <c r="R36" i="4"/>
  <c r="S36" i="4"/>
  <c r="T36" i="4"/>
  <c r="U36" i="4"/>
  <c r="V36" i="4"/>
  <c r="W36" i="4"/>
  <c r="X36" i="4"/>
  <c r="Y36" i="4"/>
  <c r="Z36" i="4"/>
  <c r="AA36" i="4"/>
  <c r="AC36" i="4"/>
  <c r="AD36" i="4"/>
  <c r="Q37" i="4"/>
  <c r="R37" i="4"/>
  <c r="S37" i="4"/>
  <c r="T37" i="4"/>
  <c r="U37" i="4"/>
  <c r="V37" i="4"/>
  <c r="W37" i="4"/>
  <c r="X37" i="4"/>
  <c r="Y37" i="4"/>
  <c r="Z37" i="4"/>
  <c r="AA37" i="4"/>
  <c r="AC37" i="4"/>
  <c r="AD37" i="4"/>
  <c r="Q38" i="4"/>
  <c r="R38" i="4"/>
  <c r="S38" i="4"/>
  <c r="T38" i="4"/>
  <c r="U38" i="4"/>
  <c r="V38" i="4"/>
  <c r="W38" i="4"/>
  <c r="X38" i="4"/>
  <c r="Y38" i="4"/>
  <c r="Z38" i="4"/>
  <c r="AA38" i="4"/>
  <c r="AC38" i="4"/>
  <c r="AD38" i="4"/>
  <c r="Q39" i="4"/>
  <c r="R39" i="4"/>
  <c r="S39" i="4"/>
  <c r="T39" i="4"/>
  <c r="U39" i="4"/>
  <c r="V39" i="4"/>
  <c r="W39" i="4"/>
  <c r="X39" i="4"/>
  <c r="Y39" i="4"/>
  <c r="Z39" i="4"/>
  <c r="AA39" i="4"/>
  <c r="AC39" i="4"/>
  <c r="AD39" i="4"/>
  <c r="Q40" i="4"/>
  <c r="R40" i="4"/>
  <c r="S40" i="4"/>
  <c r="T40" i="4"/>
  <c r="U40" i="4"/>
  <c r="V40" i="4"/>
  <c r="W40" i="4"/>
  <c r="X40" i="4"/>
  <c r="Y40" i="4"/>
  <c r="Z40" i="4"/>
  <c r="AA40" i="4"/>
  <c r="AC40" i="4"/>
  <c r="AD40" i="4"/>
  <c r="Q41" i="4"/>
  <c r="R41" i="4"/>
  <c r="S41" i="4"/>
  <c r="T41" i="4"/>
  <c r="U41" i="4"/>
  <c r="V41" i="4"/>
  <c r="W41" i="4"/>
  <c r="X41" i="4"/>
  <c r="Y41" i="4"/>
  <c r="Z41" i="4"/>
  <c r="AA41" i="4"/>
  <c r="AC41" i="4"/>
  <c r="AD41" i="4"/>
  <c r="Q42" i="4"/>
  <c r="R42" i="4"/>
  <c r="S42" i="4"/>
  <c r="T42" i="4"/>
  <c r="U42" i="4"/>
  <c r="V42" i="4"/>
  <c r="W42" i="4"/>
  <c r="X42" i="4"/>
  <c r="Y42" i="4"/>
  <c r="Z42" i="4"/>
  <c r="AA42" i="4"/>
  <c r="AC42" i="4"/>
  <c r="AD42" i="4"/>
  <c r="Q43" i="4"/>
  <c r="R43" i="4"/>
  <c r="S43" i="4"/>
  <c r="T43" i="4"/>
  <c r="U43" i="4"/>
  <c r="V43" i="4"/>
  <c r="W43" i="4"/>
  <c r="X43" i="4"/>
  <c r="Y43" i="4"/>
  <c r="Z43" i="4"/>
  <c r="AA43" i="4"/>
  <c r="AC43" i="4"/>
  <c r="AD43" i="4"/>
  <c r="Q44" i="4"/>
  <c r="R44" i="4"/>
  <c r="S44" i="4"/>
  <c r="T44" i="4"/>
  <c r="U44" i="4"/>
  <c r="V44" i="4"/>
  <c r="W44" i="4"/>
  <c r="X44" i="4"/>
  <c r="Y44" i="4"/>
  <c r="Z44" i="4"/>
  <c r="AA44" i="4"/>
  <c r="AC44" i="4"/>
  <c r="AD44" i="4"/>
  <c r="Q45" i="4"/>
  <c r="R45" i="4"/>
  <c r="S45" i="4"/>
  <c r="T45" i="4"/>
  <c r="U45" i="4"/>
  <c r="V45" i="4"/>
  <c r="W45" i="4"/>
  <c r="X45" i="4"/>
  <c r="Y45" i="4"/>
  <c r="Z45" i="4"/>
  <c r="AA45" i="4"/>
  <c r="AC45" i="4"/>
  <c r="AD45" i="4"/>
  <c r="Q46" i="4"/>
  <c r="R46" i="4"/>
  <c r="S46" i="4"/>
  <c r="T46" i="4"/>
  <c r="U46" i="4"/>
  <c r="V46" i="4"/>
  <c r="W46" i="4"/>
  <c r="X46" i="4"/>
  <c r="Y46" i="4"/>
  <c r="Z46" i="4"/>
  <c r="AA46" i="4"/>
  <c r="AC46" i="4"/>
  <c r="AD46" i="4"/>
  <c r="Q47" i="4"/>
  <c r="R47" i="4"/>
  <c r="S47" i="4"/>
  <c r="T47" i="4"/>
  <c r="U47" i="4"/>
  <c r="V47" i="4"/>
  <c r="W47" i="4"/>
  <c r="X47" i="4"/>
  <c r="Y47" i="4"/>
  <c r="Z47" i="4"/>
  <c r="AA47" i="4"/>
  <c r="AC47" i="4"/>
  <c r="AD47" i="4"/>
  <c r="Q48" i="4"/>
  <c r="R48" i="4"/>
  <c r="S48" i="4"/>
  <c r="T48" i="4"/>
  <c r="U48" i="4"/>
  <c r="V48" i="4"/>
  <c r="W48" i="4"/>
  <c r="X48" i="4"/>
  <c r="Y48" i="4"/>
  <c r="Z48" i="4"/>
  <c r="AA48" i="4"/>
  <c r="AC48" i="4"/>
  <c r="AD48" i="4"/>
  <c r="Q49" i="4"/>
  <c r="R49" i="4"/>
  <c r="S49" i="4"/>
  <c r="T49" i="4"/>
  <c r="U49" i="4"/>
  <c r="V49" i="4"/>
  <c r="W49" i="4"/>
  <c r="X49" i="4"/>
  <c r="Y49" i="4"/>
  <c r="Z49" i="4"/>
  <c r="AA49" i="4"/>
  <c r="AC49" i="4"/>
  <c r="AD49" i="4"/>
  <c r="Q50" i="4"/>
  <c r="R50" i="4"/>
  <c r="S50" i="4"/>
  <c r="T50" i="4"/>
  <c r="U50" i="4"/>
  <c r="V50" i="4"/>
  <c r="W50" i="4"/>
  <c r="X50" i="4"/>
  <c r="Y50" i="4"/>
  <c r="Z50" i="4"/>
  <c r="AA50" i="4"/>
  <c r="AC50" i="4"/>
  <c r="AD50" i="4"/>
  <c r="Q51" i="4"/>
  <c r="R51" i="4"/>
  <c r="S51" i="4"/>
  <c r="T51" i="4"/>
  <c r="U51" i="4"/>
  <c r="V51" i="4"/>
  <c r="W51" i="4"/>
  <c r="X51" i="4"/>
  <c r="Y51" i="4"/>
  <c r="Z51" i="4"/>
  <c r="AA51" i="4"/>
  <c r="AC51" i="4"/>
  <c r="AD51" i="4"/>
  <c r="Q52" i="4"/>
  <c r="R52" i="4"/>
  <c r="S52" i="4"/>
  <c r="T52" i="4"/>
  <c r="U52" i="4"/>
  <c r="V52" i="4"/>
  <c r="W52" i="4"/>
  <c r="X52" i="4"/>
  <c r="Y52" i="4"/>
  <c r="Z52" i="4"/>
  <c r="AA52" i="4"/>
  <c r="AC52" i="4"/>
  <c r="AD52" i="4"/>
  <c r="Q53" i="4"/>
  <c r="R53" i="4"/>
  <c r="S53" i="4"/>
  <c r="T53" i="4"/>
  <c r="U53" i="4"/>
  <c r="V53" i="4"/>
  <c r="W53" i="4"/>
  <c r="X53" i="4"/>
  <c r="Y53" i="4"/>
  <c r="Z53" i="4"/>
  <c r="AA53" i="4"/>
  <c r="AC53" i="4"/>
  <c r="AD53" i="4"/>
  <c r="Q54" i="4"/>
  <c r="R54" i="4"/>
  <c r="S54" i="4"/>
  <c r="T54" i="4"/>
  <c r="U54" i="4"/>
  <c r="V54" i="4"/>
  <c r="W54" i="4"/>
  <c r="X54" i="4"/>
  <c r="Y54" i="4"/>
  <c r="Z54" i="4"/>
  <c r="AA54" i="4"/>
  <c r="AC54" i="4"/>
  <c r="AD54" i="4"/>
  <c r="Q55" i="4"/>
  <c r="R55" i="4"/>
  <c r="S55" i="4"/>
  <c r="T55" i="4"/>
  <c r="U55" i="4"/>
  <c r="V55" i="4"/>
  <c r="W55" i="4"/>
  <c r="X55" i="4"/>
  <c r="Y55" i="4"/>
  <c r="Z55" i="4"/>
  <c r="AA55" i="4"/>
  <c r="AC55" i="4"/>
  <c r="AD55" i="4"/>
  <c r="Q56" i="4"/>
  <c r="R56" i="4"/>
  <c r="S56" i="4"/>
  <c r="T56" i="4"/>
  <c r="U56" i="4"/>
  <c r="V56" i="4"/>
  <c r="W56" i="4"/>
  <c r="X56" i="4"/>
  <c r="Y56" i="4"/>
  <c r="Z56" i="4"/>
  <c r="AA56" i="4"/>
  <c r="AC56" i="4"/>
  <c r="AD56" i="4"/>
  <c r="Q57" i="4"/>
  <c r="R57" i="4"/>
  <c r="S57" i="4"/>
  <c r="T57" i="4"/>
  <c r="U57" i="4"/>
  <c r="V57" i="4"/>
  <c r="W57" i="4"/>
  <c r="X57" i="4"/>
  <c r="Y57" i="4"/>
  <c r="Z57" i="4"/>
  <c r="AA57" i="4"/>
  <c r="AC57" i="4"/>
  <c r="AD57" i="4"/>
  <c r="Q58" i="4"/>
  <c r="R58" i="4"/>
  <c r="S58" i="4"/>
  <c r="T58" i="4"/>
  <c r="U58" i="4"/>
  <c r="V58" i="4"/>
  <c r="W58" i="4"/>
  <c r="X58" i="4"/>
  <c r="Y58" i="4"/>
  <c r="Z58" i="4"/>
  <c r="AA58" i="4"/>
  <c r="AC58" i="4"/>
  <c r="AD58" i="4"/>
  <c r="Q59" i="4"/>
  <c r="R59" i="4"/>
  <c r="S59" i="4"/>
  <c r="T59" i="4"/>
  <c r="U59" i="4"/>
  <c r="V59" i="4"/>
  <c r="W59" i="4"/>
  <c r="X59" i="4"/>
  <c r="Y59" i="4"/>
  <c r="Z59" i="4"/>
  <c r="AA59" i="4"/>
  <c r="AC59" i="4"/>
  <c r="AD59" i="4"/>
  <c r="Q60" i="4"/>
  <c r="R60" i="4"/>
  <c r="S60" i="4"/>
  <c r="T60" i="4"/>
  <c r="U60" i="4"/>
  <c r="V60" i="4"/>
  <c r="W60" i="4"/>
  <c r="X60" i="4"/>
  <c r="Y60" i="4"/>
  <c r="Z60" i="4"/>
  <c r="AA60" i="4"/>
  <c r="AC60" i="4"/>
  <c r="AD60" i="4"/>
  <c r="Q61" i="4"/>
  <c r="R61" i="4"/>
  <c r="S61" i="4"/>
  <c r="T61" i="4"/>
  <c r="U61" i="4"/>
  <c r="V61" i="4"/>
  <c r="W61" i="4"/>
  <c r="X61" i="4"/>
  <c r="Y61" i="4"/>
  <c r="Z61" i="4"/>
  <c r="AA61" i="4"/>
  <c r="AC61" i="4"/>
  <c r="AD61" i="4"/>
  <c r="AD33" i="4"/>
  <c r="F34" i="4"/>
  <c r="F36" i="4"/>
  <c r="F37" i="4"/>
  <c r="F39" i="4"/>
  <c r="F41" i="4"/>
  <c r="F43" i="4"/>
  <c r="F45" i="4"/>
  <c r="F48" i="4"/>
  <c r="F51" i="4"/>
  <c r="F53" i="4"/>
  <c r="F55" i="4"/>
  <c r="F57" i="4"/>
  <c r="F59" i="4"/>
  <c r="F61" i="4"/>
  <c r="F62" i="4"/>
  <c r="F64" i="4"/>
  <c r="AC33" i="4"/>
  <c r="AA33" i="4"/>
  <c r="Z33" i="4"/>
  <c r="Y33" i="4"/>
  <c r="X33" i="4"/>
  <c r="W33" i="4"/>
  <c r="V33" i="4"/>
  <c r="U33" i="4"/>
  <c r="T33" i="4"/>
  <c r="S33" i="4"/>
  <c r="R33" i="4"/>
  <c r="Q33" i="4"/>
  <c r="A34" i="4"/>
  <c r="G34" i="4"/>
  <c r="H34" i="4"/>
  <c r="L34" i="4"/>
  <c r="M34" i="4"/>
  <c r="N34" i="4"/>
  <c r="A35" i="4"/>
  <c r="F35" i="4"/>
  <c r="G35" i="4"/>
  <c r="H35" i="4"/>
  <c r="L35" i="4"/>
  <c r="M35" i="4"/>
  <c r="N35" i="4"/>
  <c r="A36" i="4"/>
  <c r="G36" i="4"/>
  <c r="H36" i="4"/>
  <c r="L36" i="4"/>
  <c r="M36" i="4"/>
  <c r="N36" i="4"/>
  <c r="A37" i="4"/>
  <c r="G37" i="4"/>
  <c r="H37" i="4"/>
  <c r="L37" i="4"/>
  <c r="M37" i="4"/>
  <c r="N37" i="4"/>
  <c r="A38" i="4"/>
  <c r="F38" i="4"/>
  <c r="G38" i="4"/>
  <c r="H38" i="4"/>
  <c r="L38" i="4"/>
  <c r="M38" i="4"/>
  <c r="N38" i="4"/>
  <c r="A39" i="4"/>
  <c r="G39" i="4"/>
  <c r="H39" i="4"/>
  <c r="L39" i="4"/>
  <c r="M39" i="4"/>
  <c r="N39" i="4"/>
  <c r="A40" i="4"/>
  <c r="F40" i="4"/>
  <c r="G40" i="4"/>
  <c r="H40" i="4"/>
  <c r="L40" i="4"/>
  <c r="M40" i="4"/>
  <c r="N40" i="4"/>
  <c r="A41" i="4"/>
  <c r="G41" i="4"/>
  <c r="H41" i="4"/>
  <c r="L41" i="4"/>
  <c r="M41" i="4"/>
  <c r="N41" i="4"/>
  <c r="A42" i="4"/>
  <c r="F42" i="4"/>
  <c r="G42" i="4"/>
  <c r="H42" i="4"/>
  <c r="L42" i="4"/>
  <c r="M42" i="4"/>
  <c r="N42" i="4"/>
  <c r="A43" i="4"/>
  <c r="G43" i="4"/>
  <c r="H43" i="4"/>
  <c r="L43" i="4"/>
  <c r="M43" i="4"/>
  <c r="N43" i="4"/>
  <c r="A44" i="4"/>
  <c r="F44" i="4"/>
  <c r="G44" i="4"/>
  <c r="H44" i="4"/>
  <c r="L44" i="4"/>
  <c r="M44" i="4"/>
  <c r="N44" i="4"/>
  <c r="A45" i="4"/>
  <c r="G45" i="4"/>
  <c r="H45" i="4"/>
  <c r="L45" i="4"/>
  <c r="M45" i="4"/>
  <c r="N45" i="4"/>
  <c r="A46" i="4"/>
  <c r="F46" i="4"/>
  <c r="G46" i="4"/>
  <c r="H46" i="4"/>
  <c r="L46" i="4"/>
  <c r="M46" i="4"/>
  <c r="N46" i="4"/>
  <c r="A47" i="4"/>
  <c r="F47" i="4"/>
  <c r="G47" i="4"/>
  <c r="H47" i="4"/>
  <c r="L47" i="4"/>
  <c r="M47" i="4"/>
  <c r="N47" i="4"/>
  <c r="A48" i="4"/>
  <c r="G48" i="4"/>
  <c r="H48" i="4"/>
  <c r="L48" i="4"/>
  <c r="M48" i="4"/>
  <c r="N48" i="4"/>
  <c r="A49" i="4"/>
  <c r="F49" i="4"/>
  <c r="G49" i="4"/>
  <c r="H49" i="4"/>
  <c r="L49" i="4"/>
  <c r="M49" i="4"/>
  <c r="N49" i="4"/>
  <c r="A50" i="4"/>
  <c r="F50" i="4"/>
  <c r="G50" i="4"/>
  <c r="H50" i="4"/>
  <c r="L50" i="4"/>
  <c r="M50" i="4"/>
  <c r="N50" i="4"/>
  <c r="A51" i="4"/>
  <c r="G51" i="4"/>
  <c r="H51" i="4"/>
  <c r="M51" i="4"/>
  <c r="N51" i="4"/>
  <c r="A52" i="4"/>
  <c r="F52" i="4"/>
  <c r="G52" i="4"/>
  <c r="H52" i="4"/>
  <c r="M52" i="4"/>
  <c r="N52" i="4"/>
  <c r="A53" i="4"/>
  <c r="G53" i="4"/>
  <c r="H53" i="4"/>
  <c r="L53" i="4"/>
  <c r="M53" i="4"/>
  <c r="N53" i="4"/>
  <c r="A54" i="4"/>
  <c r="F54" i="4"/>
  <c r="G54" i="4"/>
  <c r="H54" i="4"/>
  <c r="L54" i="4"/>
  <c r="M54" i="4"/>
  <c r="N54" i="4"/>
  <c r="A55" i="4"/>
  <c r="G55" i="4"/>
  <c r="H55" i="4"/>
  <c r="L55" i="4"/>
  <c r="M55" i="4"/>
  <c r="N55" i="4"/>
  <c r="A56" i="4"/>
  <c r="F56" i="4"/>
  <c r="G56" i="4"/>
  <c r="H56" i="4"/>
  <c r="L56" i="4"/>
  <c r="M56" i="4"/>
  <c r="N56" i="4"/>
  <c r="A57" i="4"/>
  <c r="G57" i="4"/>
  <c r="H57" i="4"/>
  <c r="L57" i="4"/>
  <c r="M57" i="4"/>
  <c r="N57" i="4"/>
  <c r="A58" i="4"/>
  <c r="F58" i="4"/>
  <c r="G58" i="4"/>
  <c r="H58" i="4"/>
  <c r="L58" i="4"/>
  <c r="M58" i="4"/>
  <c r="N58" i="4"/>
  <c r="A59" i="4"/>
  <c r="G59" i="4"/>
  <c r="H59" i="4"/>
  <c r="L59" i="4"/>
  <c r="M59" i="4"/>
  <c r="N59" i="4"/>
  <c r="A60" i="4"/>
  <c r="F60" i="4"/>
  <c r="G60" i="4"/>
  <c r="H60" i="4"/>
  <c r="L60" i="4"/>
  <c r="M60" i="4"/>
  <c r="N60" i="4"/>
  <c r="A61" i="4"/>
  <c r="G61" i="4"/>
  <c r="H61" i="4"/>
  <c r="M61" i="4"/>
  <c r="N61" i="4"/>
  <c r="A62" i="4"/>
  <c r="G62" i="4"/>
  <c r="H62" i="4"/>
  <c r="L62" i="4"/>
  <c r="M62" i="4"/>
  <c r="N62" i="4"/>
  <c r="A63" i="4"/>
  <c r="F63" i="4"/>
  <c r="G63" i="4"/>
  <c r="H63" i="4"/>
  <c r="L63" i="4"/>
  <c r="M63" i="4"/>
  <c r="N63" i="4"/>
  <c r="A64" i="4"/>
  <c r="G64" i="4"/>
  <c r="H64" i="4"/>
  <c r="L64" i="4"/>
  <c r="M64" i="4"/>
  <c r="N64" i="4"/>
  <c r="A65" i="4"/>
  <c r="F65" i="4"/>
  <c r="G65" i="4"/>
  <c r="H65" i="4"/>
  <c r="L65" i="4"/>
  <c r="M65" i="4"/>
  <c r="N65" i="4"/>
  <c r="A66" i="4"/>
  <c r="F66" i="4"/>
  <c r="G66" i="4"/>
  <c r="H66" i="4"/>
  <c r="L66" i="4"/>
  <c r="M66" i="4"/>
  <c r="N66" i="4"/>
  <c r="F33" i="4"/>
  <c r="G33" i="4"/>
  <c r="H33" i="4"/>
  <c r="L33" i="4"/>
  <c r="M33" i="4"/>
  <c r="N33" i="4"/>
  <c r="A33" i="4"/>
  <c r="AF33" i="4" l="1"/>
  <c r="AG33" i="4" s="1"/>
  <c r="AF60" i="4"/>
  <c r="AG60" i="4" s="1"/>
  <c r="AF56" i="4"/>
  <c r="AG56" i="4" s="1"/>
  <c r="AF52" i="4"/>
  <c r="AG52" i="4" s="1"/>
  <c r="AF46" i="4"/>
  <c r="AG46" i="4" s="1"/>
  <c r="AF42" i="4"/>
  <c r="AG42" i="4" s="1"/>
  <c r="AF64" i="4"/>
  <c r="AG64" i="4" s="1"/>
  <c r="AF35" i="4"/>
  <c r="AG35" i="4" s="1"/>
  <c r="AF59" i="4"/>
  <c r="AG59" i="4" s="1"/>
  <c r="AF55" i="4"/>
  <c r="AG55" i="4" s="1"/>
  <c r="AF51" i="4"/>
  <c r="AG51" i="4" s="1"/>
  <c r="AF48" i="4"/>
  <c r="AG48" i="4" s="1"/>
  <c r="AF45" i="4"/>
  <c r="AG45" i="4" s="1"/>
  <c r="AF41" i="4"/>
  <c r="AG41" i="4" s="1"/>
  <c r="AF39" i="4"/>
  <c r="AG39" i="4" s="1"/>
  <c r="AF36" i="4"/>
  <c r="AG36" i="4" s="1"/>
  <c r="AF34" i="4"/>
  <c r="AG34" i="4" s="1"/>
  <c r="AF63" i="4"/>
  <c r="AG63" i="4" s="1"/>
  <c r="AF49" i="4"/>
  <c r="AG49" i="4" s="1"/>
  <c r="AF58" i="4"/>
  <c r="AG58" i="4" s="1"/>
  <c r="AF54" i="4"/>
  <c r="AG54" i="4" s="1"/>
  <c r="AF50" i="4"/>
  <c r="AG50" i="4" s="1"/>
  <c r="AF47" i="4"/>
  <c r="AG47" i="4" s="1"/>
  <c r="AF44" i="4"/>
  <c r="AG44" i="4" s="1"/>
  <c r="AF40" i="4"/>
  <c r="AG40" i="4" s="1"/>
  <c r="AF38" i="4"/>
  <c r="AG38" i="4" s="1"/>
  <c r="AF66" i="4"/>
  <c r="AG66" i="4" s="1"/>
  <c r="AF62" i="4"/>
  <c r="AG62" i="4" s="1"/>
  <c r="AF61" i="4"/>
  <c r="AG61" i="4" s="1"/>
  <c r="AF57" i="4"/>
  <c r="AG57" i="4" s="1"/>
  <c r="AF53" i="4"/>
  <c r="AG53" i="4" s="1"/>
  <c r="AF43" i="4"/>
  <c r="AG43" i="4" s="1"/>
  <c r="AF37" i="4"/>
  <c r="AG37" i="4" s="1"/>
  <c r="AF65" i="4"/>
  <c r="AG65" i="4" s="1"/>
  <c r="L29" i="4"/>
  <c r="L9" i="4"/>
  <c r="L15" i="4"/>
  <c r="L25" i="4"/>
  <c r="L52" i="4"/>
  <c r="L5" i="4"/>
  <c r="L10" i="4"/>
  <c r="L61" i="4"/>
  <c r="L51" i="4"/>
  <c r="L4" i="4"/>
  <c r="B46" i="4"/>
  <c r="B51" i="4"/>
  <c r="B58" i="4"/>
  <c r="B60" i="4"/>
  <c r="B62" i="4"/>
  <c r="B64" i="4"/>
  <c r="B65" i="4"/>
  <c r="B34" i="4"/>
  <c r="B36" i="4"/>
  <c r="B39" i="4"/>
  <c r="B41" i="4"/>
  <c r="B42" i="4"/>
  <c r="L49" i="3" l="1"/>
  <c r="K49" i="4" s="1"/>
  <c r="E49" i="3"/>
  <c r="E49" i="4" s="1"/>
  <c r="B61" i="4"/>
  <c r="B26" i="4"/>
  <c r="B57" i="4"/>
  <c r="B31" i="4"/>
  <c r="B53" i="4"/>
  <c r="B15" i="4"/>
  <c r="B22" i="4"/>
  <c r="B44" i="4"/>
  <c r="B40" i="4"/>
  <c r="B20" i="4"/>
  <c r="B38" i="4"/>
  <c r="B19" i="4"/>
  <c r="B12" i="4"/>
  <c r="B33" i="4"/>
  <c r="B27" i="4"/>
  <c r="B63" i="4"/>
  <c r="B16" i="4"/>
  <c r="B56" i="4"/>
  <c r="B25" i="4"/>
  <c r="B52" i="4"/>
  <c r="B24" i="4"/>
  <c r="B49" i="4"/>
  <c r="B43" i="4"/>
  <c r="B28" i="4"/>
  <c r="B37" i="4"/>
  <c r="B66" i="4"/>
  <c r="B32" i="4"/>
  <c r="B59" i="4"/>
  <c r="B55" i="4"/>
  <c r="B30" i="4"/>
  <c r="B48" i="4"/>
  <c r="B21" i="4"/>
  <c r="B45" i="4"/>
  <c r="B13" i="4"/>
  <c r="B18" i="4"/>
  <c r="B35" i="4"/>
  <c r="B17" i="4"/>
  <c r="B54" i="4"/>
  <c r="B29" i="4"/>
  <c r="B50" i="4"/>
  <c r="B23" i="4"/>
  <c r="B47" i="4"/>
  <c r="B14" i="4"/>
  <c r="E53" i="3"/>
  <c r="E53" i="4" s="1"/>
  <c r="E54" i="3"/>
  <c r="E54" i="4" s="1"/>
  <c r="L48" i="3"/>
  <c r="K48" i="4" s="1"/>
  <c r="E58" i="3"/>
  <c r="E58" i="4" s="1"/>
  <c r="E63" i="3"/>
  <c r="E63" i="4" s="1"/>
  <c r="E55" i="3"/>
  <c r="E55" i="4" s="1"/>
  <c r="E65" i="3"/>
  <c r="E65" i="4" s="1"/>
  <c r="C61" i="4"/>
  <c r="C60" i="4"/>
  <c r="L36" i="3" l="1"/>
  <c r="K36" i="4" s="1"/>
  <c r="E36" i="3"/>
  <c r="E36" i="4" s="1"/>
  <c r="L59" i="3"/>
  <c r="K59" i="4" s="1"/>
  <c r="E59" i="3"/>
  <c r="E59" i="4" s="1"/>
  <c r="L42" i="3"/>
  <c r="K42" i="4" s="1"/>
  <c r="E42" i="3"/>
  <c r="E42" i="4" s="1"/>
  <c r="L38" i="3"/>
  <c r="K38" i="4" s="1"/>
  <c r="E38" i="3"/>
  <c r="E38" i="4" s="1"/>
  <c r="L62" i="3"/>
  <c r="K62" i="4" s="1"/>
  <c r="E62" i="3"/>
  <c r="E62" i="4" s="1"/>
  <c r="L46" i="3"/>
  <c r="K46" i="4" s="1"/>
  <c r="E46" i="3"/>
  <c r="E46" i="4" s="1"/>
  <c r="L40" i="3"/>
  <c r="K40" i="4" s="1"/>
  <c r="E40" i="3"/>
  <c r="E40" i="4" s="1"/>
  <c r="L37" i="3"/>
  <c r="K37" i="4" s="1"/>
  <c r="E37" i="3"/>
  <c r="E37" i="4" s="1"/>
  <c r="L34" i="3"/>
  <c r="K34" i="4" s="1"/>
  <c r="E34" i="3"/>
  <c r="E34" i="4" s="1"/>
  <c r="L52" i="3"/>
  <c r="K52" i="4" s="1"/>
  <c r="E52" i="3"/>
  <c r="E52" i="4" s="1"/>
  <c r="C66" i="4"/>
  <c r="E66" i="3"/>
  <c r="E66" i="4" s="1"/>
  <c r="C67" i="4"/>
  <c r="E67" i="3"/>
  <c r="E67" i="4" s="1"/>
  <c r="L60" i="3"/>
  <c r="K60" i="4" s="1"/>
  <c r="E60" i="3"/>
  <c r="E60" i="4" s="1"/>
  <c r="L57" i="3"/>
  <c r="K57" i="4" s="1"/>
  <c r="E57" i="3"/>
  <c r="E57" i="4" s="1"/>
  <c r="L50" i="3"/>
  <c r="K50" i="4" s="1"/>
  <c r="E50" i="3"/>
  <c r="E50" i="4" s="1"/>
  <c r="L43" i="3"/>
  <c r="K43" i="4" s="1"/>
  <c r="E43" i="3"/>
  <c r="E43" i="4" s="1"/>
  <c r="L47" i="3"/>
  <c r="K47" i="4" s="1"/>
  <c r="E47" i="3"/>
  <c r="E47" i="4" s="1"/>
  <c r="L56" i="3"/>
  <c r="K56" i="4" s="1"/>
  <c r="E56" i="3"/>
  <c r="E56" i="4" s="1"/>
  <c r="L39" i="3"/>
  <c r="K39" i="4" s="1"/>
  <c r="E39" i="3"/>
  <c r="E39" i="4" s="1"/>
  <c r="L64" i="3"/>
  <c r="K64" i="4" s="1"/>
  <c r="E64" i="3"/>
  <c r="E64" i="4" s="1"/>
  <c r="L45" i="3"/>
  <c r="K45" i="4" s="1"/>
  <c r="E45" i="3"/>
  <c r="E45" i="4" s="1"/>
  <c r="L35" i="3"/>
  <c r="K35" i="4" s="1"/>
  <c r="E35" i="3"/>
  <c r="E35" i="4" s="1"/>
  <c r="L41" i="3"/>
  <c r="K41" i="4" s="1"/>
  <c r="E41" i="3"/>
  <c r="E41" i="4" s="1"/>
  <c r="L44" i="3"/>
  <c r="K44" i="4" s="1"/>
  <c r="E44" i="3"/>
  <c r="E44" i="4" s="1"/>
  <c r="C56" i="4"/>
  <c r="L55" i="3"/>
  <c r="K55" i="4" s="1"/>
  <c r="C38" i="4"/>
  <c r="L58" i="3"/>
  <c r="K58" i="4" s="1"/>
  <c r="C58" i="4"/>
  <c r="L54" i="3"/>
  <c r="K54" i="4" s="1"/>
  <c r="C51" i="4"/>
  <c r="L53" i="3"/>
  <c r="K53" i="4" s="1"/>
  <c r="C34" i="4"/>
  <c r="L51" i="3"/>
  <c r="K51" i="4" s="1"/>
  <c r="L63" i="3"/>
  <c r="K63" i="4" s="1"/>
  <c r="C62" i="4"/>
  <c r="C46" i="4"/>
  <c r="L65" i="3"/>
  <c r="K65" i="4" s="1"/>
  <c r="C64" i="4"/>
  <c r="L66" i="3"/>
  <c r="K66" i="4" s="1"/>
  <c r="C65" i="4"/>
  <c r="L67" i="3"/>
  <c r="K67" i="4" s="1"/>
  <c r="C39" i="4"/>
  <c r="C32" i="4"/>
  <c r="C19" i="4"/>
  <c r="C44" i="4"/>
  <c r="C25" i="4"/>
  <c r="C26" i="4"/>
  <c r="C22" i="4"/>
  <c r="C42" i="4"/>
  <c r="C36" i="4"/>
  <c r="C40" i="4"/>
  <c r="C20" i="4"/>
  <c r="C52" i="4"/>
  <c r="C24" i="4"/>
  <c r="C12" i="4"/>
  <c r="C45" i="4"/>
  <c r="C13" i="4"/>
  <c r="C33" i="4"/>
  <c r="C27" i="4"/>
  <c r="C35" i="4"/>
  <c r="C17" i="4"/>
  <c r="C53" i="4"/>
  <c r="C15" i="4"/>
  <c r="C37" i="4"/>
  <c r="C59" i="4"/>
  <c r="C54" i="4"/>
  <c r="C29" i="4"/>
  <c r="C18" i="4"/>
  <c r="C55" i="4"/>
  <c r="C30" i="4"/>
  <c r="C48" i="4"/>
  <c r="C21" i="4"/>
  <c r="C47" i="4"/>
  <c r="C14" i="4"/>
  <c r="C63" i="4"/>
  <c r="C16" i="4"/>
  <c r="C43" i="4"/>
  <c r="C28" i="4"/>
  <c r="C49" i="4"/>
  <c r="C41" i="4"/>
  <c r="C57" i="4"/>
  <c r="C31" i="4"/>
  <c r="C50" i="4"/>
  <c r="C23" i="4"/>
</calcChain>
</file>

<file path=xl/sharedStrings.xml><?xml version="1.0" encoding="utf-8"?>
<sst xmlns="http://schemas.openxmlformats.org/spreadsheetml/2006/main" count="1370" uniqueCount="329">
  <si>
    <t>Nombre</t>
  </si>
  <si>
    <t>X</t>
  </si>
  <si>
    <t>Tipo</t>
  </si>
  <si>
    <t>Clase</t>
  </si>
  <si>
    <t>Pozo</t>
  </si>
  <si>
    <t>Quebrada</t>
  </si>
  <si>
    <t>Rio</t>
  </si>
  <si>
    <t>Manantial</t>
  </si>
  <si>
    <t>Subterranea</t>
  </si>
  <si>
    <t>Superficial</t>
  </si>
  <si>
    <t>Campo</t>
  </si>
  <si>
    <t>MANANTIAL MONTE ROJO</t>
  </si>
  <si>
    <t>CASETA BUENOS AIRES</t>
  </si>
  <si>
    <t>FINCA JAMAICA</t>
  </si>
  <si>
    <t>ESPUSATO</t>
  </si>
  <si>
    <t>ACUEDUCTO KM 36 MARYOMI BADILLO</t>
  </si>
  <si>
    <t>QUEBRADA LA GOMEZ</t>
  </si>
  <si>
    <t>FINCA LA FLORESTA</t>
  </si>
  <si>
    <t>ACUEDUCTO LA CRISTALINA</t>
  </si>
  <si>
    <t>QUEBRADA NN</t>
  </si>
  <si>
    <t>ACUEDUCTO KM 20</t>
  </si>
  <si>
    <t>ACUEDUCTO SAN CLAVER</t>
  </si>
  <si>
    <t>ACUEDUCTO KM 8</t>
  </si>
  <si>
    <t>QUEBRADA PROCESADORA DE PALMAS ACEITE</t>
  </si>
  <si>
    <t>FINCA JOHAN RUIZ</t>
  </si>
  <si>
    <t>FINCA LA MARQUEZA</t>
  </si>
  <si>
    <t>FINCA LAS DELICIAS</t>
  </si>
  <si>
    <t>FINCA LA ESMERALDA</t>
  </si>
  <si>
    <t>QUEBRADA KM 08</t>
  </si>
  <si>
    <t>ACUEDUCTO BRISAS</t>
  </si>
  <si>
    <t>CASA CANTAGALLO</t>
  </si>
  <si>
    <t>RIO MAGDALENA</t>
  </si>
  <si>
    <t>POZO PUERTO WILCHES</t>
  </si>
  <si>
    <t>FINCA LA BELLEZA</t>
  </si>
  <si>
    <t>AGROPALMA VIVIANA CARMONA</t>
  </si>
  <si>
    <t>FINCA SAN JOSE</t>
  </si>
  <si>
    <t>QUEBRADA KM 36</t>
  </si>
  <si>
    <t>ACUEDUCTO SABANA DE TORRES</t>
  </si>
  <si>
    <t xml:space="preserve">Cienaga </t>
  </si>
  <si>
    <t>Y</t>
  </si>
  <si>
    <t>LONG</t>
  </si>
  <si>
    <t>LAT</t>
  </si>
  <si>
    <t>Fecha</t>
  </si>
  <si>
    <t>Analisis</t>
  </si>
  <si>
    <t>pH</t>
  </si>
  <si>
    <t>CE</t>
  </si>
  <si>
    <t>Profundidad</t>
  </si>
  <si>
    <t>AGUAS DE P WILCHES PLANTA</t>
  </si>
  <si>
    <t>ECP 2 ABAS</t>
  </si>
  <si>
    <t>PCM 2 ABAS</t>
  </si>
  <si>
    <t>PCM 1 ABAS</t>
  </si>
  <si>
    <t>ACUEDUCTO EL TALADRO</t>
  </si>
  <si>
    <t>BOCATOMA ACUEDUCTO CAYUMBA</t>
  </si>
  <si>
    <t>FINCA SANTA MONICA</t>
  </si>
  <si>
    <t>FINCA VILLA MARIA</t>
  </si>
  <si>
    <t>CASERIO SABANETA</t>
  </si>
  <si>
    <t>AGUAS DE P WILCHES</t>
  </si>
  <si>
    <t>FINCA LA FLORIDA</t>
  </si>
  <si>
    <t>FINCA SANTA TERESA</t>
  </si>
  <si>
    <t>CASA LA INDEPENDENCIA KM 07</t>
  </si>
  <si>
    <t>ESPUSATO II ESTADIO</t>
  </si>
  <si>
    <t>07/11/2020</t>
  </si>
  <si>
    <t>09/11/2020</t>
  </si>
  <si>
    <t>10/11/2020</t>
  </si>
  <si>
    <t>06/11/2020</t>
  </si>
  <si>
    <t>08/11/2020</t>
  </si>
  <si>
    <t>05/11/2020</t>
  </si>
  <si>
    <t>03/11/2020</t>
  </si>
  <si>
    <t>ABAS</t>
  </si>
  <si>
    <t>Aljibe</t>
  </si>
  <si>
    <t>SAAM</t>
  </si>
  <si>
    <t>SDT</t>
  </si>
  <si>
    <t>SST</t>
  </si>
  <si>
    <t>SSV</t>
  </si>
  <si>
    <t>STT</t>
  </si>
  <si>
    <t>ACBRIS03</t>
  </si>
  <si>
    <t>ACBRIS04</t>
  </si>
  <si>
    <t>ACKM2002</t>
  </si>
  <si>
    <t>ACKM2003</t>
  </si>
  <si>
    <t>ACKM3602</t>
  </si>
  <si>
    <t>ACKM3603</t>
  </si>
  <si>
    <t>ACKM0803</t>
  </si>
  <si>
    <t>ACKM0804</t>
  </si>
  <si>
    <t>ACLCRI03</t>
  </si>
  <si>
    <t>ACLCRI04</t>
  </si>
  <si>
    <t>ACSABT01</t>
  </si>
  <si>
    <t>ACSANC03</t>
  </si>
  <si>
    <t>ACSANC04</t>
  </si>
  <si>
    <t>AGVICA01</t>
  </si>
  <si>
    <t>CASCAN01</t>
  </si>
  <si>
    <t>CASCAN02</t>
  </si>
  <si>
    <t>CABUAI04</t>
  </si>
  <si>
    <t>ESPUSA03</t>
  </si>
  <si>
    <t>QULGOM01</t>
  </si>
  <si>
    <t>FINJAM03</t>
  </si>
  <si>
    <t>FINJOH01</t>
  </si>
  <si>
    <t>QUPPA01</t>
  </si>
  <si>
    <t>FINLAB01</t>
  </si>
  <si>
    <t>FINLES01</t>
  </si>
  <si>
    <t>RIMAGD01</t>
  </si>
  <si>
    <t>FINLMA02</t>
  </si>
  <si>
    <t>FINLSD01</t>
  </si>
  <si>
    <t>FINLSD02</t>
  </si>
  <si>
    <t>FINSJG01</t>
  </si>
  <si>
    <t>FINSJS01</t>
  </si>
  <si>
    <t>MANMRO04</t>
  </si>
  <si>
    <t>QUKM3601</t>
  </si>
  <si>
    <t>POPWIL01</t>
  </si>
  <si>
    <t>Label</t>
  </si>
  <si>
    <t>Sample</t>
  </si>
  <si>
    <t>Color</t>
  </si>
  <si>
    <t>Marker</t>
  </si>
  <si>
    <t>Size</t>
  </si>
  <si>
    <t>Alpha</t>
  </si>
  <si>
    <t>Punto de Control</t>
  </si>
  <si>
    <t>Muestra</t>
  </si>
  <si>
    <t>HCO3</t>
  </si>
  <si>
    <t>CO3</t>
  </si>
  <si>
    <t>Ca</t>
  </si>
  <si>
    <t>Mg</t>
  </si>
  <si>
    <t>Fe</t>
  </si>
  <si>
    <t>Mn</t>
  </si>
  <si>
    <t>K</t>
  </si>
  <si>
    <t>Na</t>
  </si>
  <si>
    <t>F</t>
  </si>
  <si>
    <t>NO2</t>
  </si>
  <si>
    <t>NO3</t>
  </si>
  <si>
    <t>Cl</t>
  </si>
  <si>
    <t>SO4</t>
  </si>
  <si>
    <t>PO4</t>
  </si>
  <si>
    <t>TDS</t>
  </si>
  <si>
    <t>v</t>
  </si>
  <si>
    <t>p</t>
  </si>
  <si>
    <t>PCM2ABAS</t>
  </si>
  <si>
    <t>ESPUSAII</t>
  </si>
  <si>
    <t>FINCJAMA</t>
  </si>
  <si>
    <t>FINCSANT</t>
  </si>
  <si>
    <t xml:space="preserve">MANAIAL </t>
  </si>
  <si>
    <t>CASAALIN</t>
  </si>
  <si>
    <t>CASERISA</t>
  </si>
  <si>
    <t>CASEBBUE</t>
  </si>
  <si>
    <t>ECP2ABAS</t>
  </si>
  <si>
    <t>FINCLAFR</t>
  </si>
  <si>
    <t>d</t>
  </si>
  <si>
    <t>o</t>
  </si>
  <si>
    <t>Season</t>
  </si>
  <si>
    <t xml:space="preserve">CIENAGA YARIRI </t>
  </si>
  <si>
    <t>PCM1ABAS</t>
  </si>
  <si>
    <t>CIENYARI</t>
  </si>
  <si>
    <t>ACUEDUCTO VEREDA KM 36</t>
  </si>
  <si>
    <t>ACVEKM36</t>
  </si>
  <si>
    <t>Temporada</t>
  </si>
  <si>
    <t>Seco</t>
  </si>
  <si>
    <t>Lluvia</t>
  </si>
  <si>
    <t>ZEM IV</t>
  </si>
  <si>
    <t>ZEM V</t>
  </si>
  <si>
    <t>CAMPO II</t>
  </si>
  <si>
    <t>CAMPO III</t>
  </si>
  <si>
    <t>pH Campo</t>
  </si>
  <si>
    <t>CE Campo</t>
  </si>
  <si>
    <t>Acidez_total</t>
  </si>
  <si>
    <t>Bicarbonatos</t>
  </si>
  <si>
    <t>Alcalinidad_total</t>
  </si>
  <si>
    <t>Cloruros</t>
  </si>
  <si>
    <t>CO2_disuelto</t>
  </si>
  <si>
    <t>Dureza_total</t>
  </si>
  <si>
    <t>Calcio</t>
  </si>
  <si>
    <t>Magnesio</t>
  </si>
  <si>
    <t>Fluoruros</t>
  </si>
  <si>
    <t>Nitratos</t>
  </si>
  <si>
    <t>Nitritos</t>
  </si>
  <si>
    <t>Nitrogeno amoniacal</t>
  </si>
  <si>
    <t>Nitrogeno total</t>
  </si>
  <si>
    <t>Ortofosfatos</t>
  </si>
  <si>
    <t>Sulfatos</t>
  </si>
  <si>
    <t>Sulfuro</t>
  </si>
  <si>
    <t>Cianuro</t>
  </si>
  <si>
    <t>Fosforo total</t>
  </si>
  <si>
    <t>COT</t>
  </si>
  <si>
    <t>DQO</t>
  </si>
  <si>
    <t>Fenoles</t>
  </si>
  <si>
    <t>Grasas y aceites</t>
  </si>
  <si>
    <t>Hidrocarburos totales</t>
  </si>
  <si>
    <t>Boro</t>
  </si>
  <si>
    <t>Color aparente</t>
  </si>
  <si>
    <t>Hierro</t>
  </si>
  <si>
    <t>Manganeso</t>
  </si>
  <si>
    <t>Potasio</t>
  </si>
  <si>
    <t>Sodio</t>
  </si>
  <si>
    <t>Coliformes totales</t>
  </si>
  <si>
    <t>E coli</t>
  </si>
  <si>
    <t>Aluminio</t>
  </si>
  <si>
    <t>Arsenico</t>
  </si>
  <si>
    <t>Bario</t>
  </si>
  <si>
    <t>Cadmio</t>
  </si>
  <si>
    <t>Zinc</t>
  </si>
  <si>
    <t>Cobre</t>
  </si>
  <si>
    <t>Cromo</t>
  </si>
  <si>
    <t>Estroncio</t>
  </si>
  <si>
    <t>Mercurio</t>
  </si>
  <si>
    <t>Niquel</t>
  </si>
  <si>
    <t>Plata</t>
  </si>
  <si>
    <t>Plomo</t>
  </si>
  <si>
    <t>Selenio</t>
  </si>
  <si>
    <t>Silice</t>
  </si>
  <si>
    <t>Vanadio</t>
  </si>
  <si>
    <t>Cluster</t>
  </si>
  <si>
    <t>2Color2</t>
  </si>
  <si>
    <t>CH23</t>
  </si>
  <si>
    <t>ACUEDUCTO CAMPO PAYOA</t>
  </si>
  <si>
    <t>EMPRESA EL HORIZONTE S.A.S</t>
  </si>
  <si>
    <t xml:space="preserve">ACUEDUCTO PROVINCIA </t>
  </si>
  <si>
    <t xml:space="preserve">ACUEDUCTO SABANA POZO </t>
  </si>
  <si>
    <t>PARADOR DONDE LUCY</t>
  </si>
  <si>
    <t xml:space="preserve">SAN JORGE </t>
  </si>
  <si>
    <t>FINCA SABANA I</t>
  </si>
  <si>
    <t>FINCA SABANA II</t>
  </si>
  <si>
    <t>^</t>
  </si>
  <si>
    <t>ACUCAMPA</t>
  </si>
  <si>
    <t>EMPELHORI</t>
  </si>
  <si>
    <t>ACUEPROV</t>
  </si>
  <si>
    <t>ACUSABPO</t>
  </si>
  <si>
    <t>PARADOLU</t>
  </si>
  <si>
    <t>SANJORGE</t>
  </si>
  <si>
    <t>FINCSABI</t>
  </si>
  <si>
    <t>FINSABII</t>
  </si>
  <si>
    <t>Dry</t>
  </si>
  <si>
    <t>Balance</t>
  </si>
  <si>
    <t>2Marker2</t>
  </si>
  <si>
    <t>s</t>
  </si>
  <si>
    <t>*</t>
  </si>
  <si>
    <t>FINCA  LA MANGUITA</t>
  </si>
  <si>
    <t>LA INDEPENDENCIA</t>
  </si>
  <si>
    <t>FINCA VILLA EMILIANA</t>
  </si>
  <si>
    <t>KM 8- CASA ELIZABETH</t>
  </si>
  <si>
    <t>AGROPALMA</t>
  </si>
  <si>
    <t>FINCA LA HORQUETA</t>
  </si>
  <si>
    <t>FINCA AL LADO DE  LA DANIELA</t>
  </si>
  <si>
    <t>FINCA LA DANIELA</t>
  </si>
  <si>
    <t>COSTA RICA 1</t>
  </si>
  <si>
    <t>COSTA RICA 2</t>
  </si>
  <si>
    <t>CASA KM 3</t>
  </si>
  <si>
    <t>FINCA EDUARD</t>
  </si>
  <si>
    <t>CIENAGA YARIRI</t>
  </si>
  <si>
    <t>Superficicial</t>
  </si>
  <si>
    <t>ZEM VI</t>
  </si>
  <si>
    <t>FINLAMAN</t>
  </si>
  <si>
    <t>LAINDEPE</t>
  </si>
  <si>
    <t>FINVILLEM</t>
  </si>
  <si>
    <t>FINJOHARU</t>
  </si>
  <si>
    <t>AGROPALM</t>
  </si>
  <si>
    <t>FINLAHOR</t>
  </si>
  <si>
    <t>FINLADAN</t>
  </si>
  <si>
    <t>FINLAMAR</t>
  </si>
  <si>
    <t>FINSANJO</t>
  </si>
  <si>
    <t>COSTRIC1</t>
  </si>
  <si>
    <t>COSTRIC2</t>
  </si>
  <si>
    <t>FINCEDUA</t>
  </si>
  <si>
    <t>CASAKM03</t>
  </si>
  <si>
    <t>L-ESPUSATO</t>
  </si>
  <si>
    <t>L-ACUEDUCTO KM 8</t>
  </si>
  <si>
    <t>L-FINCA JAMAICA</t>
  </si>
  <si>
    <t>L-FINCA LA FLORIDA</t>
  </si>
  <si>
    <t>L-FINCA SANTA TERESA</t>
  </si>
  <si>
    <t>L-ACUEDUCTO EL TALADRO</t>
  </si>
  <si>
    <t>L-ACUEDUCTO KM 36 MARYOMI BADILLO</t>
  </si>
  <si>
    <t>L-ACUEDUCTO LA CRISTALINA</t>
  </si>
  <si>
    <t>L-CASERIO SABANETA</t>
  </si>
  <si>
    <t>L-ACUEDUCTO BRISAS</t>
  </si>
  <si>
    <t>L-ACUEDUCTO KM 20</t>
  </si>
  <si>
    <t>L-ACUEDUCTO SAN CLAVER</t>
  </si>
  <si>
    <t>L-CASA LA INDEPENDENCIA KM 07</t>
  </si>
  <si>
    <t>L-AGUAS DE P WILCHES</t>
  </si>
  <si>
    <t>L-AGUAS DE P WILCHES PLANTA</t>
  </si>
  <si>
    <t>L-CASETA BUENOS AIRES</t>
  </si>
  <si>
    <t>L-ECP 2 ABAS</t>
  </si>
  <si>
    <t>L-MANANTIAL MONTE ROJO</t>
  </si>
  <si>
    <t>L-PCM 1 ABAS</t>
  </si>
  <si>
    <t>L-PCM 2 ABAS</t>
  </si>
  <si>
    <t>L-CIENAGA YARIRI </t>
  </si>
  <si>
    <t>Cienaga </t>
  </si>
  <si>
    <t>E-ACUEDUCTO BRISAS</t>
  </si>
  <si>
    <t>E-ACUEDUCTO LA CRISTALINA</t>
  </si>
  <si>
    <t>E-ACUEDUCTO SAN CLAVER</t>
  </si>
  <si>
    <t>E-CASETA BUENOS AIRES</t>
  </si>
  <si>
    <t>E-ESPUSATO</t>
  </si>
  <si>
    <t>E-ESPUSATO II ESTADIO</t>
  </si>
  <si>
    <t>E-FINCA JAMAICA</t>
  </si>
  <si>
    <t>E-FINCA LA FLORESTA</t>
  </si>
  <si>
    <t>E-FINCA VILLA MARIA</t>
  </si>
  <si>
    <t>E-MANANTIAL MONTE ROJO</t>
  </si>
  <si>
    <t>E-PCM 2 ABAS</t>
  </si>
  <si>
    <t>L-QUEBRADA LA GOMEZ</t>
  </si>
  <si>
    <t>L-FINCA JOHAN RUIZ</t>
  </si>
  <si>
    <t>L-FINCA LAS DELICIAS</t>
  </si>
  <si>
    <t>L-FINCA LA ESMERALDA</t>
  </si>
  <si>
    <t>L-QUEBRADA PROCESADORA DE PALMAS ACEITE</t>
  </si>
  <si>
    <t>L-FINCA SAN JOSE</t>
  </si>
  <si>
    <t>L-CASA CANTAGALLO</t>
  </si>
  <si>
    <t>L-POZO PUERTO WILCHES</t>
  </si>
  <si>
    <t>L-RIO MAGDALENA</t>
  </si>
  <si>
    <t>L-FINCA LA BELLEZA</t>
  </si>
  <si>
    <t>L-FINCA LA MARQUEZA</t>
  </si>
  <si>
    <t>L-AGROPALMA VIVIANA CARMONA</t>
  </si>
  <si>
    <t>L-ACUEDUCTO SABANA DE TORRES</t>
  </si>
  <si>
    <t>L-ACUEDUCTO VEREDA KM 36</t>
  </si>
  <si>
    <t>L-QUEBRADA KM 36</t>
  </si>
  <si>
    <t>E-ACUEDUCTO CAMPO PAYOA</t>
  </si>
  <si>
    <t>E-EMPRESA EL HORIZONTE S.A.S</t>
  </si>
  <si>
    <t>E-ACUEDUCTO PROVINCIA </t>
  </si>
  <si>
    <t>E-ACUEDUCTO SABANA POZO </t>
  </si>
  <si>
    <t>E-PARADOR DONDE LUCY</t>
  </si>
  <si>
    <t>E-SAN JORGE </t>
  </si>
  <si>
    <t>E-FINCA SABANA I</t>
  </si>
  <si>
    <t>E-FINCA SABANA II</t>
  </si>
  <si>
    <t>E-FINCA  LA MANGUITA</t>
  </si>
  <si>
    <t>E-LA INDEPENDENCIA</t>
  </si>
  <si>
    <t>E-FINCA VILLA EMILIANA</t>
  </si>
  <si>
    <t>E-AGROPALMA</t>
  </si>
  <si>
    <t>E-FINCA JOHAN RUIZ</t>
  </si>
  <si>
    <t>E-FINCA LA HORQUETA</t>
  </si>
  <si>
    <t>E-FINCA LA DANIELA</t>
  </si>
  <si>
    <t>E-FINCA LA MARQUEZA</t>
  </si>
  <si>
    <t>E-COSTA RICA 1</t>
  </si>
  <si>
    <t>E-COSTA RICA 2</t>
  </si>
  <si>
    <t>E-FINCA EDUARD</t>
  </si>
  <si>
    <t>E-FINCA SAN JOSE</t>
  </si>
  <si>
    <t>E-CASA KM 3</t>
  </si>
  <si>
    <t>E-RIO MAGDALENA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</si>
</sst>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"/>
    <numFmt numFmtId="166" formatCode="0.000"/>
    <numFmt numFmtId="167" formatCode="0.00000"/>
    <numFmt numFmtId="168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vertical="top"/>
    </xf>
    <xf numFmtId="9" fontId="0" fillId="0" borderId="0" xfId="1" applyFon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3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5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562A-87D5-4EC6-887B-D318BF3813AF}">
  <dimension ref="A1:BP105"/>
  <sheetViews>
    <sheetView workbookViewId="0">
      <pane xSplit="1" ySplit="1" topLeftCell="E68" activePane="bottomRight" state="frozen"/>
      <selection pane="topRight" activeCell="B1" sqref="B1"/>
      <selection pane="bottomLeft" activeCell="A2" sqref="A2"/>
      <selection pane="bottomRight" activeCell="E96" sqref="E96"/>
    </sheetView>
  </sheetViews>
  <sheetFormatPr baseColWidth="10" defaultRowHeight="15" x14ac:dyDescent="0.25"/>
  <cols>
    <col min="1" max="1" width="41" bestFit="1" customWidth="1"/>
    <col min="2" max="5" width="11.42578125" customWidth="1"/>
    <col min="6" max="7" width="11.42578125" style="2" customWidth="1"/>
    <col min="11" max="11" width="18" bestFit="1" customWidth="1"/>
    <col min="13" max="13" width="12.85546875" bestFit="1" customWidth="1"/>
    <col min="14" max="14" width="5.7109375" bestFit="1" customWidth="1"/>
    <col min="15" max="15" width="7.42578125" bestFit="1" customWidth="1"/>
    <col min="16" max="16" width="6" bestFit="1" customWidth="1"/>
    <col min="17" max="17" width="15.7109375" bestFit="1" customWidth="1"/>
    <col min="18" max="18" width="14.7109375" bestFit="1" customWidth="1"/>
    <col min="19" max="19" width="21.140625" bestFit="1" customWidth="1"/>
    <col min="20" max="20" width="12.7109375" bestFit="1" customWidth="1"/>
    <col min="21" max="21" width="16.140625" bestFit="1" customWidth="1"/>
    <col min="22" max="22" width="16.42578125" bestFit="1" customWidth="1"/>
    <col min="23" max="23" width="9.5703125" bestFit="1" customWidth="1"/>
    <col min="24" max="24" width="12.7109375" bestFit="1" customWidth="1"/>
    <col min="25" max="25" width="13.85546875" bestFit="1" customWidth="1"/>
    <col min="26" max="26" width="12" bestFit="1" customWidth="1"/>
    <col min="28" max="28" width="25.5703125" bestFit="1" customWidth="1"/>
    <col min="29" max="29" width="20.42578125" bestFit="1" customWidth="1"/>
    <col min="30" max="30" width="17.28515625" bestFit="1" customWidth="1"/>
    <col min="31" max="31" width="12" bestFit="1" customWidth="1"/>
    <col min="32" max="32" width="11.28515625" bestFit="1" customWidth="1"/>
    <col min="34" max="34" width="18" bestFit="1" customWidth="1"/>
    <col min="35" max="35" width="29.28515625" bestFit="1" customWidth="1"/>
    <col min="36" max="36" width="33.42578125" bestFit="1" customWidth="1"/>
    <col min="37" max="37" width="11" bestFit="1" customWidth="1"/>
    <col min="38" max="38" width="19.7109375" bestFit="1" customWidth="1"/>
    <col min="39" max="39" width="27" bestFit="1" customWidth="1"/>
    <col min="40" max="40" width="8.140625" bestFit="1" customWidth="1"/>
    <col min="41" max="41" width="6.5703125" bestFit="1" customWidth="1"/>
    <col min="42" max="42" width="6.28515625" bestFit="1" customWidth="1"/>
    <col min="43" max="43" width="6.42578125" bestFit="1" customWidth="1"/>
    <col min="44" max="44" width="6.28515625" bestFit="1" customWidth="1"/>
    <col min="45" max="45" width="8.42578125" bestFit="1" customWidth="1"/>
    <col min="46" max="46" width="19.28515625" bestFit="1" customWidth="1"/>
    <col min="47" max="47" width="9.85546875" bestFit="1" customWidth="1"/>
    <col min="48" max="48" width="14.7109375" bestFit="1" customWidth="1"/>
    <col min="49" max="49" width="11" bestFit="1" customWidth="1"/>
    <col min="50" max="50" width="9" bestFit="1" customWidth="1"/>
    <col min="51" max="51" width="22.85546875" bestFit="1" customWidth="1"/>
    <col min="52" max="52" width="9.140625" bestFit="1" customWidth="1"/>
    <col min="53" max="54" width="12.140625" bestFit="1" customWidth="1"/>
    <col min="55" max="55" width="10" bestFit="1" customWidth="1"/>
    <col min="56" max="56" width="10.42578125" bestFit="1" customWidth="1"/>
    <col min="57" max="57" width="7.42578125" bestFit="1" customWidth="1"/>
    <col min="58" max="58" width="9.140625" bestFit="1" customWidth="1"/>
    <col min="59" max="59" width="10" bestFit="1" customWidth="1"/>
    <col min="60" max="60" width="13.42578125" bestFit="1" customWidth="1"/>
    <col min="61" max="61" width="12.5703125" bestFit="1" customWidth="1"/>
    <col min="62" max="62" width="9.85546875" bestFit="1" customWidth="1"/>
    <col min="63" max="63" width="8.5703125" bestFit="1" customWidth="1"/>
    <col min="64" max="64" width="9.7109375" bestFit="1" customWidth="1"/>
    <col min="65" max="65" width="10.5703125" bestFit="1" customWidth="1"/>
    <col min="66" max="66" width="8.42578125" bestFit="1" customWidth="1"/>
  </cols>
  <sheetData>
    <row r="1" spans="1:68" x14ac:dyDescent="0.25">
      <c r="A1" t="s">
        <v>0</v>
      </c>
      <c r="B1" t="s">
        <v>1</v>
      </c>
      <c r="C1" t="s">
        <v>39</v>
      </c>
      <c r="D1" t="s">
        <v>40</v>
      </c>
      <c r="E1" t="s">
        <v>41</v>
      </c>
      <c r="F1" s="2" t="s">
        <v>42</v>
      </c>
      <c r="G1" s="2" t="s">
        <v>43</v>
      </c>
      <c r="H1" t="s">
        <v>2</v>
      </c>
      <c r="I1" t="s">
        <v>3</v>
      </c>
      <c r="J1" t="s">
        <v>151</v>
      </c>
      <c r="K1" t="s">
        <v>10</v>
      </c>
      <c r="L1" t="s">
        <v>46</v>
      </c>
      <c r="M1" t="s">
        <v>158</v>
      </c>
      <c r="N1" t="s">
        <v>44</v>
      </c>
      <c r="O1" t="s">
        <v>159</v>
      </c>
      <c r="P1" t="s">
        <v>45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205</v>
      </c>
      <c r="BP1" t="s">
        <v>206</v>
      </c>
    </row>
    <row r="2" spans="1:68" x14ac:dyDescent="0.25">
      <c r="A2" t="s">
        <v>29</v>
      </c>
      <c r="B2" s="4">
        <v>1016584</v>
      </c>
      <c r="C2" s="4">
        <v>1305796</v>
      </c>
      <c r="D2" s="5">
        <v>-73.927301619999994</v>
      </c>
      <c r="E2" s="5">
        <v>7.361394357</v>
      </c>
      <c r="F2" s="2" t="s">
        <v>61</v>
      </c>
      <c r="G2" s="2">
        <v>36449</v>
      </c>
      <c r="H2" t="s">
        <v>4</v>
      </c>
      <c r="I2" t="s">
        <v>8</v>
      </c>
      <c r="J2" t="s">
        <v>153</v>
      </c>
      <c r="K2" t="s">
        <v>156</v>
      </c>
      <c r="L2">
        <v>100</v>
      </c>
      <c r="M2">
        <v>5.54</v>
      </c>
      <c r="N2">
        <v>5.51</v>
      </c>
      <c r="O2">
        <v>115</v>
      </c>
      <c r="P2">
        <v>115</v>
      </c>
      <c r="Q2">
        <v>12</v>
      </c>
      <c r="R2">
        <f t="shared" ref="R2:R22" si="0">+S2*1.22</f>
        <v>20.74</v>
      </c>
      <c r="S2">
        <v>17</v>
      </c>
      <c r="T2">
        <v>10.199999999999999</v>
      </c>
      <c r="U2">
        <v>5</v>
      </c>
      <c r="V2">
        <v>16</v>
      </c>
      <c r="W2">
        <v>3</v>
      </c>
      <c r="X2">
        <v>2</v>
      </c>
      <c r="Y2">
        <v>0.02</v>
      </c>
      <c r="Z2">
        <v>4.5999999999999996</v>
      </c>
      <c r="AA2">
        <v>0.1</v>
      </c>
      <c r="AB2">
        <v>1</v>
      </c>
      <c r="AC2">
        <v>5.2</v>
      </c>
      <c r="AD2">
        <v>0.2</v>
      </c>
      <c r="AE2">
        <v>2.1</v>
      </c>
      <c r="AF2">
        <v>1</v>
      </c>
      <c r="AG2">
        <v>0.1</v>
      </c>
      <c r="AH2">
        <v>0.11</v>
      </c>
      <c r="AI2">
        <v>2</v>
      </c>
      <c r="AJ2">
        <v>10</v>
      </c>
      <c r="AK2">
        <v>0.01</v>
      </c>
      <c r="AL2">
        <v>10</v>
      </c>
      <c r="AM2">
        <v>10</v>
      </c>
      <c r="AN2">
        <v>0.1</v>
      </c>
      <c r="AO2">
        <v>65</v>
      </c>
      <c r="AP2">
        <v>5</v>
      </c>
      <c r="AQ2">
        <v>5</v>
      </c>
      <c r="AR2">
        <v>65</v>
      </c>
      <c r="AS2">
        <v>1</v>
      </c>
      <c r="AT2">
        <v>5</v>
      </c>
      <c r="AU2">
        <v>0.1</v>
      </c>
      <c r="AV2">
        <v>0.1</v>
      </c>
      <c r="AW2">
        <v>2.7</v>
      </c>
      <c r="AX2">
        <v>11.5</v>
      </c>
      <c r="AY2">
        <v>18</v>
      </c>
      <c r="AZ2">
        <v>9</v>
      </c>
      <c r="BA2">
        <v>0.05</v>
      </c>
      <c r="BB2">
        <v>1E-3</v>
      </c>
      <c r="BC2">
        <v>0.25</v>
      </c>
      <c r="BD2">
        <v>1.5E-3</v>
      </c>
      <c r="BE2">
        <v>2.5000000000000001E-2</v>
      </c>
      <c r="BF2">
        <v>2.5000000000000001E-2</v>
      </c>
      <c r="BG2">
        <v>2.5000000000000001E-2</v>
      </c>
      <c r="BH2">
        <v>2.5000000000000001E-2</v>
      </c>
      <c r="BI2">
        <v>5.0143699999999999E-2</v>
      </c>
      <c r="BJ2">
        <v>5.0000000000000001E-4</v>
      </c>
      <c r="BK2">
        <v>5.0000000000000001E-3</v>
      </c>
      <c r="BL2">
        <v>2.5000000000000001E-2</v>
      </c>
      <c r="BM2">
        <v>1E-3</v>
      </c>
      <c r="BN2">
        <v>13</v>
      </c>
      <c r="BO2">
        <v>0.25</v>
      </c>
      <c r="BP2">
        <v>4</v>
      </c>
    </row>
    <row r="3" spans="1:68" x14ac:dyDescent="0.25">
      <c r="A3" t="s">
        <v>51</v>
      </c>
      <c r="B3" s="4">
        <v>1041849</v>
      </c>
      <c r="C3" s="4">
        <v>1297196</v>
      </c>
      <c r="D3" s="5">
        <v>-73.698536931999996</v>
      </c>
      <c r="E3" s="5">
        <v>7.2834977939999996</v>
      </c>
      <c r="F3" s="2" t="s">
        <v>64</v>
      </c>
      <c r="G3" s="2">
        <v>36392</v>
      </c>
      <c r="H3" t="s">
        <v>4</v>
      </c>
      <c r="I3" t="s">
        <v>8</v>
      </c>
      <c r="J3" t="s">
        <v>153</v>
      </c>
      <c r="K3" t="s">
        <v>156</v>
      </c>
      <c r="L3">
        <v>80</v>
      </c>
      <c r="M3">
        <v>4.4000000000000004</v>
      </c>
      <c r="N3">
        <v>4.1900000000000004</v>
      </c>
      <c r="O3">
        <v>41</v>
      </c>
      <c r="P3">
        <v>41</v>
      </c>
      <c r="Q3">
        <v>24</v>
      </c>
      <c r="R3">
        <f t="shared" si="0"/>
        <v>0</v>
      </c>
      <c r="S3">
        <v>0</v>
      </c>
      <c r="T3">
        <v>1.1000000000000001</v>
      </c>
      <c r="U3">
        <v>10</v>
      </c>
      <c r="V3">
        <v>7</v>
      </c>
      <c r="W3">
        <v>1</v>
      </c>
      <c r="X3">
        <v>1</v>
      </c>
      <c r="Y3">
        <v>0.13</v>
      </c>
      <c r="Z3">
        <v>7.3</v>
      </c>
      <c r="AA3">
        <v>0.1</v>
      </c>
      <c r="AB3">
        <v>1</v>
      </c>
      <c r="AC3">
        <v>5.44</v>
      </c>
      <c r="AD3">
        <v>0.2</v>
      </c>
      <c r="AE3">
        <v>0.2</v>
      </c>
      <c r="AF3">
        <v>1</v>
      </c>
      <c r="AG3">
        <v>0.1</v>
      </c>
      <c r="AH3">
        <v>0.1</v>
      </c>
      <c r="AI3">
        <v>2</v>
      </c>
      <c r="AJ3">
        <v>10</v>
      </c>
      <c r="AK3">
        <v>0.01</v>
      </c>
      <c r="AL3">
        <v>10</v>
      </c>
      <c r="AM3">
        <v>10</v>
      </c>
      <c r="AN3">
        <v>0.1</v>
      </c>
      <c r="AO3">
        <v>32</v>
      </c>
      <c r="AP3">
        <v>5</v>
      </c>
      <c r="AQ3">
        <v>5</v>
      </c>
      <c r="AR3">
        <v>32</v>
      </c>
      <c r="AS3">
        <v>0.5</v>
      </c>
      <c r="AT3">
        <v>7</v>
      </c>
      <c r="AU3">
        <v>0.1</v>
      </c>
      <c r="AV3">
        <v>0.1</v>
      </c>
      <c r="AW3">
        <v>0.5</v>
      </c>
      <c r="AX3">
        <v>0.8</v>
      </c>
      <c r="AY3">
        <v>18</v>
      </c>
      <c r="AZ3">
        <v>9</v>
      </c>
      <c r="BA3">
        <v>0.05</v>
      </c>
      <c r="BB3">
        <v>1E-3</v>
      </c>
      <c r="BC3">
        <v>0.25</v>
      </c>
      <c r="BD3">
        <v>1.5E-3</v>
      </c>
      <c r="BE3">
        <v>0.16600000000000001</v>
      </c>
      <c r="BF3">
        <v>2.5000000000000001E-2</v>
      </c>
      <c r="BG3">
        <v>2.5000000000000001E-2</v>
      </c>
      <c r="BH3">
        <v>2.5000000000000001E-2</v>
      </c>
      <c r="BI3">
        <v>5.0000000000000001E-4</v>
      </c>
      <c r="BJ3">
        <v>5.0000000000000001E-4</v>
      </c>
      <c r="BK3">
        <v>5.0000000000000001E-3</v>
      </c>
      <c r="BL3">
        <v>2.5000000000000001E-2</v>
      </c>
      <c r="BM3">
        <v>1E-3</v>
      </c>
      <c r="BN3">
        <v>11</v>
      </c>
      <c r="BO3">
        <v>0.25</v>
      </c>
      <c r="BP3">
        <v>1</v>
      </c>
    </row>
    <row r="4" spans="1:68" x14ac:dyDescent="0.25">
      <c r="A4" t="s">
        <v>20</v>
      </c>
      <c r="B4" s="4">
        <v>1037790</v>
      </c>
      <c r="C4" s="4">
        <v>1301765</v>
      </c>
      <c r="D4" s="5">
        <v>-73.735262027999994</v>
      </c>
      <c r="E4" s="5">
        <v>7.3248402720000003</v>
      </c>
      <c r="F4" s="2" t="s">
        <v>65</v>
      </c>
      <c r="G4" s="2">
        <v>36446</v>
      </c>
      <c r="H4" t="s">
        <v>4</v>
      </c>
      <c r="I4" t="s">
        <v>8</v>
      </c>
      <c r="J4" t="s">
        <v>153</v>
      </c>
      <c r="K4" t="s">
        <v>156</v>
      </c>
      <c r="L4">
        <v>80</v>
      </c>
      <c r="M4">
        <v>6.44</v>
      </c>
      <c r="N4">
        <v>6.44</v>
      </c>
      <c r="O4">
        <v>189</v>
      </c>
      <c r="P4">
        <v>189</v>
      </c>
      <c r="Q4">
        <v>1</v>
      </c>
      <c r="R4">
        <f t="shared" si="0"/>
        <v>98.82</v>
      </c>
      <c r="S4">
        <v>81</v>
      </c>
      <c r="T4">
        <v>0.3</v>
      </c>
      <c r="U4">
        <v>0</v>
      </c>
      <c r="V4">
        <v>58</v>
      </c>
      <c r="W4">
        <v>13</v>
      </c>
      <c r="X4">
        <v>6</v>
      </c>
      <c r="Y4">
        <v>0.13</v>
      </c>
      <c r="Z4">
        <v>0.1</v>
      </c>
      <c r="AA4">
        <v>0.1</v>
      </c>
      <c r="AB4">
        <v>1</v>
      </c>
      <c r="AC4">
        <v>5</v>
      </c>
      <c r="AD4">
        <v>0.2</v>
      </c>
      <c r="AE4">
        <v>0.5</v>
      </c>
      <c r="AF4">
        <v>1</v>
      </c>
      <c r="AG4">
        <v>0.1</v>
      </c>
      <c r="AH4">
        <v>0.2</v>
      </c>
      <c r="AI4">
        <v>2</v>
      </c>
      <c r="AJ4">
        <v>10</v>
      </c>
      <c r="AK4">
        <v>0.01</v>
      </c>
      <c r="AL4">
        <v>10</v>
      </c>
      <c r="AM4">
        <v>10</v>
      </c>
      <c r="AN4">
        <v>0.1</v>
      </c>
      <c r="AO4">
        <v>119</v>
      </c>
      <c r="AP4">
        <v>5</v>
      </c>
      <c r="AQ4">
        <v>5</v>
      </c>
      <c r="AR4">
        <v>119</v>
      </c>
      <c r="AS4">
        <v>9.5</v>
      </c>
      <c r="AT4">
        <v>17</v>
      </c>
      <c r="AU4">
        <v>0.3</v>
      </c>
      <c r="AV4">
        <v>0.1</v>
      </c>
      <c r="AW4">
        <v>3.3</v>
      </c>
      <c r="AX4">
        <v>10.9</v>
      </c>
      <c r="AY4">
        <v>2400</v>
      </c>
      <c r="AZ4">
        <v>9</v>
      </c>
      <c r="BA4">
        <v>0.05</v>
      </c>
      <c r="BB4">
        <v>7.0156999999999997E-3</v>
      </c>
      <c r="BC4">
        <v>0.25</v>
      </c>
      <c r="BD4">
        <v>1.5E-3</v>
      </c>
      <c r="BE4">
        <v>2.5000000000000001E-2</v>
      </c>
      <c r="BF4">
        <v>2.5000000000000001E-2</v>
      </c>
      <c r="BG4">
        <v>2.5000000000000001E-2</v>
      </c>
      <c r="BH4">
        <v>2.5000000000000001E-2</v>
      </c>
      <c r="BI4">
        <v>0.27555829999999998</v>
      </c>
      <c r="BJ4">
        <v>5.0000000000000001E-4</v>
      </c>
      <c r="BK4">
        <v>5.0000000000000001E-3</v>
      </c>
      <c r="BL4">
        <v>2.5000000000000001E-2</v>
      </c>
      <c r="BM4">
        <v>1E-3</v>
      </c>
      <c r="BN4">
        <v>98</v>
      </c>
      <c r="BO4">
        <v>0.25</v>
      </c>
      <c r="BP4">
        <v>2</v>
      </c>
    </row>
    <row r="5" spans="1:68" x14ac:dyDescent="0.25">
      <c r="A5" t="s">
        <v>15</v>
      </c>
      <c r="B5" s="4">
        <v>1051983</v>
      </c>
      <c r="C5" s="4">
        <v>1305788</v>
      </c>
      <c r="D5" s="5">
        <v>-73.606687131000001</v>
      </c>
      <c r="E5" s="5">
        <v>7.3610997640000004</v>
      </c>
      <c r="F5" s="2" t="s">
        <v>64</v>
      </c>
      <c r="G5" s="2">
        <v>36398</v>
      </c>
      <c r="H5" t="s">
        <v>69</v>
      </c>
      <c r="I5" t="s">
        <v>8</v>
      </c>
      <c r="J5" t="s">
        <v>153</v>
      </c>
      <c r="K5" t="s">
        <v>156</v>
      </c>
      <c r="L5">
        <v>20</v>
      </c>
      <c r="M5">
        <v>3.97</v>
      </c>
      <c r="N5">
        <v>3.87</v>
      </c>
      <c r="O5">
        <v>57.1</v>
      </c>
      <c r="P5">
        <v>57.1</v>
      </c>
      <c r="Q5">
        <v>34</v>
      </c>
      <c r="R5">
        <f t="shared" si="0"/>
        <v>0</v>
      </c>
      <c r="S5">
        <v>0</v>
      </c>
      <c r="T5">
        <v>2.6</v>
      </c>
      <c r="U5">
        <v>15</v>
      </c>
      <c r="V5">
        <v>6</v>
      </c>
      <c r="W5">
        <v>1</v>
      </c>
      <c r="X5">
        <v>1</v>
      </c>
      <c r="Y5">
        <v>0.02</v>
      </c>
      <c r="Z5">
        <v>11</v>
      </c>
      <c r="AA5">
        <v>0.1</v>
      </c>
      <c r="AB5">
        <v>1</v>
      </c>
      <c r="AC5">
        <v>6.04</v>
      </c>
      <c r="AD5">
        <v>0.2</v>
      </c>
      <c r="AE5">
        <v>0.4</v>
      </c>
      <c r="AF5">
        <v>1</v>
      </c>
      <c r="AG5">
        <v>0.1</v>
      </c>
      <c r="AH5">
        <v>0.1</v>
      </c>
      <c r="AI5">
        <v>2</v>
      </c>
      <c r="AJ5">
        <v>10</v>
      </c>
      <c r="AK5">
        <v>0.01</v>
      </c>
      <c r="AL5">
        <v>25</v>
      </c>
      <c r="AM5">
        <v>16</v>
      </c>
      <c r="AN5">
        <v>0.1</v>
      </c>
      <c r="AO5">
        <v>48</v>
      </c>
      <c r="AP5">
        <v>5</v>
      </c>
      <c r="AQ5">
        <v>5</v>
      </c>
      <c r="AR5">
        <v>48</v>
      </c>
      <c r="AS5">
        <v>0.5</v>
      </c>
      <c r="AT5">
        <v>9</v>
      </c>
      <c r="AU5">
        <v>0.1</v>
      </c>
      <c r="AV5">
        <v>0.1</v>
      </c>
      <c r="AW5">
        <v>0.8</v>
      </c>
      <c r="AX5">
        <v>2.2999999999999998</v>
      </c>
      <c r="AY5">
        <v>18</v>
      </c>
      <c r="AZ5">
        <v>9</v>
      </c>
      <c r="BA5">
        <v>0.20180152902883999</v>
      </c>
      <c r="BB5">
        <v>1E-3</v>
      </c>
      <c r="BC5">
        <v>0.25</v>
      </c>
      <c r="BD5">
        <v>1.5E-3</v>
      </c>
      <c r="BE5">
        <v>2.5000000000000001E-2</v>
      </c>
      <c r="BF5">
        <v>2.5000000000000001E-2</v>
      </c>
      <c r="BG5">
        <v>2.5000000000000001E-2</v>
      </c>
      <c r="BH5">
        <v>2.5000000000000001E-2</v>
      </c>
      <c r="BI5">
        <v>5.0000000000000001E-4</v>
      </c>
      <c r="BJ5">
        <v>5.0000000000000001E-4</v>
      </c>
      <c r="BK5">
        <v>5.0000000000000001E-3</v>
      </c>
      <c r="BL5">
        <v>2.5000000000000001E-2</v>
      </c>
      <c r="BM5">
        <v>1E-3</v>
      </c>
      <c r="BN5">
        <v>10</v>
      </c>
      <c r="BO5">
        <v>0.25</v>
      </c>
      <c r="BP5">
        <v>1</v>
      </c>
    </row>
    <row r="6" spans="1:68" x14ac:dyDescent="0.25">
      <c r="A6" t="s">
        <v>22</v>
      </c>
      <c r="B6" s="4">
        <v>1026143</v>
      </c>
      <c r="C6" s="4">
        <v>1302032</v>
      </c>
      <c r="D6" s="5">
        <v>-73.840741291000001</v>
      </c>
      <c r="E6" s="5">
        <v>7.3273223679999999</v>
      </c>
      <c r="F6" s="2" t="s">
        <v>66</v>
      </c>
      <c r="G6" s="2">
        <v>36372</v>
      </c>
      <c r="H6" t="s">
        <v>4</v>
      </c>
      <c r="I6" t="s">
        <v>8</v>
      </c>
      <c r="J6" t="s">
        <v>153</v>
      </c>
      <c r="K6" t="s">
        <v>156</v>
      </c>
      <c r="L6">
        <v>65</v>
      </c>
      <c r="M6">
        <v>7.21</v>
      </c>
      <c r="N6">
        <v>7.21</v>
      </c>
      <c r="O6">
        <v>114.3</v>
      </c>
      <c r="P6">
        <v>114.3</v>
      </c>
      <c r="Q6">
        <v>16</v>
      </c>
      <c r="R6">
        <f t="shared" si="0"/>
        <v>74.42</v>
      </c>
      <c r="S6">
        <v>61</v>
      </c>
      <c r="T6">
        <v>0.2</v>
      </c>
      <c r="U6">
        <v>7</v>
      </c>
      <c r="V6">
        <v>40</v>
      </c>
      <c r="W6">
        <v>10</v>
      </c>
      <c r="X6">
        <v>4</v>
      </c>
      <c r="Y6">
        <v>0.12</v>
      </c>
      <c r="Z6">
        <v>0.1</v>
      </c>
      <c r="AA6">
        <v>0.1</v>
      </c>
      <c r="AB6">
        <v>1</v>
      </c>
      <c r="AC6">
        <v>5</v>
      </c>
      <c r="AD6">
        <v>0.2</v>
      </c>
      <c r="AE6">
        <v>1</v>
      </c>
      <c r="AF6">
        <v>1</v>
      </c>
      <c r="AG6">
        <v>0.1</v>
      </c>
      <c r="AH6">
        <v>0.2</v>
      </c>
      <c r="AI6">
        <v>2</v>
      </c>
      <c r="AJ6">
        <v>10</v>
      </c>
      <c r="AK6">
        <v>0.01</v>
      </c>
      <c r="AL6">
        <v>10</v>
      </c>
      <c r="AM6">
        <v>10</v>
      </c>
      <c r="AN6">
        <v>0.1</v>
      </c>
      <c r="AO6">
        <v>232</v>
      </c>
      <c r="AP6">
        <v>5</v>
      </c>
      <c r="AQ6">
        <v>5</v>
      </c>
      <c r="AR6">
        <v>232</v>
      </c>
      <c r="AS6">
        <v>1</v>
      </c>
      <c r="AT6">
        <v>17</v>
      </c>
      <c r="AU6">
        <v>0.9</v>
      </c>
      <c r="AV6">
        <v>0.1</v>
      </c>
      <c r="AW6">
        <v>4.4000000000000004</v>
      </c>
      <c r="AX6">
        <v>8.6999999999999993</v>
      </c>
      <c r="AY6">
        <v>470</v>
      </c>
      <c r="AZ6">
        <v>9</v>
      </c>
      <c r="BA6">
        <v>0.05</v>
      </c>
      <c r="BB6">
        <v>5.6366000000000003E-3</v>
      </c>
      <c r="BC6">
        <v>0.25</v>
      </c>
      <c r="BD6">
        <v>1.5E-3</v>
      </c>
      <c r="BE6">
        <v>2.5000000000000001E-2</v>
      </c>
      <c r="BF6">
        <v>2.5000000000000001E-2</v>
      </c>
      <c r="BG6">
        <v>2.5000000000000001E-2</v>
      </c>
      <c r="BH6">
        <v>2.5000000000000001E-2</v>
      </c>
      <c r="BI6">
        <v>0.2666037</v>
      </c>
      <c r="BJ6">
        <v>5.0000000000000001E-4</v>
      </c>
      <c r="BK6">
        <v>5.0000000000000001E-3</v>
      </c>
      <c r="BL6">
        <v>2.5000000000000001E-2</v>
      </c>
      <c r="BM6">
        <v>1E-3</v>
      </c>
      <c r="BN6">
        <v>46</v>
      </c>
      <c r="BO6">
        <v>0.25</v>
      </c>
      <c r="BP6">
        <v>2</v>
      </c>
    </row>
    <row r="7" spans="1:68" x14ac:dyDescent="0.25">
      <c r="A7" t="s">
        <v>18</v>
      </c>
      <c r="B7" s="4">
        <v>1043911</v>
      </c>
      <c r="C7" s="4">
        <v>1304451</v>
      </c>
      <c r="D7" s="5">
        <v>-73.679806353999993</v>
      </c>
      <c r="E7" s="5">
        <v>7.349081505</v>
      </c>
      <c r="F7" s="2" t="s">
        <v>64</v>
      </c>
      <c r="G7" s="2">
        <v>36397</v>
      </c>
      <c r="H7" t="s">
        <v>4</v>
      </c>
      <c r="I7" t="s">
        <v>8</v>
      </c>
      <c r="J7" t="s">
        <v>153</v>
      </c>
      <c r="K7" t="s">
        <v>156</v>
      </c>
      <c r="L7">
        <v>80</v>
      </c>
      <c r="M7">
        <v>4.4400000000000004</v>
      </c>
      <c r="N7">
        <v>6.7</v>
      </c>
      <c r="O7">
        <v>135.69999999999999</v>
      </c>
      <c r="P7">
        <v>135.69999999999999</v>
      </c>
      <c r="Q7">
        <v>25</v>
      </c>
      <c r="R7">
        <f t="shared" si="0"/>
        <v>90.28</v>
      </c>
      <c r="S7">
        <v>74</v>
      </c>
      <c r="T7">
        <v>0.3</v>
      </c>
      <c r="U7">
        <v>11</v>
      </c>
      <c r="V7">
        <v>42</v>
      </c>
      <c r="W7">
        <v>9</v>
      </c>
      <c r="X7">
        <v>5</v>
      </c>
      <c r="Y7">
        <v>0.2</v>
      </c>
      <c r="Z7">
        <v>0.1</v>
      </c>
      <c r="AA7">
        <v>0.1</v>
      </c>
      <c r="AB7">
        <v>1</v>
      </c>
      <c r="AC7">
        <v>5</v>
      </c>
      <c r="AD7">
        <v>0.2</v>
      </c>
      <c r="AE7">
        <v>0.2</v>
      </c>
      <c r="AF7">
        <v>1</v>
      </c>
      <c r="AG7">
        <v>0.1</v>
      </c>
      <c r="AH7">
        <v>0.1</v>
      </c>
      <c r="AI7">
        <v>2</v>
      </c>
      <c r="AJ7">
        <v>10</v>
      </c>
      <c r="AK7">
        <v>0.01</v>
      </c>
      <c r="AL7">
        <v>10</v>
      </c>
      <c r="AM7">
        <v>10</v>
      </c>
      <c r="AN7">
        <v>0.1</v>
      </c>
      <c r="AO7">
        <v>171</v>
      </c>
      <c r="AP7">
        <v>5</v>
      </c>
      <c r="AQ7">
        <v>5</v>
      </c>
      <c r="AR7">
        <v>171</v>
      </c>
      <c r="AS7">
        <v>1.3</v>
      </c>
      <c r="AT7">
        <v>20</v>
      </c>
      <c r="AU7">
        <v>0.4</v>
      </c>
      <c r="AV7">
        <v>0.2</v>
      </c>
      <c r="AW7">
        <v>4.5999999999999996</v>
      </c>
      <c r="AX7">
        <v>8.1</v>
      </c>
      <c r="AY7">
        <v>1700</v>
      </c>
      <c r="AZ7">
        <v>9</v>
      </c>
      <c r="BA7">
        <v>0.05</v>
      </c>
      <c r="BB7">
        <v>5.4305000000000004E-3</v>
      </c>
      <c r="BC7">
        <v>0.25</v>
      </c>
      <c r="BD7">
        <v>1.5E-3</v>
      </c>
      <c r="BE7">
        <v>2.5000000000000001E-2</v>
      </c>
      <c r="BF7">
        <v>2.5000000000000001E-2</v>
      </c>
      <c r="BG7">
        <v>2.5000000000000001E-2</v>
      </c>
      <c r="BH7">
        <v>2.5000000000000001E-2</v>
      </c>
      <c r="BI7">
        <v>5.0000000000000001E-4</v>
      </c>
      <c r="BJ7">
        <v>5.0000000000000001E-4</v>
      </c>
      <c r="BK7">
        <v>5.0000000000000001E-3</v>
      </c>
      <c r="BL7">
        <v>2.5000000000000001E-2</v>
      </c>
      <c r="BM7">
        <v>1E-3</v>
      </c>
      <c r="BN7">
        <v>87</v>
      </c>
      <c r="BO7">
        <v>0.25</v>
      </c>
      <c r="BP7">
        <v>2</v>
      </c>
    </row>
    <row r="8" spans="1:68" x14ac:dyDescent="0.25">
      <c r="A8" t="s">
        <v>21</v>
      </c>
      <c r="B8" s="4">
        <v>1033847</v>
      </c>
      <c r="C8" s="4">
        <v>1301722</v>
      </c>
      <c r="D8" s="5">
        <v>-73.770971782999993</v>
      </c>
      <c r="E8" s="5">
        <v>7.3244771980000003</v>
      </c>
      <c r="F8" s="2" t="s">
        <v>65</v>
      </c>
      <c r="G8" s="2">
        <v>36445</v>
      </c>
      <c r="H8" t="s">
        <v>4</v>
      </c>
      <c r="I8" t="s">
        <v>8</v>
      </c>
      <c r="J8" t="s">
        <v>153</v>
      </c>
      <c r="K8" t="s">
        <v>156</v>
      </c>
      <c r="L8">
        <v>100</v>
      </c>
      <c r="M8">
        <v>6.89</v>
      </c>
      <c r="N8">
        <v>6.89</v>
      </c>
      <c r="O8">
        <v>316</v>
      </c>
      <c r="P8">
        <v>316</v>
      </c>
      <c r="Q8">
        <v>4</v>
      </c>
      <c r="R8">
        <f t="shared" si="0"/>
        <v>96.38</v>
      </c>
      <c r="S8">
        <v>79</v>
      </c>
      <c r="T8">
        <v>0.3</v>
      </c>
      <c r="U8">
        <v>2</v>
      </c>
      <c r="V8">
        <v>50</v>
      </c>
      <c r="W8">
        <v>13</v>
      </c>
      <c r="X8">
        <v>4</v>
      </c>
      <c r="Y8">
        <v>0.11</v>
      </c>
      <c r="Z8">
        <v>0.1</v>
      </c>
      <c r="AA8">
        <v>0.1</v>
      </c>
      <c r="AB8">
        <v>1</v>
      </c>
      <c r="AC8">
        <v>5</v>
      </c>
      <c r="AD8">
        <v>0.2</v>
      </c>
      <c r="AE8">
        <v>0.2</v>
      </c>
      <c r="AF8">
        <v>1</v>
      </c>
      <c r="AG8">
        <v>0.1</v>
      </c>
      <c r="AH8">
        <v>0.1</v>
      </c>
      <c r="AI8">
        <v>2</v>
      </c>
      <c r="AJ8">
        <v>10</v>
      </c>
      <c r="AK8">
        <v>0.01</v>
      </c>
      <c r="AL8">
        <v>10</v>
      </c>
      <c r="AM8">
        <v>10</v>
      </c>
      <c r="AN8">
        <v>0.1</v>
      </c>
      <c r="AO8">
        <v>172</v>
      </c>
      <c r="AP8">
        <v>5</v>
      </c>
      <c r="AQ8">
        <v>5</v>
      </c>
      <c r="AR8">
        <v>172</v>
      </c>
      <c r="AS8">
        <v>8.9</v>
      </c>
      <c r="AT8">
        <v>18</v>
      </c>
      <c r="AU8">
        <v>0.1</v>
      </c>
      <c r="AV8">
        <v>0.1</v>
      </c>
      <c r="AW8">
        <v>4.3</v>
      </c>
      <c r="AX8">
        <v>10.3</v>
      </c>
      <c r="AY8">
        <v>2400</v>
      </c>
      <c r="AZ8">
        <v>9</v>
      </c>
      <c r="BA8">
        <v>0.05</v>
      </c>
      <c r="BB8">
        <v>8.59475E-3</v>
      </c>
      <c r="BC8">
        <v>0.25</v>
      </c>
      <c r="BD8">
        <v>1.5E-3</v>
      </c>
      <c r="BE8">
        <v>2.5000000000000001E-2</v>
      </c>
      <c r="BF8">
        <v>2.5000000000000001E-2</v>
      </c>
      <c r="BG8">
        <v>2.5000000000000001E-2</v>
      </c>
      <c r="BH8">
        <v>2.5000000000000001E-2</v>
      </c>
      <c r="BI8">
        <v>0.304006</v>
      </c>
      <c r="BJ8">
        <v>5.0000000000000001E-4</v>
      </c>
      <c r="BK8">
        <v>5.0000000000000001E-3</v>
      </c>
      <c r="BL8">
        <v>2.5000000000000001E-2</v>
      </c>
      <c r="BM8">
        <v>1E-3</v>
      </c>
      <c r="BN8">
        <v>84</v>
      </c>
      <c r="BO8">
        <v>0.25</v>
      </c>
      <c r="BP8">
        <v>2</v>
      </c>
    </row>
    <row r="9" spans="1:68" x14ac:dyDescent="0.25">
      <c r="A9" t="s">
        <v>56</v>
      </c>
      <c r="B9" s="4">
        <v>1018729</v>
      </c>
      <c r="C9" s="4">
        <v>1302259</v>
      </c>
      <c r="D9" s="5">
        <v>-73.907885887000006</v>
      </c>
      <c r="E9" s="5">
        <v>7.329405264</v>
      </c>
      <c r="F9" s="2" t="s">
        <v>62</v>
      </c>
      <c r="G9" s="2">
        <v>36484</v>
      </c>
      <c r="H9" t="s">
        <v>4</v>
      </c>
      <c r="I9" t="s">
        <v>8</v>
      </c>
      <c r="J9" t="s">
        <v>153</v>
      </c>
      <c r="K9" t="s">
        <v>156</v>
      </c>
      <c r="L9">
        <v>68</v>
      </c>
      <c r="M9">
        <v>6.54</v>
      </c>
      <c r="N9">
        <v>6.54</v>
      </c>
      <c r="O9">
        <v>282</v>
      </c>
      <c r="P9">
        <v>282</v>
      </c>
      <c r="Q9">
        <v>18</v>
      </c>
      <c r="R9">
        <f t="shared" si="0"/>
        <v>115.89999999999999</v>
      </c>
      <c r="S9">
        <v>95</v>
      </c>
      <c r="T9">
        <v>2</v>
      </c>
      <c r="U9">
        <v>8</v>
      </c>
      <c r="V9">
        <v>84</v>
      </c>
      <c r="W9">
        <v>21</v>
      </c>
      <c r="X9">
        <v>8</v>
      </c>
      <c r="Y9">
        <v>0.14000000000000001</v>
      </c>
      <c r="Z9">
        <v>0.1</v>
      </c>
      <c r="AA9">
        <v>0.1</v>
      </c>
      <c r="AB9">
        <v>1</v>
      </c>
      <c r="AC9">
        <v>5</v>
      </c>
      <c r="AD9">
        <v>0.2</v>
      </c>
      <c r="AE9">
        <v>16.899999999999999</v>
      </c>
      <c r="AF9">
        <v>1</v>
      </c>
      <c r="AG9">
        <v>0.1</v>
      </c>
      <c r="AH9">
        <v>0.2</v>
      </c>
      <c r="AI9">
        <v>2</v>
      </c>
      <c r="AJ9">
        <v>10</v>
      </c>
      <c r="AK9">
        <v>0.01</v>
      </c>
      <c r="AL9">
        <v>13</v>
      </c>
      <c r="AM9">
        <v>10</v>
      </c>
      <c r="AN9">
        <v>0.1</v>
      </c>
      <c r="AO9">
        <v>194</v>
      </c>
      <c r="AP9">
        <v>5</v>
      </c>
      <c r="AQ9">
        <v>5</v>
      </c>
      <c r="AR9">
        <v>194</v>
      </c>
      <c r="AS9">
        <v>0.25</v>
      </c>
      <c r="AT9">
        <v>10</v>
      </c>
      <c r="AU9">
        <v>0.1</v>
      </c>
      <c r="AV9">
        <v>0.4</v>
      </c>
      <c r="AW9">
        <v>4.2</v>
      </c>
      <c r="AX9">
        <v>11.7</v>
      </c>
      <c r="AY9">
        <v>16000</v>
      </c>
      <c r="AZ9">
        <v>9</v>
      </c>
      <c r="BA9">
        <v>0.05</v>
      </c>
      <c r="BB9">
        <v>3.065E-3</v>
      </c>
      <c r="BC9">
        <v>0.25</v>
      </c>
      <c r="BD9">
        <v>0.5</v>
      </c>
      <c r="BE9">
        <v>1.5E-3</v>
      </c>
      <c r="BF9">
        <v>2.5000000000000001E-2</v>
      </c>
      <c r="BG9">
        <v>2.5000000000000001E-2</v>
      </c>
      <c r="BH9">
        <v>2.5000000000000001E-2</v>
      </c>
      <c r="BI9">
        <v>0.34104380000000001</v>
      </c>
      <c r="BJ9">
        <v>5.0000000000000001E-4</v>
      </c>
      <c r="BK9">
        <v>5.0000000000000001E-3</v>
      </c>
      <c r="BL9">
        <v>2.5000000000000001E-2</v>
      </c>
      <c r="BM9">
        <v>2.5000000000000001E-3</v>
      </c>
      <c r="BN9">
        <v>60</v>
      </c>
      <c r="BO9">
        <v>0.25</v>
      </c>
      <c r="BP9">
        <v>2</v>
      </c>
    </row>
    <row r="10" spans="1:68" x14ac:dyDescent="0.25">
      <c r="A10" t="s">
        <v>47</v>
      </c>
      <c r="B10" s="4">
        <v>1019830</v>
      </c>
      <c r="C10" s="4">
        <v>1304488</v>
      </c>
      <c r="D10" s="5">
        <v>-73.897906461999995</v>
      </c>
      <c r="E10" s="5">
        <v>7.3495563859999997</v>
      </c>
      <c r="F10" s="2" t="s">
        <v>62</v>
      </c>
      <c r="G10" s="2">
        <v>36482</v>
      </c>
      <c r="H10" t="s">
        <v>4</v>
      </c>
      <c r="I10" t="s">
        <v>8</v>
      </c>
      <c r="J10" t="s">
        <v>153</v>
      </c>
      <c r="K10" t="s">
        <v>156</v>
      </c>
      <c r="L10">
        <v>120</v>
      </c>
      <c r="M10">
        <v>6.98</v>
      </c>
      <c r="N10">
        <v>6.98</v>
      </c>
      <c r="O10">
        <v>162</v>
      </c>
      <c r="P10">
        <v>162</v>
      </c>
      <c r="Q10">
        <v>5</v>
      </c>
      <c r="R10">
        <f t="shared" si="0"/>
        <v>61</v>
      </c>
      <c r="S10">
        <v>50</v>
      </c>
      <c r="T10">
        <v>0.5</v>
      </c>
      <c r="U10">
        <v>2</v>
      </c>
      <c r="V10">
        <v>30</v>
      </c>
      <c r="W10">
        <v>6</v>
      </c>
      <c r="X10">
        <v>3</v>
      </c>
      <c r="Y10">
        <v>0.09</v>
      </c>
      <c r="Z10">
        <v>0.9</v>
      </c>
      <c r="AA10">
        <v>0.1</v>
      </c>
      <c r="AB10">
        <v>1</v>
      </c>
      <c r="AC10">
        <v>5</v>
      </c>
      <c r="AD10">
        <v>0.2</v>
      </c>
      <c r="AE10">
        <v>1.1000000000000001</v>
      </c>
      <c r="AF10">
        <v>1</v>
      </c>
      <c r="AG10">
        <v>0.1</v>
      </c>
      <c r="AH10">
        <v>0.2</v>
      </c>
      <c r="AI10">
        <v>2</v>
      </c>
      <c r="AJ10">
        <v>10</v>
      </c>
      <c r="AK10">
        <v>0.01</v>
      </c>
      <c r="AL10">
        <v>10</v>
      </c>
      <c r="AM10">
        <v>10</v>
      </c>
      <c r="AN10">
        <v>0.1</v>
      </c>
      <c r="AO10">
        <v>120</v>
      </c>
      <c r="AP10">
        <v>5</v>
      </c>
      <c r="AQ10">
        <v>5</v>
      </c>
      <c r="AR10">
        <v>120</v>
      </c>
      <c r="AS10">
        <v>0.25</v>
      </c>
      <c r="AT10">
        <v>17</v>
      </c>
      <c r="AU10">
        <v>0.2</v>
      </c>
      <c r="AV10">
        <v>0.1</v>
      </c>
      <c r="AW10">
        <v>2</v>
      </c>
      <c r="AX10">
        <v>10.1</v>
      </c>
      <c r="AY10">
        <v>16000</v>
      </c>
      <c r="AZ10">
        <v>9</v>
      </c>
      <c r="BA10">
        <v>0.05</v>
      </c>
      <c r="BB10">
        <v>4.3159000000000001E-3</v>
      </c>
      <c r="BC10">
        <v>0.25</v>
      </c>
      <c r="BD10">
        <v>0.5</v>
      </c>
      <c r="BE10">
        <v>1.5E-3</v>
      </c>
      <c r="BF10">
        <v>2.5000000000000001E-2</v>
      </c>
      <c r="BG10">
        <v>2.5000000000000001E-2</v>
      </c>
      <c r="BH10">
        <v>2.5000000000000001E-2</v>
      </c>
      <c r="BI10">
        <v>0.1442524</v>
      </c>
      <c r="BJ10">
        <v>5.0000000000000001E-4</v>
      </c>
      <c r="BK10">
        <v>5.0000000000000001E-3</v>
      </c>
      <c r="BL10">
        <v>2.5000000000000001E-2</v>
      </c>
      <c r="BM10">
        <v>2.5000000000000001E-3</v>
      </c>
      <c r="BN10">
        <v>63</v>
      </c>
      <c r="BO10">
        <v>0.25</v>
      </c>
      <c r="BP10">
        <v>3</v>
      </c>
    </row>
    <row r="11" spans="1:68" x14ac:dyDescent="0.25">
      <c r="A11" t="s">
        <v>52</v>
      </c>
      <c r="B11" s="4">
        <v>1044360</v>
      </c>
      <c r="C11" s="4">
        <v>1294586</v>
      </c>
      <c r="D11" s="5">
        <v>-73.675819473999994</v>
      </c>
      <c r="E11" s="5">
        <v>7.2598785220000002</v>
      </c>
      <c r="F11" s="2" t="s">
        <v>65</v>
      </c>
      <c r="G11" s="2">
        <v>36455</v>
      </c>
      <c r="H11" t="s">
        <v>7</v>
      </c>
      <c r="I11" t="s">
        <v>8</v>
      </c>
      <c r="J11" t="s">
        <v>153</v>
      </c>
      <c r="K11" t="s">
        <v>156</v>
      </c>
      <c r="L11">
        <v>0</v>
      </c>
      <c r="M11">
        <v>6.16</v>
      </c>
      <c r="N11">
        <v>6.16</v>
      </c>
      <c r="O11">
        <v>18</v>
      </c>
      <c r="P11">
        <v>18</v>
      </c>
      <c r="Q11">
        <v>2</v>
      </c>
      <c r="R11">
        <f t="shared" si="0"/>
        <v>2.44</v>
      </c>
      <c r="S11">
        <v>2</v>
      </c>
      <c r="T11">
        <v>1.3</v>
      </c>
      <c r="U11">
        <v>1</v>
      </c>
      <c r="V11">
        <v>11</v>
      </c>
      <c r="W11">
        <v>0</v>
      </c>
      <c r="X11">
        <v>2</v>
      </c>
      <c r="Y11">
        <v>0.02</v>
      </c>
      <c r="Z11">
        <v>1.2</v>
      </c>
      <c r="AA11">
        <v>0.1</v>
      </c>
      <c r="AB11">
        <v>1</v>
      </c>
      <c r="AC11">
        <v>5</v>
      </c>
      <c r="AD11">
        <v>0.2</v>
      </c>
      <c r="AE11">
        <v>0.2</v>
      </c>
      <c r="AF11">
        <v>1</v>
      </c>
      <c r="AG11">
        <v>0.1</v>
      </c>
      <c r="AH11">
        <v>0.1</v>
      </c>
      <c r="AI11">
        <v>2</v>
      </c>
      <c r="AJ11">
        <v>10</v>
      </c>
      <c r="AK11">
        <v>0.01</v>
      </c>
      <c r="AL11">
        <v>10</v>
      </c>
      <c r="AM11">
        <v>10</v>
      </c>
      <c r="AN11">
        <v>0.1</v>
      </c>
      <c r="AO11">
        <v>10</v>
      </c>
      <c r="AP11">
        <v>5</v>
      </c>
      <c r="AQ11">
        <v>5</v>
      </c>
      <c r="AR11">
        <v>10</v>
      </c>
      <c r="AS11">
        <v>1.4</v>
      </c>
      <c r="AT11">
        <v>10</v>
      </c>
      <c r="AU11">
        <v>0.1</v>
      </c>
      <c r="AV11">
        <v>0.1</v>
      </c>
      <c r="AW11">
        <v>0.4</v>
      </c>
      <c r="AX11">
        <v>0.6</v>
      </c>
      <c r="AY11">
        <v>130</v>
      </c>
      <c r="AZ11">
        <v>9</v>
      </c>
      <c r="BA11">
        <v>9.7343123154946601E-2</v>
      </c>
      <c r="BB11">
        <v>1E-3</v>
      </c>
      <c r="BC11">
        <v>0.25</v>
      </c>
      <c r="BD11">
        <v>1.5E-3</v>
      </c>
      <c r="BE11">
        <v>1.5E-3</v>
      </c>
      <c r="BF11">
        <v>2.5000000000000001E-2</v>
      </c>
      <c r="BG11">
        <v>2.5000000000000001E-2</v>
      </c>
      <c r="BH11">
        <v>2.5000000000000001E-2</v>
      </c>
      <c r="BI11">
        <v>3.9125000000000002E-3</v>
      </c>
      <c r="BJ11">
        <v>5.0000000000000001E-4</v>
      </c>
      <c r="BK11">
        <v>5.0000000000000001E-3</v>
      </c>
      <c r="BL11">
        <v>2.5000000000000001E-2</v>
      </c>
      <c r="BM11">
        <v>1E-3</v>
      </c>
      <c r="BN11">
        <v>7</v>
      </c>
      <c r="BO11">
        <v>0.25</v>
      </c>
      <c r="BP11">
        <v>1</v>
      </c>
    </row>
    <row r="12" spans="1:68" x14ac:dyDescent="0.25">
      <c r="A12" t="s">
        <v>59</v>
      </c>
      <c r="B12" s="4">
        <v>1021358.43</v>
      </c>
      <c r="C12" s="4">
        <v>1301509.6599999999</v>
      </c>
      <c r="D12" s="5">
        <v>-73.884075064000001</v>
      </c>
      <c r="E12" s="5">
        <v>7.3226199970000003</v>
      </c>
      <c r="F12" s="2" t="s">
        <v>65</v>
      </c>
      <c r="G12" s="2">
        <v>36456</v>
      </c>
      <c r="H12" t="s">
        <v>69</v>
      </c>
      <c r="I12" t="s">
        <v>8</v>
      </c>
      <c r="J12" t="s">
        <v>153</v>
      </c>
      <c r="K12" t="s">
        <v>156</v>
      </c>
      <c r="L12">
        <v>0</v>
      </c>
      <c r="M12">
        <v>4.12</v>
      </c>
      <c r="N12">
        <v>4.12</v>
      </c>
      <c r="O12">
        <v>314</v>
      </c>
      <c r="P12">
        <v>314</v>
      </c>
      <c r="Q12">
        <v>11</v>
      </c>
      <c r="R12">
        <f t="shared" si="0"/>
        <v>3.66</v>
      </c>
      <c r="S12">
        <v>3</v>
      </c>
      <c r="T12">
        <v>20.6</v>
      </c>
      <c r="U12">
        <v>5</v>
      </c>
      <c r="V12">
        <v>16</v>
      </c>
      <c r="W12">
        <v>3</v>
      </c>
      <c r="X12">
        <v>2</v>
      </c>
      <c r="Y12">
        <v>0.04</v>
      </c>
      <c r="Z12">
        <v>35.700000000000003</v>
      </c>
      <c r="AA12">
        <v>0.1</v>
      </c>
      <c r="AB12">
        <v>1</v>
      </c>
      <c r="AC12">
        <v>2.5</v>
      </c>
      <c r="AD12">
        <v>0.2</v>
      </c>
      <c r="AE12">
        <v>1.4</v>
      </c>
      <c r="AF12">
        <v>1</v>
      </c>
      <c r="AG12">
        <v>0.1</v>
      </c>
      <c r="AH12">
        <v>0.1</v>
      </c>
      <c r="AI12">
        <v>2</v>
      </c>
      <c r="AJ12">
        <v>10</v>
      </c>
      <c r="AK12">
        <v>0.01</v>
      </c>
      <c r="AL12">
        <v>5</v>
      </c>
      <c r="AM12">
        <v>10</v>
      </c>
      <c r="AN12">
        <v>0.1</v>
      </c>
      <c r="AO12">
        <v>150</v>
      </c>
      <c r="AP12">
        <v>5</v>
      </c>
      <c r="AQ12">
        <v>5</v>
      </c>
      <c r="AR12">
        <v>155</v>
      </c>
      <c r="AS12">
        <v>0.25</v>
      </c>
      <c r="AT12">
        <v>13</v>
      </c>
      <c r="AU12">
        <v>0.1</v>
      </c>
      <c r="AV12">
        <v>0.1</v>
      </c>
      <c r="AW12">
        <v>2.2000000000000002</v>
      </c>
      <c r="AX12">
        <v>22.5</v>
      </c>
      <c r="AY12">
        <v>790</v>
      </c>
      <c r="AZ12">
        <v>9</v>
      </c>
      <c r="BA12">
        <v>0.05</v>
      </c>
      <c r="BB12">
        <v>1E-3</v>
      </c>
      <c r="BC12">
        <v>0.25</v>
      </c>
      <c r="BD12">
        <v>1.5E-3</v>
      </c>
      <c r="BE12">
        <v>2.5000000000000001E-2</v>
      </c>
      <c r="BF12">
        <v>2.5000000000000001E-2</v>
      </c>
      <c r="BG12">
        <v>2.5000000000000001E-2</v>
      </c>
      <c r="BH12">
        <v>2.5000000000000001E-2</v>
      </c>
      <c r="BI12">
        <v>5.0000000000000001E-4</v>
      </c>
      <c r="BJ12">
        <v>5.0000000000000001E-4</v>
      </c>
      <c r="BK12">
        <v>2.5000000000000001E-2</v>
      </c>
      <c r="BL12">
        <v>1E-3</v>
      </c>
      <c r="BM12">
        <v>2.5000000000000001E-3</v>
      </c>
      <c r="BN12">
        <v>4</v>
      </c>
      <c r="BO12">
        <v>0.25</v>
      </c>
      <c r="BP12">
        <v>4</v>
      </c>
    </row>
    <row r="13" spans="1:68" x14ac:dyDescent="0.25">
      <c r="A13" t="s">
        <v>55</v>
      </c>
      <c r="B13" s="4">
        <v>1047656</v>
      </c>
      <c r="C13" s="4">
        <v>1304710</v>
      </c>
      <c r="D13" s="5">
        <v>-73.645886290000007</v>
      </c>
      <c r="E13" s="5">
        <v>7.3513920219999997</v>
      </c>
      <c r="F13" s="2" t="s">
        <v>64</v>
      </c>
      <c r="G13" s="2">
        <v>36396</v>
      </c>
      <c r="H13" t="s">
        <v>4</v>
      </c>
      <c r="I13" t="s">
        <v>8</v>
      </c>
      <c r="J13" t="s">
        <v>153</v>
      </c>
      <c r="K13" t="s">
        <v>156</v>
      </c>
      <c r="L13">
        <v>58</v>
      </c>
      <c r="M13">
        <v>4.08</v>
      </c>
      <c r="N13">
        <v>5.9</v>
      </c>
      <c r="O13">
        <v>77.2</v>
      </c>
      <c r="P13">
        <v>77.2</v>
      </c>
      <c r="Q13">
        <v>20</v>
      </c>
      <c r="R13">
        <f t="shared" si="0"/>
        <v>12.2</v>
      </c>
      <c r="S13">
        <v>10</v>
      </c>
      <c r="T13">
        <v>4.9000000000000004</v>
      </c>
      <c r="U13">
        <v>9</v>
      </c>
      <c r="V13">
        <v>18</v>
      </c>
      <c r="W13">
        <v>4</v>
      </c>
      <c r="X13">
        <v>2</v>
      </c>
      <c r="Y13">
        <v>0.05</v>
      </c>
      <c r="Z13">
        <v>16.7</v>
      </c>
      <c r="AA13">
        <v>0.1</v>
      </c>
      <c r="AB13">
        <v>1</v>
      </c>
      <c r="AC13">
        <v>6.3</v>
      </c>
      <c r="AD13">
        <v>0.2</v>
      </c>
      <c r="AE13">
        <v>3.6</v>
      </c>
      <c r="AF13">
        <v>1</v>
      </c>
      <c r="AG13">
        <v>0.1</v>
      </c>
      <c r="AH13">
        <v>0.1</v>
      </c>
      <c r="AI13">
        <v>2</v>
      </c>
      <c r="AJ13">
        <v>10</v>
      </c>
      <c r="AK13">
        <v>0.01</v>
      </c>
      <c r="AL13">
        <v>10</v>
      </c>
      <c r="AM13">
        <v>10</v>
      </c>
      <c r="AN13">
        <v>0.1</v>
      </c>
      <c r="AO13">
        <v>72</v>
      </c>
      <c r="AP13">
        <v>5</v>
      </c>
      <c r="AQ13">
        <v>5</v>
      </c>
      <c r="AR13">
        <v>72</v>
      </c>
      <c r="AS13">
        <v>0.5</v>
      </c>
      <c r="AT13">
        <v>7</v>
      </c>
      <c r="AU13">
        <v>0.1</v>
      </c>
      <c r="AV13">
        <v>0.1</v>
      </c>
      <c r="AW13">
        <v>3.3</v>
      </c>
      <c r="AX13">
        <v>5</v>
      </c>
      <c r="AY13">
        <v>18</v>
      </c>
      <c r="AZ13">
        <v>9</v>
      </c>
      <c r="BA13">
        <v>0.05</v>
      </c>
      <c r="BB13">
        <v>1E-3</v>
      </c>
      <c r="BC13">
        <v>0.25</v>
      </c>
      <c r="BD13">
        <v>1.5E-3</v>
      </c>
      <c r="BE13">
        <v>2.5000000000000001E-2</v>
      </c>
      <c r="BF13">
        <v>2.5000000000000001E-2</v>
      </c>
      <c r="BG13">
        <v>2.5000000000000001E-2</v>
      </c>
      <c r="BH13">
        <v>2.5000000000000001E-2</v>
      </c>
      <c r="BI13">
        <v>2.3380999999999999E-2</v>
      </c>
      <c r="BJ13">
        <v>5.0000000000000001E-4</v>
      </c>
      <c r="BK13">
        <v>5.0000000000000001E-3</v>
      </c>
      <c r="BL13">
        <v>2.5000000000000001E-2</v>
      </c>
      <c r="BM13">
        <v>1E-3</v>
      </c>
      <c r="BN13">
        <v>10</v>
      </c>
      <c r="BO13">
        <v>0.25</v>
      </c>
      <c r="BP13">
        <v>4</v>
      </c>
    </row>
    <row r="14" spans="1:68" x14ac:dyDescent="0.25">
      <c r="A14" t="s">
        <v>12</v>
      </c>
      <c r="B14" s="4">
        <v>1073706.51</v>
      </c>
      <c r="C14" s="4">
        <v>1316962.1000000001</v>
      </c>
      <c r="D14" s="5">
        <v>-73.409788434000006</v>
      </c>
      <c r="E14" s="5">
        <v>7.461881118</v>
      </c>
      <c r="F14" s="2" t="s">
        <v>63</v>
      </c>
      <c r="G14" s="2">
        <v>36508</v>
      </c>
      <c r="H14" t="s">
        <v>7</v>
      </c>
      <c r="I14" t="s">
        <v>8</v>
      </c>
      <c r="J14" t="s">
        <v>153</v>
      </c>
      <c r="K14" t="s">
        <v>156</v>
      </c>
      <c r="L14">
        <v>0</v>
      </c>
      <c r="M14">
        <v>4.4000000000000004</v>
      </c>
      <c r="N14">
        <v>4.4000000000000004</v>
      </c>
      <c r="O14">
        <v>29.4</v>
      </c>
      <c r="P14">
        <v>29.4</v>
      </c>
      <c r="Q14">
        <v>8</v>
      </c>
      <c r="R14">
        <f t="shared" si="0"/>
        <v>14.64</v>
      </c>
      <c r="S14">
        <v>12</v>
      </c>
      <c r="T14">
        <v>1.6</v>
      </c>
      <c r="U14">
        <v>3</v>
      </c>
      <c r="V14">
        <v>12</v>
      </c>
      <c r="W14">
        <v>2</v>
      </c>
      <c r="X14">
        <v>1</v>
      </c>
      <c r="Y14">
        <v>0.02</v>
      </c>
      <c r="Z14">
        <v>0.1</v>
      </c>
      <c r="AA14">
        <v>0.1</v>
      </c>
      <c r="AB14">
        <v>0.5</v>
      </c>
      <c r="AC14">
        <v>5</v>
      </c>
      <c r="AD14">
        <v>0.2</v>
      </c>
      <c r="AE14">
        <v>0.4</v>
      </c>
      <c r="AF14">
        <v>1</v>
      </c>
      <c r="AG14">
        <v>0.1</v>
      </c>
      <c r="AH14">
        <v>0.1</v>
      </c>
      <c r="AI14">
        <v>8.1</v>
      </c>
      <c r="AJ14">
        <v>25</v>
      </c>
      <c r="AK14">
        <v>0.01</v>
      </c>
      <c r="AL14">
        <v>21</v>
      </c>
      <c r="AM14">
        <v>10</v>
      </c>
      <c r="AN14">
        <v>0.1</v>
      </c>
      <c r="AO14">
        <v>56</v>
      </c>
      <c r="AP14">
        <v>8</v>
      </c>
      <c r="AQ14">
        <v>5</v>
      </c>
      <c r="AR14">
        <v>64</v>
      </c>
      <c r="AS14">
        <v>0.25</v>
      </c>
      <c r="AT14">
        <v>60</v>
      </c>
      <c r="AU14">
        <v>0.2</v>
      </c>
      <c r="AV14">
        <v>0.1</v>
      </c>
      <c r="AW14">
        <v>1.2</v>
      </c>
      <c r="AX14">
        <v>2.2000000000000002</v>
      </c>
      <c r="AY14">
        <v>700</v>
      </c>
      <c r="AZ14">
        <v>9</v>
      </c>
      <c r="BA14">
        <v>0.05</v>
      </c>
      <c r="BB14">
        <v>1E-3</v>
      </c>
      <c r="BC14">
        <v>0.25</v>
      </c>
      <c r="BD14">
        <v>0.5</v>
      </c>
      <c r="BE14">
        <v>1.5E-3</v>
      </c>
      <c r="BF14">
        <v>2.5000000000000001E-2</v>
      </c>
      <c r="BG14">
        <v>2.5000000000000001E-2</v>
      </c>
      <c r="BH14">
        <v>2.5000000000000001E-2</v>
      </c>
      <c r="BI14">
        <v>1.43076E-2</v>
      </c>
      <c r="BJ14">
        <v>5.0000000000000001E-4</v>
      </c>
      <c r="BK14">
        <v>5.0000000000000001E-3</v>
      </c>
      <c r="BL14">
        <v>2.5000000000000001E-2</v>
      </c>
      <c r="BM14">
        <v>2.5000000000000001E-3</v>
      </c>
      <c r="BN14">
        <v>9</v>
      </c>
      <c r="BO14">
        <v>0.25</v>
      </c>
      <c r="BP14">
        <v>3</v>
      </c>
    </row>
    <row r="15" spans="1:68" x14ac:dyDescent="0.25">
      <c r="A15" t="s">
        <v>48</v>
      </c>
      <c r="B15" s="4">
        <v>1020273</v>
      </c>
      <c r="C15" s="4">
        <v>1310213</v>
      </c>
      <c r="D15" s="5">
        <v>-73.893872865999995</v>
      </c>
      <c r="E15" s="5">
        <v>7.4013210799999998</v>
      </c>
      <c r="F15" s="2" t="s">
        <v>63</v>
      </c>
      <c r="G15" s="2">
        <v>36532</v>
      </c>
      <c r="H15" t="s">
        <v>68</v>
      </c>
      <c r="I15" t="s">
        <v>8</v>
      </c>
      <c r="J15" t="s">
        <v>153</v>
      </c>
      <c r="K15" t="s">
        <v>156</v>
      </c>
      <c r="L15">
        <v>290</v>
      </c>
      <c r="M15">
        <v>8.3000000000000007</v>
      </c>
      <c r="N15">
        <v>8.3000000000000007</v>
      </c>
      <c r="O15">
        <v>380</v>
      </c>
      <c r="P15">
        <v>380</v>
      </c>
      <c r="Q15">
        <v>2</v>
      </c>
      <c r="R15">
        <f t="shared" si="0"/>
        <v>142.74</v>
      </c>
      <c r="S15">
        <v>117</v>
      </c>
      <c r="T15">
        <v>0.1</v>
      </c>
      <c r="U15">
        <v>1</v>
      </c>
      <c r="V15">
        <v>27</v>
      </c>
      <c r="W15">
        <v>8</v>
      </c>
      <c r="X15">
        <v>2</v>
      </c>
      <c r="Y15">
        <v>0.08</v>
      </c>
      <c r="Z15">
        <v>0.1</v>
      </c>
      <c r="AA15">
        <v>0.1</v>
      </c>
      <c r="AB15">
        <v>0.5</v>
      </c>
      <c r="AC15">
        <v>5</v>
      </c>
      <c r="AD15">
        <v>0.2</v>
      </c>
      <c r="AE15">
        <v>0.1</v>
      </c>
      <c r="AF15">
        <v>1</v>
      </c>
      <c r="AG15">
        <v>0.1</v>
      </c>
      <c r="AH15">
        <v>0.05</v>
      </c>
      <c r="AI15">
        <v>2</v>
      </c>
      <c r="AJ15">
        <v>5</v>
      </c>
      <c r="AK15">
        <v>0.01</v>
      </c>
      <c r="AL15">
        <v>5</v>
      </c>
      <c r="AM15">
        <v>5</v>
      </c>
      <c r="AN15">
        <v>0.1</v>
      </c>
      <c r="AO15">
        <v>155</v>
      </c>
      <c r="AP15">
        <v>5</v>
      </c>
      <c r="AQ15">
        <v>5</v>
      </c>
      <c r="AR15">
        <v>155</v>
      </c>
      <c r="AS15">
        <v>0.25</v>
      </c>
      <c r="AT15">
        <v>10</v>
      </c>
      <c r="AU15">
        <v>0.1</v>
      </c>
      <c r="AV15">
        <v>0.1</v>
      </c>
      <c r="AW15">
        <v>1.5</v>
      </c>
      <c r="AX15">
        <v>41.4</v>
      </c>
      <c r="AY15">
        <v>9</v>
      </c>
      <c r="AZ15">
        <v>9</v>
      </c>
      <c r="BA15">
        <v>0.05</v>
      </c>
      <c r="BB15">
        <v>1E-3</v>
      </c>
      <c r="BC15">
        <v>0.25</v>
      </c>
      <c r="BD15">
        <v>0.5</v>
      </c>
      <c r="BE15">
        <v>1.5E-3</v>
      </c>
      <c r="BF15">
        <v>2.5000000000000001E-2</v>
      </c>
      <c r="BG15">
        <v>2.5000000000000001E-2</v>
      </c>
      <c r="BH15">
        <v>2.5000000000000001E-2</v>
      </c>
      <c r="BI15">
        <v>8.2739599999999996E-2</v>
      </c>
      <c r="BJ15">
        <v>5.0000000000000001E-4</v>
      </c>
      <c r="BK15">
        <v>5.0000000000000001E-3</v>
      </c>
      <c r="BL15">
        <v>1E-3</v>
      </c>
      <c r="BM15">
        <v>2.5000000000000001E-2</v>
      </c>
      <c r="BN15">
        <v>38</v>
      </c>
      <c r="BO15">
        <v>0.25</v>
      </c>
      <c r="BP15">
        <v>2</v>
      </c>
    </row>
    <row r="16" spans="1:68" x14ac:dyDescent="0.25">
      <c r="A16" t="s">
        <v>14</v>
      </c>
      <c r="B16" s="4">
        <v>1064803</v>
      </c>
      <c r="C16" s="4">
        <v>1308884</v>
      </c>
      <c r="D16" s="5">
        <v>-73.490540608000003</v>
      </c>
      <c r="E16" s="5">
        <v>7.3889558419999997</v>
      </c>
      <c r="F16" s="2" t="s">
        <v>67</v>
      </c>
      <c r="G16" s="2">
        <v>36287</v>
      </c>
      <c r="H16" t="s">
        <v>4</v>
      </c>
      <c r="I16" t="s">
        <v>8</v>
      </c>
      <c r="J16" t="s">
        <v>153</v>
      </c>
      <c r="K16" t="s">
        <v>156</v>
      </c>
      <c r="L16">
        <v>125</v>
      </c>
      <c r="M16">
        <v>5.4</v>
      </c>
      <c r="N16">
        <v>3.62</v>
      </c>
      <c r="O16">
        <v>50.1</v>
      </c>
      <c r="P16">
        <v>50.1</v>
      </c>
      <c r="Q16">
        <v>14</v>
      </c>
      <c r="R16">
        <f t="shared" si="0"/>
        <v>12.2</v>
      </c>
      <c r="S16">
        <v>10</v>
      </c>
      <c r="T16">
        <v>0.8</v>
      </c>
      <c r="U16">
        <v>6</v>
      </c>
      <c r="V16">
        <v>5</v>
      </c>
      <c r="W16">
        <v>1</v>
      </c>
      <c r="X16">
        <v>1</v>
      </c>
      <c r="Y16">
        <v>0.09</v>
      </c>
      <c r="Z16">
        <v>3.5</v>
      </c>
      <c r="AA16">
        <v>0.1</v>
      </c>
      <c r="AB16">
        <v>1</v>
      </c>
      <c r="AC16">
        <v>5.7</v>
      </c>
      <c r="AD16">
        <v>0.2</v>
      </c>
      <c r="AE16">
        <v>0.8</v>
      </c>
      <c r="AF16">
        <v>1</v>
      </c>
      <c r="AG16">
        <v>0.1</v>
      </c>
      <c r="AH16">
        <v>0.1</v>
      </c>
      <c r="AI16">
        <v>2</v>
      </c>
      <c r="AJ16">
        <v>10</v>
      </c>
      <c r="AK16">
        <v>0.01</v>
      </c>
      <c r="AL16">
        <v>10</v>
      </c>
      <c r="AM16">
        <v>10</v>
      </c>
      <c r="AN16">
        <v>0.1</v>
      </c>
      <c r="AO16">
        <v>57</v>
      </c>
      <c r="AP16">
        <v>5</v>
      </c>
      <c r="AQ16">
        <v>5</v>
      </c>
      <c r="AR16">
        <v>57</v>
      </c>
      <c r="AS16">
        <v>0.5</v>
      </c>
      <c r="AT16">
        <v>11</v>
      </c>
      <c r="AU16">
        <v>0.05</v>
      </c>
      <c r="AV16">
        <v>0.05</v>
      </c>
      <c r="AW16">
        <v>1.4</v>
      </c>
      <c r="AX16">
        <v>1.2</v>
      </c>
      <c r="AY16">
        <v>20</v>
      </c>
      <c r="AZ16">
        <v>9</v>
      </c>
      <c r="BA16">
        <v>0.05</v>
      </c>
      <c r="BB16">
        <v>1E-3</v>
      </c>
      <c r="BC16">
        <v>0.25</v>
      </c>
      <c r="BD16">
        <v>1.5E-3</v>
      </c>
      <c r="BE16">
        <v>2.5000000000000001E-2</v>
      </c>
      <c r="BF16">
        <v>2.5000000000000001E-2</v>
      </c>
      <c r="BG16">
        <v>2.5000000000000001E-2</v>
      </c>
      <c r="BH16">
        <v>4.7828799999999998E-2</v>
      </c>
      <c r="BI16">
        <v>5.0000000000000001E-4</v>
      </c>
      <c r="BJ16">
        <v>5.0000000000000001E-4</v>
      </c>
      <c r="BK16">
        <v>5.0000000000000001E-3</v>
      </c>
      <c r="BL16">
        <v>2.5000000000000001E-2</v>
      </c>
      <c r="BM16">
        <v>1E-3</v>
      </c>
      <c r="BN16">
        <v>38</v>
      </c>
      <c r="BO16">
        <v>0.25</v>
      </c>
      <c r="BP16">
        <v>1</v>
      </c>
    </row>
    <row r="17" spans="1:68" x14ac:dyDescent="0.25">
      <c r="A17" t="s">
        <v>13</v>
      </c>
      <c r="B17" s="4">
        <v>1058393</v>
      </c>
      <c r="C17" s="4">
        <v>1315629</v>
      </c>
      <c r="D17" s="5">
        <v>-73.548525964000007</v>
      </c>
      <c r="E17" s="5">
        <v>7.4500153180000002</v>
      </c>
      <c r="F17" s="2" t="s">
        <v>66</v>
      </c>
      <c r="G17" s="2">
        <v>36369</v>
      </c>
      <c r="H17" t="s">
        <v>4</v>
      </c>
      <c r="I17" t="s">
        <v>8</v>
      </c>
      <c r="J17" t="s">
        <v>153</v>
      </c>
      <c r="K17" t="s">
        <v>156</v>
      </c>
      <c r="L17">
        <v>42</v>
      </c>
      <c r="M17">
        <v>4.6100000000000003</v>
      </c>
      <c r="N17">
        <v>6.09</v>
      </c>
      <c r="O17">
        <v>71.8</v>
      </c>
      <c r="P17">
        <v>71.8</v>
      </c>
      <c r="Q17">
        <v>13</v>
      </c>
      <c r="R17">
        <f t="shared" si="0"/>
        <v>43.92</v>
      </c>
      <c r="S17">
        <v>36</v>
      </c>
      <c r="T17">
        <v>1</v>
      </c>
      <c r="U17">
        <v>6</v>
      </c>
      <c r="V17">
        <v>13</v>
      </c>
      <c r="W17">
        <v>2</v>
      </c>
      <c r="X17">
        <v>2</v>
      </c>
      <c r="Y17">
        <v>0.08</v>
      </c>
      <c r="Z17">
        <v>0.2</v>
      </c>
      <c r="AA17">
        <v>0.1</v>
      </c>
      <c r="AB17">
        <v>1</v>
      </c>
      <c r="AC17">
        <v>2.5</v>
      </c>
      <c r="AD17">
        <v>0.2</v>
      </c>
      <c r="AE17">
        <v>0.8</v>
      </c>
      <c r="AF17">
        <v>1</v>
      </c>
      <c r="AG17">
        <v>0.1</v>
      </c>
      <c r="AH17">
        <v>0.1</v>
      </c>
      <c r="AI17">
        <v>0.25</v>
      </c>
      <c r="AJ17">
        <v>10</v>
      </c>
      <c r="AK17">
        <v>0.01</v>
      </c>
      <c r="AL17">
        <v>10</v>
      </c>
      <c r="AM17">
        <v>10</v>
      </c>
      <c r="AN17">
        <v>0.1</v>
      </c>
      <c r="AO17">
        <v>10</v>
      </c>
      <c r="AP17">
        <v>5</v>
      </c>
      <c r="AQ17">
        <v>5</v>
      </c>
      <c r="AR17">
        <v>10</v>
      </c>
      <c r="AS17">
        <v>0.5</v>
      </c>
      <c r="AT17">
        <v>7</v>
      </c>
      <c r="AU17">
        <v>0.1</v>
      </c>
      <c r="AV17">
        <v>0.1</v>
      </c>
      <c r="AW17">
        <v>4.0999999999999996</v>
      </c>
      <c r="AX17">
        <v>9.4</v>
      </c>
      <c r="AY17">
        <v>330</v>
      </c>
      <c r="AZ17">
        <v>9</v>
      </c>
      <c r="BA17">
        <v>0.05</v>
      </c>
      <c r="BB17">
        <v>3.7423999999999999E-3</v>
      </c>
      <c r="BC17">
        <v>0.25</v>
      </c>
      <c r="BD17">
        <v>1.5E-3</v>
      </c>
      <c r="BE17">
        <v>2.5000000000000001E-2</v>
      </c>
      <c r="BF17">
        <v>2.5000000000000001E-2</v>
      </c>
      <c r="BG17">
        <v>2.5000000000000001E-2</v>
      </c>
      <c r="BH17">
        <v>2.5000000000000001E-2</v>
      </c>
      <c r="BI17">
        <v>3.5335699999999998E-2</v>
      </c>
      <c r="BJ17">
        <v>5.0000000000000001E-4</v>
      </c>
      <c r="BK17">
        <v>5.0000000000000001E-3</v>
      </c>
      <c r="BL17">
        <v>2.5000000000000001E-2</v>
      </c>
      <c r="BM17">
        <v>1E-3</v>
      </c>
      <c r="BN17">
        <v>31</v>
      </c>
      <c r="BO17">
        <v>0.25</v>
      </c>
      <c r="BP17">
        <v>3</v>
      </c>
    </row>
    <row r="18" spans="1:68" x14ac:dyDescent="0.25">
      <c r="A18" t="s">
        <v>17</v>
      </c>
      <c r="B18" s="4">
        <v>1055749</v>
      </c>
      <c r="C18" s="4">
        <v>1311631</v>
      </c>
      <c r="D18" s="5">
        <v>-73.572518588999998</v>
      </c>
      <c r="E18" s="5">
        <v>7.4138940849999999</v>
      </c>
      <c r="F18" s="2" t="s">
        <v>61</v>
      </c>
      <c r="G18" s="2">
        <v>36437</v>
      </c>
      <c r="H18" t="s">
        <v>4</v>
      </c>
      <c r="I18" t="s">
        <v>8</v>
      </c>
      <c r="J18" t="s">
        <v>153</v>
      </c>
      <c r="K18" t="s">
        <v>156</v>
      </c>
      <c r="L18">
        <v>80</v>
      </c>
      <c r="M18">
        <v>4.51</v>
      </c>
      <c r="N18">
        <v>4.51</v>
      </c>
      <c r="O18">
        <v>15.2</v>
      </c>
      <c r="P18">
        <v>15.2</v>
      </c>
      <c r="Q18">
        <v>2</v>
      </c>
      <c r="R18">
        <f t="shared" si="0"/>
        <v>6.1</v>
      </c>
      <c r="S18">
        <v>5</v>
      </c>
      <c r="T18">
        <v>0.2</v>
      </c>
      <c r="U18">
        <v>1</v>
      </c>
      <c r="V18">
        <v>14</v>
      </c>
      <c r="W18">
        <v>2</v>
      </c>
      <c r="X18">
        <v>2</v>
      </c>
      <c r="Y18">
        <v>0.01</v>
      </c>
      <c r="Z18">
        <v>1.9</v>
      </c>
      <c r="AA18">
        <v>0.05</v>
      </c>
      <c r="AB18">
        <v>0.5</v>
      </c>
      <c r="AC18">
        <v>2.5</v>
      </c>
      <c r="AD18">
        <v>0.1</v>
      </c>
      <c r="AE18">
        <v>0.4</v>
      </c>
      <c r="AF18">
        <v>0.5</v>
      </c>
      <c r="AG18">
        <v>0.05</v>
      </c>
      <c r="AH18">
        <v>0.05</v>
      </c>
      <c r="AI18">
        <v>1</v>
      </c>
      <c r="AJ18">
        <v>5</v>
      </c>
      <c r="AK18">
        <v>0.01</v>
      </c>
      <c r="AL18">
        <v>5</v>
      </c>
      <c r="AM18">
        <v>5</v>
      </c>
      <c r="AN18">
        <v>0.05</v>
      </c>
      <c r="AO18">
        <v>16</v>
      </c>
      <c r="AP18">
        <v>2.5</v>
      </c>
      <c r="AQ18">
        <v>2.5</v>
      </c>
      <c r="AR18">
        <v>16</v>
      </c>
      <c r="AS18">
        <v>0.5</v>
      </c>
      <c r="AT18">
        <v>10</v>
      </c>
      <c r="AU18">
        <v>0.05</v>
      </c>
      <c r="AV18">
        <v>0.05</v>
      </c>
      <c r="AW18">
        <v>0.4</v>
      </c>
      <c r="AX18">
        <v>0.2</v>
      </c>
      <c r="AY18">
        <v>2400</v>
      </c>
      <c r="AZ18">
        <v>9</v>
      </c>
      <c r="BA18">
        <v>0.05</v>
      </c>
      <c r="BB18">
        <v>1E-3</v>
      </c>
      <c r="BC18">
        <v>0.25</v>
      </c>
      <c r="BD18">
        <v>1.5E-3</v>
      </c>
      <c r="BE18">
        <v>2.5000000000000001E-2</v>
      </c>
      <c r="BF18">
        <v>2.5000000000000001E-2</v>
      </c>
      <c r="BG18">
        <v>2.5000000000000001E-2</v>
      </c>
      <c r="BH18">
        <v>2.5000000000000001E-2</v>
      </c>
      <c r="BI18">
        <v>0.26696809999999999</v>
      </c>
      <c r="BJ18">
        <v>5.0000000000000001E-4</v>
      </c>
      <c r="BK18">
        <v>5.0000000000000001E-3</v>
      </c>
      <c r="BL18">
        <v>2.5000000000000001E-2</v>
      </c>
      <c r="BM18">
        <v>1E-3</v>
      </c>
      <c r="BN18">
        <v>11</v>
      </c>
      <c r="BO18">
        <v>0.25</v>
      </c>
      <c r="BP18">
        <v>1</v>
      </c>
    </row>
    <row r="19" spans="1:68" x14ac:dyDescent="0.25">
      <c r="A19" t="s">
        <v>57</v>
      </c>
      <c r="B19" s="4">
        <v>1027645</v>
      </c>
      <c r="C19" s="4">
        <v>1307987</v>
      </c>
      <c r="D19" s="5">
        <v>-73.827108197000001</v>
      </c>
      <c r="E19" s="5">
        <v>7.3811608289999997</v>
      </c>
      <c r="F19" s="2" t="s">
        <v>66</v>
      </c>
      <c r="G19" s="2">
        <v>36385</v>
      </c>
      <c r="H19" t="s">
        <v>69</v>
      </c>
      <c r="I19" t="s">
        <v>8</v>
      </c>
      <c r="J19" t="s">
        <v>153</v>
      </c>
      <c r="K19" t="s">
        <v>156</v>
      </c>
      <c r="L19">
        <v>7</v>
      </c>
      <c r="M19">
        <v>5.34</v>
      </c>
      <c r="N19">
        <v>5.52</v>
      </c>
      <c r="O19">
        <v>126</v>
      </c>
      <c r="P19">
        <v>126</v>
      </c>
      <c r="Q19">
        <v>20</v>
      </c>
      <c r="R19">
        <f t="shared" si="0"/>
        <v>28.06</v>
      </c>
      <c r="S19">
        <v>23</v>
      </c>
      <c r="T19">
        <v>12.2</v>
      </c>
      <c r="U19">
        <v>9</v>
      </c>
      <c r="V19">
        <v>29</v>
      </c>
      <c r="W19">
        <v>8</v>
      </c>
      <c r="X19">
        <v>2</v>
      </c>
      <c r="Y19">
        <v>0.04</v>
      </c>
      <c r="Z19">
        <v>7.1</v>
      </c>
      <c r="AA19">
        <v>0.1</v>
      </c>
      <c r="AB19">
        <v>1</v>
      </c>
      <c r="AC19">
        <v>5.54</v>
      </c>
      <c r="AD19">
        <v>0.2</v>
      </c>
      <c r="AE19">
        <v>0.4</v>
      </c>
      <c r="AF19">
        <v>1</v>
      </c>
      <c r="AG19">
        <v>0.1</v>
      </c>
      <c r="AH19">
        <v>0.1</v>
      </c>
      <c r="AI19">
        <v>2</v>
      </c>
      <c r="AJ19">
        <v>12</v>
      </c>
      <c r="AK19">
        <v>0.01</v>
      </c>
      <c r="AL19">
        <v>10</v>
      </c>
      <c r="AM19">
        <v>10</v>
      </c>
      <c r="AN19">
        <v>0.1</v>
      </c>
      <c r="AO19">
        <v>79</v>
      </c>
      <c r="AP19">
        <v>5</v>
      </c>
      <c r="AQ19">
        <v>5</v>
      </c>
      <c r="AR19">
        <v>79</v>
      </c>
      <c r="AS19">
        <v>0.5</v>
      </c>
      <c r="AT19">
        <v>8</v>
      </c>
      <c r="AU19">
        <v>0.1</v>
      </c>
      <c r="AV19">
        <v>0.1</v>
      </c>
      <c r="AW19">
        <v>2.9</v>
      </c>
      <c r="AX19">
        <v>4.0999999999999996</v>
      </c>
      <c r="AY19">
        <v>59</v>
      </c>
      <c r="AZ19">
        <v>9</v>
      </c>
      <c r="BA19">
        <v>0.126863976988873</v>
      </c>
      <c r="BB19">
        <v>1E-3</v>
      </c>
      <c r="BC19">
        <v>0.25</v>
      </c>
      <c r="BD19">
        <v>1.5E-3</v>
      </c>
      <c r="BE19">
        <v>2.5000000000000001E-2</v>
      </c>
      <c r="BF19">
        <v>2.5000000000000001E-2</v>
      </c>
      <c r="BG19">
        <v>2.5000000000000001E-2</v>
      </c>
      <c r="BH19">
        <v>2.5000000000000001E-2</v>
      </c>
      <c r="BI19">
        <v>2.6703649999999999E-2</v>
      </c>
      <c r="BJ19">
        <v>5.0000000000000001E-4</v>
      </c>
      <c r="BK19">
        <v>5.0000000000000001E-3</v>
      </c>
      <c r="BL19">
        <v>2.5000000000000001E-2</v>
      </c>
      <c r="BM19">
        <v>1E-3</v>
      </c>
      <c r="BN19">
        <v>6</v>
      </c>
      <c r="BO19">
        <v>0.25</v>
      </c>
      <c r="BP19">
        <v>4</v>
      </c>
    </row>
    <row r="20" spans="1:68" x14ac:dyDescent="0.25">
      <c r="A20" t="s">
        <v>53</v>
      </c>
      <c r="B20" s="4">
        <v>1046632</v>
      </c>
      <c r="C20" s="4">
        <v>1297845</v>
      </c>
      <c r="D20" s="5">
        <v>-73.655218900999998</v>
      </c>
      <c r="E20" s="5">
        <v>7.2893277049999998</v>
      </c>
      <c r="F20" s="2" t="s">
        <v>65</v>
      </c>
      <c r="G20" s="2">
        <v>36454</v>
      </c>
      <c r="H20" t="s">
        <v>4</v>
      </c>
      <c r="I20" t="s">
        <v>8</v>
      </c>
      <c r="J20" t="s">
        <v>153</v>
      </c>
      <c r="K20" t="s">
        <v>156</v>
      </c>
      <c r="L20">
        <v>60</v>
      </c>
      <c r="M20">
        <v>4.34</v>
      </c>
      <c r="N20">
        <v>3.66</v>
      </c>
      <c r="O20">
        <v>33</v>
      </c>
      <c r="P20">
        <v>33</v>
      </c>
      <c r="Q20">
        <v>5</v>
      </c>
      <c r="R20">
        <f t="shared" si="0"/>
        <v>1.22</v>
      </c>
      <c r="S20">
        <v>1</v>
      </c>
      <c r="T20">
        <v>0.5</v>
      </c>
      <c r="U20">
        <v>2</v>
      </c>
      <c r="V20">
        <v>15</v>
      </c>
      <c r="W20">
        <v>1</v>
      </c>
      <c r="X20">
        <v>3</v>
      </c>
      <c r="Y20">
        <v>0.02</v>
      </c>
      <c r="Z20">
        <v>3.5</v>
      </c>
      <c r="AA20">
        <v>0.1</v>
      </c>
      <c r="AB20">
        <v>1</v>
      </c>
      <c r="AC20">
        <v>5</v>
      </c>
      <c r="AD20">
        <v>0.2</v>
      </c>
      <c r="AE20">
        <v>0.1</v>
      </c>
      <c r="AF20">
        <v>1</v>
      </c>
      <c r="AG20">
        <v>0.1</v>
      </c>
      <c r="AH20">
        <v>0.1</v>
      </c>
      <c r="AI20">
        <v>2</v>
      </c>
      <c r="AJ20">
        <v>10</v>
      </c>
      <c r="AK20">
        <v>0.01</v>
      </c>
      <c r="AL20">
        <v>10</v>
      </c>
      <c r="AM20">
        <v>10</v>
      </c>
      <c r="AN20">
        <v>0.1</v>
      </c>
      <c r="AO20">
        <v>25</v>
      </c>
      <c r="AP20">
        <v>5</v>
      </c>
      <c r="AQ20">
        <v>5</v>
      </c>
      <c r="AR20">
        <v>25</v>
      </c>
      <c r="AS20">
        <v>1</v>
      </c>
      <c r="AT20">
        <v>7</v>
      </c>
      <c r="AU20">
        <v>0.1</v>
      </c>
      <c r="AV20">
        <v>0.1</v>
      </c>
      <c r="AW20">
        <v>0.2</v>
      </c>
      <c r="AX20">
        <v>0.7</v>
      </c>
      <c r="AY20">
        <v>220</v>
      </c>
      <c r="AZ20">
        <v>9</v>
      </c>
      <c r="BA20">
        <v>0.05</v>
      </c>
      <c r="BB20">
        <v>1E-3</v>
      </c>
      <c r="BC20">
        <v>0.25</v>
      </c>
      <c r="BD20">
        <v>1.5E-3</v>
      </c>
      <c r="BE20">
        <v>1.5E-3</v>
      </c>
      <c r="BF20">
        <v>2.5000000000000001E-2</v>
      </c>
      <c r="BG20">
        <v>2.5000000000000001E-2</v>
      </c>
      <c r="BH20">
        <v>2.5000000000000001E-2</v>
      </c>
      <c r="BI20">
        <v>9.2305000000000009E-3</v>
      </c>
      <c r="BJ20">
        <v>5.0000000000000001E-4</v>
      </c>
      <c r="BK20">
        <v>5.0000000000000001E-3</v>
      </c>
      <c r="BL20">
        <v>2.5000000000000001E-2</v>
      </c>
      <c r="BM20">
        <v>1E-3</v>
      </c>
      <c r="BN20">
        <v>9</v>
      </c>
      <c r="BO20">
        <v>0.25</v>
      </c>
      <c r="BP20">
        <v>1</v>
      </c>
    </row>
    <row r="21" spans="1:68" x14ac:dyDescent="0.25">
      <c r="A21" t="s">
        <v>58</v>
      </c>
      <c r="B21" s="4">
        <v>1020889</v>
      </c>
      <c r="C21" s="4">
        <v>1311919</v>
      </c>
      <c r="D21" s="5">
        <v>-73.88828651</v>
      </c>
      <c r="E21" s="5">
        <v>7.4167446269999999</v>
      </c>
      <c r="F21" s="2" t="s">
        <v>66</v>
      </c>
      <c r="G21" s="2">
        <v>36370</v>
      </c>
      <c r="H21" t="s">
        <v>69</v>
      </c>
      <c r="I21" t="s">
        <v>8</v>
      </c>
      <c r="J21" t="s">
        <v>153</v>
      </c>
      <c r="K21" t="s">
        <v>156</v>
      </c>
      <c r="L21">
        <v>25</v>
      </c>
      <c r="M21">
        <v>7.36</v>
      </c>
      <c r="N21">
        <v>7.36</v>
      </c>
      <c r="O21">
        <v>226</v>
      </c>
      <c r="P21">
        <v>226</v>
      </c>
      <c r="Q21">
        <v>25</v>
      </c>
      <c r="R21">
        <f t="shared" si="0"/>
        <v>142.74</v>
      </c>
      <c r="S21">
        <v>117</v>
      </c>
      <c r="T21">
        <v>3.4</v>
      </c>
      <c r="U21">
        <v>11</v>
      </c>
      <c r="V21">
        <v>105</v>
      </c>
      <c r="W21">
        <v>32</v>
      </c>
      <c r="X21">
        <v>6</v>
      </c>
      <c r="Y21">
        <v>0.15</v>
      </c>
      <c r="Z21">
        <v>0.1</v>
      </c>
      <c r="AA21">
        <v>0.1</v>
      </c>
      <c r="AB21">
        <v>1</v>
      </c>
      <c r="AC21">
        <v>5</v>
      </c>
      <c r="AD21">
        <v>0.2</v>
      </c>
      <c r="AE21">
        <v>0.4</v>
      </c>
      <c r="AF21">
        <v>1</v>
      </c>
      <c r="AG21">
        <v>0.1</v>
      </c>
      <c r="AH21">
        <v>0.1</v>
      </c>
      <c r="AI21">
        <v>2</v>
      </c>
      <c r="AJ21">
        <v>10</v>
      </c>
      <c r="AK21">
        <v>0.01</v>
      </c>
      <c r="AL21">
        <v>10</v>
      </c>
      <c r="AM21">
        <v>10</v>
      </c>
      <c r="AN21">
        <v>0.1</v>
      </c>
      <c r="AO21">
        <v>180</v>
      </c>
      <c r="AP21">
        <v>8</v>
      </c>
      <c r="AQ21">
        <v>5</v>
      </c>
      <c r="AR21">
        <v>188</v>
      </c>
      <c r="AS21">
        <v>5.2</v>
      </c>
      <c r="AT21">
        <v>45</v>
      </c>
      <c r="AU21">
        <v>0.1</v>
      </c>
      <c r="AV21">
        <v>0.4</v>
      </c>
      <c r="AW21">
        <v>3</v>
      </c>
      <c r="AX21">
        <v>5.5</v>
      </c>
      <c r="AY21">
        <v>480</v>
      </c>
      <c r="AZ21">
        <v>9</v>
      </c>
      <c r="BA21">
        <v>0.05</v>
      </c>
      <c r="BB21">
        <v>4.2817999999999997E-3</v>
      </c>
      <c r="BC21">
        <v>0.25</v>
      </c>
      <c r="BD21">
        <v>1.5E-3</v>
      </c>
      <c r="BE21">
        <v>2.5000000000000001E-2</v>
      </c>
      <c r="BF21">
        <v>2.5000000000000001E-2</v>
      </c>
      <c r="BG21">
        <v>2.5000000000000001E-2</v>
      </c>
      <c r="BH21">
        <v>2.5000000000000001E-2</v>
      </c>
      <c r="BI21">
        <v>0.25806010000000001</v>
      </c>
      <c r="BJ21">
        <v>5.0000000000000001E-4</v>
      </c>
      <c r="BK21">
        <v>5.0000000000000001E-3</v>
      </c>
      <c r="BL21">
        <v>2.5000000000000001E-2</v>
      </c>
      <c r="BM21">
        <v>1E-3</v>
      </c>
      <c r="BN21">
        <v>48</v>
      </c>
      <c r="BO21">
        <v>0.25</v>
      </c>
      <c r="BP21">
        <v>2</v>
      </c>
    </row>
    <row r="22" spans="1:68" x14ac:dyDescent="0.25">
      <c r="A22" t="s">
        <v>54</v>
      </c>
      <c r="B22" s="4">
        <v>1050414</v>
      </c>
      <c r="C22" s="4">
        <v>1306942</v>
      </c>
      <c r="D22" s="5">
        <v>-73.620886896000002</v>
      </c>
      <c r="E22" s="5">
        <v>7.3715488430000002</v>
      </c>
      <c r="F22" s="2" t="s">
        <v>64</v>
      </c>
      <c r="G22" s="2">
        <v>36400</v>
      </c>
      <c r="H22" t="s">
        <v>4</v>
      </c>
      <c r="I22" t="s">
        <v>8</v>
      </c>
      <c r="J22" t="s">
        <v>153</v>
      </c>
      <c r="K22" t="s">
        <v>156</v>
      </c>
      <c r="L22">
        <v>38</v>
      </c>
      <c r="M22">
        <v>3.57</v>
      </c>
      <c r="N22">
        <v>3.92</v>
      </c>
      <c r="O22">
        <v>36</v>
      </c>
      <c r="P22">
        <v>36</v>
      </c>
      <c r="Q22">
        <v>35</v>
      </c>
      <c r="R22">
        <f t="shared" si="0"/>
        <v>1.22</v>
      </c>
      <c r="S22">
        <v>1</v>
      </c>
      <c r="T22">
        <v>0.7</v>
      </c>
      <c r="U22">
        <v>16</v>
      </c>
      <c r="V22">
        <v>1</v>
      </c>
      <c r="W22">
        <v>1</v>
      </c>
      <c r="X22">
        <v>0.5</v>
      </c>
      <c r="Y22">
        <v>0.02</v>
      </c>
      <c r="Z22">
        <v>0.1</v>
      </c>
      <c r="AA22">
        <v>0.1</v>
      </c>
      <c r="AB22">
        <v>1</v>
      </c>
      <c r="AC22">
        <v>5</v>
      </c>
      <c r="AD22">
        <v>0.2</v>
      </c>
      <c r="AE22">
        <v>0.4</v>
      </c>
      <c r="AF22">
        <v>1</v>
      </c>
      <c r="AG22">
        <v>0.1</v>
      </c>
      <c r="AH22">
        <v>0.1</v>
      </c>
      <c r="AI22">
        <v>3.06</v>
      </c>
      <c r="AJ22">
        <v>12</v>
      </c>
      <c r="AK22">
        <v>0.01</v>
      </c>
      <c r="AL22">
        <v>10</v>
      </c>
      <c r="AM22">
        <v>10</v>
      </c>
      <c r="AN22">
        <v>0.1</v>
      </c>
      <c r="AO22">
        <v>27</v>
      </c>
      <c r="AP22">
        <v>5</v>
      </c>
      <c r="AQ22">
        <v>5</v>
      </c>
      <c r="AR22">
        <v>27</v>
      </c>
      <c r="AS22">
        <v>0.5</v>
      </c>
      <c r="AT22">
        <v>5</v>
      </c>
      <c r="AU22">
        <v>0.1</v>
      </c>
      <c r="AV22">
        <v>0.1</v>
      </c>
      <c r="AW22">
        <v>0.4</v>
      </c>
      <c r="AX22">
        <v>0.4</v>
      </c>
      <c r="AY22">
        <v>310</v>
      </c>
      <c r="AZ22">
        <v>9</v>
      </c>
      <c r="BA22">
        <v>0.13443342668988001</v>
      </c>
      <c r="BB22">
        <v>1E-3</v>
      </c>
      <c r="BC22">
        <v>0.25</v>
      </c>
      <c r="BD22">
        <v>1.5E-3</v>
      </c>
      <c r="BE22">
        <v>2.5000000000000001E-2</v>
      </c>
      <c r="BF22">
        <v>2.5000000000000001E-2</v>
      </c>
      <c r="BG22">
        <v>2.5000000000000001E-2</v>
      </c>
      <c r="BH22">
        <v>2.5000000000000001E-2</v>
      </c>
      <c r="BI22">
        <v>2.87175E-2</v>
      </c>
      <c r="BJ22">
        <v>5.0000000000000001E-4</v>
      </c>
      <c r="BK22">
        <v>5.0000000000000001E-3</v>
      </c>
      <c r="BL22">
        <v>2.5000000000000001E-2</v>
      </c>
      <c r="BM22">
        <v>1E-3</v>
      </c>
      <c r="BN22">
        <v>9</v>
      </c>
      <c r="BO22">
        <v>0.25</v>
      </c>
      <c r="BP22">
        <v>3</v>
      </c>
    </row>
    <row r="23" spans="1:68" x14ac:dyDescent="0.25">
      <c r="A23" t="s">
        <v>11</v>
      </c>
      <c r="B23" s="4">
        <v>1072049</v>
      </c>
      <c r="C23" s="4">
        <v>1316917</v>
      </c>
      <c r="D23" s="5">
        <v>-73.424804023999997</v>
      </c>
      <c r="E23" s="5">
        <v>7.4614957710000001</v>
      </c>
      <c r="F23" s="2" t="s">
        <v>63</v>
      </c>
      <c r="G23" s="2">
        <v>36507</v>
      </c>
      <c r="H23" t="s">
        <v>7</v>
      </c>
      <c r="I23" t="s">
        <v>8</v>
      </c>
      <c r="J23" t="s">
        <v>153</v>
      </c>
      <c r="K23" t="s">
        <v>156</v>
      </c>
      <c r="L23">
        <v>0</v>
      </c>
      <c r="M23">
        <v>5.27</v>
      </c>
      <c r="N23">
        <v>5.27</v>
      </c>
      <c r="O23">
        <v>14</v>
      </c>
      <c r="P23">
        <v>14</v>
      </c>
      <c r="Q23">
        <v>3</v>
      </c>
      <c r="R23">
        <f>+S23*1.22</f>
        <v>6.1</v>
      </c>
      <c r="S23">
        <v>5</v>
      </c>
      <c r="T23">
        <v>0.4</v>
      </c>
      <c r="U23">
        <v>1</v>
      </c>
      <c r="V23">
        <v>3</v>
      </c>
      <c r="W23">
        <v>1</v>
      </c>
      <c r="X23">
        <v>1</v>
      </c>
      <c r="Y23">
        <v>0.02</v>
      </c>
      <c r="Z23">
        <v>0.6</v>
      </c>
      <c r="AA23">
        <v>0.1</v>
      </c>
      <c r="AB23">
        <v>0.5</v>
      </c>
      <c r="AC23">
        <v>5</v>
      </c>
      <c r="AD23">
        <v>0.2</v>
      </c>
      <c r="AE23">
        <v>0.1</v>
      </c>
      <c r="AF23">
        <v>1</v>
      </c>
      <c r="AG23">
        <v>0.1</v>
      </c>
      <c r="AH23">
        <v>0.19</v>
      </c>
      <c r="AI23">
        <v>2.4</v>
      </c>
      <c r="AJ23">
        <v>10</v>
      </c>
      <c r="AK23">
        <v>0.01</v>
      </c>
      <c r="AL23">
        <v>20</v>
      </c>
      <c r="AM23">
        <v>10</v>
      </c>
      <c r="AN23">
        <v>0.1</v>
      </c>
      <c r="AO23">
        <v>30</v>
      </c>
      <c r="AP23">
        <v>5</v>
      </c>
      <c r="AQ23">
        <v>6</v>
      </c>
      <c r="AR23">
        <v>36</v>
      </c>
      <c r="AS23">
        <v>0.25</v>
      </c>
      <c r="AT23">
        <v>17</v>
      </c>
      <c r="AU23">
        <v>0.1</v>
      </c>
      <c r="AV23">
        <v>0.1</v>
      </c>
      <c r="AW23">
        <v>1</v>
      </c>
      <c r="AX23">
        <v>1</v>
      </c>
      <c r="AY23">
        <v>3500</v>
      </c>
      <c r="AZ23">
        <v>9</v>
      </c>
      <c r="BA23">
        <v>0.05</v>
      </c>
      <c r="BB23">
        <v>1E-3</v>
      </c>
      <c r="BC23">
        <v>0.25</v>
      </c>
      <c r="BD23">
        <v>0.5</v>
      </c>
      <c r="BE23">
        <v>1.5E-3</v>
      </c>
      <c r="BF23">
        <v>2.5000000000000001E-2</v>
      </c>
      <c r="BG23">
        <v>2.5000000000000001E-2</v>
      </c>
      <c r="BH23">
        <v>2.5000000000000001E-2</v>
      </c>
      <c r="BI23">
        <v>2.1753000000000002E-2</v>
      </c>
      <c r="BJ23">
        <v>5.0000000000000001E-4</v>
      </c>
      <c r="BK23">
        <v>5.0000000000000001E-3</v>
      </c>
      <c r="BL23">
        <v>2.5000000000000001E-2</v>
      </c>
      <c r="BM23">
        <v>2.5000000000000001E-3</v>
      </c>
      <c r="BN23">
        <v>13</v>
      </c>
      <c r="BO23">
        <v>0.25</v>
      </c>
      <c r="BP23">
        <v>3</v>
      </c>
    </row>
    <row r="24" spans="1:68" x14ac:dyDescent="0.25">
      <c r="A24" t="s">
        <v>50</v>
      </c>
      <c r="B24" s="4">
        <v>1021608</v>
      </c>
      <c r="C24" s="4">
        <v>1312953</v>
      </c>
      <c r="D24" s="5">
        <v>-73.881769395999996</v>
      </c>
      <c r="E24" s="5">
        <v>7.4260913669999997</v>
      </c>
      <c r="F24" s="2" t="s">
        <v>63</v>
      </c>
      <c r="G24" s="2">
        <v>36544</v>
      </c>
      <c r="H24" t="s">
        <v>68</v>
      </c>
      <c r="I24" t="s">
        <v>8</v>
      </c>
      <c r="J24" t="s">
        <v>153</v>
      </c>
      <c r="K24" t="s">
        <v>156</v>
      </c>
      <c r="L24">
        <v>352</v>
      </c>
      <c r="M24">
        <v>7.46</v>
      </c>
      <c r="N24">
        <v>7.55</v>
      </c>
      <c r="O24">
        <v>375</v>
      </c>
      <c r="P24">
        <v>446</v>
      </c>
      <c r="Q24">
        <v>1</v>
      </c>
      <c r="R24">
        <f t="shared" ref="R24:R80" si="1">+S24*1.22</f>
        <v>303.77999999999997</v>
      </c>
      <c r="S24">
        <v>249</v>
      </c>
      <c r="T24">
        <v>0.7</v>
      </c>
      <c r="U24">
        <v>0</v>
      </c>
      <c r="V24">
        <v>159</v>
      </c>
      <c r="W24">
        <v>44</v>
      </c>
      <c r="X24">
        <v>12</v>
      </c>
      <c r="Y24">
        <v>0</v>
      </c>
      <c r="Z24">
        <v>0.1</v>
      </c>
      <c r="AA24">
        <v>0.1</v>
      </c>
      <c r="AB24">
        <v>0.5</v>
      </c>
      <c r="AC24">
        <v>5</v>
      </c>
      <c r="AD24">
        <v>0.2</v>
      </c>
      <c r="AE24">
        <v>0.5</v>
      </c>
      <c r="AF24">
        <v>1</v>
      </c>
      <c r="AG24">
        <v>0.1</v>
      </c>
      <c r="AH24">
        <v>0.05</v>
      </c>
      <c r="AI24">
        <v>0.25</v>
      </c>
      <c r="AJ24">
        <v>5</v>
      </c>
      <c r="AK24">
        <v>0.01</v>
      </c>
      <c r="AL24">
        <v>5</v>
      </c>
      <c r="AM24">
        <v>5</v>
      </c>
      <c r="AN24">
        <v>0.05</v>
      </c>
      <c r="AO24">
        <v>310</v>
      </c>
      <c r="AP24">
        <v>6</v>
      </c>
      <c r="AQ24">
        <v>2.5</v>
      </c>
      <c r="AR24">
        <v>316</v>
      </c>
      <c r="AS24">
        <v>0.25</v>
      </c>
      <c r="AT24">
        <v>40</v>
      </c>
      <c r="AU24">
        <v>0.1</v>
      </c>
      <c r="AV24">
        <v>0.05</v>
      </c>
      <c r="AW24">
        <v>1.8</v>
      </c>
      <c r="AX24">
        <v>68</v>
      </c>
      <c r="AY24">
        <v>9</v>
      </c>
      <c r="AZ24">
        <v>9</v>
      </c>
      <c r="BA24">
        <v>0.05</v>
      </c>
      <c r="BB24">
        <v>1E-3</v>
      </c>
      <c r="BC24">
        <v>3.0417E-3</v>
      </c>
      <c r="BD24">
        <v>0.5</v>
      </c>
      <c r="BE24">
        <v>1.5E-3</v>
      </c>
      <c r="BF24">
        <v>2.5000000000000001E-2</v>
      </c>
      <c r="BG24">
        <v>2.5000000000000001E-2</v>
      </c>
      <c r="BH24">
        <v>2.5000000000000001E-2</v>
      </c>
      <c r="BI24">
        <v>0.22749900000000001</v>
      </c>
      <c r="BJ24">
        <v>5.0000000000000001E-4</v>
      </c>
      <c r="BK24">
        <v>2.5000000000000001E-2</v>
      </c>
      <c r="BL24">
        <v>5.0000000000000001E-3</v>
      </c>
      <c r="BM24">
        <v>2.5000000000000001E-2</v>
      </c>
      <c r="BN24">
        <v>14</v>
      </c>
      <c r="BO24">
        <v>0.25</v>
      </c>
      <c r="BP24">
        <v>2</v>
      </c>
    </row>
    <row r="25" spans="1:68" x14ac:dyDescent="0.25">
      <c r="A25" t="s">
        <v>49</v>
      </c>
      <c r="B25" s="4">
        <v>1020894</v>
      </c>
      <c r="C25" s="4">
        <v>1306803</v>
      </c>
      <c r="D25" s="5">
        <v>-73.888260915999993</v>
      </c>
      <c r="E25" s="5">
        <v>7.3704850129999997</v>
      </c>
      <c r="F25" s="2" t="s">
        <v>63</v>
      </c>
      <c r="G25" s="2">
        <v>36533</v>
      </c>
      <c r="H25" t="s">
        <v>68</v>
      </c>
      <c r="I25" t="s">
        <v>8</v>
      </c>
      <c r="J25" t="s">
        <v>153</v>
      </c>
      <c r="K25" t="s">
        <v>156</v>
      </c>
      <c r="L25">
        <v>365</v>
      </c>
      <c r="M25">
        <v>7.76</v>
      </c>
      <c r="N25">
        <v>7.76</v>
      </c>
      <c r="O25">
        <v>324</v>
      </c>
      <c r="P25">
        <v>324</v>
      </c>
      <c r="Q25">
        <v>4</v>
      </c>
      <c r="R25">
        <f t="shared" si="1"/>
        <v>106.14</v>
      </c>
      <c r="S25">
        <v>87</v>
      </c>
      <c r="T25">
        <v>0.5</v>
      </c>
      <c r="U25">
        <v>2</v>
      </c>
      <c r="V25">
        <v>39</v>
      </c>
      <c r="W25">
        <v>9</v>
      </c>
      <c r="X25">
        <v>4</v>
      </c>
      <c r="Y25">
        <v>0.08</v>
      </c>
      <c r="Z25">
        <v>0.1</v>
      </c>
      <c r="AA25">
        <v>0.1</v>
      </c>
      <c r="AB25">
        <v>0.5</v>
      </c>
      <c r="AC25">
        <v>5</v>
      </c>
      <c r="AD25">
        <v>0.2</v>
      </c>
      <c r="AE25">
        <v>0.3</v>
      </c>
      <c r="AF25">
        <v>1</v>
      </c>
      <c r="AG25">
        <v>0.1</v>
      </c>
      <c r="AH25">
        <v>0.17</v>
      </c>
      <c r="AI25">
        <v>2</v>
      </c>
      <c r="AJ25">
        <v>10</v>
      </c>
      <c r="AK25">
        <v>0.01</v>
      </c>
      <c r="AL25">
        <v>5</v>
      </c>
      <c r="AM25">
        <v>5</v>
      </c>
      <c r="AN25">
        <v>0.1</v>
      </c>
      <c r="AO25">
        <v>134</v>
      </c>
      <c r="AP25">
        <v>5</v>
      </c>
      <c r="AQ25">
        <v>5</v>
      </c>
      <c r="AR25">
        <v>134</v>
      </c>
      <c r="AS25">
        <v>0.25</v>
      </c>
      <c r="AT25">
        <v>23</v>
      </c>
      <c r="AU25">
        <v>0.6</v>
      </c>
      <c r="AV25">
        <v>0.1</v>
      </c>
      <c r="AW25">
        <v>2.4</v>
      </c>
      <c r="AX25">
        <v>14</v>
      </c>
      <c r="AY25">
        <v>9</v>
      </c>
      <c r="AZ25">
        <v>9</v>
      </c>
      <c r="BA25">
        <v>0.05</v>
      </c>
      <c r="BB25">
        <v>3.6454999999999999E-3</v>
      </c>
      <c r="BC25">
        <v>0.25</v>
      </c>
      <c r="BD25">
        <v>0.5</v>
      </c>
      <c r="BE25">
        <v>1.5E-3</v>
      </c>
      <c r="BF25">
        <v>2.5000000000000001E-2</v>
      </c>
      <c r="BG25">
        <v>2.5000000000000001E-2</v>
      </c>
      <c r="BH25">
        <v>2.5000000000000001E-2</v>
      </c>
      <c r="BI25">
        <v>0.15248919999999999</v>
      </c>
      <c r="BJ25">
        <v>5.0000000000000001E-4</v>
      </c>
      <c r="BK25">
        <v>5.0000000000000001E-3</v>
      </c>
      <c r="BL25">
        <v>1E-3</v>
      </c>
      <c r="BM25">
        <v>2.5000000000000001E-2</v>
      </c>
      <c r="BN25">
        <v>54</v>
      </c>
      <c r="BO25">
        <v>0.25</v>
      </c>
      <c r="BP25">
        <v>2</v>
      </c>
    </row>
    <row r="26" spans="1:68" x14ac:dyDescent="0.25">
      <c r="A26" t="s">
        <v>29</v>
      </c>
      <c r="B26" s="4">
        <v>1016584.000005</v>
      </c>
      <c r="C26" s="4">
        <v>1305795.9999470001</v>
      </c>
      <c r="D26" s="5">
        <v>-73.927301619999994</v>
      </c>
      <c r="E26" s="5">
        <v>7.361394357</v>
      </c>
      <c r="F26" s="3">
        <v>44275</v>
      </c>
      <c r="G26" s="2">
        <v>36822</v>
      </c>
      <c r="H26" t="s">
        <v>4</v>
      </c>
      <c r="I26" t="s">
        <v>8</v>
      </c>
      <c r="J26" t="s">
        <v>152</v>
      </c>
      <c r="K26" t="s">
        <v>157</v>
      </c>
      <c r="L26">
        <v>100</v>
      </c>
      <c r="M26">
        <v>6.42</v>
      </c>
      <c r="N26">
        <v>5.85</v>
      </c>
      <c r="O26">
        <v>75.900000000000006</v>
      </c>
      <c r="P26">
        <v>75.900000000000006</v>
      </c>
      <c r="Q26">
        <v>24</v>
      </c>
      <c r="R26">
        <f t="shared" si="1"/>
        <v>2.44</v>
      </c>
      <c r="S26">
        <v>2</v>
      </c>
      <c r="T26">
        <v>17.5</v>
      </c>
      <c r="U26">
        <v>11</v>
      </c>
      <c r="V26">
        <v>3</v>
      </c>
      <c r="W26">
        <v>1</v>
      </c>
      <c r="X26">
        <v>0.5</v>
      </c>
      <c r="Y26">
        <v>0.02</v>
      </c>
      <c r="Z26">
        <v>6.4</v>
      </c>
      <c r="AA26">
        <v>0.05</v>
      </c>
      <c r="AB26">
        <v>0.5</v>
      </c>
      <c r="AC26">
        <v>2.5</v>
      </c>
      <c r="AD26">
        <v>0.1</v>
      </c>
      <c r="AE26">
        <v>2.4</v>
      </c>
      <c r="AF26">
        <v>0.5</v>
      </c>
      <c r="AG26">
        <v>0.05</v>
      </c>
      <c r="AH26">
        <v>0.05</v>
      </c>
      <c r="AI26">
        <v>1</v>
      </c>
      <c r="AJ26">
        <v>5</v>
      </c>
      <c r="AK26">
        <v>0.01</v>
      </c>
      <c r="AL26">
        <v>5</v>
      </c>
      <c r="AM26">
        <v>5</v>
      </c>
      <c r="AN26">
        <v>0.05</v>
      </c>
      <c r="AO26">
        <v>70</v>
      </c>
      <c r="AP26">
        <v>13</v>
      </c>
      <c r="AQ26">
        <v>2.5</v>
      </c>
      <c r="AR26">
        <v>83</v>
      </c>
      <c r="AS26">
        <v>0.5</v>
      </c>
      <c r="AT26">
        <v>10</v>
      </c>
      <c r="AU26">
        <v>0.05</v>
      </c>
      <c r="AV26">
        <v>9.7600000000000006E-2</v>
      </c>
      <c r="AW26">
        <v>3.8285999999999998</v>
      </c>
      <c r="AX26">
        <v>10.585000000000001</v>
      </c>
      <c r="AY26">
        <v>9</v>
      </c>
      <c r="AZ26">
        <v>9</v>
      </c>
      <c r="BA26">
        <v>0.05</v>
      </c>
      <c r="BB26">
        <v>1E-3</v>
      </c>
      <c r="BC26">
        <v>0.25</v>
      </c>
      <c r="BD26">
        <v>1.5E-3</v>
      </c>
      <c r="BE26">
        <v>2.5000000000000001E-2</v>
      </c>
      <c r="BF26">
        <v>2.5000000000000001E-2</v>
      </c>
      <c r="BG26">
        <v>2.5000000000000001E-2</v>
      </c>
      <c r="BH26">
        <v>1.5299999999999999E-2</v>
      </c>
      <c r="BI26">
        <v>5.0000000000000001E-4</v>
      </c>
      <c r="BJ26">
        <v>5.0000000000000001E-3</v>
      </c>
      <c r="BK26">
        <v>2.5000000000000001E-2</v>
      </c>
      <c r="BL26">
        <v>1E-3</v>
      </c>
      <c r="BM26">
        <v>2.5000000000000001E-3</v>
      </c>
      <c r="BN26">
        <v>13.5</v>
      </c>
      <c r="BO26">
        <v>0.25</v>
      </c>
      <c r="BP26">
        <v>4</v>
      </c>
    </row>
    <row r="27" spans="1:68" x14ac:dyDescent="0.25">
      <c r="A27" t="s">
        <v>18</v>
      </c>
      <c r="B27" s="4">
        <v>1043910.999999</v>
      </c>
      <c r="C27" s="4">
        <v>1304450.999941</v>
      </c>
      <c r="D27" s="5">
        <v>-73.679806353999993</v>
      </c>
      <c r="E27" s="5">
        <v>7.349081505</v>
      </c>
      <c r="F27" s="3">
        <v>44275</v>
      </c>
      <c r="G27" s="2">
        <v>36834</v>
      </c>
      <c r="H27" t="s">
        <v>4</v>
      </c>
      <c r="I27" t="s">
        <v>8</v>
      </c>
      <c r="J27" t="s">
        <v>152</v>
      </c>
      <c r="K27" t="s">
        <v>157</v>
      </c>
      <c r="L27">
        <v>80</v>
      </c>
      <c r="M27">
        <v>6.94</v>
      </c>
      <c r="N27">
        <v>6.94</v>
      </c>
      <c r="O27">
        <v>125.9</v>
      </c>
      <c r="P27">
        <v>125.9</v>
      </c>
      <c r="Q27">
        <v>17</v>
      </c>
      <c r="R27">
        <f t="shared" si="1"/>
        <v>76.86</v>
      </c>
      <c r="S27">
        <v>63</v>
      </c>
      <c r="T27">
        <v>0.2</v>
      </c>
      <c r="U27">
        <v>8</v>
      </c>
      <c r="V27">
        <v>36</v>
      </c>
      <c r="W27">
        <v>8</v>
      </c>
      <c r="X27">
        <v>4</v>
      </c>
      <c r="Y27">
        <v>0.21</v>
      </c>
      <c r="Z27">
        <v>0.05</v>
      </c>
      <c r="AA27">
        <v>0.05</v>
      </c>
      <c r="AB27">
        <v>0.5</v>
      </c>
      <c r="AC27">
        <v>2.5</v>
      </c>
      <c r="AD27">
        <v>0.1</v>
      </c>
      <c r="AE27">
        <v>0.5</v>
      </c>
      <c r="AF27">
        <v>0.5</v>
      </c>
      <c r="AG27">
        <v>0.05</v>
      </c>
      <c r="AH27">
        <v>0.05</v>
      </c>
      <c r="AI27">
        <v>1</v>
      </c>
      <c r="AJ27">
        <v>5</v>
      </c>
      <c r="AK27">
        <v>0.01</v>
      </c>
      <c r="AL27">
        <v>5</v>
      </c>
      <c r="AM27">
        <v>5</v>
      </c>
      <c r="AN27">
        <v>0.05</v>
      </c>
      <c r="AO27">
        <v>169</v>
      </c>
      <c r="AP27">
        <v>10</v>
      </c>
      <c r="AQ27">
        <v>2.5</v>
      </c>
      <c r="AR27">
        <v>179</v>
      </c>
      <c r="AS27">
        <v>0.5</v>
      </c>
      <c r="AT27">
        <v>30</v>
      </c>
      <c r="AU27">
        <v>0.43290000000000001</v>
      </c>
      <c r="AV27">
        <v>0.1673</v>
      </c>
      <c r="AW27">
        <v>4.8954000000000004</v>
      </c>
      <c r="AX27">
        <v>7.9969999999999999</v>
      </c>
      <c r="AY27">
        <v>9</v>
      </c>
      <c r="AZ27">
        <v>9</v>
      </c>
      <c r="BA27">
        <v>0.05</v>
      </c>
      <c r="BB27">
        <v>3.7000000000000002E-3</v>
      </c>
      <c r="BC27">
        <v>0.25</v>
      </c>
      <c r="BD27">
        <v>1.5E-3</v>
      </c>
      <c r="BE27">
        <v>5.5800000000000002E-2</v>
      </c>
      <c r="BF27">
        <v>2.5000000000000001E-2</v>
      </c>
      <c r="BG27">
        <v>2.5000000000000001E-2</v>
      </c>
      <c r="BH27">
        <v>0.182</v>
      </c>
      <c r="BI27">
        <v>5.0000000000000001E-4</v>
      </c>
      <c r="BJ27">
        <v>5.0000000000000001E-3</v>
      </c>
      <c r="BK27">
        <v>2.5000000000000001E-2</v>
      </c>
      <c r="BL27">
        <v>1E-3</v>
      </c>
      <c r="BM27">
        <v>6.1000000000000004E-3</v>
      </c>
      <c r="BN27">
        <v>73.5</v>
      </c>
      <c r="BO27">
        <v>0.25</v>
      </c>
      <c r="BP27">
        <v>2</v>
      </c>
    </row>
    <row r="28" spans="1:68" x14ac:dyDescent="0.25">
      <c r="A28" t="s">
        <v>21</v>
      </c>
      <c r="B28" s="4">
        <v>1033847.000032</v>
      </c>
      <c r="C28" s="4">
        <v>1301721.999996</v>
      </c>
      <c r="D28" s="5">
        <v>-73.770971782999993</v>
      </c>
      <c r="E28" s="5">
        <v>7.3244771980000003</v>
      </c>
      <c r="F28" s="3">
        <v>44275</v>
      </c>
      <c r="G28" s="2">
        <v>36789</v>
      </c>
      <c r="H28" t="s">
        <v>4</v>
      </c>
      <c r="I28" t="s">
        <v>8</v>
      </c>
      <c r="J28" t="s">
        <v>152</v>
      </c>
      <c r="K28" t="s">
        <v>157</v>
      </c>
      <c r="L28">
        <v>100</v>
      </c>
      <c r="M28">
        <v>7.94</v>
      </c>
      <c r="N28">
        <v>7.89</v>
      </c>
      <c r="O28">
        <v>144.1</v>
      </c>
      <c r="P28">
        <v>144</v>
      </c>
      <c r="Q28">
        <v>6</v>
      </c>
      <c r="R28">
        <f t="shared" si="1"/>
        <v>90.28</v>
      </c>
      <c r="S28">
        <v>74</v>
      </c>
      <c r="T28">
        <v>0.23699999999999999</v>
      </c>
      <c r="U28">
        <v>3</v>
      </c>
      <c r="V28">
        <v>46</v>
      </c>
      <c r="W28">
        <v>11</v>
      </c>
      <c r="X28">
        <v>5</v>
      </c>
      <c r="Y28">
        <v>0.13500000000000001</v>
      </c>
      <c r="Z28">
        <v>0.05</v>
      </c>
      <c r="AA28">
        <v>0.05</v>
      </c>
      <c r="AB28">
        <v>0.5</v>
      </c>
      <c r="AC28">
        <v>1.25E-3</v>
      </c>
      <c r="AD28">
        <v>0.1</v>
      </c>
      <c r="AE28">
        <v>0.39</v>
      </c>
      <c r="AF28">
        <v>0.5</v>
      </c>
      <c r="AG28">
        <v>0.05</v>
      </c>
      <c r="AH28">
        <v>0.05</v>
      </c>
      <c r="AI28">
        <v>1</v>
      </c>
      <c r="AJ28">
        <v>5</v>
      </c>
      <c r="AK28">
        <v>0.01</v>
      </c>
      <c r="AL28">
        <v>5</v>
      </c>
      <c r="AM28">
        <v>5</v>
      </c>
      <c r="AN28">
        <v>0.05</v>
      </c>
      <c r="AO28">
        <v>183</v>
      </c>
      <c r="AP28">
        <v>2.5</v>
      </c>
      <c r="AQ28">
        <v>2.5</v>
      </c>
      <c r="AR28">
        <v>183</v>
      </c>
      <c r="AS28">
        <v>0.5</v>
      </c>
      <c r="AT28">
        <v>12</v>
      </c>
      <c r="AU28">
        <v>0.78890000000000005</v>
      </c>
      <c r="AV28">
        <v>0.1696</v>
      </c>
      <c r="AW28">
        <v>4.2104999999999997</v>
      </c>
      <c r="AX28">
        <v>8.9579000000000004</v>
      </c>
      <c r="AY28">
        <v>110</v>
      </c>
      <c r="AZ28">
        <v>9</v>
      </c>
      <c r="BA28">
        <v>0.05</v>
      </c>
      <c r="BB28">
        <v>6.1999999999999998E-3</v>
      </c>
      <c r="BC28">
        <v>0.25</v>
      </c>
      <c r="BD28">
        <v>1.5E-3</v>
      </c>
      <c r="BE28">
        <v>2.5000000000000001E-2</v>
      </c>
      <c r="BF28">
        <v>2.5000000000000001E-2</v>
      </c>
      <c r="BG28">
        <v>2.5000000000000001E-2</v>
      </c>
      <c r="BH28">
        <v>0.1991</v>
      </c>
      <c r="BI28">
        <v>5.0000000000000001E-4</v>
      </c>
      <c r="BJ28">
        <v>5.0000000000000001E-3</v>
      </c>
      <c r="BK28">
        <v>2.5000000000000001E-2</v>
      </c>
      <c r="BL28">
        <v>1E-3</v>
      </c>
      <c r="BM28">
        <v>2.5000000000000001E-3</v>
      </c>
      <c r="BN28">
        <v>70.2</v>
      </c>
      <c r="BO28">
        <v>0.25</v>
      </c>
      <c r="BP28">
        <v>2</v>
      </c>
    </row>
    <row r="29" spans="1:68" x14ac:dyDescent="0.25">
      <c r="A29" t="s">
        <v>52</v>
      </c>
      <c r="B29" s="4">
        <v>1044359.999958</v>
      </c>
      <c r="C29" s="4">
        <v>1294586</v>
      </c>
      <c r="D29" s="5">
        <v>-73.675819473999994</v>
      </c>
      <c r="E29" s="5">
        <v>7.2598785220000002</v>
      </c>
      <c r="F29" s="3">
        <v>44275</v>
      </c>
      <c r="G29" s="2">
        <v>36791</v>
      </c>
      <c r="H29" t="s">
        <v>7</v>
      </c>
      <c r="I29" t="s">
        <v>8</v>
      </c>
      <c r="J29" t="s">
        <v>152</v>
      </c>
      <c r="K29" t="s">
        <v>157</v>
      </c>
      <c r="L29">
        <v>0</v>
      </c>
      <c r="M29">
        <v>6.68</v>
      </c>
      <c r="N29">
        <v>6.78</v>
      </c>
      <c r="O29">
        <v>6.9</v>
      </c>
      <c r="P29">
        <v>6.9</v>
      </c>
      <c r="Q29">
        <v>10</v>
      </c>
      <c r="R29">
        <f t="shared" si="1"/>
        <v>0.61</v>
      </c>
      <c r="S29">
        <v>0.5</v>
      </c>
      <c r="T29">
        <v>0.52200000000000002</v>
      </c>
      <c r="U29">
        <v>4</v>
      </c>
      <c r="V29">
        <v>0.5</v>
      </c>
      <c r="W29">
        <v>0.5</v>
      </c>
      <c r="X29">
        <v>0.5</v>
      </c>
      <c r="Y29">
        <v>3.5999999999999997E-2</v>
      </c>
      <c r="Z29">
        <v>0.74099999999999999</v>
      </c>
      <c r="AA29">
        <v>0.05</v>
      </c>
      <c r="AB29">
        <v>0.5</v>
      </c>
      <c r="AC29">
        <v>1.25E-3</v>
      </c>
      <c r="AD29">
        <v>0.1</v>
      </c>
      <c r="AE29">
        <v>0.32500000000000001</v>
      </c>
      <c r="AF29">
        <v>0.5</v>
      </c>
      <c r="AG29">
        <v>0.05</v>
      </c>
      <c r="AH29">
        <v>0.05</v>
      </c>
      <c r="AI29">
        <v>1</v>
      </c>
      <c r="AJ29">
        <v>5</v>
      </c>
      <c r="AK29">
        <v>0.01</v>
      </c>
      <c r="AL29">
        <v>5</v>
      </c>
      <c r="AM29">
        <v>5</v>
      </c>
      <c r="AN29">
        <v>0.05</v>
      </c>
      <c r="AO29">
        <v>26</v>
      </c>
      <c r="AP29">
        <v>2.5</v>
      </c>
      <c r="AQ29">
        <v>2.5</v>
      </c>
      <c r="AR29">
        <v>26</v>
      </c>
      <c r="AS29">
        <v>0.5</v>
      </c>
      <c r="AT29">
        <v>9</v>
      </c>
      <c r="AU29">
        <v>0.05</v>
      </c>
      <c r="AV29">
        <v>0.05</v>
      </c>
      <c r="AW29">
        <v>0.56359999999999999</v>
      </c>
      <c r="AX29">
        <v>0.44309999999999999</v>
      </c>
      <c r="AY29">
        <v>170</v>
      </c>
      <c r="AZ29">
        <v>9</v>
      </c>
      <c r="BA29">
        <v>0.05</v>
      </c>
      <c r="BB29">
        <v>1E-3</v>
      </c>
      <c r="BC29">
        <v>0.25</v>
      </c>
      <c r="BD29">
        <v>1.5E-3</v>
      </c>
      <c r="BE29">
        <v>2.5000000000000001E-2</v>
      </c>
      <c r="BF29">
        <v>2.5000000000000001E-2</v>
      </c>
      <c r="BG29">
        <v>2.5000000000000001E-2</v>
      </c>
      <c r="BH29">
        <v>5.4999999999999997E-3</v>
      </c>
      <c r="BI29">
        <v>5.0000000000000001E-4</v>
      </c>
      <c r="BJ29">
        <v>5.0000000000000001E-3</v>
      </c>
      <c r="BK29">
        <v>2.5000000000000001E-2</v>
      </c>
      <c r="BL29">
        <v>1E-3</v>
      </c>
      <c r="BM29">
        <v>2.5000000000000001E-3</v>
      </c>
      <c r="BN29">
        <v>14</v>
      </c>
      <c r="BO29">
        <v>0.25</v>
      </c>
      <c r="BP29">
        <v>1</v>
      </c>
    </row>
    <row r="30" spans="1:68" x14ac:dyDescent="0.25">
      <c r="A30" t="s">
        <v>12</v>
      </c>
      <c r="B30" s="4">
        <v>1073706.5100169999</v>
      </c>
      <c r="C30" s="4">
        <v>1316962.099958</v>
      </c>
      <c r="D30" s="5">
        <v>-73.409788434000006</v>
      </c>
      <c r="E30" s="5">
        <v>7.461881118</v>
      </c>
      <c r="F30" s="3">
        <v>44275</v>
      </c>
      <c r="G30" s="2">
        <v>36807</v>
      </c>
      <c r="H30" t="s">
        <v>7</v>
      </c>
      <c r="I30" t="s">
        <v>8</v>
      </c>
      <c r="J30" t="s">
        <v>152</v>
      </c>
      <c r="K30" t="s">
        <v>157</v>
      </c>
      <c r="L30">
        <v>0</v>
      </c>
      <c r="M30">
        <v>6.54</v>
      </c>
      <c r="N30">
        <v>6.52</v>
      </c>
      <c r="O30">
        <v>79</v>
      </c>
      <c r="P30">
        <v>79</v>
      </c>
      <c r="Q30">
        <v>6</v>
      </c>
      <c r="R30">
        <f t="shared" si="1"/>
        <v>24.4</v>
      </c>
      <c r="S30">
        <v>20</v>
      </c>
      <c r="T30">
        <v>9.5</v>
      </c>
      <c r="U30">
        <v>3</v>
      </c>
      <c r="V30">
        <v>8</v>
      </c>
      <c r="W30">
        <v>1</v>
      </c>
      <c r="X30">
        <v>1</v>
      </c>
      <c r="Y30">
        <v>0.04</v>
      </c>
      <c r="Z30">
        <v>0.05</v>
      </c>
      <c r="AA30">
        <v>0.05</v>
      </c>
      <c r="AB30">
        <v>0.5</v>
      </c>
      <c r="AC30">
        <v>1</v>
      </c>
      <c r="AD30">
        <v>0.1</v>
      </c>
      <c r="AE30">
        <v>1.1000000000000001</v>
      </c>
      <c r="AF30">
        <v>1</v>
      </c>
      <c r="AG30">
        <v>0.05</v>
      </c>
      <c r="AH30">
        <v>0.05</v>
      </c>
      <c r="AI30">
        <v>25.2</v>
      </c>
      <c r="AJ30">
        <v>154</v>
      </c>
      <c r="AK30">
        <v>0.01</v>
      </c>
      <c r="AL30">
        <v>5</v>
      </c>
      <c r="AM30">
        <v>5</v>
      </c>
      <c r="AN30">
        <v>0.05</v>
      </c>
      <c r="AO30">
        <v>109</v>
      </c>
      <c r="AP30">
        <v>68</v>
      </c>
      <c r="AQ30">
        <v>53</v>
      </c>
      <c r="AR30">
        <v>177</v>
      </c>
      <c r="AS30">
        <v>3.1</v>
      </c>
      <c r="AT30">
        <v>40</v>
      </c>
      <c r="AU30">
        <v>1.6197999999999999</v>
      </c>
      <c r="AV30">
        <v>0.05</v>
      </c>
      <c r="AW30">
        <v>13.6829</v>
      </c>
      <c r="AX30">
        <v>4.7027000000000001</v>
      </c>
      <c r="AY30">
        <v>9</v>
      </c>
      <c r="AZ30">
        <v>9</v>
      </c>
      <c r="BA30">
        <v>0.05</v>
      </c>
      <c r="BB30">
        <v>1E-3</v>
      </c>
      <c r="BC30">
        <v>0.25</v>
      </c>
      <c r="BD30">
        <v>1.5E-3</v>
      </c>
      <c r="BE30">
        <v>4.9099999999999998E-2</v>
      </c>
      <c r="BF30">
        <v>2.5000000000000001E-2</v>
      </c>
      <c r="BG30">
        <v>2.5000000000000001E-2</v>
      </c>
      <c r="BH30">
        <v>1.55E-2</v>
      </c>
      <c r="BI30">
        <v>5.0000000000000001E-4</v>
      </c>
      <c r="BJ30">
        <v>5.0000000000000001E-3</v>
      </c>
      <c r="BK30">
        <v>2.5000000000000001E-2</v>
      </c>
      <c r="BL30">
        <v>1E-3</v>
      </c>
      <c r="BM30">
        <v>2.5000000000000001E-3</v>
      </c>
      <c r="BN30">
        <v>15.1</v>
      </c>
      <c r="BO30">
        <v>0.25</v>
      </c>
      <c r="BP30">
        <v>3</v>
      </c>
    </row>
    <row r="31" spans="1:68" x14ac:dyDescent="0.25">
      <c r="A31" t="s">
        <v>14</v>
      </c>
      <c r="B31" s="4">
        <v>1064803.000033</v>
      </c>
      <c r="C31" s="4">
        <v>1308884.0000239999</v>
      </c>
      <c r="D31" s="5">
        <v>-73.490540608000003</v>
      </c>
      <c r="E31" s="5">
        <v>7.3889558419999997</v>
      </c>
      <c r="F31" s="3">
        <v>44275</v>
      </c>
      <c r="G31" s="2">
        <v>36816</v>
      </c>
      <c r="H31" t="s">
        <v>4</v>
      </c>
      <c r="I31" t="s">
        <v>8</v>
      </c>
      <c r="J31" t="s">
        <v>152</v>
      </c>
      <c r="K31" t="s">
        <v>157</v>
      </c>
      <c r="L31">
        <v>125</v>
      </c>
      <c r="M31">
        <v>5.2</v>
      </c>
      <c r="N31">
        <v>7.07</v>
      </c>
      <c r="O31">
        <v>46</v>
      </c>
      <c r="P31">
        <v>45.9</v>
      </c>
      <c r="Q31">
        <v>12</v>
      </c>
      <c r="R31">
        <f t="shared" si="1"/>
        <v>23.18</v>
      </c>
      <c r="S31">
        <v>19</v>
      </c>
      <c r="T31">
        <v>0.7</v>
      </c>
      <c r="U31">
        <v>5</v>
      </c>
      <c r="V31">
        <v>3</v>
      </c>
      <c r="W31">
        <v>1</v>
      </c>
      <c r="X31">
        <v>0.5</v>
      </c>
      <c r="Y31">
        <v>0.02</v>
      </c>
      <c r="Z31">
        <v>3.6</v>
      </c>
      <c r="AA31">
        <v>0.05</v>
      </c>
      <c r="AB31">
        <v>0.5</v>
      </c>
      <c r="AC31">
        <v>2.5</v>
      </c>
      <c r="AD31">
        <v>0.1</v>
      </c>
      <c r="AE31">
        <v>0.6</v>
      </c>
      <c r="AF31">
        <v>0.5</v>
      </c>
      <c r="AG31">
        <v>0.05</v>
      </c>
      <c r="AH31">
        <v>0.05</v>
      </c>
      <c r="AI31">
        <v>1</v>
      </c>
      <c r="AJ31">
        <v>5</v>
      </c>
      <c r="AK31">
        <v>0.01</v>
      </c>
      <c r="AL31">
        <v>5</v>
      </c>
      <c r="AM31">
        <v>5</v>
      </c>
      <c r="AN31">
        <v>0.05</v>
      </c>
      <c r="AO31">
        <v>174</v>
      </c>
      <c r="AP31">
        <v>2.5</v>
      </c>
      <c r="AQ31">
        <v>2.5</v>
      </c>
      <c r="AR31">
        <v>174</v>
      </c>
      <c r="AS31">
        <v>0.5</v>
      </c>
      <c r="AT31">
        <v>8</v>
      </c>
      <c r="AU31">
        <v>0.05</v>
      </c>
      <c r="AV31">
        <v>0.05</v>
      </c>
      <c r="AW31">
        <v>5.4659000000000004</v>
      </c>
      <c r="AX31">
        <v>4.4927000000000001</v>
      </c>
      <c r="AY31">
        <v>9</v>
      </c>
      <c r="AZ31">
        <v>9</v>
      </c>
      <c r="BA31">
        <v>0.05</v>
      </c>
      <c r="BB31">
        <v>1E-3</v>
      </c>
      <c r="BC31">
        <v>0.25</v>
      </c>
      <c r="BD31">
        <v>1.5E-3</v>
      </c>
      <c r="BE31">
        <v>2.5000000000000001E-2</v>
      </c>
      <c r="BF31">
        <v>2.5000000000000001E-2</v>
      </c>
      <c r="BG31">
        <v>2.5000000000000001E-2</v>
      </c>
      <c r="BH31">
        <v>2.6200000000000001E-2</v>
      </c>
      <c r="BI31">
        <v>5.0000000000000001E-4</v>
      </c>
      <c r="BJ31">
        <v>5.0000000000000001E-3</v>
      </c>
      <c r="BK31">
        <v>2.5000000000000001E-2</v>
      </c>
      <c r="BL31">
        <v>1E-3</v>
      </c>
      <c r="BM31">
        <v>2.5000000000000001E-3</v>
      </c>
      <c r="BN31">
        <v>43.5</v>
      </c>
      <c r="BO31">
        <v>0.25</v>
      </c>
      <c r="BP31">
        <v>1</v>
      </c>
    </row>
    <row r="32" spans="1:68" x14ac:dyDescent="0.25">
      <c r="A32" t="s">
        <v>60</v>
      </c>
      <c r="B32" s="4">
        <v>1063985.0000539999</v>
      </c>
      <c r="C32" s="4">
        <v>1309270.9999859999</v>
      </c>
      <c r="D32" s="5">
        <v>-73.497945000000001</v>
      </c>
      <c r="E32" s="5">
        <v>7.3924646730000001</v>
      </c>
      <c r="F32" s="3">
        <v>44275</v>
      </c>
      <c r="G32" s="2">
        <v>36817</v>
      </c>
      <c r="H32" t="s">
        <v>4</v>
      </c>
      <c r="I32" t="s">
        <v>8</v>
      </c>
      <c r="J32" t="s">
        <v>152</v>
      </c>
      <c r="K32" t="s">
        <v>157</v>
      </c>
      <c r="L32">
        <v>100</v>
      </c>
      <c r="M32">
        <v>7.14</v>
      </c>
      <c r="N32">
        <v>7.13</v>
      </c>
      <c r="O32">
        <v>41.1</v>
      </c>
      <c r="P32">
        <v>41.1</v>
      </c>
      <c r="Q32">
        <v>6</v>
      </c>
      <c r="R32">
        <f t="shared" si="1"/>
        <v>13.42</v>
      </c>
      <c r="S32">
        <v>11</v>
      </c>
      <c r="T32">
        <v>0.9</v>
      </c>
      <c r="U32">
        <v>3</v>
      </c>
      <c r="V32">
        <v>3</v>
      </c>
      <c r="W32">
        <v>1</v>
      </c>
      <c r="X32">
        <v>0.5</v>
      </c>
      <c r="Y32">
        <v>0.02</v>
      </c>
      <c r="Z32">
        <v>5.8</v>
      </c>
      <c r="AA32">
        <v>0.05</v>
      </c>
      <c r="AB32">
        <v>0.5</v>
      </c>
      <c r="AC32">
        <v>2.5</v>
      </c>
      <c r="AD32">
        <v>0.1</v>
      </c>
      <c r="AE32">
        <v>2.5</v>
      </c>
      <c r="AF32">
        <v>0.5</v>
      </c>
      <c r="AG32">
        <v>0.05</v>
      </c>
      <c r="AH32">
        <v>0.05</v>
      </c>
      <c r="AI32">
        <v>1</v>
      </c>
      <c r="AJ32">
        <v>5</v>
      </c>
      <c r="AK32">
        <v>0.01</v>
      </c>
      <c r="AL32">
        <v>5</v>
      </c>
      <c r="AM32">
        <v>5</v>
      </c>
      <c r="AN32">
        <v>0.05</v>
      </c>
      <c r="AO32">
        <v>83</v>
      </c>
      <c r="AP32">
        <v>2.5</v>
      </c>
      <c r="AQ32">
        <v>2.5</v>
      </c>
      <c r="AR32">
        <v>83</v>
      </c>
      <c r="AS32">
        <v>0.5</v>
      </c>
      <c r="AT32">
        <v>7</v>
      </c>
      <c r="AU32">
        <v>0.05</v>
      </c>
      <c r="AV32">
        <v>0.05</v>
      </c>
      <c r="AW32">
        <v>5.9631999999999996</v>
      </c>
      <c r="AX32">
        <v>3.0840000000000001</v>
      </c>
      <c r="AY32">
        <v>9</v>
      </c>
      <c r="AZ32">
        <v>9</v>
      </c>
      <c r="BA32">
        <v>0.05</v>
      </c>
      <c r="BB32">
        <v>1.6000000000000001E-3</v>
      </c>
      <c r="BC32">
        <v>0.25</v>
      </c>
      <c r="BD32">
        <v>1.5E-3</v>
      </c>
      <c r="BE32">
        <v>2.5000000000000001E-2</v>
      </c>
      <c r="BF32">
        <v>2.5000000000000001E-2</v>
      </c>
      <c r="BG32">
        <v>2.5000000000000001E-2</v>
      </c>
      <c r="BH32">
        <v>1.4800000000000001E-2</v>
      </c>
      <c r="BI32">
        <v>5.0000000000000001E-4</v>
      </c>
      <c r="BJ32">
        <v>0.01</v>
      </c>
      <c r="BK32">
        <v>2.5000000000000001E-2</v>
      </c>
      <c r="BL32">
        <v>1E-3</v>
      </c>
      <c r="BM32">
        <v>2.5000000000000001E-3</v>
      </c>
      <c r="BN32">
        <v>33</v>
      </c>
      <c r="BO32">
        <v>0.25</v>
      </c>
      <c r="BP32">
        <v>1</v>
      </c>
    </row>
    <row r="33" spans="1:68" x14ac:dyDescent="0.25">
      <c r="A33" t="s">
        <v>13</v>
      </c>
      <c r="B33" s="4">
        <v>1058392.9999480001</v>
      </c>
      <c r="C33" s="4">
        <v>1315628.999995</v>
      </c>
      <c r="D33" s="5">
        <v>-73.548525964000007</v>
      </c>
      <c r="E33" s="5">
        <v>7.4500153180000002</v>
      </c>
      <c r="F33" s="3">
        <v>44275</v>
      </c>
      <c r="G33" s="2">
        <v>36851</v>
      </c>
      <c r="H33" t="s">
        <v>4</v>
      </c>
      <c r="I33" t="s">
        <v>8</v>
      </c>
      <c r="J33" t="s">
        <v>152</v>
      </c>
      <c r="K33" t="s">
        <v>157</v>
      </c>
      <c r="L33">
        <v>42</v>
      </c>
      <c r="M33">
        <v>7.84</v>
      </c>
      <c r="N33">
        <v>7.84</v>
      </c>
      <c r="O33">
        <v>66.5</v>
      </c>
      <c r="P33">
        <v>6.06</v>
      </c>
      <c r="Q33">
        <v>8</v>
      </c>
      <c r="R33">
        <f t="shared" si="1"/>
        <v>40.26</v>
      </c>
      <c r="S33">
        <v>33</v>
      </c>
      <c r="T33">
        <v>0.4</v>
      </c>
      <c r="U33">
        <v>4</v>
      </c>
      <c r="V33">
        <v>8</v>
      </c>
      <c r="W33">
        <v>1</v>
      </c>
      <c r="X33">
        <v>1</v>
      </c>
      <c r="Y33">
        <v>0.1</v>
      </c>
      <c r="Z33">
        <v>0.2</v>
      </c>
      <c r="AA33">
        <v>0.05</v>
      </c>
      <c r="AB33">
        <v>0.5</v>
      </c>
      <c r="AC33">
        <v>1.25E-3</v>
      </c>
      <c r="AD33">
        <v>0.1</v>
      </c>
      <c r="AE33">
        <v>0.7</v>
      </c>
      <c r="AF33">
        <v>0.5</v>
      </c>
      <c r="AG33">
        <v>0.05</v>
      </c>
      <c r="AH33">
        <v>0.05</v>
      </c>
      <c r="AI33">
        <v>1</v>
      </c>
      <c r="AJ33">
        <v>5</v>
      </c>
      <c r="AK33">
        <v>0.01</v>
      </c>
      <c r="AL33">
        <v>5</v>
      </c>
      <c r="AM33">
        <v>5</v>
      </c>
      <c r="AN33">
        <v>0.05</v>
      </c>
      <c r="AO33">
        <v>141</v>
      </c>
      <c r="AP33">
        <v>2.5</v>
      </c>
      <c r="AQ33">
        <v>2.5</v>
      </c>
      <c r="AR33">
        <v>141</v>
      </c>
      <c r="AS33">
        <v>0.5</v>
      </c>
      <c r="AT33">
        <v>10</v>
      </c>
      <c r="AU33">
        <v>0.05</v>
      </c>
      <c r="AV33">
        <v>0.05</v>
      </c>
      <c r="AW33">
        <v>4.3183999999999996</v>
      </c>
      <c r="AX33">
        <v>7.8647999999999998</v>
      </c>
      <c r="AY33">
        <v>130</v>
      </c>
      <c r="AZ33">
        <v>20</v>
      </c>
      <c r="BA33">
        <v>0.05</v>
      </c>
      <c r="BB33">
        <v>0.03</v>
      </c>
      <c r="BC33">
        <v>0.25</v>
      </c>
      <c r="BD33">
        <v>1.5E-3</v>
      </c>
      <c r="BE33">
        <v>2.5000000000000001E-2</v>
      </c>
      <c r="BF33">
        <v>2.5000000000000001E-2</v>
      </c>
      <c r="BG33">
        <v>2.5000000000000001E-2</v>
      </c>
      <c r="BH33">
        <v>4.2099999999999999E-2</v>
      </c>
      <c r="BI33">
        <v>5.0000000000000001E-4</v>
      </c>
      <c r="BJ33">
        <v>5.0000000000000001E-3</v>
      </c>
      <c r="BK33">
        <v>2.5000000000000001E-2</v>
      </c>
      <c r="BL33">
        <v>1E-3</v>
      </c>
      <c r="BM33">
        <v>2.5000000000000001E-3</v>
      </c>
      <c r="BN33">
        <v>53.3</v>
      </c>
      <c r="BO33">
        <v>0.25</v>
      </c>
      <c r="BP33">
        <v>3</v>
      </c>
    </row>
    <row r="34" spans="1:68" x14ac:dyDescent="0.25">
      <c r="A34" t="s">
        <v>17</v>
      </c>
      <c r="B34" s="4">
        <v>1055749.0000189999</v>
      </c>
      <c r="C34" s="4">
        <v>1311630.9999530001</v>
      </c>
      <c r="D34" s="5">
        <v>-73.572518588999998</v>
      </c>
      <c r="E34" s="5">
        <v>7.4138940849999999</v>
      </c>
      <c r="F34" s="3">
        <v>44275</v>
      </c>
      <c r="G34" s="2">
        <v>36786</v>
      </c>
      <c r="H34" t="s">
        <v>4</v>
      </c>
      <c r="I34" t="s">
        <v>8</v>
      </c>
      <c r="J34" t="s">
        <v>152</v>
      </c>
      <c r="K34" t="s">
        <v>157</v>
      </c>
      <c r="L34">
        <v>80</v>
      </c>
      <c r="M34">
        <v>5.24</v>
      </c>
      <c r="N34">
        <v>5.25</v>
      </c>
      <c r="O34">
        <v>12.5</v>
      </c>
      <c r="P34">
        <v>12.6</v>
      </c>
      <c r="Q34">
        <v>6</v>
      </c>
      <c r="R34">
        <f t="shared" si="1"/>
        <v>1.22</v>
      </c>
      <c r="S34">
        <v>1</v>
      </c>
      <c r="T34">
        <v>0.62</v>
      </c>
      <c r="U34">
        <v>3</v>
      </c>
      <c r="V34">
        <v>2</v>
      </c>
      <c r="W34">
        <v>1</v>
      </c>
      <c r="X34">
        <v>0.5</v>
      </c>
      <c r="Y34">
        <v>0.03</v>
      </c>
      <c r="Z34">
        <v>1.53</v>
      </c>
      <c r="AA34">
        <v>0.05</v>
      </c>
      <c r="AB34">
        <v>0.5</v>
      </c>
      <c r="AC34">
        <v>2.5</v>
      </c>
      <c r="AD34">
        <v>0.1</v>
      </c>
      <c r="AE34">
        <v>1.25</v>
      </c>
      <c r="AF34">
        <v>0.5</v>
      </c>
      <c r="AG34">
        <v>0.05</v>
      </c>
      <c r="AH34">
        <v>0.05</v>
      </c>
      <c r="AI34">
        <v>1</v>
      </c>
      <c r="AJ34">
        <v>5</v>
      </c>
      <c r="AK34">
        <v>0.01</v>
      </c>
      <c r="AL34">
        <v>5</v>
      </c>
      <c r="AM34">
        <v>5</v>
      </c>
      <c r="AN34">
        <v>0.05</v>
      </c>
      <c r="AO34">
        <v>22</v>
      </c>
      <c r="AP34">
        <v>2.5</v>
      </c>
      <c r="AQ34">
        <v>2.5</v>
      </c>
      <c r="AR34">
        <v>22</v>
      </c>
      <c r="AS34">
        <v>0.5</v>
      </c>
      <c r="AT34">
        <v>8</v>
      </c>
      <c r="AU34">
        <v>0.05</v>
      </c>
      <c r="AV34">
        <v>0.05</v>
      </c>
      <c r="AW34">
        <v>0.51029999999999998</v>
      </c>
      <c r="AX34">
        <v>0.45069999999999999</v>
      </c>
      <c r="AY34">
        <v>40</v>
      </c>
      <c r="AZ34">
        <v>9</v>
      </c>
      <c r="BA34">
        <v>0.05</v>
      </c>
      <c r="BB34">
        <v>1E-3</v>
      </c>
      <c r="BC34">
        <v>0.25</v>
      </c>
      <c r="BD34">
        <v>1.5E-3</v>
      </c>
      <c r="BE34">
        <v>2.5000000000000001E-2</v>
      </c>
      <c r="BF34">
        <v>2.5000000000000001E-2</v>
      </c>
      <c r="BG34">
        <v>2.5000000000000001E-2</v>
      </c>
      <c r="BH34">
        <v>1.6000000000000001E-3</v>
      </c>
      <c r="BI34">
        <v>5.0000000000000001E-4</v>
      </c>
      <c r="BJ34">
        <v>5.0000000000000001E-3</v>
      </c>
      <c r="BK34">
        <v>2.5000000000000001E-2</v>
      </c>
      <c r="BL34">
        <v>1E-3</v>
      </c>
      <c r="BM34">
        <v>2.5000000000000001E-3</v>
      </c>
      <c r="BN34">
        <v>10.6</v>
      </c>
      <c r="BO34">
        <v>0.25</v>
      </c>
      <c r="BP34">
        <v>1</v>
      </c>
    </row>
    <row r="35" spans="1:68" x14ac:dyDescent="0.25">
      <c r="A35" t="s">
        <v>54</v>
      </c>
      <c r="B35" s="4">
        <v>1050414.0000179999</v>
      </c>
      <c r="C35" s="4">
        <v>1306941.9999869999</v>
      </c>
      <c r="D35" s="5">
        <v>-73.620886896000002</v>
      </c>
      <c r="E35" s="5">
        <v>7.3715488430000002</v>
      </c>
      <c r="F35" s="3">
        <v>44275</v>
      </c>
      <c r="G35" s="2">
        <v>36833</v>
      </c>
      <c r="H35" t="s">
        <v>4</v>
      </c>
      <c r="I35" t="s">
        <v>8</v>
      </c>
      <c r="J35" t="s">
        <v>152</v>
      </c>
      <c r="K35" t="s">
        <v>157</v>
      </c>
      <c r="L35">
        <v>38</v>
      </c>
      <c r="M35">
        <v>4.17</v>
      </c>
      <c r="N35">
        <v>4.26</v>
      </c>
      <c r="O35">
        <v>39.200000000000003</v>
      </c>
      <c r="P35">
        <v>39.200000000000003</v>
      </c>
      <c r="Q35">
        <v>0.5</v>
      </c>
      <c r="R35">
        <f t="shared" si="1"/>
        <v>0.61</v>
      </c>
      <c r="S35">
        <v>0.5</v>
      </c>
      <c r="T35">
        <v>0.6</v>
      </c>
      <c r="U35">
        <v>0.5</v>
      </c>
      <c r="V35">
        <v>5</v>
      </c>
      <c r="W35">
        <v>1</v>
      </c>
      <c r="X35">
        <v>1</v>
      </c>
      <c r="Y35">
        <v>0.01</v>
      </c>
      <c r="Z35">
        <v>7.5</v>
      </c>
      <c r="AA35">
        <v>0.05</v>
      </c>
      <c r="AB35">
        <v>0.5</v>
      </c>
      <c r="AC35">
        <v>2.5</v>
      </c>
      <c r="AD35">
        <v>0.1</v>
      </c>
      <c r="AE35">
        <v>0.2</v>
      </c>
      <c r="AF35">
        <v>0.5</v>
      </c>
      <c r="AG35">
        <v>0.05</v>
      </c>
      <c r="AH35">
        <v>0.05</v>
      </c>
      <c r="AI35">
        <v>1</v>
      </c>
      <c r="AJ35">
        <v>5</v>
      </c>
      <c r="AK35">
        <v>0.01</v>
      </c>
      <c r="AL35">
        <v>5</v>
      </c>
      <c r="AM35">
        <v>5</v>
      </c>
      <c r="AN35">
        <v>0.05</v>
      </c>
      <c r="AO35">
        <v>36</v>
      </c>
      <c r="AP35">
        <v>12</v>
      </c>
      <c r="AQ35">
        <v>2.5</v>
      </c>
      <c r="AR35">
        <v>48</v>
      </c>
      <c r="AS35">
        <v>0.5</v>
      </c>
      <c r="AT35">
        <v>11</v>
      </c>
      <c r="AU35">
        <v>0.05</v>
      </c>
      <c r="AV35">
        <v>0.05</v>
      </c>
      <c r="AW35">
        <v>0.30890000000000001</v>
      </c>
      <c r="AX35">
        <v>0.34520000000000001</v>
      </c>
      <c r="AY35">
        <v>9</v>
      </c>
      <c r="AZ35">
        <v>9</v>
      </c>
      <c r="BA35">
        <v>0.05</v>
      </c>
      <c r="BB35">
        <v>1E-3</v>
      </c>
      <c r="BC35">
        <v>0.25</v>
      </c>
      <c r="BD35">
        <v>1.5E-3</v>
      </c>
      <c r="BE35">
        <v>2.5000000000000001E-2</v>
      </c>
      <c r="BF35">
        <v>2.5000000000000001E-2</v>
      </c>
      <c r="BG35">
        <v>2.5000000000000001E-2</v>
      </c>
      <c r="BH35">
        <v>3.0000000000000001E-3</v>
      </c>
      <c r="BI35">
        <v>5.0000000000000001E-4</v>
      </c>
      <c r="BJ35">
        <v>5.0000000000000001E-3</v>
      </c>
      <c r="BK35">
        <v>2.5000000000000001E-2</v>
      </c>
      <c r="BL35">
        <v>1E-3</v>
      </c>
      <c r="BM35">
        <v>2.5000000000000001E-3</v>
      </c>
      <c r="BN35">
        <v>12.2</v>
      </c>
      <c r="BO35">
        <v>0.25</v>
      </c>
      <c r="BP35">
        <v>1</v>
      </c>
    </row>
    <row r="36" spans="1:68" x14ac:dyDescent="0.25">
      <c r="A36" t="s">
        <v>11</v>
      </c>
      <c r="B36" s="4">
        <v>1072048.9999820001</v>
      </c>
      <c r="C36" s="4">
        <v>1316917.0000229999</v>
      </c>
      <c r="D36" s="5">
        <v>-73.424804023999997</v>
      </c>
      <c r="E36" s="5">
        <v>7.4614957710000001</v>
      </c>
      <c r="F36" s="3">
        <v>44275</v>
      </c>
      <c r="G36" s="2">
        <v>36809</v>
      </c>
      <c r="H36" t="s">
        <v>7</v>
      </c>
      <c r="I36" t="s">
        <v>8</v>
      </c>
      <c r="J36" t="s">
        <v>152</v>
      </c>
      <c r="K36" t="s">
        <v>157</v>
      </c>
      <c r="L36">
        <v>0</v>
      </c>
      <c r="M36">
        <v>6.33</v>
      </c>
      <c r="N36">
        <v>6.36</v>
      </c>
      <c r="O36">
        <v>14</v>
      </c>
      <c r="P36">
        <v>14</v>
      </c>
      <c r="Q36">
        <v>11</v>
      </c>
      <c r="R36">
        <f t="shared" si="1"/>
        <v>4.88</v>
      </c>
      <c r="S36">
        <v>4</v>
      </c>
      <c r="T36">
        <v>0.3</v>
      </c>
      <c r="U36">
        <v>5</v>
      </c>
      <c r="V36">
        <v>3</v>
      </c>
      <c r="W36">
        <v>1</v>
      </c>
      <c r="X36">
        <v>0.5</v>
      </c>
      <c r="Y36">
        <v>0.03</v>
      </c>
      <c r="Z36">
        <v>1.6</v>
      </c>
      <c r="AA36">
        <v>0.05</v>
      </c>
      <c r="AB36">
        <v>0.5</v>
      </c>
      <c r="AC36">
        <v>2.5</v>
      </c>
      <c r="AD36">
        <v>0.1</v>
      </c>
      <c r="AE36">
        <v>0.5</v>
      </c>
      <c r="AF36">
        <v>0.5</v>
      </c>
      <c r="AG36">
        <v>0.05</v>
      </c>
      <c r="AH36">
        <v>0.05</v>
      </c>
      <c r="AI36">
        <v>1</v>
      </c>
      <c r="AJ36">
        <v>5</v>
      </c>
      <c r="AK36">
        <v>0.01</v>
      </c>
      <c r="AL36">
        <v>5</v>
      </c>
      <c r="AM36">
        <v>5</v>
      </c>
      <c r="AN36">
        <v>0.05</v>
      </c>
      <c r="AO36">
        <v>37</v>
      </c>
      <c r="AP36">
        <v>2.5</v>
      </c>
      <c r="AQ36">
        <v>2.5</v>
      </c>
      <c r="AR36">
        <v>37</v>
      </c>
      <c r="AS36">
        <v>0.5</v>
      </c>
      <c r="AT36">
        <v>11</v>
      </c>
      <c r="AU36">
        <v>0.05</v>
      </c>
      <c r="AV36">
        <v>0.05</v>
      </c>
      <c r="AW36">
        <v>2.0886</v>
      </c>
      <c r="AX36">
        <v>0.878</v>
      </c>
      <c r="AY36">
        <v>9</v>
      </c>
      <c r="AZ36">
        <v>9</v>
      </c>
      <c r="BA36">
        <v>0.05</v>
      </c>
      <c r="BB36">
        <v>1E-3</v>
      </c>
      <c r="BC36">
        <v>0.25</v>
      </c>
      <c r="BD36">
        <v>1.5E-3</v>
      </c>
      <c r="BE36">
        <v>2.5000000000000001E-2</v>
      </c>
      <c r="BF36">
        <v>2.5000000000000001E-2</v>
      </c>
      <c r="BG36">
        <v>2.5000000000000001E-2</v>
      </c>
      <c r="BH36">
        <v>2.3999999999999998E-3</v>
      </c>
      <c r="BI36">
        <v>5.0000000000000001E-4</v>
      </c>
      <c r="BJ36">
        <v>5.0000000000000001E-3</v>
      </c>
      <c r="BK36">
        <v>2.5000000000000001E-2</v>
      </c>
      <c r="BL36">
        <v>1E-3</v>
      </c>
      <c r="BM36">
        <v>2.5000000000000001E-3</v>
      </c>
      <c r="BN36">
        <v>15.3</v>
      </c>
      <c r="BO36">
        <v>0.25</v>
      </c>
      <c r="BP36">
        <v>1</v>
      </c>
    </row>
    <row r="37" spans="1:68" x14ac:dyDescent="0.25">
      <c r="A37" t="s">
        <v>49</v>
      </c>
      <c r="B37" s="4">
        <v>1020894.000035</v>
      </c>
      <c r="C37" s="4">
        <v>1306802.9999500001</v>
      </c>
      <c r="D37" s="5">
        <v>-73.888260915999993</v>
      </c>
      <c r="E37" s="5">
        <v>7.3704850129999997</v>
      </c>
      <c r="F37" s="3">
        <v>44275</v>
      </c>
      <c r="G37" s="2">
        <v>36824</v>
      </c>
      <c r="H37" t="s">
        <v>68</v>
      </c>
      <c r="I37" t="s">
        <v>8</v>
      </c>
      <c r="J37" t="s">
        <v>152</v>
      </c>
      <c r="K37" t="s">
        <v>157</v>
      </c>
      <c r="L37">
        <v>365</v>
      </c>
      <c r="M37">
        <v>8.33</v>
      </c>
      <c r="N37">
        <v>8.33</v>
      </c>
      <c r="O37">
        <v>211</v>
      </c>
      <c r="P37">
        <v>211</v>
      </c>
      <c r="Q37">
        <v>12</v>
      </c>
      <c r="R37">
        <f t="shared" si="1"/>
        <v>151.28</v>
      </c>
      <c r="S37">
        <v>124</v>
      </c>
      <c r="T37">
        <v>0.5</v>
      </c>
      <c r="U37">
        <v>5</v>
      </c>
      <c r="V37">
        <v>19</v>
      </c>
      <c r="W37">
        <v>6</v>
      </c>
      <c r="X37">
        <v>1</v>
      </c>
      <c r="Y37">
        <v>0.14000000000000001</v>
      </c>
      <c r="Z37">
        <v>0.05</v>
      </c>
      <c r="AA37">
        <v>0.05</v>
      </c>
      <c r="AB37">
        <v>0.5</v>
      </c>
      <c r="AC37">
        <v>1.25E-3</v>
      </c>
      <c r="AD37">
        <v>0.1</v>
      </c>
      <c r="AE37">
        <v>0.5</v>
      </c>
      <c r="AF37">
        <v>0.5</v>
      </c>
      <c r="AG37">
        <v>0.05</v>
      </c>
      <c r="AH37">
        <v>0.05</v>
      </c>
      <c r="AI37">
        <v>1</v>
      </c>
      <c r="AJ37">
        <v>5</v>
      </c>
      <c r="AK37">
        <v>0.01</v>
      </c>
      <c r="AL37">
        <v>5</v>
      </c>
      <c r="AM37">
        <v>5</v>
      </c>
      <c r="AN37">
        <v>0.05</v>
      </c>
      <c r="AO37">
        <v>153</v>
      </c>
      <c r="AP37">
        <v>2.5</v>
      </c>
      <c r="AQ37">
        <v>2.5</v>
      </c>
      <c r="AR37">
        <v>153</v>
      </c>
      <c r="AS37">
        <v>0.5</v>
      </c>
      <c r="AT37">
        <v>10</v>
      </c>
      <c r="AU37">
        <v>0.05</v>
      </c>
      <c r="AV37">
        <v>0.05</v>
      </c>
      <c r="AW37">
        <v>1.613</v>
      </c>
      <c r="AX37">
        <v>42.213000000000001</v>
      </c>
      <c r="AY37">
        <v>9</v>
      </c>
      <c r="AZ37">
        <v>9</v>
      </c>
      <c r="BA37">
        <v>0.05</v>
      </c>
      <c r="BB37">
        <v>1E-3</v>
      </c>
      <c r="BC37">
        <v>0.25</v>
      </c>
      <c r="BD37">
        <v>1.5E-3</v>
      </c>
      <c r="BE37">
        <v>2.5000000000000001E-2</v>
      </c>
      <c r="BF37">
        <v>2.5000000000000001E-2</v>
      </c>
      <c r="BG37">
        <v>2.5000000000000001E-2</v>
      </c>
      <c r="BH37">
        <v>5.8200000000000002E-2</v>
      </c>
      <c r="BI37">
        <v>5.0000000000000001E-4</v>
      </c>
      <c r="BJ37">
        <v>5.0000000000000001E-3</v>
      </c>
      <c r="BK37">
        <v>2.5000000000000001E-2</v>
      </c>
      <c r="BL37">
        <v>1E-3</v>
      </c>
      <c r="BM37">
        <v>2.5000000000000001E-3</v>
      </c>
      <c r="BN37">
        <v>35</v>
      </c>
      <c r="BO37">
        <v>0.25</v>
      </c>
      <c r="BP37">
        <v>2</v>
      </c>
    </row>
    <row r="38" spans="1:68" x14ac:dyDescent="0.25">
      <c r="A38" t="s">
        <v>29</v>
      </c>
      <c r="B38" s="4">
        <v>1016584</v>
      </c>
      <c r="C38" s="4">
        <v>1305790</v>
      </c>
      <c r="D38" s="5">
        <v>-73.927300000000002</v>
      </c>
      <c r="E38" s="5">
        <v>7.3613400000000002</v>
      </c>
      <c r="F38" s="3">
        <v>45037</v>
      </c>
      <c r="G38" s="2">
        <v>38287</v>
      </c>
      <c r="H38" t="s">
        <v>4</v>
      </c>
      <c r="I38" t="s">
        <v>8</v>
      </c>
      <c r="J38" t="s">
        <v>153</v>
      </c>
      <c r="K38" t="s">
        <v>154</v>
      </c>
      <c r="L38">
        <v>100</v>
      </c>
      <c r="M38">
        <v>5.3</v>
      </c>
      <c r="N38">
        <v>5.08</v>
      </c>
      <c r="O38">
        <v>140.19999999999999</v>
      </c>
      <c r="P38">
        <v>70</v>
      </c>
      <c r="Q38">
        <v>50</v>
      </c>
      <c r="R38">
        <f t="shared" si="1"/>
        <v>13.42</v>
      </c>
      <c r="S38">
        <v>11</v>
      </c>
      <c r="T38">
        <v>9.6999999999999993</v>
      </c>
      <c r="U38">
        <v>22</v>
      </c>
      <c r="V38">
        <v>2.5</v>
      </c>
      <c r="W38">
        <v>0.5</v>
      </c>
      <c r="X38">
        <v>0.5</v>
      </c>
      <c r="Y38">
        <v>0.02</v>
      </c>
      <c r="Z38">
        <v>0.05</v>
      </c>
      <c r="AA38">
        <v>0.05</v>
      </c>
      <c r="AB38">
        <v>5.4</v>
      </c>
      <c r="AC38">
        <v>2.5</v>
      </c>
      <c r="AD38">
        <v>0.1</v>
      </c>
      <c r="AE38">
        <v>2.2000000000000002</v>
      </c>
      <c r="AF38">
        <v>0.5</v>
      </c>
      <c r="AG38">
        <v>0.05</v>
      </c>
      <c r="AH38">
        <v>0.05</v>
      </c>
      <c r="AI38">
        <v>0.25</v>
      </c>
      <c r="AJ38">
        <v>5</v>
      </c>
      <c r="AK38">
        <v>0.01</v>
      </c>
      <c r="AL38">
        <v>5</v>
      </c>
      <c r="AM38">
        <v>5</v>
      </c>
      <c r="AN38">
        <v>0.05</v>
      </c>
      <c r="AO38">
        <v>53</v>
      </c>
      <c r="AP38">
        <v>2.5</v>
      </c>
      <c r="AQ38">
        <v>0</v>
      </c>
      <c r="AR38">
        <v>53</v>
      </c>
      <c r="AS38">
        <v>0.25</v>
      </c>
      <c r="AT38">
        <v>6</v>
      </c>
      <c r="AU38">
        <v>0.05</v>
      </c>
      <c r="AV38">
        <v>0.05</v>
      </c>
      <c r="AW38">
        <v>2.4700000000000002</v>
      </c>
      <c r="AX38">
        <v>9.1999999999999993</v>
      </c>
      <c r="AY38">
        <v>9</v>
      </c>
      <c r="AZ38">
        <v>9</v>
      </c>
      <c r="BA38">
        <v>0.05</v>
      </c>
      <c r="BB38">
        <v>1E-3</v>
      </c>
      <c r="BC38">
        <v>0.25</v>
      </c>
      <c r="BD38">
        <v>1.5E-3</v>
      </c>
      <c r="BE38">
        <v>2.5000000000000001E-2</v>
      </c>
      <c r="BF38">
        <v>2.5000000000000001E-2</v>
      </c>
      <c r="BG38">
        <v>2.5000000000000001E-2</v>
      </c>
      <c r="BH38">
        <v>2.8000000000000001E-2</v>
      </c>
      <c r="BI38">
        <v>5.0000000000000001E-4</v>
      </c>
      <c r="BJ38">
        <v>1E-3</v>
      </c>
      <c r="BK38">
        <v>2.5000000000000001E-2</v>
      </c>
      <c r="BL38">
        <v>1E-3</v>
      </c>
      <c r="BM38">
        <v>2.5000000000000001E-3</v>
      </c>
      <c r="BN38">
        <v>15.5</v>
      </c>
      <c r="BO38">
        <v>0.25</v>
      </c>
      <c r="BP38">
        <v>3</v>
      </c>
    </row>
    <row r="39" spans="1:68" x14ac:dyDescent="0.25">
      <c r="A39" t="s">
        <v>20</v>
      </c>
      <c r="B39" s="4">
        <v>1037768</v>
      </c>
      <c r="C39" s="4">
        <v>1301758</v>
      </c>
      <c r="D39" s="5">
        <v>-73.735460000000003</v>
      </c>
      <c r="E39" s="5">
        <v>7.3247799999999996</v>
      </c>
      <c r="F39" s="3">
        <v>45036</v>
      </c>
      <c r="G39" s="2">
        <v>38252</v>
      </c>
      <c r="H39" t="s">
        <v>4</v>
      </c>
      <c r="I39" t="s">
        <v>8</v>
      </c>
      <c r="J39" t="s">
        <v>153</v>
      </c>
      <c r="K39" t="s">
        <v>154</v>
      </c>
      <c r="L39">
        <v>80</v>
      </c>
      <c r="M39">
        <v>6.5</v>
      </c>
      <c r="N39">
        <v>6.65</v>
      </c>
      <c r="O39">
        <v>300</v>
      </c>
      <c r="P39">
        <v>136.6</v>
      </c>
      <c r="Q39">
        <v>20</v>
      </c>
      <c r="R39">
        <f t="shared" si="1"/>
        <v>95.16</v>
      </c>
      <c r="S39">
        <v>78</v>
      </c>
      <c r="T39">
        <v>0.2</v>
      </c>
      <c r="U39">
        <v>9</v>
      </c>
      <c r="V39">
        <v>50</v>
      </c>
      <c r="W39">
        <v>11</v>
      </c>
      <c r="X39">
        <v>5</v>
      </c>
      <c r="Y39">
        <v>0.13</v>
      </c>
      <c r="Z39">
        <v>0.05</v>
      </c>
      <c r="AA39">
        <v>0.05</v>
      </c>
      <c r="AB39">
        <v>3.4</v>
      </c>
      <c r="AC39">
        <v>2.5</v>
      </c>
      <c r="AD39">
        <v>0.2</v>
      </c>
      <c r="AE39">
        <v>0.4</v>
      </c>
      <c r="AF39">
        <v>0.5</v>
      </c>
      <c r="AG39">
        <v>0.05</v>
      </c>
      <c r="AH39">
        <v>0.05</v>
      </c>
      <c r="AI39">
        <v>0.25</v>
      </c>
      <c r="AJ39">
        <v>5</v>
      </c>
      <c r="AK39">
        <v>0.01</v>
      </c>
      <c r="AL39">
        <v>5</v>
      </c>
      <c r="AM39">
        <v>5</v>
      </c>
      <c r="AN39">
        <v>0.05</v>
      </c>
      <c r="AO39">
        <v>192</v>
      </c>
      <c r="AP39">
        <v>2.5</v>
      </c>
      <c r="AQ39">
        <v>0</v>
      </c>
      <c r="AR39">
        <v>192</v>
      </c>
      <c r="AS39">
        <v>0.25</v>
      </c>
      <c r="AT39">
        <v>10</v>
      </c>
      <c r="AU39">
        <v>0.9</v>
      </c>
      <c r="AV39">
        <v>0.05</v>
      </c>
      <c r="AW39">
        <v>3.25</v>
      </c>
      <c r="AX39">
        <v>10.4</v>
      </c>
      <c r="AY39">
        <v>9</v>
      </c>
      <c r="AZ39">
        <v>9</v>
      </c>
      <c r="BA39">
        <v>0.05</v>
      </c>
      <c r="BB39">
        <v>6.0000000000000001E-3</v>
      </c>
      <c r="BC39">
        <v>0.25</v>
      </c>
      <c r="BD39">
        <v>1.5E-3</v>
      </c>
      <c r="BE39">
        <v>2.5000000000000001E-2</v>
      </c>
      <c r="BF39">
        <v>2.5000000000000001E-2</v>
      </c>
      <c r="BG39">
        <v>2.5000000000000001E-2</v>
      </c>
      <c r="BH39">
        <v>0.35699999999999998</v>
      </c>
      <c r="BI39">
        <v>2.4E-2</v>
      </c>
      <c r="BJ39">
        <v>5.0000000000000001E-3</v>
      </c>
      <c r="BK39">
        <v>2.5000000000000001E-2</v>
      </c>
      <c r="BL39">
        <v>3.0000000000000001E-3</v>
      </c>
      <c r="BM39">
        <v>2.5000000000000001E-3</v>
      </c>
      <c r="BN39">
        <v>2.9</v>
      </c>
      <c r="BO39">
        <v>0.25</v>
      </c>
      <c r="BP39">
        <v>2</v>
      </c>
    </row>
    <row r="40" spans="1:68" x14ac:dyDescent="0.25">
      <c r="A40" t="s">
        <v>15</v>
      </c>
      <c r="B40" s="4">
        <v>1051983</v>
      </c>
      <c r="C40" s="4">
        <v>1305788</v>
      </c>
      <c r="D40" s="5">
        <v>-73.60669</v>
      </c>
      <c r="E40" s="5">
        <v>7.3611000000000004</v>
      </c>
      <c r="F40" s="3">
        <v>45035</v>
      </c>
      <c r="G40" s="2">
        <v>38234</v>
      </c>
      <c r="H40" t="s">
        <v>69</v>
      </c>
      <c r="I40" t="s">
        <v>8</v>
      </c>
      <c r="J40" t="s">
        <v>153</v>
      </c>
      <c r="K40" t="s">
        <v>154</v>
      </c>
      <c r="L40">
        <v>20</v>
      </c>
      <c r="M40">
        <v>8.57</v>
      </c>
      <c r="N40">
        <v>6.26</v>
      </c>
      <c r="O40">
        <v>127.4</v>
      </c>
      <c r="P40">
        <v>65.900000000000006</v>
      </c>
      <c r="Q40">
        <v>8</v>
      </c>
      <c r="R40">
        <f t="shared" si="1"/>
        <v>41.48</v>
      </c>
      <c r="S40">
        <v>34</v>
      </c>
      <c r="T40">
        <v>1.3</v>
      </c>
      <c r="U40">
        <v>4</v>
      </c>
      <c r="V40">
        <v>8</v>
      </c>
      <c r="W40">
        <v>0.5</v>
      </c>
      <c r="X40">
        <v>2</v>
      </c>
      <c r="Y40">
        <v>0.06</v>
      </c>
      <c r="Z40">
        <v>0.6</v>
      </c>
      <c r="AA40">
        <v>0.05</v>
      </c>
      <c r="AB40">
        <v>4.0999999999999996</v>
      </c>
      <c r="AC40">
        <v>2.5</v>
      </c>
      <c r="AD40">
        <v>0.3</v>
      </c>
      <c r="AE40">
        <v>0.6</v>
      </c>
      <c r="AF40">
        <v>0.5</v>
      </c>
      <c r="AG40">
        <v>0.05</v>
      </c>
      <c r="AH40">
        <v>0.05</v>
      </c>
      <c r="AI40">
        <v>0.25</v>
      </c>
      <c r="AJ40">
        <v>5</v>
      </c>
      <c r="AK40">
        <v>0.01</v>
      </c>
      <c r="AL40">
        <v>5</v>
      </c>
      <c r="AM40">
        <v>5</v>
      </c>
      <c r="AN40">
        <v>0.05</v>
      </c>
      <c r="AO40">
        <v>123</v>
      </c>
      <c r="AP40">
        <v>2.5</v>
      </c>
      <c r="AQ40">
        <v>0</v>
      </c>
      <c r="AR40">
        <v>123</v>
      </c>
      <c r="AS40">
        <v>0.25</v>
      </c>
      <c r="AT40">
        <v>6</v>
      </c>
      <c r="AU40">
        <v>0.05</v>
      </c>
      <c r="AV40">
        <v>0.05</v>
      </c>
      <c r="AW40">
        <v>4.5</v>
      </c>
      <c r="AX40">
        <v>9.9</v>
      </c>
      <c r="AY40">
        <v>78</v>
      </c>
      <c r="AZ40">
        <v>20</v>
      </c>
      <c r="BA40">
        <v>0.05</v>
      </c>
      <c r="BB40">
        <v>4.0000000000000001E-3</v>
      </c>
      <c r="BC40">
        <v>0.25</v>
      </c>
      <c r="BD40">
        <v>1.5E-3</v>
      </c>
      <c r="BE40">
        <v>2.5000000000000001E-2</v>
      </c>
      <c r="BF40">
        <v>2.5000000000000001E-2</v>
      </c>
      <c r="BG40">
        <v>2.5000000000000001E-2</v>
      </c>
      <c r="BH40">
        <v>4.2999999999999997E-2</v>
      </c>
      <c r="BI40">
        <v>5.0000000000000001E-4</v>
      </c>
      <c r="BJ40">
        <v>1E-3</v>
      </c>
      <c r="BK40">
        <v>2.5000000000000001E-2</v>
      </c>
      <c r="BL40">
        <v>1E-3</v>
      </c>
      <c r="BM40">
        <v>2.5000000000000001E-3</v>
      </c>
      <c r="BN40">
        <v>8.4</v>
      </c>
      <c r="BO40">
        <v>0.25</v>
      </c>
      <c r="BP40">
        <v>3</v>
      </c>
    </row>
    <row r="41" spans="1:68" x14ac:dyDescent="0.25">
      <c r="A41" t="s">
        <v>22</v>
      </c>
      <c r="B41" s="4">
        <v>1026144</v>
      </c>
      <c r="C41" s="4">
        <v>1302032</v>
      </c>
      <c r="D41" s="5">
        <v>-73.840729999999994</v>
      </c>
      <c r="E41" s="5">
        <v>7.3273200000000003</v>
      </c>
      <c r="F41" s="3">
        <v>45036</v>
      </c>
      <c r="G41" s="2">
        <v>38258</v>
      </c>
      <c r="H41" t="s">
        <v>4</v>
      </c>
      <c r="I41" t="s">
        <v>8</v>
      </c>
      <c r="J41" t="s">
        <v>153</v>
      </c>
      <c r="K41" t="s">
        <v>154</v>
      </c>
      <c r="L41">
        <v>65</v>
      </c>
      <c r="M41">
        <v>7.5</v>
      </c>
      <c r="N41">
        <v>7.13</v>
      </c>
      <c r="O41">
        <v>233</v>
      </c>
      <c r="P41">
        <v>104.7</v>
      </c>
      <c r="Q41">
        <v>8</v>
      </c>
      <c r="R41">
        <f t="shared" si="1"/>
        <v>73.2</v>
      </c>
      <c r="S41">
        <v>60</v>
      </c>
      <c r="T41">
        <v>0.2</v>
      </c>
      <c r="U41">
        <v>4</v>
      </c>
      <c r="V41">
        <v>42</v>
      </c>
      <c r="W41">
        <v>6</v>
      </c>
      <c r="X41">
        <v>7</v>
      </c>
      <c r="Y41">
        <v>0.16</v>
      </c>
      <c r="Z41">
        <v>0.2</v>
      </c>
      <c r="AA41">
        <v>0.05</v>
      </c>
      <c r="AB41">
        <v>3.4</v>
      </c>
      <c r="AC41">
        <v>2.5</v>
      </c>
      <c r="AD41">
        <v>0.5</v>
      </c>
      <c r="AE41">
        <v>0.9</v>
      </c>
      <c r="AF41">
        <v>0.5</v>
      </c>
      <c r="AG41">
        <v>0.05</v>
      </c>
      <c r="AH41">
        <v>0.05</v>
      </c>
      <c r="AI41">
        <v>0.25</v>
      </c>
      <c r="AJ41">
        <v>5</v>
      </c>
      <c r="AK41">
        <v>0.01</v>
      </c>
      <c r="AL41">
        <v>5</v>
      </c>
      <c r="AM41">
        <v>5</v>
      </c>
      <c r="AN41">
        <v>0.05</v>
      </c>
      <c r="AO41">
        <v>151</v>
      </c>
      <c r="AP41">
        <v>2.5</v>
      </c>
      <c r="AQ41">
        <v>2.5</v>
      </c>
      <c r="AR41">
        <v>151</v>
      </c>
      <c r="AS41">
        <v>0.25</v>
      </c>
      <c r="AT41">
        <v>10</v>
      </c>
      <c r="AU41">
        <v>0.8</v>
      </c>
      <c r="AV41">
        <v>0.05</v>
      </c>
      <c r="AW41">
        <v>4.9000000000000004</v>
      </c>
      <c r="AX41">
        <v>9.07</v>
      </c>
      <c r="AY41">
        <v>5400</v>
      </c>
      <c r="AZ41">
        <v>18</v>
      </c>
      <c r="BA41">
        <v>0.05</v>
      </c>
      <c r="BB41">
        <v>5.0000000000000001E-3</v>
      </c>
      <c r="BC41">
        <v>0.25</v>
      </c>
      <c r="BD41">
        <v>1.5E-3</v>
      </c>
      <c r="BE41">
        <v>2.5000000000000001E-2</v>
      </c>
      <c r="BF41">
        <v>2.5000000000000001E-2</v>
      </c>
      <c r="BG41">
        <v>2.5000000000000001E-2</v>
      </c>
      <c r="BH41">
        <v>0.188</v>
      </c>
      <c r="BI41">
        <v>5.0000000000000001E-4</v>
      </c>
      <c r="BJ41">
        <v>2E-3</v>
      </c>
      <c r="BK41">
        <v>2.5000000000000001E-2</v>
      </c>
      <c r="BL41">
        <v>1E-3</v>
      </c>
      <c r="BM41">
        <v>2.5000000000000001E-3</v>
      </c>
      <c r="BN41">
        <v>9</v>
      </c>
      <c r="BO41">
        <v>0.25</v>
      </c>
      <c r="BP41">
        <v>2</v>
      </c>
    </row>
    <row r="42" spans="1:68" x14ac:dyDescent="0.25">
      <c r="A42" t="s">
        <v>18</v>
      </c>
      <c r="B42" s="4">
        <v>1043908</v>
      </c>
      <c r="C42" s="4">
        <v>1304445</v>
      </c>
      <c r="D42" s="5">
        <v>-73.679829999999995</v>
      </c>
      <c r="E42" s="5">
        <v>7.34903</v>
      </c>
      <c r="F42" s="3">
        <v>45036</v>
      </c>
      <c r="G42" s="2">
        <v>38246</v>
      </c>
      <c r="H42" t="s">
        <v>4</v>
      </c>
      <c r="I42" t="s">
        <v>8</v>
      </c>
      <c r="J42" t="s">
        <v>153</v>
      </c>
      <c r="K42" t="s">
        <v>154</v>
      </c>
      <c r="L42">
        <v>80</v>
      </c>
      <c r="M42">
        <v>7.2</v>
      </c>
      <c r="N42">
        <v>6.92</v>
      </c>
      <c r="O42">
        <v>251</v>
      </c>
      <c r="P42">
        <v>113</v>
      </c>
      <c r="Q42">
        <v>10</v>
      </c>
      <c r="R42">
        <f t="shared" si="1"/>
        <v>82.96</v>
      </c>
      <c r="S42">
        <v>68</v>
      </c>
      <c r="T42">
        <v>0.2</v>
      </c>
      <c r="U42">
        <v>4</v>
      </c>
      <c r="V42">
        <v>46</v>
      </c>
      <c r="W42">
        <v>8</v>
      </c>
      <c r="X42">
        <v>6</v>
      </c>
      <c r="Y42">
        <v>0.17</v>
      </c>
      <c r="Z42">
        <v>0.05</v>
      </c>
      <c r="AA42">
        <v>0.05</v>
      </c>
      <c r="AB42">
        <v>3.4</v>
      </c>
      <c r="AC42">
        <v>2.5</v>
      </c>
      <c r="AD42">
        <v>0.1</v>
      </c>
      <c r="AE42">
        <v>0.3</v>
      </c>
      <c r="AF42">
        <v>0.5</v>
      </c>
      <c r="AG42">
        <v>0.05</v>
      </c>
      <c r="AH42">
        <v>0.05</v>
      </c>
      <c r="AI42">
        <v>0.25</v>
      </c>
      <c r="AJ42">
        <v>5</v>
      </c>
      <c r="AK42">
        <v>0.01</v>
      </c>
      <c r="AL42">
        <v>5</v>
      </c>
      <c r="AM42">
        <v>5</v>
      </c>
      <c r="AN42">
        <v>0.05</v>
      </c>
      <c r="AO42">
        <v>166</v>
      </c>
      <c r="AP42">
        <v>2.5</v>
      </c>
      <c r="AQ42">
        <v>1</v>
      </c>
      <c r="AR42">
        <v>166</v>
      </c>
      <c r="AS42">
        <v>0.25</v>
      </c>
      <c r="AT42">
        <v>11</v>
      </c>
      <c r="AU42">
        <v>0.3</v>
      </c>
      <c r="AV42">
        <v>0.1</v>
      </c>
      <c r="AW42">
        <v>4.9000000000000004</v>
      </c>
      <c r="AX42">
        <v>8.8000000000000007</v>
      </c>
      <c r="AY42">
        <v>2400</v>
      </c>
      <c r="AZ42">
        <v>20</v>
      </c>
      <c r="BA42">
        <v>0.05</v>
      </c>
      <c r="BB42">
        <v>4.0000000000000001E-3</v>
      </c>
      <c r="BC42">
        <v>0.25</v>
      </c>
      <c r="BD42">
        <v>1.5E-3</v>
      </c>
      <c r="BE42">
        <v>2.5000000000000001E-2</v>
      </c>
      <c r="BF42">
        <v>2.5000000000000001E-2</v>
      </c>
      <c r="BG42">
        <v>2.5000000000000001E-2</v>
      </c>
      <c r="BH42">
        <v>0.184</v>
      </c>
      <c r="BI42">
        <v>6.0000000000000001E-3</v>
      </c>
      <c r="BJ42">
        <v>1E-3</v>
      </c>
      <c r="BK42">
        <v>2.5000000000000001E-2</v>
      </c>
      <c r="BL42">
        <v>1E-3</v>
      </c>
      <c r="BM42">
        <v>2.5000000000000001E-3</v>
      </c>
      <c r="BN42">
        <v>81.900000000000006</v>
      </c>
      <c r="BO42">
        <v>0.25</v>
      </c>
      <c r="BP42">
        <v>2</v>
      </c>
    </row>
    <row r="43" spans="1:68" x14ac:dyDescent="0.25">
      <c r="A43" t="s">
        <v>21</v>
      </c>
      <c r="B43" s="4">
        <v>1033808</v>
      </c>
      <c r="C43" s="4">
        <v>1301714</v>
      </c>
      <c r="D43" s="5">
        <v>-73.771330000000006</v>
      </c>
      <c r="E43" s="5">
        <v>7.3244100000000003</v>
      </c>
      <c r="F43" s="3">
        <v>45036</v>
      </c>
      <c r="G43" s="2">
        <v>38253</v>
      </c>
      <c r="H43" t="s">
        <v>4</v>
      </c>
      <c r="I43" t="s">
        <v>8</v>
      </c>
      <c r="J43" t="s">
        <v>153</v>
      </c>
      <c r="K43" t="s">
        <v>154</v>
      </c>
      <c r="L43">
        <v>100</v>
      </c>
      <c r="M43">
        <v>7.3</v>
      </c>
      <c r="N43">
        <v>7.17</v>
      </c>
      <c r="O43">
        <v>279</v>
      </c>
      <c r="P43">
        <v>132.6</v>
      </c>
      <c r="Q43">
        <v>10</v>
      </c>
      <c r="R43">
        <f t="shared" si="1"/>
        <v>97.6</v>
      </c>
      <c r="S43">
        <v>80</v>
      </c>
      <c r="T43">
        <v>0.2</v>
      </c>
      <c r="U43">
        <v>4</v>
      </c>
      <c r="V43">
        <v>50</v>
      </c>
      <c r="W43">
        <v>9</v>
      </c>
      <c r="X43">
        <v>7</v>
      </c>
      <c r="Y43">
        <v>0.15</v>
      </c>
      <c r="Z43">
        <v>0.05</v>
      </c>
      <c r="AA43">
        <v>0.05</v>
      </c>
      <c r="AB43">
        <v>4.2</v>
      </c>
      <c r="AC43">
        <v>2.5</v>
      </c>
      <c r="AD43">
        <v>0.5</v>
      </c>
      <c r="AE43">
        <v>0.4</v>
      </c>
      <c r="AF43">
        <v>0.5</v>
      </c>
      <c r="AG43">
        <v>0.05</v>
      </c>
      <c r="AH43">
        <v>0.05</v>
      </c>
      <c r="AI43">
        <v>0.5</v>
      </c>
      <c r="AJ43">
        <v>5</v>
      </c>
      <c r="AK43">
        <v>0.01</v>
      </c>
      <c r="AL43">
        <v>5</v>
      </c>
      <c r="AM43">
        <v>5</v>
      </c>
      <c r="AN43">
        <v>0.05</v>
      </c>
      <c r="AO43">
        <v>173</v>
      </c>
      <c r="AP43">
        <v>2.5</v>
      </c>
      <c r="AQ43">
        <v>0.5</v>
      </c>
      <c r="AR43">
        <v>173</v>
      </c>
      <c r="AS43">
        <v>0.25</v>
      </c>
      <c r="AT43">
        <v>12</v>
      </c>
      <c r="AU43">
        <v>0.2</v>
      </c>
      <c r="AV43">
        <v>0.05</v>
      </c>
      <c r="AW43">
        <v>4</v>
      </c>
      <c r="AX43">
        <v>10.1</v>
      </c>
      <c r="AY43">
        <v>93</v>
      </c>
      <c r="AZ43">
        <v>18</v>
      </c>
      <c r="BA43">
        <v>0.05</v>
      </c>
      <c r="BB43">
        <v>6.0000000000000001E-3</v>
      </c>
      <c r="BC43">
        <v>0.25</v>
      </c>
      <c r="BD43">
        <v>1.5E-3</v>
      </c>
      <c r="BE43">
        <v>0.05</v>
      </c>
      <c r="BF43">
        <v>2.5000000000000001E-2</v>
      </c>
      <c r="BG43">
        <v>2.5000000000000001E-2</v>
      </c>
      <c r="BH43">
        <v>0.31900000000000001</v>
      </c>
      <c r="BI43">
        <v>5.0000000000000001E-4</v>
      </c>
      <c r="BJ43">
        <v>1E-3</v>
      </c>
      <c r="BK43">
        <v>2.5000000000000001E-2</v>
      </c>
      <c r="BL43">
        <v>1E-3</v>
      </c>
      <c r="BM43">
        <v>2.5000000000000001E-3</v>
      </c>
      <c r="BN43">
        <v>7.2</v>
      </c>
      <c r="BO43">
        <v>0.25</v>
      </c>
      <c r="BP43">
        <v>2</v>
      </c>
    </row>
    <row r="44" spans="1:68" x14ac:dyDescent="0.25">
      <c r="A44" t="s">
        <v>30</v>
      </c>
      <c r="B44" s="4">
        <v>1017935</v>
      </c>
      <c r="C44" s="4">
        <v>1307555</v>
      </c>
      <c r="D44" s="5">
        <v>-73.915059999999997</v>
      </c>
      <c r="E44" s="5">
        <v>7.3773</v>
      </c>
      <c r="F44" s="3">
        <v>45037</v>
      </c>
      <c r="G44" s="2">
        <v>38288</v>
      </c>
      <c r="H44" t="s">
        <v>69</v>
      </c>
      <c r="I44" t="s">
        <v>8</v>
      </c>
      <c r="J44" t="s">
        <v>153</v>
      </c>
      <c r="K44" t="s">
        <v>154</v>
      </c>
      <c r="L44">
        <v>9.4</v>
      </c>
      <c r="M44">
        <v>5.2</v>
      </c>
      <c r="N44">
        <v>5.05</v>
      </c>
      <c r="O44">
        <v>728</v>
      </c>
      <c r="P44">
        <v>347</v>
      </c>
      <c r="Q44">
        <v>80</v>
      </c>
      <c r="R44">
        <f t="shared" si="1"/>
        <v>19.52</v>
      </c>
      <c r="S44">
        <v>16</v>
      </c>
      <c r="T44">
        <v>14</v>
      </c>
      <c r="U44">
        <v>35</v>
      </c>
      <c r="V44">
        <v>132</v>
      </c>
      <c r="W44">
        <v>34</v>
      </c>
      <c r="X44">
        <v>12</v>
      </c>
      <c r="Y44">
        <v>0.03</v>
      </c>
      <c r="Z44">
        <v>7.7</v>
      </c>
      <c r="AA44">
        <v>0.1</v>
      </c>
      <c r="AB44">
        <v>6.6</v>
      </c>
      <c r="AC44">
        <v>6.3</v>
      </c>
      <c r="AD44">
        <v>1.1000000000000001</v>
      </c>
      <c r="AE44">
        <v>125.9</v>
      </c>
      <c r="AF44">
        <v>0.5</v>
      </c>
      <c r="AG44">
        <v>0.05</v>
      </c>
      <c r="AH44">
        <v>0.05</v>
      </c>
      <c r="AI44">
        <v>0.25</v>
      </c>
      <c r="AJ44">
        <v>5</v>
      </c>
      <c r="AK44">
        <v>0.01</v>
      </c>
      <c r="AL44">
        <v>5</v>
      </c>
      <c r="AM44">
        <v>5</v>
      </c>
      <c r="AN44">
        <v>0.05</v>
      </c>
      <c r="AO44">
        <v>257</v>
      </c>
      <c r="AP44">
        <v>0</v>
      </c>
      <c r="AQ44">
        <v>0</v>
      </c>
      <c r="AR44">
        <v>257</v>
      </c>
      <c r="AS44">
        <v>0.25</v>
      </c>
      <c r="AT44">
        <v>8</v>
      </c>
      <c r="AU44">
        <v>0.05</v>
      </c>
      <c r="AV44">
        <v>0.8</v>
      </c>
      <c r="AW44">
        <v>10.25</v>
      </c>
      <c r="AX44">
        <v>10.1</v>
      </c>
      <c r="AY44">
        <v>9</v>
      </c>
      <c r="AZ44">
        <v>9</v>
      </c>
      <c r="BA44">
        <v>0.05</v>
      </c>
      <c r="BB44">
        <v>1E-3</v>
      </c>
      <c r="BC44">
        <v>0.25</v>
      </c>
      <c r="BD44">
        <v>1.5E-3</v>
      </c>
      <c r="BE44">
        <v>2.5000000000000001E-2</v>
      </c>
      <c r="BF44">
        <v>2.5000000000000001E-2</v>
      </c>
      <c r="BG44">
        <v>2.5000000000000001E-2</v>
      </c>
      <c r="BH44">
        <v>6.8000000000000005E-2</v>
      </c>
      <c r="BI44">
        <v>5.0000000000000001E-4</v>
      </c>
      <c r="BJ44">
        <v>1E-3</v>
      </c>
      <c r="BK44">
        <v>2.5000000000000001E-2</v>
      </c>
      <c r="BL44">
        <v>2E-3</v>
      </c>
      <c r="BM44">
        <v>2.5000000000000001E-3</v>
      </c>
      <c r="BN44">
        <v>10.1</v>
      </c>
      <c r="BO44">
        <v>0.25</v>
      </c>
      <c r="BP44">
        <v>4</v>
      </c>
    </row>
    <row r="45" spans="1:68" x14ac:dyDescent="0.25">
      <c r="A45" t="s">
        <v>12</v>
      </c>
      <c r="B45" s="4">
        <v>1073706.5</v>
      </c>
      <c r="C45" s="4">
        <v>1316902.1000000001</v>
      </c>
      <c r="D45" s="5">
        <v>-73.409790000000001</v>
      </c>
      <c r="E45" s="5">
        <v>7.4613399999999999</v>
      </c>
      <c r="F45" s="3">
        <v>45035</v>
      </c>
      <c r="G45" s="2">
        <v>38227</v>
      </c>
      <c r="H45" t="s">
        <v>7</v>
      </c>
      <c r="I45" t="s">
        <v>8</v>
      </c>
      <c r="J45" t="s">
        <v>153</v>
      </c>
      <c r="K45" t="s">
        <v>154</v>
      </c>
      <c r="L45">
        <v>0</v>
      </c>
      <c r="M45">
        <v>7.6</v>
      </c>
      <c r="N45">
        <v>5.14</v>
      </c>
      <c r="O45">
        <v>37.4</v>
      </c>
      <c r="P45">
        <v>10.8</v>
      </c>
      <c r="Q45">
        <v>12</v>
      </c>
      <c r="R45">
        <f t="shared" si="1"/>
        <v>3.05</v>
      </c>
      <c r="S45">
        <v>2.5</v>
      </c>
      <c r="T45">
        <v>0.5</v>
      </c>
      <c r="U45">
        <v>5</v>
      </c>
      <c r="V45">
        <v>10</v>
      </c>
      <c r="W45">
        <v>0.5</v>
      </c>
      <c r="X45">
        <v>2</v>
      </c>
      <c r="Y45">
        <v>0.01</v>
      </c>
      <c r="Z45">
        <v>0.2</v>
      </c>
      <c r="AA45">
        <v>0.05</v>
      </c>
      <c r="AB45">
        <v>5.3</v>
      </c>
      <c r="AC45">
        <v>2.5</v>
      </c>
      <c r="AD45">
        <v>0.2</v>
      </c>
      <c r="AE45">
        <v>0.5</v>
      </c>
      <c r="AF45">
        <v>0.5</v>
      </c>
      <c r="AG45">
        <v>0.05</v>
      </c>
      <c r="AH45">
        <v>0.05</v>
      </c>
      <c r="AI45">
        <v>1.7</v>
      </c>
      <c r="AJ45">
        <v>5</v>
      </c>
      <c r="AK45">
        <v>0.01</v>
      </c>
      <c r="AL45">
        <v>5</v>
      </c>
      <c r="AM45">
        <v>5</v>
      </c>
      <c r="AN45">
        <v>0.05</v>
      </c>
      <c r="AO45">
        <v>31</v>
      </c>
      <c r="AP45">
        <v>2.5</v>
      </c>
      <c r="AQ45">
        <v>2.5</v>
      </c>
      <c r="AR45">
        <v>31</v>
      </c>
      <c r="AS45">
        <v>0.25</v>
      </c>
      <c r="AT45">
        <v>10</v>
      </c>
      <c r="AU45">
        <v>0.05</v>
      </c>
      <c r="AV45">
        <v>0.05</v>
      </c>
      <c r="AW45">
        <v>1.5</v>
      </c>
      <c r="AX45">
        <v>4.9000000000000004</v>
      </c>
      <c r="AY45">
        <v>470</v>
      </c>
      <c r="AZ45">
        <v>20</v>
      </c>
      <c r="BA45">
        <v>0.05</v>
      </c>
      <c r="BB45">
        <v>1E-3</v>
      </c>
      <c r="BC45">
        <v>0.25</v>
      </c>
      <c r="BD45">
        <v>1.5E-3</v>
      </c>
      <c r="BE45">
        <v>2.5000000000000001E-2</v>
      </c>
      <c r="BF45">
        <v>2.5000000000000001E-2</v>
      </c>
      <c r="BG45">
        <v>2.5000000000000001E-2</v>
      </c>
      <c r="BH45">
        <v>4.0000000000000001E-3</v>
      </c>
      <c r="BI45">
        <v>5.0000000000000001E-4</v>
      </c>
      <c r="BJ45">
        <v>1E-3</v>
      </c>
      <c r="BK45">
        <v>2.5000000000000001E-2</v>
      </c>
      <c r="BL45">
        <v>1E-3</v>
      </c>
      <c r="BM45">
        <v>2.5000000000000001E-3</v>
      </c>
      <c r="BN45">
        <v>10.3</v>
      </c>
      <c r="BO45">
        <v>0.25</v>
      </c>
      <c r="BP45">
        <v>3</v>
      </c>
    </row>
    <row r="46" spans="1:68" x14ac:dyDescent="0.25">
      <c r="A46" t="s">
        <v>14</v>
      </c>
      <c r="B46" s="4">
        <v>1064803</v>
      </c>
      <c r="C46" s="4">
        <v>1308884</v>
      </c>
      <c r="D46" s="5">
        <v>-73.490539999999996</v>
      </c>
      <c r="E46" s="5">
        <v>7.38896</v>
      </c>
      <c r="F46" s="3">
        <v>45035</v>
      </c>
      <c r="G46" s="2">
        <v>38229</v>
      </c>
      <c r="H46" t="s">
        <v>4</v>
      </c>
      <c r="I46" t="s">
        <v>8</v>
      </c>
      <c r="J46" t="s">
        <v>153</v>
      </c>
      <c r="K46" t="s">
        <v>154</v>
      </c>
      <c r="L46">
        <v>125</v>
      </c>
      <c r="M46">
        <v>6.5</v>
      </c>
      <c r="N46">
        <v>3.93</v>
      </c>
      <c r="O46">
        <v>97.3</v>
      </c>
      <c r="P46">
        <v>59.6</v>
      </c>
      <c r="Q46">
        <v>21</v>
      </c>
      <c r="R46">
        <f t="shared" si="1"/>
        <v>3.05</v>
      </c>
      <c r="S46">
        <v>2.5</v>
      </c>
      <c r="T46">
        <v>3.1</v>
      </c>
      <c r="U46">
        <v>9</v>
      </c>
      <c r="V46">
        <v>8</v>
      </c>
      <c r="W46">
        <v>0</v>
      </c>
      <c r="X46">
        <v>2</v>
      </c>
      <c r="Y46">
        <v>0.04</v>
      </c>
      <c r="Z46">
        <v>9.6</v>
      </c>
      <c r="AA46">
        <v>0.05</v>
      </c>
      <c r="AB46">
        <v>7.6</v>
      </c>
      <c r="AC46">
        <v>7.4</v>
      </c>
      <c r="AD46">
        <v>0.6</v>
      </c>
      <c r="AE46">
        <v>0.5</v>
      </c>
      <c r="AF46">
        <v>0.5</v>
      </c>
      <c r="AG46">
        <v>0.05</v>
      </c>
      <c r="AH46">
        <v>0.05</v>
      </c>
      <c r="AI46">
        <v>0.25</v>
      </c>
      <c r="AJ46">
        <v>5</v>
      </c>
      <c r="AK46">
        <v>0.01</v>
      </c>
      <c r="AL46">
        <v>5</v>
      </c>
      <c r="AM46">
        <v>5</v>
      </c>
      <c r="AN46">
        <v>0.05</v>
      </c>
      <c r="AO46">
        <v>52</v>
      </c>
      <c r="AP46">
        <v>2.5</v>
      </c>
      <c r="AQ46">
        <v>2.5</v>
      </c>
      <c r="AR46">
        <v>52</v>
      </c>
      <c r="AS46">
        <v>0.25</v>
      </c>
      <c r="AT46">
        <v>8</v>
      </c>
      <c r="AU46">
        <v>0.05</v>
      </c>
      <c r="AV46">
        <v>0.05</v>
      </c>
      <c r="AW46">
        <v>0.9</v>
      </c>
      <c r="AX46">
        <v>2.9</v>
      </c>
      <c r="AY46">
        <v>9</v>
      </c>
      <c r="AZ46">
        <v>170</v>
      </c>
      <c r="BA46">
        <v>0.16700000000000001</v>
      </c>
      <c r="BB46">
        <v>1E-3</v>
      </c>
      <c r="BC46">
        <v>0.25</v>
      </c>
      <c r="BD46">
        <v>1.5E-3</v>
      </c>
      <c r="BE46">
        <v>2.5000000000000001E-2</v>
      </c>
      <c r="BF46">
        <v>2.5000000000000001E-2</v>
      </c>
      <c r="BG46">
        <v>2.5000000000000001E-2</v>
      </c>
      <c r="BH46">
        <v>8.0000000000000002E-3</v>
      </c>
      <c r="BI46">
        <v>5.0000000000000001E-4</v>
      </c>
      <c r="BJ46">
        <v>2E-3</v>
      </c>
      <c r="BK46">
        <v>2.5000000000000001E-2</v>
      </c>
      <c r="BL46">
        <v>3.0000000000000001E-3</v>
      </c>
      <c r="BM46">
        <v>2.5000000000000001E-3</v>
      </c>
      <c r="BN46">
        <v>11.1</v>
      </c>
      <c r="BO46">
        <v>0.25</v>
      </c>
      <c r="BP46">
        <v>1</v>
      </c>
    </row>
    <row r="47" spans="1:68" x14ac:dyDescent="0.25">
      <c r="A47" t="s">
        <v>16</v>
      </c>
      <c r="B47">
        <v>1058258</v>
      </c>
      <c r="C47">
        <v>1308738</v>
      </c>
      <c r="D47">
        <v>-73.549819999999997</v>
      </c>
      <c r="E47">
        <v>7.3877100000000002</v>
      </c>
      <c r="F47" s="1">
        <v>45035</v>
      </c>
      <c r="G47">
        <v>38235</v>
      </c>
      <c r="H47" t="s">
        <v>5</v>
      </c>
      <c r="I47" t="s">
        <v>9</v>
      </c>
      <c r="J47" t="s">
        <v>153</v>
      </c>
      <c r="K47" t="s">
        <v>154</v>
      </c>
      <c r="L47">
        <v>0</v>
      </c>
      <c r="M47">
        <v>5.37</v>
      </c>
      <c r="N47">
        <v>4.76</v>
      </c>
      <c r="O47">
        <v>26.1</v>
      </c>
      <c r="P47">
        <v>21.5</v>
      </c>
      <c r="Q47">
        <v>12</v>
      </c>
      <c r="R47">
        <f t="shared" si="1"/>
        <v>3.05</v>
      </c>
      <c r="S47">
        <v>2.5</v>
      </c>
      <c r="T47">
        <v>1.5</v>
      </c>
      <c r="U47">
        <v>5</v>
      </c>
      <c r="V47">
        <v>5</v>
      </c>
      <c r="W47">
        <v>0.5</v>
      </c>
      <c r="X47">
        <v>1</v>
      </c>
      <c r="Y47">
        <v>0.05</v>
      </c>
      <c r="Z47">
        <v>1.8</v>
      </c>
      <c r="AA47">
        <v>0.05</v>
      </c>
      <c r="AB47">
        <v>5</v>
      </c>
      <c r="AC47">
        <v>2.5</v>
      </c>
      <c r="AD47">
        <v>0.1</v>
      </c>
      <c r="AE47">
        <v>1.6</v>
      </c>
      <c r="AF47">
        <v>0.5</v>
      </c>
      <c r="AG47">
        <v>0.05</v>
      </c>
      <c r="AH47">
        <v>0.05</v>
      </c>
      <c r="AI47">
        <v>0.9</v>
      </c>
      <c r="AJ47">
        <v>5</v>
      </c>
      <c r="AK47">
        <v>0.01</v>
      </c>
      <c r="AL47">
        <v>5</v>
      </c>
      <c r="AM47">
        <v>5</v>
      </c>
      <c r="AN47">
        <v>0.05</v>
      </c>
      <c r="AO47">
        <v>36</v>
      </c>
      <c r="AP47">
        <v>2.5</v>
      </c>
      <c r="AQ47">
        <v>2.5</v>
      </c>
      <c r="AR47">
        <v>36</v>
      </c>
      <c r="AS47">
        <v>0.25</v>
      </c>
      <c r="AT47">
        <v>7</v>
      </c>
      <c r="AU47">
        <v>0.05</v>
      </c>
      <c r="AV47">
        <v>0.05</v>
      </c>
      <c r="AW47">
        <v>0.95</v>
      </c>
      <c r="AX47">
        <v>0.7</v>
      </c>
      <c r="AY47">
        <v>16000</v>
      </c>
      <c r="AZ47">
        <v>20</v>
      </c>
      <c r="BA47">
        <v>0.05</v>
      </c>
      <c r="BB47">
        <v>1E-3</v>
      </c>
      <c r="BC47">
        <v>0.25</v>
      </c>
      <c r="BD47">
        <v>1.5E-3</v>
      </c>
      <c r="BE47">
        <v>2.5000000000000001E-2</v>
      </c>
      <c r="BF47">
        <v>2.5000000000000001E-2</v>
      </c>
      <c r="BG47">
        <v>2.5000000000000001E-2</v>
      </c>
      <c r="BH47">
        <v>1.0999999999999999E-2</v>
      </c>
      <c r="BI47">
        <v>5.0000000000000001E-4</v>
      </c>
      <c r="BJ47">
        <v>1E-3</v>
      </c>
      <c r="BK47">
        <v>2.5000000000000001E-2</v>
      </c>
      <c r="BL47">
        <v>2E-3</v>
      </c>
      <c r="BM47">
        <v>2.5000000000000001E-3</v>
      </c>
      <c r="BN47">
        <v>8.1999999999999993</v>
      </c>
      <c r="BO47">
        <v>0.25</v>
      </c>
      <c r="BP47">
        <v>1</v>
      </c>
    </row>
    <row r="48" spans="1:68" x14ac:dyDescent="0.25">
      <c r="A48" t="s">
        <v>19</v>
      </c>
      <c r="B48">
        <v>1041782</v>
      </c>
      <c r="C48">
        <v>1297796</v>
      </c>
      <c r="D48">
        <v>-73.69914</v>
      </c>
      <c r="E48">
        <v>7.2889200000000001</v>
      </c>
      <c r="F48" s="1">
        <v>45036</v>
      </c>
      <c r="G48">
        <v>38247</v>
      </c>
      <c r="H48" t="s">
        <v>5</v>
      </c>
      <c r="I48" t="s">
        <v>9</v>
      </c>
      <c r="J48" t="s">
        <v>153</v>
      </c>
      <c r="K48" t="s">
        <v>154</v>
      </c>
      <c r="L48">
        <v>0</v>
      </c>
      <c r="M48">
        <v>6.4</v>
      </c>
      <c r="N48">
        <v>5.94</v>
      </c>
      <c r="O48">
        <v>45.2</v>
      </c>
      <c r="P48">
        <v>23.6</v>
      </c>
      <c r="Q48">
        <v>2.5</v>
      </c>
      <c r="R48">
        <f t="shared" si="1"/>
        <v>7.32</v>
      </c>
      <c r="S48">
        <v>6</v>
      </c>
      <c r="T48">
        <v>1.7</v>
      </c>
      <c r="U48">
        <v>2</v>
      </c>
      <c r="V48">
        <v>26</v>
      </c>
      <c r="W48">
        <v>2</v>
      </c>
      <c r="X48">
        <v>5</v>
      </c>
      <c r="Y48">
        <v>0.01</v>
      </c>
      <c r="Z48">
        <v>0.7</v>
      </c>
      <c r="AA48">
        <v>0.05</v>
      </c>
      <c r="AB48">
        <v>5.4</v>
      </c>
      <c r="AC48">
        <v>2.5</v>
      </c>
      <c r="AD48">
        <v>0.1</v>
      </c>
      <c r="AE48">
        <v>0.7</v>
      </c>
      <c r="AF48">
        <v>0.5</v>
      </c>
      <c r="AG48">
        <v>0.05</v>
      </c>
      <c r="AH48">
        <v>0.05</v>
      </c>
      <c r="AI48">
        <v>8.1</v>
      </c>
      <c r="AJ48">
        <v>19</v>
      </c>
      <c r="AK48">
        <v>0.01</v>
      </c>
      <c r="AL48">
        <v>5</v>
      </c>
      <c r="AM48">
        <v>5</v>
      </c>
      <c r="AN48">
        <v>0.05</v>
      </c>
      <c r="AO48">
        <v>68</v>
      </c>
      <c r="AP48">
        <v>22</v>
      </c>
      <c r="AQ48">
        <v>7</v>
      </c>
      <c r="AR48">
        <v>68</v>
      </c>
      <c r="AS48">
        <v>0.25</v>
      </c>
      <c r="AT48">
        <v>25</v>
      </c>
      <c r="AU48">
        <v>0.8</v>
      </c>
      <c r="AV48">
        <v>0.05</v>
      </c>
      <c r="AW48">
        <v>2.0499999999999998</v>
      </c>
      <c r="AX48">
        <v>9.6999999999999993</v>
      </c>
      <c r="AY48">
        <v>2800</v>
      </c>
      <c r="AZ48">
        <v>330</v>
      </c>
      <c r="BA48">
        <v>0.05</v>
      </c>
      <c r="BB48">
        <v>1E-3</v>
      </c>
      <c r="BC48">
        <v>0.25</v>
      </c>
      <c r="BD48">
        <v>1.5E-3</v>
      </c>
      <c r="BE48">
        <v>2.5000000000000001E-2</v>
      </c>
      <c r="BF48">
        <v>2.5000000000000001E-2</v>
      </c>
      <c r="BG48">
        <v>2.5000000000000001E-2</v>
      </c>
      <c r="BH48">
        <v>2.7E-2</v>
      </c>
      <c r="BI48">
        <v>1E-3</v>
      </c>
      <c r="BJ48">
        <v>1E-3</v>
      </c>
      <c r="BK48">
        <v>2.5000000000000001E-2</v>
      </c>
      <c r="BL48">
        <v>1E-3</v>
      </c>
      <c r="BM48">
        <v>2.5000000000000001E-3</v>
      </c>
      <c r="BN48">
        <v>4.3</v>
      </c>
      <c r="BO48">
        <v>0.25</v>
      </c>
      <c r="BP48">
        <v>3</v>
      </c>
    </row>
    <row r="49" spans="1:68" x14ac:dyDescent="0.25">
      <c r="A49" t="s">
        <v>13</v>
      </c>
      <c r="B49" s="4">
        <v>1058393</v>
      </c>
      <c r="C49" s="4">
        <v>1315629</v>
      </c>
      <c r="D49" s="5">
        <v>-73.54853</v>
      </c>
      <c r="E49" s="5">
        <v>7.4500200000000003</v>
      </c>
      <c r="F49" s="3">
        <v>45035</v>
      </c>
      <c r="G49" s="2">
        <v>38228</v>
      </c>
      <c r="H49" t="s">
        <v>4</v>
      </c>
      <c r="I49" t="s">
        <v>8</v>
      </c>
      <c r="J49" t="s">
        <v>153</v>
      </c>
      <c r="K49" t="s">
        <v>154</v>
      </c>
      <c r="L49">
        <v>42</v>
      </c>
      <c r="M49">
        <v>6.1</v>
      </c>
      <c r="N49">
        <v>5.97</v>
      </c>
      <c r="O49">
        <v>135.6</v>
      </c>
      <c r="P49">
        <v>44.9</v>
      </c>
      <c r="Q49">
        <v>14</v>
      </c>
      <c r="R49">
        <f t="shared" si="1"/>
        <v>26.84</v>
      </c>
      <c r="S49">
        <v>22</v>
      </c>
      <c r="T49">
        <v>0.5</v>
      </c>
      <c r="U49">
        <v>6</v>
      </c>
      <c r="V49">
        <v>10</v>
      </c>
      <c r="W49">
        <v>4</v>
      </c>
      <c r="X49">
        <v>2</v>
      </c>
      <c r="Y49">
        <v>0.03</v>
      </c>
      <c r="Z49">
        <v>2.1</v>
      </c>
      <c r="AA49">
        <v>0.05</v>
      </c>
      <c r="AB49">
        <v>5.8</v>
      </c>
      <c r="AC49">
        <v>5</v>
      </c>
      <c r="AD49">
        <v>0.4</v>
      </c>
      <c r="AE49">
        <v>0.7</v>
      </c>
      <c r="AF49">
        <v>0.5</v>
      </c>
      <c r="AG49">
        <v>0.05</v>
      </c>
      <c r="AH49">
        <v>0.05</v>
      </c>
      <c r="AI49">
        <v>0.25</v>
      </c>
      <c r="AJ49">
        <v>5</v>
      </c>
      <c r="AK49">
        <v>0.01</v>
      </c>
      <c r="AL49">
        <v>5</v>
      </c>
      <c r="AM49">
        <v>5</v>
      </c>
      <c r="AN49">
        <v>0.05</v>
      </c>
      <c r="AO49">
        <v>81</v>
      </c>
      <c r="AP49">
        <v>2.5</v>
      </c>
      <c r="AQ49">
        <v>2.5</v>
      </c>
      <c r="AR49">
        <v>81</v>
      </c>
      <c r="AS49">
        <v>0.25</v>
      </c>
      <c r="AT49">
        <v>7</v>
      </c>
      <c r="AU49">
        <v>0.05</v>
      </c>
      <c r="AV49">
        <v>0.05</v>
      </c>
      <c r="AW49">
        <v>5.6</v>
      </c>
      <c r="AX49">
        <v>4.7</v>
      </c>
      <c r="AY49">
        <v>9</v>
      </c>
      <c r="AZ49">
        <v>9</v>
      </c>
      <c r="BA49">
        <v>0.05</v>
      </c>
      <c r="BB49">
        <v>1E-3</v>
      </c>
      <c r="BC49">
        <v>0.25</v>
      </c>
      <c r="BD49">
        <v>1.5E-3</v>
      </c>
      <c r="BE49">
        <v>2.5000000000000001E-2</v>
      </c>
      <c r="BF49">
        <v>2.5000000000000001E-2</v>
      </c>
      <c r="BG49">
        <v>2.5000000000000001E-2</v>
      </c>
      <c r="BH49">
        <v>3.7999999999999999E-2</v>
      </c>
      <c r="BI49">
        <v>5.0000000000000001E-4</v>
      </c>
      <c r="BJ49">
        <v>2E-3</v>
      </c>
      <c r="BK49">
        <v>2.5000000000000001E-2</v>
      </c>
      <c r="BL49">
        <v>1E-3</v>
      </c>
      <c r="BM49">
        <v>2.5000000000000001E-3</v>
      </c>
      <c r="BN49">
        <v>8.6</v>
      </c>
      <c r="BO49">
        <v>0.25</v>
      </c>
      <c r="BP49">
        <v>1</v>
      </c>
    </row>
    <row r="50" spans="1:68" x14ac:dyDescent="0.25">
      <c r="A50" t="s">
        <v>24</v>
      </c>
      <c r="B50" s="4">
        <v>1024780</v>
      </c>
      <c r="C50" s="4">
        <v>1305652</v>
      </c>
      <c r="D50" s="5">
        <v>-73.853070000000002</v>
      </c>
      <c r="E50" s="5">
        <v>7.3600599999999998</v>
      </c>
      <c r="F50" s="3">
        <v>45036</v>
      </c>
      <c r="G50" s="2">
        <v>38264</v>
      </c>
      <c r="H50" t="s">
        <v>69</v>
      </c>
      <c r="I50" t="s">
        <v>8</v>
      </c>
      <c r="J50" t="s">
        <v>153</v>
      </c>
      <c r="K50" t="s">
        <v>154</v>
      </c>
      <c r="L50">
        <v>20</v>
      </c>
      <c r="M50">
        <v>4.4000000000000004</v>
      </c>
      <c r="N50">
        <v>4.3</v>
      </c>
      <c r="O50">
        <v>423</v>
      </c>
      <c r="P50">
        <v>197.6</v>
      </c>
      <c r="Q50">
        <v>40</v>
      </c>
      <c r="R50">
        <f t="shared" si="1"/>
        <v>3.05</v>
      </c>
      <c r="S50">
        <v>2.5</v>
      </c>
      <c r="T50">
        <v>5.7</v>
      </c>
      <c r="U50">
        <v>18</v>
      </c>
      <c r="V50">
        <v>58</v>
      </c>
      <c r="W50">
        <v>12</v>
      </c>
      <c r="X50">
        <v>7</v>
      </c>
      <c r="Y50">
        <v>0.12</v>
      </c>
      <c r="Z50">
        <v>81.3</v>
      </c>
      <c r="AA50">
        <v>0.05</v>
      </c>
      <c r="AB50">
        <v>0.5</v>
      </c>
      <c r="AC50">
        <v>66.900000000000006</v>
      </c>
      <c r="AD50">
        <v>0.5</v>
      </c>
      <c r="AE50">
        <v>0.3</v>
      </c>
      <c r="AF50">
        <v>0.5</v>
      </c>
      <c r="AG50">
        <v>0.05</v>
      </c>
      <c r="AH50">
        <v>0.05</v>
      </c>
      <c r="AI50">
        <v>0.25</v>
      </c>
      <c r="AJ50">
        <v>5</v>
      </c>
      <c r="AK50">
        <v>0.01</v>
      </c>
      <c r="AL50">
        <v>5</v>
      </c>
      <c r="AM50">
        <v>5</v>
      </c>
      <c r="AN50">
        <v>0.05</v>
      </c>
      <c r="AO50">
        <v>177</v>
      </c>
      <c r="AP50">
        <v>0</v>
      </c>
      <c r="AQ50">
        <v>0</v>
      </c>
      <c r="AR50">
        <v>177</v>
      </c>
      <c r="AS50">
        <v>0.1</v>
      </c>
      <c r="AT50">
        <v>7</v>
      </c>
      <c r="AU50">
        <v>0.1</v>
      </c>
      <c r="AV50">
        <v>0.2</v>
      </c>
      <c r="AW50">
        <v>9.9</v>
      </c>
      <c r="AX50">
        <v>1.05</v>
      </c>
      <c r="AY50">
        <v>3500</v>
      </c>
      <c r="AZ50">
        <v>18</v>
      </c>
      <c r="BA50">
        <v>0.05</v>
      </c>
      <c r="BB50">
        <v>1E-3</v>
      </c>
      <c r="BC50">
        <v>0.25</v>
      </c>
      <c r="BD50">
        <v>1.5E-3</v>
      </c>
      <c r="BE50">
        <v>0.15</v>
      </c>
      <c r="BF50">
        <v>2.5000000000000001E-2</v>
      </c>
      <c r="BG50">
        <v>2.5000000000000001E-2</v>
      </c>
      <c r="BH50">
        <v>8.4000000000000005E-2</v>
      </c>
      <c r="BI50">
        <v>5.0000000000000001E-4</v>
      </c>
      <c r="BJ50">
        <v>0.01</v>
      </c>
      <c r="BK50">
        <v>2.5000000000000001E-2</v>
      </c>
      <c r="BL50">
        <v>4.0000000000000001E-3</v>
      </c>
      <c r="BM50">
        <v>2.5000000000000001E-3</v>
      </c>
      <c r="BN50">
        <v>12.8</v>
      </c>
      <c r="BO50">
        <v>0.25</v>
      </c>
      <c r="BP50">
        <v>4</v>
      </c>
    </row>
    <row r="51" spans="1:68" x14ac:dyDescent="0.25">
      <c r="A51" t="s">
        <v>23</v>
      </c>
      <c r="B51">
        <v>1021495</v>
      </c>
      <c r="C51">
        <v>1298988</v>
      </c>
      <c r="D51">
        <v>-73.882850000000005</v>
      </c>
      <c r="E51">
        <v>7.2998200000000004</v>
      </c>
      <c r="F51" s="1">
        <v>45036</v>
      </c>
      <c r="G51">
        <v>38259</v>
      </c>
      <c r="H51" t="s">
        <v>5</v>
      </c>
      <c r="I51" t="s">
        <v>9</v>
      </c>
      <c r="J51" t="s">
        <v>153</v>
      </c>
      <c r="K51" t="s">
        <v>154</v>
      </c>
      <c r="L51">
        <v>0</v>
      </c>
      <c r="M51">
        <v>6.7</v>
      </c>
      <c r="N51">
        <v>6.56</v>
      </c>
      <c r="O51">
        <v>414</v>
      </c>
      <c r="P51">
        <v>222</v>
      </c>
      <c r="Q51">
        <v>5</v>
      </c>
      <c r="R51">
        <f t="shared" si="1"/>
        <v>14.64</v>
      </c>
      <c r="S51">
        <v>12</v>
      </c>
      <c r="T51">
        <v>55.1</v>
      </c>
      <c r="U51">
        <v>2</v>
      </c>
      <c r="V51">
        <v>40</v>
      </c>
      <c r="W51">
        <v>6</v>
      </c>
      <c r="X51">
        <v>6</v>
      </c>
      <c r="Y51">
        <v>0.03</v>
      </c>
      <c r="Z51">
        <v>1.8</v>
      </c>
      <c r="AA51">
        <v>0.05</v>
      </c>
      <c r="AB51">
        <v>5.4</v>
      </c>
      <c r="AC51">
        <v>2.5</v>
      </c>
      <c r="AD51">
        <v>0.1</v>
      </c>
      <c r="AE51">
        <v>2.4</v>
      </c>
      <c r="AF51">
        <v>0.5</v>
      </c>
      <c r="AG51">
        <v>0.05</v>
      </c>
      <c r="AH51">
        <v>0.05</v>
      </c>
      <c r="AI51">
        <v>4.9000000000000004</v>
      </c>
      <c r="AJ51">
        <v>19</v>
      </c>
      <c r="AK51">
        <v>0.01</v>
      </c>
      <c r="AL51">
        <v>5</v>
      </c>
      <c r="AM51">
        <v>5</v>
      </c>
      <c r="AN51">
        <v>0.05</v>
      </c>
      <c r="AO51">
        <v>178</v>
      </c>
      <c r="AP51">
        <v>20</v>
      </c>
      <c r="AQ51">
        <v>6</v>
      </c>
      <c r="AR51">
        <v>178</v>
      </c>
      <c r="AS51">
        <v>0.25</v>
      </c>
      <c r="AT51">
        <v>19</v>
      </c>
      <c r="AU51">
        <v>0.3</v>
      </c>
      <c r="AV51">
        <v>0.05</v>
      </c>
      <c r="AW51">
        <v>9.3000000000000007</v>
      </c>
      <c r="AX51">
        <v>36.799999999999997</v>
      </c>
      <c r="AY51">
        <v>3500</v>
      </c>
      <c r="AZ51">
        <v>270</v>
      </c>
      <c r="BA51">
        <v>0.05</v>
      </c>
      <c r="BB51">
        <v>1E-3</v>
      </c>
      <c r="BC51">
        <v>0.25</v>
      </c>
      <c r="BD51">
        <v>1.5E-3</v>
      </c>
      <c r="BE51">
        <v>2.5000000000000001E-2</v>
      </c>
      <c r="BF51">
        <v>2.5000000000000001E-2</v>
      </c>
      <c r="BG51">
        <v>2.5000000000000001E-2</v>
      </c>
      <c r="BH51">
        <v>0.125</v>
      </c>
      <c r="BI51">
        <v>5.0000000000000001E-4</v>
      </c>
      <c r="BJ51">
        <v>1E-3</v>
      </c>
      <c r="BK51">
        <v>2.5000000000000001E-2</v>
      </c>
      <c r="BL51">
        <v>1E-3</v>
      </c>
      <c r="BM51">
        <v>2.5000000000000001E-3</v>
      </c>
      <c r="BN51">
        <v>8.1999999999999993</v>
      </c>
      <c r="BO51">
        <v>0.25</v>
      </c>
      <c r="BP51">
        <v>3</v>
      </c>
    </row>
    <row r="52" spans="1:68" x14ac:dyDescent="0.25">
      <c r="A52" t="s">
        <v>27</v>
      </c>
      <c r="B52" s="4">
        <v>1027666</v>
      </c>
      <c r="C52" s="4">
        <v>1307989</v>
      </c>
      <c r="D52" s="5">
        <v>-73.826920000000001</v>
      </c>
      <c r="E52" s="5">
        <v>7.3811799999999996</v>
      </c>
      <c r="F52" s="3">
        <v>45036</v>
      </c>
      <c r="G52" s="2">
        <v>38276</v>
      </c>
      <c r="H52" t="s">
        <v>69</v>
      </c>
      <c r="I52" t="s">
        <v>8</v>
      </c>
      <c r="J52" t="s">
        <v>153</v>
      </c>
      <c r="K52" t="s">
        <v>154</v>
      </c>
      <c r="L52">
        <v>8</v>
      </c>
      <c r="M52">
        <v>4.0999999999999996</v>
      </c>
      <c r="N52">
        <v>6.05</v>
      </c>
      <c r="O52">
        <v>142.30000000000001</v>
      </c>
      <c r="P52">
        <v>67.400000000000006</v>
      </c>
      <c r="Q52">
        <v>8</v>
      </c>
      <c r="R52">
        <f t="shared" si="1"/>
        <v>20.74</v>
      </c>
      <c r="S52">
        <v>17</v>
      </c>
      <c r="T52">
        <v>4.9000000000000004</v>
      </c>
      <c r="U52">
        <v>4</v>
      </c>
      <c r="V52">
        <v>25</v>
      </c>
      <c r="W52">
        <v>7</v>
      </c>
      <c r="X52">
        <v>2</v>
      </c>
      <c r="Y52">
        <v>0.01</v>
      </c>
      <c r="Z52">
        <v>6.1</v>
      </c>
      <c r="AA52">
        <v>0.05</v>
      </c>
      <c r="AB52">
        <v>6.2</v>
      </c>
      <c r="AC52">
        <v>5.6</v>
      </c>
      <c r="AD52">
        <v>0.1</v>
      </c>
      <c r="AE52">
        <v>0.9</v>
      </c>
      <c r="AF52">
        <v>0.5</v>
      </c>
      <c r="AG52">
        <v>0.05</v>
      </c>
      <c r="AH52">
        <v>0.05</v>
      </c>
      <c r="AI52">
        <v>1.6</v>
      </c>
      <c r="AJ52">
        <v>5</v>
      </c>
      <c r="AK52">
        <v>0.01</v>
      </c>
      <c r="AL52">
        <v>5</v>
      </c>
      <c r="AM52">
        <v>5</v>
      </c>
      <c r="AN52">
        <v>0.05</v>
      </c>
      <c r="AO52">
        <v>69</v>
      </c>
      <c r="AP52">
        <v>10</v>
      </c>
      <c r="AQ52">
        <v>2</v>
      </c>
      <c r="AR52">
        <v>69</v>
      </c>
      <c r="AS52">
        <v>0.25</v>
      </c>
      <c r="AT52">
        <v>11</v>
      </c>
      <c r="AU52">
        <v>0.05</v>
      </c>
      <c r="AV52">
        <v>0.05</v>
      </c>
      <c r="AW52">
        <v>1.7</v>
      </c>
      <c r="AX52">
        <v>4.0999999999999996</v>
      </c>
      <c r="AY52">
        <v>5400</v>
      </c>
      <c r="AZ52">
        <v>1300</v>
      </c>
      <c r="BA52">
        <v>0.05</v>
      </c>
      <c r="BB52">
        <v>1E-3</v>
      </c>
      <c r="BC52">
        <v>0.25</v>
      </c>
      <c r="BD52">
        <v>1.5E-3</v>
      </c>
      <c r="BE52">
        <v>2.5000000000000001E-2</v>
      </c>
      <c r="BF52">
        <v>2.5000000000000001E-2</v>
      </c>
      <c r="BG52">
        <v>2.5000000000000001E-2</v>
      </c>
      <c r="BH52">
        <v>0.02</v>
      </c>
      <c r="BI52">
        <v>5.0000000000000001E-4</v>
      </c>
      <c r="BJ52">
        <v>1E-3</v>
      </c>
      <c r="BK52">
        <v>2.5000000000000001E-2</v>
      </c>
      <c r="BL52">
        <v>1E-3</v>
      </c>
      <c r="BM52">
        <v>2.5000000000000001E-3</v>
      </c>
      <c r="BN52">
        <v>8.1999999999999993</v>
      </c>
      <c r="BO52">
        <v>0.25</v>
      </c>
      <c r="BP52">
        <v>4</v>
      </c>
    </row>
    <row r="53" spans="1:68" x14ac:dyDescent="0.25">
      <c r="A53" t="s">
        <v>17</v>
      </c>
      <c r="B53" s="4">
        <v>1055749</v>
      </c>
      <c r="C53" s="4">
        <v>1311631</v>
      </c>
      <c r="D53" s="5">
        <v>-73.572519999999997</v>
      </c>
      <c r="E53" s="5">
        <v>7.4138900000000003</v>
      </c>
      <c r="F53" s="3">
        <v>45035</v>
      </c>
      <c r="G53" s="2">
        <v>38240</v>
      </c>
      <c r="H53" t="s">
        <v>4</v>
      </c>
      <c r="I53" t="s">
        <v>8</v>
      </c>
      <c r="J53" t="s">
        <v>153</v>
      </c>
      <c r="K53" t="s">
        <v>154</v>
      </c>
      <c r="L53">
        <v>80</v>
      </c>
      <c r="M53">
        <v>4.5999999999999996</v>
      </c>
      <c r="N53">
        <v>5.45</v>
      </c>
      <c r="O53">
        <v>50.8</v>
      </c>
      <c r="P53">
        <v>12.9</v>
      </c>
      <c r="Q53">
        <v>2.5</v>
      </c>
      <c r="R53">
        <f t="shared" si="1"/>
        <v>3.05</v>
      </c>
      <c r="S53">
        <v>2.5</v>
      </c>
      <c r="T53">
        <v>1.2</v>
      </c>
      <c r="U53">
        <v>2</v>
      </c>
      <c r="V53">
        <v>8</v>
      </c>
      <c r="W53">
        <v>0.5</v>
      </c>
      <c r="X53">
        <v>2</v>
      </c>
      <c r="Y53">
        <v>0.01</v>
      </c>
      <c r="Z53">
        <v>0.4</v>
      </c>
      <c r="AA53">
        <v>0.05</v>
      </c>
      <c r="AB53">
        <v>4.5</v>
      </c>
      <c r="AC53">
        <v>2.5</v>
      </c>
      <c r="AD53">
        <v>0.1</v>
      </c>
      <c r="AE53">
        <v>1.2</v>
      </c>
      <c r="AF53">
        <v>0.5</v>
      </c>
      <c r="AG53">
        <v>0.05</v>
      </c>
      <c r="AH53">
        <v>0.05</v>
      </c>
      <c r="AI53">
        <v>2.8</v>
      </c>
      <c r="AJ53">
        <v>5</v>
      </c>
      <c r="AK53">
        <v>0.01</v>
      </c>
      <c r="AL53">
        <v>5</v>
      </c>
      <c r="AM53">
        <v>5</v>
      </c>
      <c r="AN53">
        <v>0.05</v>
      </c>
      <c r="AO53">
        <v>30</v>
      </c>
      <c r="AP53">
        <v>2.5</v>
      </c>
      <c r="AQ53">
        <v>2.5</v>
      </c>
      <c r="AR53">
        <v>30</v>
      </c>
      <c r="AS53">
        <v>0.25</v>
      </c>
      <c r="AT53">
        <v>11</v>
      </c>
      <c r="AU53">
        <v>0.05</v>
      </c>
      <c r="AV53">
        <v>0.05</v>
      </c>
      <c r="AW53">
        <v>1.1000000000000001</v>
      </c>
      <c r="AX53">
        <v>0.6</v>
      </c>
      <c r="AY53">
        <v>2400</v>
      </c>
      <c r="AZ53">
        <v>170</v>
      </c>
      <c r="BA53">
        <v>0.05</v>
      </c>
      <c r="BB53">
        <v>1E-3</v>
      </c>
      <c r="BC53">
        <v>0.25</v>
      </c>
      <c r="BD53">
        <v>1.5E-3</v>
      </c>
      <c r="BE53">
        <v>2.5000000000000001E-2</v>
      </c>
      <c r="BF53">
        <v>2.5000000000000001E-2</v>
      </c>
      <c r="BG53">
        <v>2.5000000000000001E-2</v>
      </c>
      <c r="BH53">
        <v>7.0000000000000001E-3</v>
      </c>
      <c r="BI53">
        <v>5.0000000000000001E-4</v>
      </c>
      <c r="BJ53">
        <v>2E-3</v>
      </c>
      <c r="BK53">
        <v>2.5000000000000001E-2</v>
      </c>
      <c r="BL53">
        <v>1E-3</v>
      </c>
      <c r="BM53">
        <v>2.5000000000000001E-3</v>
      </c>
      <c r="BN53">
        <v>8.4</v>
      </c>
      <c r="BO53">
        <v>0.25</v>
      </c>
      <c r="BP53">
        <v>3</v>
      </c>
    </row>
    <row r="54" spans="1:68" x14ac:dyDescent="0.25">
      <c r="A54" t="s">
        <v>146</v>
      </c>
      <c r="B54">
        <v>1023045.8</v>
      </c>
      <c r="C54">
        <v>1305563.8</v>
      </c>
      <c r="D54">
        <v>-73.868780000000001</v>
      </c>
      <c r="E54">
        <v>7.3592700000000004</v>
      </c>
      <c r="F54" s="1">
        <v>45037</v>
      </c>
      <c r="G54">
        <v>38281</v>
      </c>
      <c r="H54" t="s">
        <v>38</v>
      </c>
      <c r="I54" t="s">
        <v>9</v>
      </c>
      <c r="J54" t="s">
        <v>153</v>
      </c>
      <c r="K54" t="s">
        <v>154</v>
      </c>
      <c r="L54">
        <v>0</v>
      </c>
      <c r="M54">
        <v>4.5999999999999996</v>
      </c>
      <c r="N54">
        <v>4.84</v>
      </c>
      <c r="O54">
        <v>75.400000000000006</v>
      </c>
      <c r="P54">
        <v>39.9</v>
      </c>
      <c r="Q54">
        <v>24</v>
      </c>
      <c r="R54">
        <f t="shared" si="1"/>
        <v>3.05</v>
      </c>
      <c r="S54">
        <v>2.5</v>
      </c>
      <c r="T54">
        <v>0.2</v>
      </c>
      <c r="U54">
        <v>11</v>
      </c>
      <c r="V54">
        <v>10</v>
      </c>
      <c r="W54">
        <v>1</v>
      </c>
      <c r="X54">
        <v>2</v>
      </c>
      <c r="Y54">
        <v>0.02</v>
      </c>
      <c r="Z54">
        <v>0.1</v>
      </c>
      <c r="AA54">
        <v>0.05</v>
      </c>
      <c r="AB54">
        <v>4.5</v>
      </c>
      <c r="AC54">
        <v>2.5</v>
      </c>
      <c r="AD54">
        <v>0.3</v>
      </c>
      <c r="AE54">
        <v>3.8</v>
      </c>
      <c r="AF54">
        <v>0.5</v>
      </c>
      <c r="AG54">
        <v>0.05</v>
      </c>
      <c r="AH54">
        <v>0.05</v>
      </c>
      <c r="AI54">
        <v>19.899999999999999</v>
      </c>
      <c r="AJ54">
        <v>88</v>
      </c>
      <c r="AK54">
        <v>0.01</v>
      </c>
      <c r="AL54">
        <v>5</v>
      </c>
      <c r="AM54">
        <v>5</v>
      </c>
      <c r="AN54">
        <v>0.05</v>
      </c>
      <c r="AO54">
        <v>196</v>
      </c>
      <c r="AP54">
        <v>152</v>
      </c>
      <c r="AQ54">
        <v>38</v>
      </c>
      <c r="AR54">
        <v>196</v>
      </c>
      <c r="AS54">
        <v>0.25</v>
      </c>
      <c r="AT54">
        <v>80</v>
      </c>
      <c r="AU54">
        <v>0.9</v>
      </c>
      <c r="AV54">
        <v>0.05</v>
      </c>
      <c r="AW54">
        <v>3.8</v>
      </c>
      <c r="AX54">
        <v>2.2999999999999998</v>
      </c>
      <c r="AY54">
        <v>160000</v>
      </c>
      <c r="AZ54">
        <v>1700</v>
      </c>
      <c r="BA54">
        <v>0.05</v>
      </c>
      <c r="BB54">
        <v>1E-3</v>
      </c>
      <c r="BC54">
        <v>0.25</v>
      </c>
      <c r="BD54">
        <v>1.5E-3</v>
      </c>
      <c r="BE54">
        <v>0.12</v>
      </c>
      <c r="BF54">
        <v>2.5000000000000001E-2</v>
      </c>
      <c r="BG54">
        <v>2.5000000000000001E-2</v>
      </c>
      <c r="BH54">
        <v>2.5999999999999999E-2</v>
      </c>
      <c r="BI54">
        <v>5.0000000000000001E-4</v>
      </c>
      <c r="BJ54">
        <v>1E-3</v>
      </c>
      <c r="BK54">
        <v>2.5000000000000001E-2</v>
      </c>
      <c r="BL54">
        <v>3.0000000000000001E-3</v>
      </c>
      <c r="BM54">
        <v>2.5000000000000001E-3</v>
      </c>
      <c r="BN54">
        <v>8.8000000000000007</v>
      </c>
      <c r="BO54">
        <v>0.25</v>
      </c>
      <c r="BP54">
        <v>3</v>
      </c>
    </row>
    <row r="55" spans="1:68" x14ac:dyDescent="0.25">
      <c r="A55" t="s">
        <v>28</v>
      </c>
      <c r="B55">
        <v>1026089</v>
      </c>
      <c r="C55">
        <v>1302577</v>
      </c>
      <c r="D55">
        <v>-73.841229999999996</v>
      </c>
      <c r="E55">
        <v>7.3322500000000002</v>
      </c>
      <c r="F55" s="1">
        <v>45037</v>
      </c>
      <c r="G55">
        <v>38282</v>
      </c>
      <c r="H55" t="s">
        <v>5</v>
      </c>
      <c r="I55" t="s">
        <v>9</v>
      </c>
      <c r="J55" t="s">
        <v>153</v>
      </c>
      <c r="K55" t="s">
        <v>154</v>
      </c>
      <c r="L55">
        <v>0</v>
      </c>
      <c r="M55">
        <v>6.88</v>
      </c>
      <c r="N55">
        <v>5.94</v>
      </c>
      <c r="O55">
        <v>49.3</v>
      </c>
      <c r="P55">
        <v>25.8</v>
      </c>
      <c r="Q55">
        <v>2.5</v>
      </c>
      <c r="R55">
        <f t="shared" si="1"/>
        <v>6.1</v>
      </c>
      <c r="S55">
        <v>5</v>
      </c>
      <c r="T55">
        <v>2</v>
      </c>
      <c r="U55">
        <v>2</v>
      </c>
      <c r="V55">
        <v>30</v>
      </c>
      <c r="W55">
        <v>1</v>
      </c>
      <c r="X55">
        <v>7</v>
      </c>
      <c r="Y55">
        <v>0.01</v>
      </c>
      <c r="Z55">
        <v>1.6</v>
      </c>
      <c r="AA55">
        <v>0.05</v>
      </c>
      <c r="AB55">
        <v>5.2</v>
      </c>
      <c r="AC55">
        <v>2.5</v>
      </c>
      <c r="AD55">
        <v>0.1</v>
      </c>
      <c r="AE55">
        <v>1.3</v>
      </c>
      <c r="AF55">
        <v>0.5</v>
      </c>
      <c r="AG55">
        <v>0.05</v>
      </c>
      <c r="AH55">
        <v>0.05</v>
      </c>
      <c r="AI55">
        <v>8</v>
      </c>
      <c r="AJ55">
        <v>25</v>
      </c>
      <c r="AK55">
        <v>0.01</v>
      </c>
      <c r="AL55">
        <v>5</v>
      </c>
      <c r="AM55">
        <v>5</v>
      </c>
      <c r="AN55">
        <v>0.05</v>
      </c>
      <c r="AO55">
        <v>65</v>
      </c>
      <c r="AP55">
        <v>19</v>
      </c>
      <c r="AQ55">
        <v>5</v>
      </c>
      <c r="AR55">
        <v>65</v>
      </c>
      <c r="AS55">
        <v>0.25</v>
      </c>
      <c r="AT55">
        <v>23</v>
      </c>
      <c r="AU55">
        <v>0.7</v>
      </c>
      <c r="AV55">
        <v>0.05</v>
      </c>
      <c r="AW55">
        <v>2.5</v>
      </c>
      <c r="AX55">
        <v>1</v>
      </c>
      <c r="AY55">
        <v>16000</v>
      </c>
      <c r="AZ55">
        <v>790</v>
      </c>
      <c r="BA55">
        <v>0.05</v>
      </c>
      <c r="BB55">
        <v>1E-3</v>
      </c>
      <c r="BC55">
        <v>0.25</v>
      </c>
      <c r="BD55">
        <v>1.5E-3</v>
      </c>
      <c r="BE55">
        <v>7.0000000000000007E-2</v>
      </c>
      <c r="BF55">
        <v>2.5000000000000001E-2</v>
      </c>
      <c r="BG55">
        <v>2.5000000000000001E-2</v>
      </c>
      <c r="BH55">
        <v>1.9E-2</v>
      </c>
      <c r="BI55">
        <v>5.0000000000000001E-4</v>
      </c>
      <c r="BJ55">
        <v>1E-3</v>
      </c>
      <c r="BK55">
        <v>2.5000000000000001E-2</v>
      </c>
      <c r="BL55">
        <v>1E-3</v>
      </c>
      <c r="BM55">
        <v>2.5000000000000001E-3</v>
      </c>
      <c r="BN55">
        <v>8.6</v>
      </c>
      <c r="BO55">
        <v>0.25</v>
      </c>
      <c r="BP55">
        <v>3</v>
      </c>
    </row>
    <row r="56" spans="1:68" x14ac:dyDescent="0.25">
      <c r="A56" t="s">
        <v>25</v>
      </c>
      <c r="B56" s="4">
        <v>1023055.9</v>
      </c>
      <c r="C56" s="4">
        <v>1305059.1000000001</v>
      </c>
      <c r="D56" s="5">
        <v>-73.868690000000001</v>
      </c>
      <c r="E56" s="5">
        <v>7.3547099999999999</v>
      </c>
      <c r="F56" s="3">
        <v>45036</v>
      </c>
      <c r="G56" s="2">
        <v>38265</v>
      </c>
      <c r="H56" t="s">
        <v>4</v>
      </c>
      <c r="I56" t="s">
        <v>8</v>
      </c>
      <c r="J56" t="s">
        <v>153</v>
      </c>
      <c r="K56" t="s">
        <v>154</v>
      </c>
      <c r="L56">
        <v>68</v>
      </c>
      <c r="M56">
        <v>5.4</v>
      </c>
      <c r="N56">
        <v>5.29</v>
      </c>
      <c r="O56">
        <v>24.2</v>
      </c>
      <c r="P56">
        <v>9.9</v>
      </c>
      <c r="Q56">
        <v>10</v>
      </c>
      <c r="R56">
        <f t="shared" si="1"/>
        <v>3.05</v>
      </c>
      <c r="S56">
        <v>2.5</v>
      </c>
      <c r="T56">
        <v>0.2</v>
      </c>
      <c r="U56">
        <v>4</v>
      </c>
      <c r="V56">
        <v>2.5</v>
      </c>
      <c r="W56">
        <v>0.5</v>
      </c>
      <c r="X56">
        <v>1</v>
      </c>
      <c r="Y56">
        <v>0.01</v>
      </c>
      <c r="Z56">
        <v>1.4</v>
      </c>
      <c r="AA56">
        <v>0.05</v>
      </c>
      <c r="AB56">
        <v>5.6</v>
      </c>
      <c r="AC56">
        <v>2.5</v>
      </c>
      <c r="AD56">
        <v>0.1</v>
      </c>
      <c r="AE56">
        <v>0.2</v>
      </c>
      <c r="AF56">
        <v>0.5</v>
      </c>
      <c r="AG56">
        <v>0.05</v>
      </c>
      <c r="AH56">
        <v>0.05</v>
      </c>
      <c r="AI56">
        <v>0.25</v>
      </c>
      <c r="AJ56">
        <v>5</v>
      </c>
      <c r="AK56">
        <v>0.01</v>
      </c>
      <c r="AL56">
        <v>5</v>
      </c>
      <c r="AM56">
        <v>5</v>
      </c>
      <c r="AN56">
        <v>0.05</v>
      </c>
      <c r="AO56">
        <v>46</v>
      </c>
      <c r="AP56">
        <v>9</v>
      </c>
      <c r="AQ56">
        <v>1</v>
      </c>
      <c r="AR56">
        <v>46</v>
      </c>
      <c r="AS56">
        <v>0.25</v>
      </c>
      <c r="AT56">
        <v>9</v>
      </c>
      <c r="AU56">
        <v>0.05</v>
      </c>
      <c r="AV56">
        <v>0.05</v>
      </c>
      <c r="AW56">
        <v>1.32</v>
      </c>
      <c r="AX56">
        <v>0.54</v>
      </c>
      <c r="AY56">
        <v>170</v>
      </c>
      <c r="AZ56">
        <v>20</v>
      </c>
      <c r="BA56">
        <v>0.05</v>
      </c>
      <c r="BB56">
        <v>1E-3</v>
      </c>
      <c r="BC56">
        <v>0.25</v>
      </c>
      <c r="BD56">
        <v>1.5E-3</v>
      </c>
      <c r="BE56">
        <v>2.5000000000000001E-2</v>
      </c>
      <c r="BF56">
        <v>2.5000000000000001E-2</v>
      </c>
      <c r="BG56">
        <v>2.5000000000000001E-2</v>
      </c>
      <c r="BH56">
        <v>0.02</v>
      </c>
      <c r="BI56">
        <v>5.0000000000000001E-4</v>
      </c>
      <c r="BJ56">
        <v>1E-3</v>
      </c>
      <c r="BK56">
        <v>2.5000000000000001E-2</v>
      </c>
      <c r="BL56">
        <v>1E-3</v>
      </c>
      <c r="BM56">
        <v>2.5000000000000001E-3</v>
      </c>
      <c r="BN56">
        <v>18.399999999999999</v>
      </c>
      <c r="BO56">
        <v>0.25</v>
      </c>
      <c r="BP56">
        <v>1</v>
      </c>
    </row>
    <row r="57" spans="1:68" x14ac:dyDescent="0.25">
      <c r="A57" t="s">
        <v>31</v>
      </c>
      <c r="B57">
        <v>1018166</v>
      </c>
      <c r="C57">
        <v>1308554</v>
      </c>
      <c r="D57">
        <v>-73.912959999999998</v>
      </c>
      <c r="E57">
        <v>7.3863300000000001</v>
      </c>
      <c r="F57" s="1">
        <v>45037</v>
      </c>
      <c r="G57">
        <v>38293</v>
      </c>
      <c r="H57" t="s">
        <v>6</v>
      </c>
      <c r="I57" t="s">
        <v>9</v>
      </c>
      <c r="J57" t="s">
        <v>153</v>
      </c>
      <c r="K57" t="s">
        <v>154</v>
      </c>
      <c r="L57">
        <v>0</v>
      </c>
      <c r="M57">
        <v>8.1</v>
      </c>
      <c r="N57">
        <v>7.56</v>
      </c>
      <c r="O57">
        <v>335</v>
      </c>
      <c r="P57">
        <v>163</v>
      </c>
      <c r="Q57">
        <v>6</v>
      </c>
      <c r="R57">
        <f t="shared" si="1"/>
        <v>79.3</v>
      </c>
      <c r="S57">
        <v>65</v>
      </c>
      <c r="T57">
        <v>3.2</v>
      </c>
      <c r="U57">
        <v>3</v>
      </c>
      <c r="V57">
        <v>88</v>
      </c>
      <c r="W57">
        <v>24</v>
      </c>
      <c r="X57">
        <v>7</v>
      </c>
      <c r="Y57">
        <v>0.12</v>
      </c>
      <c r="Z57">
        <v>2.4</v>
      </c>
      <c r="AA57">
        <v>0.05</v>
      </c>
      <c r="AB57">
        <v>4.2</v>
      </c>
      <c r="AC57">
        <v>2.5</v>
      </c>
      <c r="AD57">
        <v>0.4</v>
      </c>
      <c r="AE57">
        <v>17.7</v>
      </c>
      <c r="AF57">
        <v>0.5</v>
      </c>
      <c r="AG57">
        <v>0.05</v>
      </c>
      <c r="AH57">
        <v>0.05</v>
      </c>
      <c r="AI57">
        <v>3.2</v>
      </c>
      <c r="AJ57">
        <v>32</v>
      </c>
      <c r="AK57">
        <v>0.01</v>
      </c>
      <c r="AL57">
        <v>5</v>
      </c>
      <c r="AM57">
        <v>5</v>
      </c>
      <c r="AN57">
        <v>0.05</v>
      </c>
      <c r="AO57">
        <v>674</v>
      </c>
      <c r="AP57">
        <v>536</v>
      </c>
      <c r="AQ57">
        <v>52</v>
      </c>
      <c r="AR57">
        <v>674</v>
      </c>
      <c r="AS57">
        <v>0.25</v>
      </c>
      <c r="AT57">
        <v>12</v>
      </c>
      <c r="AU57">
        <v>0.1</v>
      </c>
      <c r="AV57">
        <v>0.05</v>
      </c>
      <c r="AW57">
        <v>1.7</v>
      </c>
      <c r="AX57">
        <v>5.8</v>
      </c>
      <c r="AY57">
        <v>1700</v>
      </c>
      <c r="AZ57">
        <v>400</v>
      </c>
      <c r="BA57">
        <v>0.05</v>
      </c>
      <c r="BB57">
        <v>1E-3</v>
      </c>
      <c r="BC57">
        <v>0.25</v>
      </c>
      <c r="BD57">
        <v>1.5E-3</v>
      </c>
      <c r="BE57">
        <v>0.06</v>
      </c>
      <c r="BF57">
        <v>2.5000000000000001E-2</v>
      </c>
      <c r="BG57">
        <v>2.5000000000000001E-2</v>
      </c>
      <c r="BH57">
        <v>0.12</v>
      </c>
      <c r="BI57">
        <v>5.0000000000000001E-4</v>
      </c>
      <c r="BJ57">
        <v>1E-3</v>
      </c>
      <c r="BK57">
        <v>2.5000000000000001E-2</v>
      </c>
      <c r="BL57">
        <v>1E-3</v>
      </c>
      <c r="BM57">
        <v>2.5000000000000001E-3</v>
      </c>
      <c r="BN57">
        <v>13</v>
      </c>
      <c r="BO57">
        <v>0.25</v>
      </c>
      <c r="BP57">
        <v>3</v>
      </c>
    </row>
    <row r="58" spans="1:68" x14ac:dyDescent="0.25">
      <c r="A58" t="s">
        <v>26</v>
      </c>
      <c r="B58" s="4">
        <v>1031858.89</v>
      </c>
      <c r="C58" s="4">
        <v>1307643.19</v>
      </c>
      <c r="D58" s="5">
        <v>-73.788939999999997</v>
      </c>
      <c r="E58" s="5">
        <v>7.3780299999999999</v>
      </c>
      <c r="F58" s="3">
        <v>45036</v>
      </c>
      <c r="G58" s="2">
        <v>38271</v>
      </c>
      <c r="H58" t="s">
        <v>69</v>
      </c>
      <c r="I58" t="s">
        <v>8</v>
      </c>
      <c r="J58" t="s">
        <v>153</v>
      </c>
      <c r="K58" t="s">
        <v>154</v>
      </c>
      <c r="L58">
        <v>17</v>
      </c>
      <c r="M58">
        <v>5.4</v>
      </c>
      <c r="N58">
        <v>4.43</v>
      </c>
      <c r="O58">
        <v>57.3</v>
      </c>
      <c r="P58">
        <v>24.3</v>
      </c>
      <c r="Q58">
        <v>16</v>
      </c>
      <c r="R58">
        <f t="shared" si="1"/>
        <v>3.05</v>
      </c>
      <c r="S58">
        <v>2.5</v>
      </c>
      <c r="T58">
        <v>0.9</v>
      </c>
      <c r="U58">
        <v>7</v>
      </c>
      <c r="V58">
        <v>5</v>
      </c>
      <c r="W58">
        <v>0.5</v>
      </c>
      <c r="X58">
        <v>1</v>
      </c>
      <c r="Y58">
        <v>0.01</v>
      </c>
      <c r="Z58">
        <v>4.5999999999999996</v>
      </c>
      <c r="AA58">
        <v>0.05</v>
      </c>
      <c r="AB58">
        <v>6</v>
      </c>
      <c r="AC58">
        <v>5.3</v>
      </c>
      <c r="AD58">
        <v>0.4</v>
      </c>
      <c r="AE58">
        <v>0.1</v>
      </c>
      <c r="AF58">
        <v>0.5</v>
      </c>
      <c r="AG58">
        <v>0.05</v>
      </c>
      <c r="AH58">
        <v>0.05</v>
      </c>
      <c r="AI58">
        <v>0.9</v>
      </c>
      <c r="AJ58">
        <v>5</v>
      </c>
      <c r="AK58">
        <v>0.01</v>
      </c>
      <c r="AL58">
        <v>5</v>
      </c>
      <c r="AM58">
        <v>5</v>
      </c>
      <c r="AN58">
        <v>0.05</v>
      </c>
      <c r="AO58">
        <v>31</v>
      </c>
      <c r="AP58">
        <v>2.5</v>
      </c>
      <c r="AQ58">
        <v>0</v>
      </c>
      <c r="AR58">
        <v>31</v>
      </c>
      <c r="AS58">
        <v>0.25</v>
      </c>
      <c r="AT58">
        <v>17</v>
      </c>
      <c r="AU58">
        <v>0.05</v>
      </c>
      <c r="AV58">
        <v>0.05</v>
      </c>
      <c r="AW58">
        <v>0.44</v>
      </c>
      <c r="AX58">
        <v>0.61</v>
      </c>
      <c r="AY58">
        <v>9</v>
      </c>
      <c r="AZ58">
        <v>9</v>
      </c>
      <c r="BA58">
        <v>0.05</v>
      </c>
      <c r="BB58">
        <v>1E-3</v>
      </c>
      <c r="BC58">
        <v>0.25</v>
      </c>
      <c r="BD58">
        <v>1.5E-3</v>
      </c>
      <c r="BE58">
        <v>2.5000000000000001E-2</v>
      </c>
      <c r="BF58">
        <v>2.5000000000000001E-2</v>
      </c>
      <c r="BG58">
        <v>2.5000000000000001E-2</v>
      </c>
      <c r="BH58">
        <v>1.2E-2</v>
      </c>
      <c r="BI58">
        <v>5.0000000000000001E-4</v>
      </c>
      <c r="BJ58">
        <v>1E-3</v>
      </c>
      <c r="BK58">
        <v>2.5000000000000001E-2</v>
      </c>
      <c r="BL58">
        <v>2E-3</v>
      </c>
      <c r="BM58">
        <v>2.5000000000000001E-3</v>
      </c>
      <c r="BN58">
        <v>12.3</v>
      </c>
      <c r="BO58">
        <v>0.25</v>
      </c>
      <c r="BP58">
        <v>1</v>
      </c>
    </row>
    <row r="59" spans="1:68" x14ac:dyDescent="0.25">
      <c r="A59" t="s">
        <v>35</v>
      </c>
      <c r="B59" s="4">
        <v>1024762.6</v>
      </c>
      <c r="C59" s="4">
        <v>1304540.2</v>
      </c>
      <c r="D59" s="5">
        <v>-73.853229999999996</v>
      </c>
      <c r="E59" s="5">
        <v>7.3500100000000002</v>
      </c>
      <c r="F59" s="3">
        <v>45036</v>
      </c>
      <c r="G59" s="2">
        <v>38270</v>
      </c>
      <c r="H59" t="s">
        <v>4</v>
      </c>
      <c r="I59" t="s">
        <v>8</v>
      </c>
      <c r="J59" t="s">
        <v>153</v>
      </c>
      <c r="K59" t="s">
        <v>154</v>
      </c>
      <c r="L59">
        <v>56</v>
      </c>
      <c r="M59">
        <v>6.7</v>
      </c>
      <c r="N59">
        <v>6.98</v>
      </c>
      <c r="O59">
        <v>312</v>
      </c>
      <c r="P59">
        <v>137.6</v>
      </c>
      <c r="Q59">
        <v>10</v>
      </c>
      <c r="R59">
        <f t="shared" si="1"/>
        <v>100.03999999999999</v>
      </c>
      <c r="S59">
        <v>82</v>
      </c>
      <c r="T59">
        <v>0.2</v>
      </c>
      <c r="U59">
        <v>4</v>
      </c>
      <c r="V59">
        <v>43</v>
      </c>
      <c r="W59">
        <v>10</v>
      </c>
      <c r="X59">
        <v>5</v>
      </c>
      <c r="Y59">
        <v>0.08</v>
      </c>
      <c r="Z59">
        <v>0.05</v>
      </c>
      <c r="AA59">
        <v>0.05</v>
      </c>
      <c r="AB59">
        <v>3.8</v>
      </c>
      <c r="AC59">
        <v>2.5</v>
      </c>
      <c r="AD59">
        <v>0.1</v>
      </c>
      <c r="AE59">
        <v>0.6</v>
      </c>
      <c r="AF59">
        <v>0.5</v>
      </c>
      <c r="AG59">
        <v>0.05</v>
      </c>
      <c r="AH59">
        <v>0.05</v>
      </c>
      <c r="AI59">
        <v>0.25</v>
      </c>
      <c r="AJ59">
        <v>5</v>
      </c>
      <c r="AK59">
        <v>0.01</v>
      </c>
      <c r="AL59">
        <v>5</v>
      </c>
      <c r="AM59">
        <v>5</v>
      </c>
      <c r="AN59">
        <v>0.05</v>
      </c>
      <c r="AO59">
        <v>166</v>
      </c>
      <c r="AP59">
        <v>9</v>
      </c>
      <c r="AQ59">
        <v>1</v>
      </c>
      <c r="AR59">
        <v>166</v>
      </c>
      <c r="AS59">
        <v>0.25</v>
      </c>
      <c r="AT59">
        <v>7</v>
      </c>
      <c r="AU59">
        <v>1</v>
      </c>
      <c r="AV59">
        <v>0.05</v>
      </c>
      <c r="AW59">
        <v>3.9</v>
      </c>
      <c r="AX59">
        <v>11.95</v>
      </c>
      <c r="AY59">
        <v>9</v>
      </c>
      <c r="AZ59">
        <v>9</v>
      </c>
      <c r="BA59">
        <v>0.05</v>
      </c>
      <c r="BB59">
        <v>5.0000000000000001E-3</v>
      </c>
      <c r="BC59">
        <v>0.25</v>
      </c>
      <c r="BD59">
        <v>1.5E-3</v>
      </c>
      <c r="BE59">
        <v>2.5000000000000001E-2</v>
      </c>
      <c r="BF59">
        <v>2.5000000000000001E-2</v>
      </c>
      <c r="BG59">
        <v>2.5000000000000001E-2</v>
      </c>
      <c r="BH59">
        <v>0.2</v>
      </c>
      <c r="BI59">
        <v>5.0000000000000001E-4</v>
      </c>
      <c r="BJ59">
        <v>1E-3</v>
      </c>
      <c r="BK59">
        <v>2.5000000000000001E-2</v>
      </c>
      <c r="BL59">
        <v>1E-3</v>
      </c>
      <c r="BM59">
        <v>2.5000000000000001E-3</v>
      </c>
      <c r="BN59">
        <v>64.599999999999994</v>
      </c>
      <c r="BO59">
        <v>0.25</v>
      </c>
      <c r="BP59">
        <v>2</v>
      </c>
    </row>
    <row r="60" spans="1:68" x14ac:dyDescent="0.25">
      <c r="A60" t="s">
        <v>11</v>
      </c>
      <c r="B60" s="4">
        <v>1072049</v>
      </c>
      <c r="C60" s="4">
        <v>1316197</v>
      </c>
      <c r="D60" s="5">
        <v>-73.424809999999994</v>
      </c>
      <c r="E60" s="5">
        <v>7.4549899999999996</v>
      </c>
      <c r="F60" s="3">
        <v>45035</v>
      </c>
      <c r="G60" s="2">
        <v>38226</v>
      </c>
      <c r="H60" t="s">
        <v>7</v>
      </c>
      <c r="I60" t="s">
        <v>8</v>
      </c>
      <c r="J60" t="s">
        <v>153</v>
      </c>
      <c r="K60" t="s">
        <v>154</v>
      </c>
      <c r="L60">
        <v>0</v>
      </c>
      <c r="M60">
        <v>4.9000000000000004</v>
      </c>
      <c r="N60">
        <v>5.97</v>
      </c>
      <c r="O60">
        <v>24.7</v>
      </c>
      <c r="P60">
        <v>20.399999999999999</v>
      </c>
      <c r="Q60">
        <v>5</v>
      </c>
      <c r="R60">
        <f t="shared" si="1"/>
        <v>8.5399999999999991</v>
      </c>
      <c r="S60">
        <v>7</v>
      </c>
      <c r="T60">
        <v>0.6</v>
      </c>
      <c r="U60">
        <v>2</v>
      </c>
      <c r="V60">
        <v>20</v>
      </c>
      <c r="W60">
        <v>1</v>
      </c>
      <c r="X60">
        <v>4</v>
      </c>
      <c r="Y60">
        <v>0.01</v>
      </c>
      <c r="Z60">
        <v>0.05</v>
      </c>
      <c r="AA60">
        <v>0.05</v>
      </c>
      <c r="AB60">
        <v>8.6</v>
      </c>
      <c r="AC60">
        <v>7.08</v>
      </c>
      <c r="AD60">
        <v>0.1</v>
      </c>
      <c r="AE60">
        <v>0.2</v>
      </c>
      <c r="AF60">
        <v>0.5</v>
      </c>
      <c r="AG60">
        <v>0.05</v>
      </c>
      <c r="AH60">
        <v>0.05</v>
      </c>
      <c r="AI60">
        <v>12.6</v>
      </c>
      <c r="AJ60">
        <v>46</v>
      </c>
      <c r="AK60">
        <v>0.01</v>
      </c>
      <c r="AL60">
        <v>5</v>
      </c>
      <c r="AM60">
        <v>5</v>
      </c>
      <c r="AN60">
        <v>0.05</v>
      </c>
      <c r="AO60">
        <v>119</v>
      </c>
      <c r="AP60">
        <v>61</v>
      </c>
      <c r="AQ60">
        <v>18</v>
      </c>
      <c r="AR60">
        <v>119</v>
      </c>
      <c r="AS60">
        <v>0.25</v>
      </c>
      <c r="AT60">
        <v>30</v>
      </c>
      <c r="AU60">
        <v>0.3</v>
      </c>
      <c r="AV60">
        <v>0.05</v>
      </c>
      <c r="AW60">
        <v>3.2</v>
      </c>
      <c r="AX60">
        <v>1.3</v>
      </c>
      <c r="AY60">
        <v>9200</v>
      </c>
      <c r="AZ60">
        <v>3500</v>
      </c>
      <c r="BA60">
        <v>0.05</v>
      </c>
      <c r="BB60">
        <v>1E-3</v>
      </c>
      <c r="BC60">
        <v>0.25</v>
      </c>
      <c r="BD60">
        <v>1.5E-3</v>
      </c>
      <c r="BE60">
        <v>0.05</v>
      </c>
      <c r="BF60">
        <v>2.5000000000000001E-2</v>
      </c>
      <c r="BG60">
        <v>2.5000000000000001E-2</v>
      </c>
      <c r="BH60">
        <v>3.3000000000000002E-2</v>
      </c>
      <c r="BI60">
        <v>5.0000000000000001E-4</v>
      </c>
      <c r="BJ60">
        <v>3.0000000000000001E-3</v>
      </c>
      <c r="BK60">
        <v>2.5000000000000001E-2</v>
      </c>
      <c r="BL60">
        <v>1E-3</v>
      </c>
      <c r="BM60">
        <v>2.5000000000000001E-3</v>
      </c>
      <c r="BN60">
        <v>8</v>
      </c>
      <c r="BO60">
        <v>0.25</v>
      </c>
      <c r="BP60">
        <v>3</v>
      </c>
    </row>
    <row r="61" spans="1:68" x14ac:dyDescent="0.25">
      <c r="A61" t="s">
        <v>32</v>
      </c>
      <c r="B61" s="4">
        <v>1019875</v>
      </c>
      <c r="C61" s="4">
        <v>1308816</v>
      </c>
      <c r="D61" s="5">
        <v>-73.897480000000002</v>
      </c>
      <c r="E61" s="5">
        <v>7.3886900000000004</v>
      </c>
      <c r="F61" s="3">
        <v>45037</v>
      </c>
      <c r="G61" s="2">
        <v>38294</v>
      </c>
      <c r="H61" t="s">
        <v>4</v>
      </c>
      <c r="I61" t="s">
        <v>8</v>
      </c>
      <c r="J61" t="s">
        <v>153</v>
      </c>
      <c r="K61" t="s">
        <v>154</v>
      </c>
      <c r="L61">
        <v>33</v>
      </c>
      <c r="M61">
        <v>5.6</v>
      </c>
      <c r="N61">
        <v>5.24</v>
      </c>
      <c r="O61">
        <v>56.2</v>
      </c>
      <c r="P61">
        <v>29.1</v>
      </c>
      <c r="Q61">
        <v>24</v>
      </c>
      <c r="R61">
        <f t="shared" si="1"/>
        <v>12.2</v>
      </c>
      <c r="S61">
        <v>10</v>
      </c>
      <c r="T61">
        <v>3.4</v>
      </c>
      <c r="U61">
        <v>11</v>
      </c>
      <c r="V61">
        <v>9</v>
      </c>
      <c r="W61">
        <v>2</v>
      </c>
      <c r="X61">
        <v>1</v>
      </c>
      <c r="Y61">
        <v>0.02</v>
      </c>
      <c r="Z61">
        <v>0.6</v>
      </c>
      <c r="AA61">
        <v>0.05</v>
      </c>
      <c r="AB61">
        <v>4.5</v>
      </c>
      <c r="AC61">
        <v>2.5</v>
      </c>
      <c r="AD61">
        <v>0.2</v>
      </c>
      <c r="AE61">
        <v>0.5</v>
      </c>
      <c r="AF61">
        <v>0.5</v>
      </c>
      <c r="AG61">
        <v>0.05</v>
      </c>
      <c r="AH61">
        <v>0.05</v>
      </c>
      <c r="AI61">
        <v>1</v>
      </c>
      <c r="AJ61">
        <v>5</v>
      </c>
      <c r="AK61">
        <v>0.01</v>
      </c>
      <c r="AL61">
        <v>5</v>
      </c>
      <c r="AM61">
        <v>5</v>
      </c>
      <c r="AN61">
        <v>0.05</v>
      </c>
      <c r="AO61">
        <v>28</v>
      </c>
      <c r="AP61">
        <v>2.5</v>
      </c>
      <c r="AQ61">
        <v>0</v>
      </c>
      <c r="AR61">
        <v>28</v>
      </c>
      <c r="AS61">
        <v>0.25</v>
      </c>
      <c r="AT61">
        <v>8</v>
      </c>
      <c r="AU61">
        <v>0.05</v>
      </c>
      <c r="AV61">
        <v>0.05</v>
      </c>
      <c r="AW61">
        <v>1.19</v>
      </c>
      <c r="AX61">
        <v>1.8</v>
      </c>
      <c r="AY61">
        <v>9</v>
      </c>
      <c r="AZ61">
        <v>9</v>
      </c>
      <c r="BA61">
        <v>0.05</v>
      </c>
      <c r="BB61">
        <v>1E-3</v>
      </c>
      <c r="BC61">
        <v>0.25</v>
      </c>
      <c r="BD61">
        <v>1.5E-3</v>
      </c>
      <c r="BE61">
        <v>2.5000000000000001E-2</v>
      </c>
      <c r="BF61">
        <v>2.5000000000000001E-2</v>
      </c>
      <c r="BG61">
        <v>2.5000000000000001E-2</v>
      </c>
      <c r="BH61">
        <v>1.7999999999999999E-2</v>
      </c>
      <c r="BI61">
        <v>5.0000000000000001E-4</v>
      </c>
      <c r="BJ61">
        <v>1E-3</v>
      </c>
      <c r="BK61">
        <v>2.5000000000000001E-2</v>
      </c>
      <c r="BL61">
        <v>1E-3</v>
      </c>
      <c r="BM61">
        <v>2.5000000000000001E-3</v>
      </c>
      <c r="BN61">
        <v>11.6</v>
      </c>
      <c r="BO61">
        <v>0.25</v>
      </c>
      <c r="BP61">
        <v>3</v>
      </c>
    </row>
    <row r="62" spans="1:68" x14ac:dyDescent="0.25">
      <c r="A62" t="s">
        <v>29</v>
      </c>
      <c r="B62" s="4">
        <v>1016585.2815146</v>
      </c>
      <c r="C62" s="4">
        <v>1305800.27401869</v>
      </c>
      <c r="D62" s="5">
        <v>-73.927289999999999</v>
      </c>
      <c r="E62" s="5">
        <v>7.3614329999999999</v>
      </c>
      <c r="F62" s="3">
        <v>45104</v>
      </c>
      <c r="G62" s="2">
        <v>38368</v>
      </c>
      <c r="H62" t="s">
        <v>4</v>
      </c>
      <c r="I62" t="s">
        <v>8</v>
      </c>
      <c r="J62" t="s">
        <v>153</v>
      </c>
      <c r="K62" t="s">
        <v>155</v>
      </c>
      <c r="L62">
        <v>100</v>
      </c>
      <c r="M62">
        <v>5.26</v>
      </c>
      <c r="N62">
        <v>5.26</v>
      </c>
      <c r="O62">
        <v>74.099999999999994</v>
      </c>
      <c r="P62">
        <v>74.099999999999994</v>
      </c>
      <c r="Q62">
        <v>56</v>
      </c>
      <c r="R62">
        <f t="shared" si="1"/>
        <v>3.05</v>
      </c>
      <c r="S62">
        <v>2.5</v>
      </c>
      <c r="T62">
        <v>8.3000000000000007</v>
      </c>
      <c r="U62">
        <v>25</v>
      </c>
      <c r="V62">
        <v>12</v>
      </c>
      <c r="W62">
        <v>2</v>
      </c>
      <c r="X62">
        <v>1</v>
      </c>
      <c r="Y62">
        <v>0.02</v>
      </c>
      <c r="Z62">
        <v>3.1</v>
      </c>
      <c r="AA62">
        <v>0.05</v>
      </c>
      <c r="AB62">
        <v>5.9</v>
      </c>
      <c r="AC62">
        <v>5.5</v>
      </c>
      <c r="AD62">
        <v>0.1</v>
      </c>
      <c r="AE62">
        <v>1.8</v>
      </c>
      <c r="AF62">
        <v>0.5</v>
      </c>
      <c r="AG62">
        <v>0.05</v>
      </c>
      <c r="AH62">
        <v>0.05</v>
      </c>
      <c r="AI62">
        <v>0.25</v>
      </c>
      <c r="AJ62">
        <v>5</v>
      </c>
      <c r="AK62">
        <v>0.01</v>
      </c>
      <c r="AL62">
        <v>5</v>
      </c>
      <c r="AM62">
        <v>5</v>
      </c>
      <c r="AN62">
        <v>0.05</v>
      </c>
      <c r="AO62">
        <v>65</v>
      </c>
      <c r="AP62">
        <v>2.5</v>
      </c>
      <c r="AQ62">
        <v>2.5</v>
      </c>
      <c r="AR62">
        <v>65</v>
      </c>
      <c r="AS62">
        <v>0.25</v>
      </c>
      <c r="AT62">
        <v>7</v>
      </c>
      <c r="AU62">
        <v>0.05</v>
      </c>
      <c r="AV62">
        <v>0.05</v>
      </c>
      <c r="AW62">
        <v>2.1</v>
      </c>
      <c r="AX62">
        <v>0.69</v>
      </c>
      <c r="AY62">
        <v>9</v>
      </c>
      <c r="AZ62">
        <v>9</v>
      </c>
      <c r="BA62">
        <v>0.05</v>
      </c>
      <c r="BB62">
        <v>1E-3</v>
      </c>
      <c r="BC62">
        <v>0.25</v>
      </c>
      <c r="BD62">
        <v>1.5E-3</v>
      </c>
      <c r="BE62">
        <v>2.5000000000000001E-2</v>
      </c>
      <c r="BF62">
        <v>2.5000000000000001E-2</v>
      </c>
      <c r="BG62">
        <v>2.5000000000000001E-2</v>
      </c>
      <c r="BH62">
        <v>3.7999999999999999E-2</v>
      </c>
      <c r="BI62">
        <v>5.0000000000000001E-4</v>
      </c>
      <c r="BJ62">
        <v>1E-3</v>
      </c>
      <c r="BK62">
        <v>2.5000000000000001E-2</v>
      </c>
      <c r="BL62">
        <v>1E-3</v>
      </c>
      <c r="BM62">
        <v>2.5000000000000001E-3</v>
      </c>
      <c r="BN62">
        <v>15.7</v>
      </c>
      <c r="BO62">
        <v>0.25</v>
      </c>
      <c r="BP62">
        <v>4</v>
      </c>
    </row>
    <row r="63" spans="1:68" x14ac:dyDescent="0.25">
      <c r="A63" t="s">
        <v>20</v>
      </c>
      <c r="B63" s="4">
        <v>1037787.572249</v>
      </c>
      <c r="C63" s="4">
        <v>1301767.1799568101</v>
      </c>
      <c r="D63" s="5">
        <v>-73.735283999999993</v>
      </c>
      <c r="E63" s="5">
        <v>7.3248600000000001</v>
      </c>
      <c r="F63" s="3">
        <v>45105</v>
      </c>
      <c r="G63" s="2">
        <v>38398</v>
      </c>
      <c r="H63" t="s">
        <v>4</v>
      </c>
      <c r="I63" t="s">
        <v>8</v>
      </c>
      <c r="J63" t="s">
        <v>153</v>
      </c>
      <c r="K63" t="s">
        <v>155</v>
      </c>
      <c r="L63">
        <v>80</v>
      </c>
      <c r="M63">
        <v>6.4</v>
      </c>
      <c r="N63">
        <v>6.4</v>
      </c>
      <c r="O63">
        <v>130.4</v>
      </c>
      <c r="P63">
        <v>130.4</v>
      </c>
      <c r="Q63">
        <v>24</v>
      </c>
      <c r="R63">
        <f t="shared" si="1"/>
        <v>91.5</v>
      </c>
      <c r="S63">
        <v>75</v>
      </c>
      <c r="T63">
        <v>0.3</v>
      </c>
      <c r="U63">
        <v>11</v>
      </c>
      <c r="V63">
        <v>47</v>
      </c>
      <c r="W63">
        <v>11</v>
      </c>
      <c r="X63">
        <v>5</v>
      </c>
      <c r="Y63">
        <v>0.2</v>
      </c>
      <c r="Z63">
        <v>0.05</v>
      </c>
      <c r="AA63">
        <v>0.05</v>
      </c>
      <c r="AB63">
        <v>3.2</v>
      </c>
      <c r="AC63">
        <v>2.5</v>
      </c>
      <c r="AD63">
        <v>0.9</v>
      </c>
      <c r="AE63">
        <v>0.3</v>
      </c>
      <c r="AF63">
        <v>0.5</v>
      </c>
      <c r="AG63">
        <v>0.05</v>
      </c>
      <c r="AH63">
        <v>0.05</v>
      </c>
      <c r="AI63">
        <v>0.25</v>
      </c>
      <c r="AJ63">
        <v>5</v>
      </c>
      <c r="AK63">
        <v>0.01</v>
      </c>
      <c r="AL63">
        <v>5</v>
      </c>
      <c r="AM63">
        <v>5</v>
      </c>
      <c r="AN63">
        <v>0.05</v>
      </c>
      <c r="AO63">
        <v>190</v>
      </c>
      <c r="AP63">
        <v>5</v>
      </c>
      <c r="AQ63">
        <v>2.5</v>
      </c>
      <c r="AR63">
        <v>195</v>
      </c>
      <c r="AS63">
        <v>0.25</v>
      </c>
      <c r="AT63">
        <v>9</v>
      </c>
      <c r="AU63">
        <v>0.05</v>
      </c>
      <c r="AV63">
        <v>0.05</v>
      </c>
      <c r="AW63">
        <v>2.87</v>
      </c>
      <c r="AX63">
        <v>11.2</v>
      </c>
      <c r="AY63">
        <v>5400</v>
      </c>
      <c r="AZ63">
        <v>20</v>
      </c>
      <c r="BA63">
        <v>0.05</v>
      </c>
      <c r="BB63">
        <v>5.0000000000000001E-3</v>
      </c>
      <c r="BC63">
        <v>0.25</v>
      </c>
      <c r="BD63">
        <v>1.5E-3</v>
      </c>
      <c r="BE63">
        <v>2.5000000000000001E-2</v>
      </c>
      <c r="BF63">
        <v>2.5000000000000001E-2</v>
      </c>
      <c r="BG63">
        <v>2.5000000000000001E-2</v>
      </c>
      <c r="BH63">
        <v>0.36299999999999999</v>
      </c>
      <c r="BI63">
        <v>1E-3</v>
      </c>
      <c r="BJ63">
        <v>1E-3</v>
      </c>
      <c r="BK63">
        <v>2.5000000000000001E-2</v>
      </c>
      <c r="BL63">
        <v>3.0000000000000001E-3</v>
      </c>
      <c r="BM63">
        <v>2.5000000000000001E-3</v>
      </c>
      <c r="BN63">
        <v>84.7</v>
      </c>
      <c r="BO63">
        <v>0.25</v>
      </c>
      <c r="BP63">
        <v>2</v>
      </c>
    </row>
    <row r="64" spans="1:68" x14ac:dyDescent="0.25">
      <c r="A64" t="s">
        <v>15</v>
      </c>
      <c r="B64" s="4">
        <v>1051983.2337396001</v>
      </c>
      <c r="C64" s="4">
        <v>1305789.46405432</v>
      </c>
      <c r="D64" s="5">
        <v>-73.606684999999999</v>
      </c>
      <c r="E64" s="5">
        <v>7.3611129999999996</v>
      </c>
      <c r="F64" s="3">
        <v>45106</v>
      </c>
      <c r="G64" s="2">
        <v>38404</v>
      </c>
      <c r="H64" t="s">
        <v>69</v>
      </c>
      <c r="I64" t="s">
        <v>8</v>
      </c>
      <c r="J64" t="s">
        <v>153</v>
      </c>
      <c r="K64" t="s">
        <v>155</v>
      </c>
      <c r="L64">
        <v>20</v>
      </c>
      <c r="M64">
        <v>4.03</v>
      </c>
      <c r="N64">
        <v>4.03</v>
      </c>
      <c r="O64">
        <v>55.9</v>
      </c>
      <c r="P64">
        <v>55.9</v>
      </c>
      <c r="Q64">
        <v>10</v>
      </c>
      <c r="R64">
        <f t="shared" si="1"/>
        <v>3.05</v>
      </c>
      <c r="S64">
        <v>2.5</v>
      </c>
      <c r="T64">
        <v>3.2</v>
      </c>
      <c r="U64">
        <v>4</v>
      </c>
      <c r="V64">
        <v>2.5</v>
      </c>
      <c r="W64">
        <v>0.5</v>
      </c>
      <c r="X64">
        <v>0.5</v>
      </c>
      <c r="Y64">
        <v>0.01</v>
      </c>
      <c r="Z64">
        <v>12.9</v>
      </c>
      <c r="AA64">
        <v>0.05</v>
      </c>
      <c r="AB64">
        <v>6</v>
      </c>
      <c r="AC64">
        <v>7.8</v>
      </c>
      <c r="AD64">
        <v>0.1</v>
      </c>
      <c r="AE64">
        <v>0.4</v>
      </c>
      <c r="AF64">
        <v>0.5</v>
      </c>
      <c r="AG64">
        <v>0.05</v>
      </c>
      <c r="AH64">
        <v>0.05</v>
      </c>
      <c r="AI64">
        <v>0.25</v>
      </c>
      <c r="AJ64">
        <v>5</v>
      </c>
      <c r="AK64">
        <v>0.01</v>
      </c>
      <c r="AL64">
        <v>5</v>
      </c>
      <c r="AM64">
        <v>5</v>
      </c>
      <c r="AN64">
        <v>0.05</v>
      </c>
      <c r="AO64">
        <v>52</v>
      </c>
      <c r="AP64">
        <v>2.5</v>
      </c>
      <c r="AQ64">
        <v>2.5</v>
      </c>
      <c r="AR64">
        <v>52</v>
      </c>
      <c r="AS64">
        <v>0.25</v>
      </c>
      <c r="AT64">
        <v>10</v>
      </c>
      <c r="AU64">
        <v>0.05</v>
      </c>
      <c r="AV64">
        <v>0.05</v>
      </c>
      <c r="AW64">
        <v>0.68</v>
      </c>
      <c r="AX64">
        <v>6.18</v>
      </c>
      <c r="AY64">
        <v>780</v>
      </c>
      <c r="AZ64">
        <v>20</v>
      </c>
      <c r="BA64">
        <v>0.40899999999999997</v>
      </c>
      <c r="BB64">
        <v>1E-3</v>
      </c>
      <c r="BC64">
        <v>0.25</v>
      </c>
      <c r="BD64">
        <v>1.5E-3</v>
      </c>
      <c r="BE64">
        <v>2.5000000000000001E-2</v>
      </c>
      <c r="BF64">
        <v>2.5000000000000001E-2</v>
      </c>
      <c r="BG64">
        <v>2.5000000000000001E-2</v>
      </c>
      <c r="BH64">
        <v>0.01</v>
      </c>
      <c r="BI64">
        <v>5.0000000000000001E-4</v>
      </c>
      <c r="BJ64">
        <v>2E-3</v>
      </c>
      <c r="BK64">
        <v>2.5000000000000001E-2</v>
      </c>
      <c r="BL64">
        <v>1E-3</v>
      </c>
      <c r="BM64">
        <v>2.5000000000000001E-3</v>
      </c>
      <c r="BN64">
        <v>12.2</v>
      </c>
      <c r="BO64">
        <v>0.25</v>
      </c>
      <c r="BP64">
        <v>4</v>
      </c>
    </row>
    <row r="65" spans="1:68" x14ac:dyDescent="0.25">
      <c r="A65" t="s">
        <v>22</v>
      </c>
      <c r="B65" s="4">
        <v>1026156.9475901501</v>
      </c>
      <c r="C65" s="4">
        <v>1302026.54756843</v>
      </c>
      <c r="D65" s="5">
        <v>-73.840615</v>
      </c>
      <c r="E65" s="5">
        <v>7.3272729999999999</v>
      </c>
      <c r="F65" s="3">
        <v>45105</v>
      </c>
      <c r="G65" s="2">
        <v>38392</v>
      </c>
      <c r="H65" t="s">
        <v>4</v>
      </c>
      <c r="I65" t="s">
        <v>8</v>
      </c>
      <c r="J65" t="s">
        <v>153</v>
      </c>
      <c r="K65" t="s">
        <v>155</v>
      </c>
      <c r="L65">
        <v>65</v>
      </c>
      <c r="M65">
        <v>6.91</v>
      </c>
      <c r="N65">
        <v>6.91</v>
      </c>
      <c r="O65">
        <v>101.6</v>
      </c>
      <c r="P65">
        <v>101.6</v>
      </c>
      <c r="Q65">
        <v>6</v>
      </c>
      <c r="R65">
        <f t="shared" si="1"/>
        <v>71.98</v>
      </c>
      <c r="S65">
        <v>59</v>
      </c>
      <c r="T65">
        <v>0.2</v>
      </c>
      <c r="U65">
        <v>3</v>
      </c>
      <c r="V65">
        <v>33</v>
      </c>
      <c r="W65">
        <v>7</v>
      </c>
      <c r="X65">
        <v>3</v>
      </c>
      <c r="Y65">
        <v>0.15</v>
      </c>
      <c r="Z65">
        <v>0.05</v>
      </c>
      <c r="AA65">
        <v>0.05</v>
      </c>
      <c r="AB65">
        <v>3.3</v>
      </c>
      <c r="AC65">
        <v>2.5</v>
      </c>
      <c r="AD65">
        <v>0.4</v>
      </c>
      <c r="AE65">
        <v>1.2</v>
      </c>
      <c r="AF65">
        <v>0.5</v>
      </c>
      <c r="AG65">
        <v>0.05</v>
      </c>
      <c r="AH65">
        <v>0.05</v>
      </c>
      <c r="AI65">
        <v>0.25</v>
      </c>
      <c r="AJ65">
        <v>5</v>
      </c>
      <c r="AK65">
        <v>0.01</v>
      </c>
      <c r="AL65">
        <v>5</v>
      </c>
      <c r="AM65">
        <v>5</v>
      </c>
      <c r="AN65">
        <v>0.05</v>
      </c>
      <c r="AO65">
        <v>158</v>
      </c>
      <c r="AP65">
        <v>2.5</v>
      </c>
      <c r="AQ65">
        <v>2.5</v>
      </c>
      <c r="AR65">
        <v>159</v>
      </c>
      <c r="AS65">
        <v>0.25</v>
      </c>
      <c r="AT65">
        <v>14</v>
      </c>
      <c r="AU65">
        <v>1.3</v>
      </c>
      <c r="AV65">
        <v>0.05</v>
      </c>
      <c r="AW65">
        <v>3.86</v>
      </c>
      <c r="AX65">
        <v>9.69</v>
      </c>
      <c r="AY65">
        <v>230</v>
      </c>
      <c r="AZ65">
        <v>20</v>
      </c>
      <c r="BA65">
        <v>0.05</v>
      </c>
      <c r="BB65">
        <v>4.0000000000000001E-3</v>
      </c>
      <c r="BC65">
        <v>0.25</v>
      </c>
      <c r="BD65">
        <v>1.5E-3</v>
      </c>
      <c r="BE65">
        <v>2.5000000000000001E-2</v>
      </c>
      <c r="BF65">
        <v>2.5000000000000001E-2</v>
      </c>
      <c r="BG65">
        <v>2.5000000000000001E-2</v>
      </c>
      <c r="BH65">
        <v>0.17399999999999999</v>
      </c>
      <c r="BI65">
        <v>5.0000000000000001E-4</v>
      </c>
      <c r="BJ65">
        <v>1E-3</v>
      </c>
      <c r="BK65">
        <v>2.5000000000000001E-2</v>
      </c>
      <c r="BL65">
        <v>2E-3</v>
      </c>
      <c r="BM65">
        <v>2.5000000000000001E-3</v>
      </c>
      <c r="BN65">
        <v>71.900000000000006</v>
      </c>
      <c r="BO65">
        <v>0.25</v>
      </c>
      <c r="BP65">
        <v>2</v>
      </c>
    </row>
    <row r="66" spans="1:68" x14ac:dyDescent="0.25">
      <c r="A66" t="s">
        <v>18</v>
      </c>
      <c r="B66" s="4">
        <v>1043909.9294994</v>
      </c>
      <c r="C66" s="4">
        <v>1304457.1364672601</v>
      </c>
      <c r="D66" s="5">
        <v>-73.679816000000002</v>
      </c>
      <c r="E66" s="5">
        <v>7.3491369999999998</v>
      </c>
      <c r="F66" s="3">
        <v>45105</v>
      </c>
      <c r="G66" s="2">
        <v>38399</v>
      </c>
      <c r="H66" t="s">
        <v>4</v>
      </c>
      <c r="I66" t="s">
        <v>8</v>
      </c>
      <c r="J66" t="s">
        <v>153</v>
      </c>
      <c r="K66" t="s">
        <v>155</v>
      </c>
      <c r="L66">
        <v>80</v>
      </c>
      <c r="M66">
        <v>6.9</v>
      </c>
      <c r="N66">
        <v>6.9</v>
      </c>
      <c r="O66">
        <v>118.2</v>
      </c>
      <c r="P66">
        <v>118.2</v>
      </c>
      <c r="Q66">
        <v>12</v>
      </c>
      <c r="R66">
        <f t="shared" si="1"/>
        <v>81.739999999999995</v>
      </c>
      <c r="S66">
        <v>67</v>
      </c>
      <c r="T66">
        <v>0.3</v>
      </c>
      <c r="U66">
        <v>5</v>
      </c>
      <c r="V66">
        <v>41</v>
      </c>
      <c r="W66">
        <v>8</v>
      </c>
      <c r="X66">
        <v>5</v>
      </c>
      <c r="Y66">
        <v>0.26</v>
      </c>
      <c r="Z66">
        <v>0.05</v>
      </c>
      <c r="AA66">
        <v>0.05</v>
      </c>
      <c r="AB66">
        <v>5.0999999999999996</v>
      </c>
      <c r="AC66">
        <v>2.5</v>
      </c>
      <c r="AD66">
        <v>0.6</v>
      </c>
      <c r="AE66">
        <v>0.4</v>
      </c>
      <c r="AF66">
        <v>0.5</v>
      </c>
      <c r="AG66">
        <v>0.05</v>
      </c>
      <c r="AH66">
        <v>0.05</v>
      </c>
      <c r="AI66">
        <v>0.25</v>
      </c>
      <c r="AJ66">
        <v>5</v>
      </c>
      <c r="AK66">
        <v>0.01</v>
      </c>
      <c r="AL66">
        <v>5</v>
      </c>
      <c r="AM66">
        <v>5</v>
      </c>
      <c r="AN66">
        <v>0.05</v>
      </c>
      <c r="AO66">
        <v>165</v>
      </c>
      <c r="AP66">
        <v>2.5</v>
      </c>
      <c r="AQ66">
        <v>2.5</v>
      </c>
      <c r="AR66">
        <v>167</v>
      </c>
      <c r="AS66">
        <v>0.25</v>
      </c>
      <c r="AT66">
        <v>13</v>
      </c>
      <c r="AU66">
        <v>0.8</v>
      </c>
      <c r="AV66">
        <v>0.2</v>
      </c>
      <c r="AW66">
        <v>4.5</v>
      </c>
      <c r="AX66">
        <v>10.26</v>
      </c>
      <c r="AY66">
        <v>110</v>
      </c>
      <c r="AZ66">
        <v>18</v>
      </c>
      <c r="BA66">
        <v>0.05</v>
      </c>
      <c r="BB66">
        <v>4.0000000000000001E-3</v>
      </c>
      <c r="BC66">
        <v>0.25</v>
      </c>
      <c r="BD66">
        <v>1.5E-3</v>
      </c>
      <c r="BE66">
        <v>2.5000000000000001E-2</v>
      </c>
      <c r="BF66">
        <v>2.5000000000000001E-2</v>
      </c>
      <c r="BG66">
        <v>2.5000000000000001E-2</v>
      </c>
      <c r="BH66">
        <v>0.246</v>
      </c>
      <c r="BI66">
        <v>5.0000000000000001E-4</v>
      </c>
      <c r="BJ66">
        <v>1E-3</v>
      </c>
      <c r="BK66">
        <v>2.5000000000000001E-2</v>
      </c>
      <c r="BL66">
        <v>2E-3</v>
      </c>
      <c r="BM66">
        <v>2.5000000000000001E-3</v>
      </c>
      <c r="BN66">
        <v>76.3</v>
      </c>
      <c r="BO66">
        <v>0.25</v>
      </c>
      <c r="BP66">
        <v>2</v>
      </c>
    </row>
    <row r="67" spans="1:68" x14ac:dyDescent="0.25">
      <c r="A67" t="s">
        <v>37</v>
      </c>
      <c r="B67" s="4">
        <v>1064827.9280653601</v>
      </c>
      <c r="C67" s="4">
        <v>1308869.3407494901</v>
      </c>
      <c r="D67" s="5">
        <v>-73.490314999999995</v>
      </c>
      <c r="E67" s="5">
        <v>7.3888230000000004</v>
      </c>
      <c r="F67" s="3">
        <v>45106</v>
      </c>
      <c r="G67" s="2">
        <v>38416</v>
      </c>
      <c r="H67" t="s">
        <v>69</v>
      </c>
      <c r="I67" t="s">
        <v>8</v>
      </c>
      <c r="J67" t="s">
        <v>153</v>
      </c>
      <c r="K67" t="s">
        <v>155</v>
      </c>
      <c r="L67">
        <v>0</v>
      </c>
      <c r="M67">
        <v>5.67</v>
      </c>
      <c r="N67">
        <v>5.67</v>
      </c>
      <c r="O67">
        <v>45.8</v>
      </c>
      <c r="P67">
        <v>45.8</v>
      </c>
      <c r="Q67">
        <v>2.5</v>
      </c>
      <c r="R67">
        <f t="shared" si="1"/>
        <v>14.64</v>
      </c>
      <c r="S67">
        <v>12</v>
      </c>
      <c r="T67">
        <v>1.8</v>
      </c>
      <c r="U67">
        <v>2</v>
      </c>
      <c r="V67">
        <v>6</v>
      </c>
      <c r="W67">
        <v>0.5</v>
      </c>
      <c r="X67">
        <v>1</v>
      </c>
      <c r="Y67">
        <v>0.03</v>
      </c>
      <c r="Z67">
        <v>7.5</v>
      </c>
      <c r="AA67">
        <v>0.05</v>
      </c>
      <c r="AB67">
        <v>4.4000000000000004</v>
      </c>
      <c r="AC67">
        <v>5.3</v>
      </c>
      <c r="AD67">
        <v>0.2</v>
      </c>
      <c r="AE67">
        <v>1.8</v>
      </c>
      <c r="AF67">
        <v>0.5</v>
      </c>
      <c r="AG67">
        <v>0.05</v>
      </c>
      <c r="AH67">
        <v>0.05</v>
      </c>
      <c r="AI67">
        <v>0.25</v>
      </c>
      <c r="AJ67">
        <v>5</v>
      </c>
      <c r="AK67">
        <v>0.01</v>
      </c>
      <c r="AL67">
        <v>5</v>
      </c>
      <c r="AM67">
        <v>5</v>
      </c>
      <c r="AN67">
        <v>0.05</v>
      </c>
      <c r="AO67">
        <v>47</v>
      </c>
      <c r="AP67">
        <v>2.5</v>
      </c>
      <c r="AQ67">
        <v>2.5</v>
      </c>
      <c r="AR67">
        <v>47</v>
      </c>
      <c r="AS67">
        <v>0.25</v>
      </c>
      <c r="AT67">
        <v>6</v>
      </c>
      <c r="AU67">
        <v>0.05</v>
      </c>
      <c r="AV67">
        <v>0.05</v>
      </c>
      <c r="AW67">
        <v>6.07</v>
      </c>
      <c r="AX67">
        <v>3.1</v>
      </c>
      <c r="AY67">
        <v>230</v>
      </c>
      <c r="AZ67">
        <v>20</v>
      </c>
      <c r="BA67">
        <v>0.05</v>
      </c>
      <c r="BB67">
        <v>1E-3</v>
      </c>
      <c r="BC67">
        <v>0.25</v>
      </c>
      <c r="BD67">
        <v>1.5E-3</v>
      </c>
      <c r="BE67">
        <v>2.5000000000000001E-2</v>
      </c>
      <c r="BF67">
        <v>2.5000000000000001E-2</v>
      </c>
      <c r="BG67">
        <v>2.5000000000000001E-2</v>
      </c>
      <c r="BH67">
        <v>2.9000000000000001E-2</v>
      </c>
      <c r="BI67">
        <v>5.0000000000000001E-4</v>
      </c>
      <c r="BJ67">
        <v>8.0000000000000002E-3</v>
      </c>
      <c r="BK67">
        <v>2.5000000000000001E-2</v>
      </c>
      <c r="BL67">
        <v>1E-3</v>
      </c>
      <c r="BM67">
        <v>2.5000000000000001E-3</v>
      </c>
      <c r="BN67">
        <v>12.3</v>
      </c>
      <c r="BO67">
        <v>0.25</v>
      </c>
      <c r="BP67">
        <v>1</v>
      </c>
    </row>
    <row r="68" spans="1:68" x14ac:dyDescent="0.25">
      <c r="A68" t="s">
        <v>149</v>
      </c>
      <c r="B68" s="4">
        <v>1064827.9280653601</v>
      </c>
      <c r="C68" s="4">
        <v>1308869.3407494901</v>
      </c>
      <c r="D68" s="5">
        <v>-73.490314999999995</v>
      </c>
      <c r="E68" s="5">
        <v>7.3888230000000004</v>
      </c>
      <c r="F68" s="3">
        <v>45106</v>
      </c>
      <c r="G68" s="2">
        <v>38417</v>
      </c>
      <c r="H68" t="s">
        <v>69</v>
      </c>
      <c r="I68" t="s">
        <v>8</v>
      </c>
      <c r="J68" t="s">
        <v>153</v>
      </c>
      <c r="K68" t="s">
        <v>155</v>
      </c>
      <c r="L68">
        <v>24</v>
      </c>
      <c r="M68">
        <v>5.82</v>
      </c>
      <c r="N68">
        <v>5.82</v>
      </c>
      <c r="O68">
        <v>47</v>
      </c>
      <c r="P68">
        <v>47</v>
      </c>
      <c r="Q68">
        <v>2.5</v>
      </c>
      <c r="R68">
        <f t="shared" si="1"/>
        <v>26.84</v>
      </c>
      <c r="S68">
        <v>22</v>
      </c>
      <c r="T68">
        <v>0.6</v>
      </c>
      <c r="U68">
        <v>2</v>
      </c>
      <c r="V68">
        <v>6</v>
      </c>
      <c r="W68">
        <v>0.5</v>
      </c>
      <c r="X68">
        <v>1</v>
      </c>
      <c r="Y68">
        <v>0.02</v>
      </c>
      <c r="Z68">
        <v>2.7</v>
      </c>
      <c r="AA68">
        <v>0.05</v>
      </c>
      <c r="AB68">
        <v>3.6</v>
      </c>
      <c r="AC68">
        <v>2.5</v>
      </c>
      <c r="AD68">
        <v>0.3</v>
      </c>
      <c r="AE68">
        <v>0.9</v>
      </c>
      <c r="AF68">
        <v>0.5</v>
      </c>
      <c r="AG68">
        <v>0.05</v>
      </c>
      <c r="AH68">
        <v>0.05</v>
      </c>
      <c r="AI68">
        <v>0.25</v>
      </c>
      <c r="AJ68">
        <v>5</v>
      </c>
      <c r="AK68">
        <v>0.01</v>
      </c>
      <c r="AL68">
        <v>5</v>
      </c>
      <c r="AM68">
        <v>5</v>
      </c>
      <c r="AN68">
        <v>0.05</v>
      </c>
      <c r="AO68">
        <v>46</v>
      </c>
      <c r="AP68">
        <v>2.5</v>
      </c>
      <c r="AQ68">
        <v>2.5</v>
      </c>
      <c r="AR68">
        <v>46</v>
      </c>
      <c r="AS68">
        <v>0.25</v>
      </c>
      <c r="AT68">
        <v>7</v>
      </c>
      <c r="AU68">
        <v>0.05</v>
      </c>
      <c r="AV68">
        <v>0.05</v>
      </c>
      <c r="AW68">
        <v>5.47</v>
      </c>
      <c r="AX68">
        <v>5.45</v>
      </c>
      <c r="AY68">
        <v>700</v>
      </c>
      <c r="AZ68">
        <v>20</v>
      </c>
      <c r="BA68">
        <v>0.05</v>
      </c>
      <c r="BB68">
        <v>1E-3</v>
      </c>
      <c r="BC68">
        <v>0.25</v>
      </c>
      <c r="BD68">
        <v>1.5E-3</v>
      </c>
      <c r="BE68">
        <v>2.5000000000000001E-2</v>
      </c>
      <c r="BF68">
        <v>2.5000000000000001E-2</v>
      </c>
      <c r="BG68">
        <v>2.5000000000000001E-2</v>
      </c>
      <c r="BH68">
        <v>3.6999999999999998E-2</v>
      </c>
      <c r="BI68">
        <v>5.0000000000000001E-4</v>
      </c>
      <c r="BJ68">
        <v>1E-3</v>
      </c>
      <c r="BK68">
        <v>2.5000000000000001E-2</v>
      </c>
      <c r="BL68">
        <v>3.0000000000000001E-3</v>
      </c>
      <c r="BM68">
        <v>2.5000000000000001E-3</v>
      </c>
      <c r="BN68">
        <v>19.3</v>
      </c>
      <c r="BO68">
        <v>0.25</v>
      </c>
      <c r="BP68">
        <v>1</v>
      </c>
    </row>
    <row r="69" spans="1:68" x14ac:dyDescent="0.25">
      <c r="A69" t="s">
        <v>21</v>
      </c>
      <c r="B69" s="4">
        <v>1033893.02815345</v>
      </c>
      <c r="C69" s="4">
        <v>1301711.06071628</v>
      </c>
      <c r="D69" s="5">
        <v>-73.770555000000002</v>
      </c>
      <c r="E69" s="5">
        <v>7.3243780000000003</v>
      </c>
      <c r="F69" s="3">
        <v>45105</v>
      </c>
      <c r="G69" s="2">
        <v>38393</v>
      </c>
      <c r="H69" t="s">
        <v>4</v>
      </c>
      <c r="I69" t="s">
        <v>8</v>
      </c>
      <c r="J69" t="s">
        <v>153</v>
      </c>
      <c r="K69" t="s">
        <v>155</v>
      </c>
      <c r="L69">
        <v>100</v>
      </c>
      <c r="M69">
        <v>7.01</v>
      </c>
      <c r="N69">
        <v>7.01</v>
      </c>
      <c r="O69">
        <v>132.30000000000001</v>
      </c>
      <c r="P69">
        <v>132.30000000000001</v>
      </c>
      <c r="Q69">
        <v>8</v>
      </c>
      <c r="R69">
        <f t="shared" si="1"/>
        <v>92.72</v>
      </c>
      <c r="S69">
        <v>76</v>
      </c>
      <c r="T69">
        <v>0.2</v>
      </c>
      <c r="U69">
        <v>4</v>
      </c>
      <c r="V69">
        <v>49</v>
      </c>
      <c r="W69">
        <v>10</v>
      </c>
      <c r="X69">
        <v>6</v>
      </c>
      <c r="Y69">
        <v>0.18</v>
      </c>
      <c r="Z69">
        <v>0.05</v>
      </c>
      <c r="AA69">
        <v>0.05</v>
      </c>
      <c r="AB69">
        <v>3.3</v>
      </c>
      <c r="AC69">
        <v>2.5</v>
      </c>
      <c r="AD69">
        <v>0.8</v>
      </c>
      <c r="AE69">
        <v>0.4</v>
      </c>
      <c r="AF69">
        <v>0.5</v>
      </c>
      <c r="AG69">
        <v>0.05</v>
      </c>
      <c r="AH69">
        <v>0.05</v>
      </c>
      <c r="AI69">
        <v>0.25</v>
      </c>
      <c r="AJ69">
        <v>5</v>
      </c>
      <c r="AK69">
        <v>0.01</v>
      </c>
      <c r="AL69">
        <v>5</v>
      </c>
      <c r="AM69">
        <v>5</v>
      </c>
      <c r="AN69">
        <v>0.05</v>
      </c>
      <c r="AO69">
        <v>178</v>
      </c>
      <c r="AP69">
        <v>6</v>
      </c>
      <c r="AQ69">
        <v>2.5</v>
      </c>
      <c r="AR69">
        <v>184</v>
      </c>
      <c r="AS69">
        <v>0.25</v>
      </c>
      <c r="AT69">
        <v>10</v>
      </c>
      <c r="AU69">
        <v>0.3</v>
      </c>
      <c r="AV69">
        <v>0.2</v>
      </c>
      <c r="AW69">
        <v>3.77</v>
      </c>
      <c r="AX69">
        <v>10.9</v>
      </c>
      <c r="AY69">
        <v>330</v>
      </c>
      <c r="AZ69">
        <v>130</v>
      </c>
      <c r="BA69">
        <v>0.05</v>
      </c>
      <c r="BB69">
        <v>6.0000000000000001E-3</v>
      </c>
      <c r="BC69">
        <v>0.25</v>
      </c>
      <c r="BD69">
        <v>1.5E-3</v>
      </c>
      <c r="BE69">
        <v>2.5000000000000001E-2</v>
      </c>
      <c r="BF69">
        <v>2.5000000000000001E-2</v>
      </c>
      <c r="BG69">
        <v>2.5000000000000001E-2</v>
      </c>
      <c r="BH69">
        <v>0.31</v>
      </c>
      <c r="BI69">
        <v>5.0000000000000001E-4</v>
      </c>
      <c r="BJ69">
        <v>1E-3</v>
      </c>
      <c r="BK69">
        <v>2.5000000000000001E-2</v>
      </c>
      <c r="BL69">
        <v>2E-3</v>
      </c>
      <c r="BM69">
        <v>2.5000000000000001E-3</v>
      </c>
      <c r="BN69">
        <v>76.2</v>
      </c>
      <c r="BO69">
        <v>0.25</v>
      </c>
      <c r="BP69">
        <v>2</v>
      </c>
    </row>
    <row r="70" spans="1:68" x14ac:dyDescent="0.25">
      <c r="A70" t="s">
        <v>34</v>
      </c>
      <c r="B70" s="4">
        <v>1027638.19032959</v>
      </c>
      <c r="C70" s="4">
        <v>1307962.7950790699</v>
      </c>
      <c r="D70" s="5">
        <v>-73.827169999999995</v>
      </c>
      <c r="E70" s="5">
        <v>7.3809420000000001</v>
      </c>
      <c r="F70" s="3">
        <v>45105</v>
      </c>
      <c r="G70" s="2">
        <v>38381</v>
      </c>
      <c r="H70" t="s">
        <v>69</v>
      </c>
      <c r="I70" t="s">
        <v>8</v>
      </c>
      <c r="J70" t="s">
        <v>153</v>
      </c>
      <c r="K70" t="s">
        <v>155</v>
      </c>
      <c r="L70">
        <v>0</v>
      </c>
      <c r="M70">
        <v>6.81</v>
      </c>
      <c r="N70">
        <v>6.81</v>
      </c>
      <c r="O70">
        <v>58.7</v>
      </c>
      <c r="P70">
        <v>58.7</v>
      </c>
      <c r="Q70">
        <v>18</v>
      </c>
      <c r="R70">
        <f t="shared" si="1"/>
        <v>17.079999999999998</v>
      </c>
      <c r="S70">
        <v>14</v>
      </c>
      <c r="T70">
        <v>5.6</v>
      </c>
      <c r="U70">
        <v>8</v>
      </c>
      <c r="V70">
        <v>16</v>
      </c>
      <c r="W70">
        <v>6</v>
      </c>
      <c r="X70">
        <v>0.5</v>
      </c>
      <c r="Y70">
        <v>0.01</v>
      </c>
      <c r="Z70">
        <v>7.8</v>
      </c>
      <c r="AA70">
        <v>0.05</v>
      </c>
      <c r="AB70">
        <v>4.4000000000000004</v>
      </c>
      <c r="AC70">
        <v>5.4</v>
      </c>
      <c r="AD70">
        <v>0.3</v>
      </c>
      <c r="AE70">
        <v>1</v>
      </c>
      <c r="AF70">
        <v>0.5</v>
      </c>
      <c r="AG70">
        <v>0.05</v>
      </c>
      <c r="AH70">
        <v>0.05</v>
      </c>
      <c r="AI70">
        <v>0.25</v>
      </c>
      <c r="AJ70">
        <v>5</v>
      </c>
      <c r="AK70">
        <v>0.01</v>
      </c>
      <c r="AL70">
        <v>5</v>
      </c>
      <c r="AM70">
        <v>5</v>
      </c>
      <c r="AN70">
        <v>0.05</v>
      </c>
      <c r="AO70">
        <v>61</v>
      </c>
      <c r="AP70">
        <v>9</v>
      </c>
      <c r="AQ70">
        <v>2</v>
      </c>
      <c r="AR70">
        <v>70</v>
      </c>
      <c r="AS70">
        <v>0.25</v>
      </c>
      <c r="AT70">
        <v>11</v>
      </c>
      <c r="AU70">
        <v>0.05</v>
      </c>
      <c r="AV70">
        <v>0.05</v>
      </c>
      <c r="AW70">
        <v>1.47</v>
      </c>
      <c r="AX70">
        <v>4.33</v>
      </c>
      <c r="AY70">
        <v>16000</v>
      </c>
      <c r="AZ70">
        <v>16000</v>
      </c>
      <c r="BA70">
        <v>0.05</v>
      </c>
      <c r="BB70">
        <v>1E-3</v>
      </c>
      <c r="BC70">
        <v>0.25</v>
      </c>
      <c r="BD70">
        <v>1.5E-3</v>
      </c>
      <c r="BE70">
        <v>2.5000000000000001E-2</v>
      </c>
      <c r="BF70">
        <v>2.5000000000000001E-2</v>
      </c>
      <c r="BG70">
        <v>2.5000000000000001E-2</v>
      </c>
      <c r="BH70">
        <v>1.9E-2</v>
      </c>
      <c r="BI70">
        <v>5.0000000000000001E-4</v>
      </c>
      <c r="BJ70">
        <v>1E-3</v>
      </c>
      <c r="BK70">
        <v>2.5000000000000001E-2</v>
      </c>
      <c r="BL70">
        <v>6.0000000000000001E-3</v>
      </c>
      <c r="BM70">
        <v>2.5000000000000001E-3</v>
      </c>
      <c r="BN70">
        <v>7.9</v>
      </c>
      <c r="BO70">
        <v>0.25</v>
      </c>
      <c r="BP70">
        <v>4</v>
      </c>
    </row>
    <row r="71" spans="1:68" x14ac:dyDescent="0.25">
      <c r="A71" t="s">
        <v>30</v>
      </c>
      <c r="B71" s="4">
        <v>1017938.47002109</v>
      </c>
      <c r="C71" s="4">
        <v>1307559.0651353099</v>
      </c>
      <c r="D71" s="5">
        <v>-73.915028000000007</v>
      </c>
      <c r="E71" s="5">
        <v>7.377332</v>
      </c>
      <c r="F71" s="3">
        <v>45104</v>
      </c>
      <c r="G71" s="2">
        <v>38369</v>
      </c>
      <c r="H71" t="s">
        <v>69</v>
      </c>
      <c r="I71" t="s">
        <v>8</v>
      </c>
      <c r="J71" t="s">
        <v>153</v>
      </c>
      <c r="K71" t="s">
        <v>155</v>
      </c>
      <c r="L71">
        <v>9.4</v>
      </c>
      <c r="M71">
        <v>5.12</v>
      </c>
      <c r="N71">
        <v>5.12</v>
      </c>
      <c r="O71">
        <v>352</v>
      </c>
      <c r="P71">
        <v>352</v>
      </c>
      <c r="Q71">
        <v>88</v>
      </c>
      <c r="R71">
        <f t="shared" si="1"/>
        <v>14.64</v>
      </c>
      <c r="S71">
        <v>12</v>
      </c>
      <c r="T71">
        <v>12.4</v>
      </c>
      <c r="U71">
        <v>39</v>
      </c>
      <c r="V71">
        <v>117</v>
      </c>
      <c r="W71">
        <v>35</v>
      </c>
      <c r="X71">
        <v>7</v>
      </c>
      <c r="Y71">
        <v>0.04</v>
      </c>
      <c r="Z71">
        <v>6.1</v>
      </c>
      <c r="AA71">
        <v>0.05</v>
      </c>
      <c r="AB71">
        <v>5.6</v>
      </c>
      <c r="AC71">
        <v>6</v>
      </c>
      <c r="AD71">
        <v>0.1</v>
      </c>
      <c r="AE71">
        <v>126.9</v>
      </c>
      <c r="AF71">
        <v>0.5</v>
      </c>
      <c r="AG71">
        <v>0.05</v>
      </c>
      <c r="AH71">
        <v>0.05</v>
      </c>
      <c r="AI71">
        <v>2</v>
      </c>
      <c r="AJ71">
        <v>5</v>
      </c>
      <c r="AK71">
        <v>0.01</v>
      </c>
      <c r="AL71">
        <v>5</v>
      </c>
      <c r="AM71">
        <v>5</v>
      </c>
      <c r="AN71">
        <v>0.05</v>
      </c>
      <c r="AO71">
        <v>278</v>
      </c>
      <c r="AP71">
        <v>2.5</v>
      </c>
      <c r="AQ71">
        <v>2.5</v>
      </c>
      <c r="AR71">
        <v>278</v>
      </c>
      <c r="AS71">
        <v>0.25</v>
      </c>
      <c r="AT71">
        <v>6</v>
      </c>
      <c r="AU71">
        <v>0.05</v>
      </c>
      <c r="AV71">
        <v>1.1000000000000001</v>
      </c>
      <c r="AW71">
        <v>10.3</v>
      </c>
      <c r="AX71">
        <v>16.18</v>
      </c>
      <c r="AY71">
        <v>9</v>
      </c>
      <c r="AZ71">
        <v>9</v>
      </c>
      <c r="BA71">
        <v>0.05</v>
      </c>
      <c r="BB71">
        <v>1E-3</v>
      </c>
      <c r="BC71">
        <v>0.25</v>
      </c>
      <c r="BD71">
        <v>1.5E-3</v>
      </c>
      <c r="BE71">
        <v>2.5000000000000001E-2</v>
      </c>
      <c r="BF71">
        <v>2.5000000000000001E-2</v>
      </c>
      <c r="BG71">
        <v>2.5000000000000001E-2</v>
      </c>
      <c r="BH71">
        <v>7.1999999999999995E-2</v>
      </c>
      <c r="BI71">
        <v>5.0000000000000001E-4</v>
      </c>
      <c r="BJ71">
        <v>1E-3</v>
      </c>
      <c r="BK71">
        <v>2.5000000000000001E-2</v>
      </c>
      <c r="BL71">
        <v>1E-3</v>
      </c>
      <c r="BM71">
        <v>2.5000000000000001E-3</v>
      </c>
      <c r="BN71">
        <v>9.8000000000000007</v>
      </c>
      <c r="BO71">
        <v>0.25</v>
      </c>
      <c r="BP71">
        <v>4</v>
      </c>
    </row>
    <row r="72" spans="1:68" x14ac:dyDescent="0.25">
      <c r="A72" t="s">
        <v>12</v>
      </c>
      <c r="B72" s="4">
        <v>1073631.2575506901</v>
      </c>
      <c r="C72" s="4">
        <v>1316971.3741152999</v>
      </c>
      <c r="D72" s="5">
        <v>-73.410470000000004</v>
      </c>
      <c r="E72" s="5">
        <v>7.4619660000000003</v>
      </c>
      <c r="F72" s="3">
        <v>45106</v>
      </c>
      <c r="G72" s="2">
        <v>38410</v>
      </c>
      <c r="H72" t="s">
        <v>7</v>
      </c>
      <c r="I72" t="s">
        <v>8</v>
      </c>
      <c r="J72" t="s">
        <v>153</v>
      </c>
      <c r="K72" t="s">
        <v>155</v>
      </c>
      <c r="L72">
        <v>0</v>
      </c>
      <c r="M72">
        <v>6.72</v>
      </c>
      <c r="N72">
        <v>6.72</v>
      </c>
      <c r="O72">
        <v>52.1</v>
      </c>
      <c r="P72">
        <v>52.1</v>
      </c>
      <c r="Q72">
        <v>2.5</v>
      </c>
      <c r="R72">
        <f t="shared" si="1"/>
        <v>31.72</v>
      </c>
      <c r="S72">
        <v>26</v>
      </c>
      <c r="T72">
        <v>2.5</v>
      </c>
      <c r="U72">
        <v>2.5</v>
      </c>
      <c r="V72">
        <v>14</v>
      </c>
      <c r="W72">
        <v>4</v>
      </c>
      <c r="X72">
        <v>1</v>
      </c>
      <c r="Y72">
        <v>0.01</v>
      </c>
      <c r="Z72">
        <v>0.05</v>
      </c>
      <c r="AA72">
        <v>0.05</v>
      </c>
      <c r="AB72">
        <v>7.7</v>
      </c>
      <c r="AC72">
        <v>6.3</v>
      </c>
      <c r="AD72">
        <v>0.1</v>
      </c>
      <c r="AE72">
        <v>0.7</v>
      </c>
      <c r="AF72">
        <v>0.5</v>
      </c>
      <c r="AG72">
        <v>0.05</v>
      </c>
      <c r="AH72">
        <v>0.05</v>
      </c>
      <c r="AI72">
        <v>0.25</v>
      </c>
      <c r="AJ72">
        <v>5</v>
      </c>
      <c r="AK72">
        <v>0.01</v>
      </c>
      <c r="AL72">
        <v>5</v>
      </c>
      <c r="AM72">
        <v>5</v>
      </c>
      <c r="AN72">
        <v>0.05</v>
      </c>
      <c r="AO72">
        <v>50</v>
      </c>
      <c r="AP72">
        <v>63</v>
      </c>
      <c r="AQ72">
        <v>39</v>
      </c>
      <c r="AR72">
        <v>113</v>
      </c>
      <c r="AS72">
        <v>0.25</v>
      </c>
      <c r="AT72">
        <v>45</v>
      </c>
      <c r="AU72">
        <v>0.9</v>
      </c>
      <c r="AV72">
        <v>0.05</v>
      </c>
      <c r="AW72">
        <v>6.3</v>
      </c>
      <c r="AX72">
        <v>4.4000000000000004</v>
      </c>
      <c r="AY72">
        <v>160000</v>
      </c>
      <c r="AZ72">
        <v>92000</v>
      </c>
      <c r="BA72">
        <v>0.05</v>
      </c>
      <c r="BB72">
        <v>1E-3</v>
      </c>
      <c r="BC72">
        <v>0.25</v>
      </c>
      <c r="BD72">
        <v>1.5E-3</v>
      </c>
      <c r="BE72">
        <v>7.0000000000000007E-2</v>
      </c>
      <c r="BF72">
        <v>2.5000000000000001E-2</v>
      </c>
      <c r="BG72">
        <v>2.5000000000000001E-2</v>
      </c>
      <c r="BH72">
        <v>0.03</v>
      </c>
      <c r="BI72">
        <v>5.0000000000000001E-4</v>
      </c>
      <c r="BJ72">
        <v>1E-3</v>
      </c>
      <c r="BK72">
        <v>2.5000000000000001E-2</v>
      </c>
      <c r="BL72">
        <v>1E-3</v>
      </c>
      <c r="BM72">
        <v>2.5000000000000001E-3</v>
      </c>
      <c r="BN72">
        <v>9.9</v>
      </c>
      <c r="BO72">
        <v>0.25</v>
      </c>
      <c r="BP72">
        <v>3</v>
      </c>
    </row>
    <row r="73" spans="1:68" x14ac:dyDescent="0.25">
      <c r="A73" t="s">
        <v>33</v>
      </c>
      <c r="B73" s="4">
        <v>1024768.412504</v>
      </c>
      <c r="C73" s="4">
        <v>1305630.4013209899</v>
      </c>
      <c r="D73" s="5">
        <v>-73.853173999999996</v>
      </c>
      <c r="E73" s="5">
        <v>7.3598660000000002</v>
      </c>
      <c r="F73" s="3">
        <v>45104</v>
      </c>
      <c r="G73" s="2">
        <v>38375</v>
      </c>
      <c r="H73" t="s">
        <v>69</v>
      </c>
      <c r="I73" t="s">
        <v>8</v>
      </c>
      <c r="J73" t="s">
        <v>153</v>
      </c>
      <c r="K73" t="s">
        <v>155</v>
      </c>
      <c r="L73">
        <v>0</v>
      </c>
      <c r="M73">
        <v>4.4400000000000004</v>
      </c>
      <c r="N73">
        <v>4.4400000000000004</v>
      </c>
      <c r="O73">
        <v>197.9</v>
      </c>
      <c r="P73">
        <v>197.9</v>
      </c>
      <c r="Q73">
        <v>72</v>
      </c>
      <c r="R73">
        <f t="shared" si="1"/>
        <v>3.05</v>
      </c>
      <c r="S73">
        <v>2.5</v>
      </c>
      <c r="T73">
        <v>6</v>
      </c>
      <c r="U73">
        <v>32</v>
      </c>
      <c r="V73">
        <v>47</v>
      </c>
      <c r="W73">
        <v>13</v>
      </c>
      <c r="X73">
        <v>3</v>
      </c>
      <c r="Y73">
        <v>0.14000000000000001</v>
      </c>
      <c r="Z73">
        <v>78.599999999999994</v>
      </c>
      <c r="AA73">
        <v>0.05</v>
      </c>
      <c r="AB73">
        <v>15.6</v>
      </c>
      <c r="AC73">
        <v>30.6</v>
      </c>
      <c r="AD73">
        <v>0.1</v>
      </c>
      <c r="AE73">
        <v>1</v>
      </c>
      <c r="AF73">
        <v>0.5</v>
      </c>
      <c r="AG73">
        <v>0.05</v>
      </c>
      <c r="AH73">
        <v>0.05</v>
      </c>
      <c r="AI73">
        <v>0.25</v>
      </c>
      <c r="AJ73">
        <v>5</v>
      </c>
      <c r="AK73">
        <v>0.01</v>
      </c>
      <c r="AL73">
        <v>5</v>
      </c>
      <c r="AM73">
        <v>5</v>
      </c>
      <c r="AN73">
        <v>0.05</v>
      </c>
      <c r="AO73">
        <v>187</v>
      </c>
      <c r="AP73">
        <v>2.5</v>
      </c>
      <c r="AQ73">
        <v>2.5</v>
      </c>
      <c r="AR73">
        <v>187</v>
      </c>
      <c r="AS73">
        <v>0.25</v>
      </c>
      <c r="AT73">
        <v>6</v>
      </c>
      <c r="AU73">
        <v>0.05</v>
      </c>
      <c r="AV73">
        <v>0.2</v>
      </c>
      <c r="AW73">
        <v>10.5</v>
      </c>
      <c r="AX73">
        <v>1.3</v>
      </c>
      <c r="AY73">
        <v>130</v>
      </c>
      <c r="AZ73">
        <v>20</v>
      </c>
      <c r="BA73">
        <v>0.05</v>
      </c>
      <c r="BB73">
        <v>1E-3</v>
      </c>
      <c r="BC73">
        <v>0.25</v>
      </c>
      <c r="BD73">
        <v>1.5E-3</v>
      </c>
      <c r="BE73">
        <v>7.0000000000000007E-2</v>
      </c>
      <c r="BF73">
        <v>2.5000000000000001E-2</v>
      </c>
      <c r="BG73">
        <v>2.5000000000000001E-2</v>
      </c>
      <c r="BH73">
        <v>5.0999999999999997E-2</v>
      </c>
      <c r="BI73">
        <v>5.0000000000000001E-4</v>
      </c>
      <c r="BJ73">
        <v>0.01</v>
      </c>
      <c r="BK73">
        <v>2.5000000000000001E-2</v>
      </c>
      <c r="BL73">
        <v>4.0000000000000001E-3</v>
      </c>
      <c r="BM73">
        <v>2.5000000000000001E-3</v>
      </c>
      <c r="BN73">
        <v>12.3</v>
      </c>
      <c r="BO73">
        <v>0.25</v>
      </c>
      <c r="BP73">
        <v>4</v>
      </c>
    </row>
    <row r="74" spans="1:68" x14ac:dyDescent="0.25">
      <c r="A74" t="s">
        <v>25</v>
      </c>
      <c r="B74" s="4">
        <v>1023066.87537786</v>
      </c>
      <c r="C74" s="4">
        <v>1305675.14161967</v>
      </c>
      <c r="D74" s="5">
        <v>-73.868584999999996</v>
      </c>
      <c r="E74" s="5">
        <v>7.3602780000000001</v>
      </c>
      <c r="F74" s="3">
        <v>45104</v>
      </c>
      <c r="G74" s="2">
        <v>38374</v>
      </c>
      <c r="H74" t="s">
        <v>4</v>
      </c>
      <c r="I74" t="s">
        <v>8</v>
      </c>
      <c r="J74" t="s">
        <v>153</v>
      </c>
      <c r="K74" t="s">
        <v>155</v>
      </c>
      <c r="L74">
        <v>68</v>
      </c>
      <c r="M74">
        <v>5.29</v>
      </c>
      <c r="N74">
        <v>5.29</v>
      </c>
      <c r="O74">
        <v>15.9</v>
      </c>
      <c r="P74">
        <v>15.9</v>
      </c>
      <c r="Q74">
        <v>20</v>
      </c>
      <c r="R74">
        <f t="shared" si="1"/>
        <v>7.32</v>
      </c>
      <c r="S74">
        <v>6</v>
      </c>
      <c r="T74">
        <v>0.1</v>
      </c>
      <c r="U74">
        <v>9</v>
      </c>
      <c r="V74">
        <v>2.5</v>
      </c>
      <c r="W74">
        <v>0.5</v>
      </c>
      <c r="X74">
        <v>0.5</v>
      </c>
      <c r="Y74">
        <v>0.02</v>
      </c>
      <c r="Z74">
        <v>0.6</v>
      </c>
      <c r="AA74">
        <v>0.05</v>
      </c>
      <c r="AB74">
        <v>4</v>
      </c>
      <c r="AC74">
        <v>2.5</v>
      </c>
      <c r="AD74">
        <v>0.3</v>
      </c>
      <c r="AE74">
        <v>0.1</v>
      </c>
      <c r="AF74">
        <v>0.5</v>
      </c>
      <c r="AG74">
        <v>0.05</v>
      </c>
      <c r="AH74">
        <v>0.05</v>
      </c>
      <c r="AI74">
        <v>0.25</v>
      </c>
      <c r="AJ74">
        <v>5</v>
      </c>
      <c r="AK74">
        <v>0.01</v>
      </c>
      <c r="AL74">
        <v>5</v>
      </c>
      <c r="AM74">
        <v>5</v>
      </c>
      <c r="AN74">
        <v>0.05</v>
      </c>
      <c r="AO74">
        <v>35</v>
      </c>
      <c r="AP74">
        <v>14</v>
      </c>
      <c r="AQ74">
        <v>2</v>
      </c>
      <c r="AR74">
        <v>49</v>
      </c>
      <c r="AS74">
        <v>0.25</v>
      </c>
      <c r="AT74">
        <v>6</v>
      </c>
      <c r="AU74">
        <v>0.05</v>
      </c>
      <c r="AV74">
        <v>0.05</v>
      </c>
      <c r="AW74">
        <v>1.65</v>
      </c>
      <c r="AX74">
        <v>0.85</v>
      </c>
      <c r="AY74">
        <v>40</v>
      </c>
      <c r="AZ74">
        <v>20</v>
      </c>
      <c r="BA74">
        <v>1.5329999999999999</v>
      </c>
      <c r="BB74">
        <v>1E-3</v>
      </c>
      <c r="BC74">
        <v>0.25</v>
      </c>
      <c r="BD74">
        <v>1.5E-3</v>
      </c>
      <c r="BE74">
        <v>2.5000000000000001E-2</v>
      </c>
      <c r="BF74">
        <v>2.5000000000000001E-2</v>
      </c>
      <c r="BG74">
        <v>2.5000000000000001E-2</v>
      </c>
      <c r="BH74">
        <v>5.8999999999999997E-2</v>
      </c>
      <c r="BI74">
        <v>5.0000000000000001E-4</v>
      </c>
      <c r="BJ74">
        <v>1E-3</v>
      </c>
      <c r="BK74">
        <v>2.5000000000000001E-2</v>
      </c>
      <c r="BL74">
        <v>1E-3</v>
      </c>
      <c r="BM74">
        <v>2.5000000000000001E-3</v>
      </c>
      <c r="BN74">
        <v>19.5</v>
      </c>
      <c r="BO74">
        <v>0.25</v>
      </c>
      <c r="BP74">
        <v>1</v>
      </c>
    </row>
    <row r="75" spans="1:68" x14ac:dyDescent="0.25">
      <c r="A75" t="s">
        <v>26</v>
      </c>
      <c r="B75" s="4">
        <v>1031881.02260094</v>
      </c>
      <c r="C75" s="4">
        <v>1307619.75309553</v>
      </c>
      <c r="D75" s="5">
        <v>-73.788742099999993</v>
      </c>
      <c r="E75" s="5">
        <v>7.3778170000000003</v>
      </c>
      <c r="F75" s="3">
        <v>45105</v>
      </c>
      <c r="G75" s="2">
        <v>38380</v>
      </c>
      <c r="H75" t="s">
        <v>69</v>
      </c>
      <c r="I75" t="s">
        <v>8</v>
      </c>
      <c r="J75" t="s">
        <v>153</v>
      </c>
      <c r="K75" t="s">
        <v>155</v>
      </c>
      <c r="L75">
        <v>17</v>
      </c>
      <c r="M75">
        <v>5.88</v>
      </c>
      <c r="N75">
        <v>5.88</v>
      </c>
      <c r="O75">
        <v>17</v>
      </c>
      <c r="P75">
        <v>17</v>
      </c>
      <c r="Q75">
        <v>30</v>
      </c>
      <c r="R75">
        <f t="shared" si="1"/>
        <v>3.05</v>
      </c>
      <c r="S75">
        <v>2.5</v>
      </c>
      <c r="T75">
        <v>0.6</v>
      </c>
      <c r="U75">
        <v>13</v>
      </c>
      <c r="V75">
        <v>2.5</v>
      </c>
      <c r="W75">
        <v>0.5</v>
      </c>
      <c r="X75">
        <v>1</v>
      </c>
      <c r="Y75">
        <v>0.01</v>
      </c>
      <c r="Z75">
        <v>4</v>
      </c>
      <c r="AA75">
        <v>0.05</v>
      </c>
      <c r="AB75">
        <v>4.5999999999999996</v>
      </c>
      <c r="AC75">
        <v>2.5</v>
      </c>
      <c r="AD75">
        <v>0.4</v>
      </c>
      <c r="AE75">
        <v>0.2</v>
      </c>
      <c r="AF75">
        <v>0.5</v>
      </c>
      <c r="AG75">
        <v>0.05</v>
      </c>
      <c r="AH75">
        <v>0.05</v>
      </c>
      <c r="AI75">
        <v>0.25</v>
      </c>
      <c r="AJ75">
        <v>5</v>
      </c>
      <c r="AK75">
        <v>0.01</v>
      </c>
      <c r="AL75">
        <v>5</v>
      </c>
      <c r="AM75">
        <v>5</v>
      </c>
      <c r="AN75">
        <v>0.05</v>
      </c>
      <c r="AO75">
        <v>36</v>
      </c>
      <c r="AP75">
        <v>2.5</v>
      </c>
      <c r="AQ75">
        <v>2.5</v>
      </c>
      <c r="AR75">
        <v>36</v>
      </c>
      <c r="AS75">
        <v>0.25</v>
      </c>
      <c r="AT75">
        <v>8</v>
      </c>
      <c r="AU75">
        <v>0.05</v>
      </c>
      <c r="AV75">
        <v>0.05</v>
      </c>
      <c r="AW75">
        <v>0.35</v>
      </c>
      <c r="AX75">
        <v>0.7</v>
      </c>
      <c r="AY75">
        <v>9</v>
      </c>
      <c r="AZ75">
        <v>9</v>
      </c>
      <c r="BA75">
        <v>0.05</v>
      </c>
      <c r="BB75">
        <v>1E-3</v>
      </c>
      <c r="BC75">
        <v>0.25</v>
      </c>
      <c r="BD75">
        <v>1.5E-3</v>
      </c>
      <c r="BE75">
        <v>0.12</v>
      </c>
      <c r="BF75">
        <v>0.08</v>
      </c>
      <c r="BG75">
        <v>2.5000000000000001E-2</v>
      </c>
      <c r="BH75">
        <v>1.4999999999999999E-2</v>
      </c>
      <c r="BI75">
        <v>5.0000000000000001E-4</v>
      </c>
      <c r="BJ75">
        <v>1E-3</v>
      </c>
      <c r="BK75">
        <v>2.5000000000000001E-2</v>
      </c>
      <c r="BL75">
        <v>4.0000000000000001E-3</v>
      </c>
      <c r="BM75">
        <v>2.5000000000000001E-3</v>
      </c>
      <c r="BN75">
        <v>13</v>
      </c>
      <c r="BO75">
        <v>0.25</v>
      </c>
      <c r="BP75">
        <v>1</v>
      </c>
    </row>
    <row r="76" spans="1:68" x14ac:dyDescent="0.25">
      <c r="A76" t="s">
        <v>35</v>
      </c>
      <c r="B76" s="4">
        <v>1024737.60287601</v>
      </c>
      <c r="C76" s="4">
        <v>1304538.49797388</v>
      </c>
      <c r="D76" s="5">
        <v>-73.853458000000003</v>
      </c>
      <c r="E76" s="5">
        <v>7.3499930000000004</v>
      </c>
      <c r="F76" s="3">
        <v>45105</v>
      </c>
      <c r="G76" s="2">
        <v>38386</v>
      </c>
      <c r="H76" t="s">
        <v>4</v>
      </c>
      <c r="I76" t="s">
        <v>8</v>
      </c>
      <c r="J76" t="s">
        <v>153</v>
      </c>
      <c r="K76" t="s">
        <v>155</v>
      </c>
      <c r="L76">
        <v>56</v>
      </c>
      <c r="M76">
        <v>6.91</v>
      </c>
      <c r="N76">
        <v>6.91</v>
      </c>
      <c r="O76">
        <v>141</v>
      </c>
      <c r="P76">
        <v>141</v>
      </c>
      <c r="Q76">
        <v>6</v>
      </c>
      <c r="R76">
        <f t="shared" si="1"/>
        <v>100.03999999999999</v>
      </c>
      <c r="S76">
        <v>82</v>
      </c>
      <c r="T76">
        <v>0.2</v>
      </c>
      <c r="U76">
        <v>3</v>
      </c>
      <c r="V76">
        <v>51</v>
      </c>
      <c r="W76">
        <v>10</v>
      </c>
      <c r="X76">
        <v>6</v>
      </c>
      <c r="Y76">
        <v>0.08</v>
      </c>
      <c r="Z76">
        <v>0.05</v>
      </c>
      <c r="AA76">
        <v>0.05</v>
      </c>
      <c r="AB76">
        <v>4.2</v>
      </c>
      <c r="AC76">
        <v>2.5</v>
      </c>
      <c r="AD76">
        <v>0.3</v>
      </c>
      <c r="AE76">
        <v>1</v>
      </c>
      <c r="AF76">
        <v>0.5</v>
      </c>
      <c r="AG76">
        <v>0.05</v>
      </c>
      <c r="AH76">
        <v>0.05</v>
      </c>
      <c r="AI76">
        <v>0.25</v>
      </c>
      <c r="AJ76">
        <v>5</v>
      </c>
      <c r="AK76">
        <v>0.01</v>
      </c>
      <c r="AL76">
        <v>5</v>
      </c>
      <c r="AM76">
        <v>5</v>
      </c>
      <c r="AN76">
        <v>0.05</v>
      </c>
      <c r="AO76">
        <v>155</v>
      </c>
      <c r="AP76">
        <v>6</v>
      </c>
      <c r="AQ76">
        <v>1</v>
      </c>
      <c r="AR76">
        <v>161</v>
      </c>
      <c r="AS76">
        <v>0.25</v>
      </c>
      <c r="AT76">
        <v>17</v>
      </c>
      <c r="AU76">
        <v>1.6</v>
      </c>
      <c r="AV76">
        <v>0.2</v>
      </c>
      <c r="AW76">
        <v>2.9</v>
      </c>
      <c r="AX76">
        <v>11.77</v>
      </c>
      <c r="AY76">
        <v>20</v>
      </c>
      <c r="AZ76">
        <v>20</v>
      </c>
      <c r="BA76">
        <v>0.05</v>
      </c>
      <c r="BB76">
        <v>5.0000000000000001E-3</v>
      </c>
      <c r="BC76">
        <v>0.25</v>
      </c>
      <c r="BD76">
        <v>1.5E-3</v>
      </c>
      <c r="BE76">
        <v>2.5000000000000001E-2</v>
      </c>
      <c r="BF76">
        <v>2.5000000000000001E-2</v>
      </c>
      <c r="BG76">
        <v>2.5000000000000001E-2</v>
      </c>
      <c r="BH76">
        <v>0.183</v>
      </c>
      <c r="BI76">
        <v>5.0000000000000001E-4</v>
      </c>
      <c r="BJ76">
        <v>1E-3</v>
      </c>
      <c r="BK76">
        <v>2.5000000000000001E-2</v>
      </c>
      <c r="BL76">
        <v>2E-3</v>
      </c>
      <c r="BM76">
        <v>2.5000000000000001E-3</v>
      </c>
      <c r="BN76">
        <v>59.3</v>
      </c>
      <c r="BO76">
        <v>0.25</v>
      </c>
      <c r="BP76">
        <v>2</v>
      </c>
    </row>
    <row r="77" spans="1:68" x14ac:dyDescent="0.25">
      <c r="A77" t="s">
        <v>28</v>
      </c>
      <c r="B77">
        <v>1026120.21263628</v>
      </c>
      <c r="C77">
        <v>1302590.7752274801</v>
      </c>
      <c r="D77">
        <v>-73.840945000000005</v>
      </c>
      <c r="E77">
        <v>7.3323749999999999</v>
      </c>
      <c r="F77" s="1">
        <v>45105</v>
      </c>
      <c r="G77">
        <v>38387</v>
      </c>
      <c r="H77" t="s">
        <v>5</v>
      </c>
      <c r="I77" t="s">
        <v>9</v>
      </c>
      <c r="J77" t="s">
        <v>153</v>
      </c>
      <c r="K77" t="s">
        <v>155</v>
      </c>
      <c r="L77">
        <v>0</v>
      </c>
      <c r="M77">
        <v>5.77</v>
      </c>
      <c r="N77">
        <v>5.77</v>
      </c>
      <c r="O77">
        <v>19.3</v>
      </c>
      <c r="P77">
        <v>19.3</v>
      </c>
      <c r="Q77">
        <v>6</v>
      </c>
      <c r="R77">
        <f t="shared" si="1"/>
        <v>3.05</v>
      </c>
      <c r="S77">
        <v>2.5</v>
      </c>
      <c r="T77">
        <v>1.8</v>
      </c>
      <c r="U77">
        <v>3</v>
      </c>
      <c r="V77">
        <v>12</v>
      </c>
      <c r="W77">
        <v>2</v>
      </c>
      <c r="X77">
        <v>1</v>
      </c>
      <c r="Y77">
        <v>0.01</v>
      </c>
      <c r="Z77">
        <v>1.1000000000000001</v>
      </c>
      <c r="AA77">
        <v>0.05</v>
      </c>
      <c r="AB77">
        <v>4.5999999999999996</v>
      </c>
      <c r="AC77">
        <v>2.5</v>
      </c>
      <c r="AD77">
        <v>0.1</v>
      </c>
      <c r="AE77">
        <v>1.1000000000000001</v>
      </c>
      <c r="AF77">
        <v>0.5</v>
      </c>
      <c r="AG77">
        <v>0.05</v>
      </c>
      <c r="AH77">
        <v>0.05</v>
      </c>
      <c r="AI77">
        <v>0.25</v>
      </c>
      <c r="AJ77">
        <v>5</v>
      </c>
      <c r="AK77">
        <v>0.01</v>
      </c>
      <c r="AL77">
        <v>5</v>
      </c>
      <c r="AM77">
        <v>5</v>
      </c>
      <c r="AN77">
        <v>0.05</v>
      </c>
      <c r="AO77">
        <v>47</v>
      </c>
      <c r="AP77">
        <v>119</v>
      </c>
      <c r="AQ77">
        <v>20</v>
      </c>
      <c r="AR77">
        <v>166</v>
      </c>
      <c r="AS77">
        <v>0.25</v>
      </c>
      <c r="AT77">
        <v>45</v>
      </c>
      <c r="AU77">
        <v>0.6</v>
      </c>
      <c r="AV77">
        <v>0.05</v>
      </c>
      <c r="AW77">
        <v>2.1</v>
      </c>
      <c r="AX77">
        <v>0.7</v>
      </c>
      <c r="AY77">
        <v>3500</v>
      </c>
      <c r="AZ77">
        <v>310</v>
      </c>
      <c r="BA77">
        <v>0.05</v>
      </c>
      <c r="BB77">
        <v>1E-3</v>
      </c>
      <c r="BC77">
        <v>0.25</v>
      </c>
      <c r="BD77">
        <v>1.5E-3</v>
      </c>
      <c r="BE77">
        <v>2.5000000000000001E-2</v>
      </c>
      <c r="BF77">
        <v>2.5000000000000001E-2</v>
      </c>
      <c r="BG77">
        <v>2.5000000000000001E-2</v>
      </c>
      <c r="BH77">
        <v>0.02</v>
      </c>
      <c r="BI77">
        <v>5.0000000000000001E-4</v>
      </c>
      <c r="BJ77">
        <v>1E-3</v>
      </c>
      <c r="BK77">
        <v>2.5000000000000001E-2</v>
      </c>
      <c r="BL77">
        <v>2E-3</v>
      </c>
      <c r="BM77">
        <v>2.5000000000000001E-3</v>
      </c>
      <c r="BN77">
        <v>3.7</v>
      </c>
      <c r="BO77">
        <v>0.25</v>
      </c>
      <c r="BP77">
        <v>3</v>
      </c>
    </row>
    <row r="78" spans="1:68" x14ac:dyDescent="0.25">
      <c r="A78" t="s">
        <v>11</v>
      </c>
      <c r="B78" s="4">
        <v>1072052.0951525399</v>
      </c>
      <c r="C78" s="4">
        <v>1316915.92392701</v>
      </c>
      <c r="D78" s="5">
        <v>-73.424775999999994</v>
      </c>
      <c r="E78" s="5">
        <v>7.4614859999999998</v>
      </c>
      <c r="F78" s="3">
        <v>45106</v>
      </c>
      <c r="G78" s="2">
        <v>38411</v>
      </c>
      <c r="H78" t="s">
        <v>7</v>
      </c>
      <c r="I78" t="s">
        <v>8</v>
      </c>
      <c r="J78" t="s">
        <v>153</v>
      </c>
      <c r="K78" t="s">
        <v>155</v>
      </c>
      <c r="L78">
        <v>0</v>
      </c>
      <c r="M78">
        <v>5.01</v>
      </c>
      <c r="N78">
        <v>5.01</v>
      </c>
      <c r="O78">
        <v>13.3</v>
      </c>
      <c r="P78">
        <v>13.3</v>
      </c>
      <c r="Q78">
        <v>2.5</v>
      </c>
      <c r="R78">
        <f t="shared" si="1"/>
        <v>9.76</v>
      </c>
      <c r="S78">
        <v>8</v>
      </c>
      <c r="T78">
        <v>0.6</v>
      </c>
      <c r="U78">
        <v>1</v>
      </c>
      <c r="V78">
        <v>2.5</v>
      </c>
      <c r="W78">
        <v>0.5</v>
      </c>
      <c r="X78">
        <v>0.5</v>
      </c>
      <c r="Y78">
        <v>0.01</v>
      </c>
      <c r="Z78">
        <v>0.4</v>
      </c>
      <c r="AA78">
        <v>0.05</v>
      </c>
      <c r="AB78">
        <v>3.5</v>
      </c>
      <c r="AC78">
        <v>2.5</v>
      </c>
      <c r="AD78">
        <v>0.1</v>
      </c>
      <c r="AE78">
        <v>0.4</v>
      </c>
      <c r="AF78">
        <v>0.5</v>
      </c>
      <c r="AG78">
        <v>0.05</v>
      </c>
      <c r="AH78">
        <v>0.05</v>
      </c>
      <c r="AI78">
        <v>0.25</v>
      </c>
      <c r="AJ78">
        <v>5</v>
      </c>
      <c r="AK78">
        <v>0.01</v>
      </c>
      <c r="AL78">
        <v>5</v>
      </c>
      <c r="AM78">
        <v>5</v>
      </c>
      <c r="AN78">
        <v>0.05</v>
      </c>
      <c r="AO78">
        <v>38</v>
      </c>
      <c r="AP78">
        <v>2.5</v>
      </c>
      <c r="AQ78">
        <v>2.5</v>
      </c>
      <c r="AR78">
        <v>38</v>
      </c>
      <c r="AS78">
        <v>0.25</v>
      </c>
      <c r="AT78">
        <v>10</v>
      </c>
      <c r="AU78">
        <v>0.05</v>
      </c>
      <c r="AV78">
        <v>0.05</v>
      </c>
      <c r="AW78">
        <v>1.4</v>
      </c>
      <c r="AX78">
        <v>0.9</v>
      </c>
      <c r="AY78">
        <v>790</v>
      </c>
      <c r="AZ78">
        <v>20</v>
      </c>
      <c r="BA78">
        <v>0.05</v>
      </c>
      <c r="BB78">
        <v>1E-3</v>
      </c>
      <c r="BC78">
        <v>0.25</v>
      </c>
      <c r="BD78">
        <v>1.5E-3</v>
      </c>
      <c r="BE78">
        <v>2.5000000000000001E-2</v>
      </c>
      <c r="BF78">
        <v>2.5000000000000001E-2</v>
      </c>
      <c r="BG78">
        <v>2.5000000000000001E-2</v>
      </c>
      <c r="BH78">
        <v>5.0000000000000001E-3</v>
      </c>
      <c r="BI78">
        <v>5.0000000000000001E-4</v>
      </c>
      <c r="BJ78">
        <v>1E-3</v>
      </c>
      <c r="BK78">
        <v>2.5000000000000001E-2</v>
      </c>
      <c r="BL78">
        <v>1E-3</v>
      </c>
      <c r="BM78">
        <v>2.5000000000000001E-3</v>
      </c>
      <c r="BN78">
        <v>12.2</v>
      </c>
      <c r="BO78">
        <v>0.25</v>
      </c>
      <c r="BP78">
        <v>3</v>
      </c>
    </row>
    <row r="79" spans="1:68" x14ac:dyDescent="0.25">
      <c r="A79" t="s">
        <v>36</v>
      </c>
      <c r="B79">
        <v>1055332.80379154</v>
      </c>
      <c r="C79">
        <v>1307070.93963701</v>
      </c>
      <c r="D79">
        <v>-73.576335</v>
      </c>
      <c r="E79">
        <v>7.3726669999999999</v>
      </c>
      <c r="F79" s="1">
        <v>45106</v>
      </c>
      <c r="G79">
        <v>38405</v>
      </c>
      <c r="H79" t="s">
        <v>5</v>
      </c>
      <c r="I79" t="s">
        <v>9</v>
      </c>
      <c r="J79" t="s">
        <v>153</v>
      </c>
      <c r="K79" t="s">
        <v>155</v>
      </c>
      <c r="L79">
        <v>0</v>
      </c>
      <c r="M79">
        <v>5.63</v>
      </c>
      <c r="N79">
        <v>5.63</v>
      </c>
      <c r="O79">
        <v>26.6</v>
      </c>
      <c r="P79">
        <v>26.6</v>
      </c>
      <c r="Q79">
        <v>2.5</v>
      </c>
      <c r="R79">
        <f t="shared" si="1"/>
        <v>3.05</v>
      </c>
      <c r="S79">
        <v>2.5</v>
      </c>
      <c r="T79">
        <v>1.1000000000000001</v>
      </c>
      <c r="U79">
        <v>2</v>
      </c>
      <c r="V79">
        <v>2.5</v>
      </c>
      <c r="W79">
        <v>0.5</v>
      </c>
      <c r="X79">
        <v>0.5</v>
      </c>
      <c r="Y79">
        <v>0.01</v>
      </c>
      <c r="Z79">
        <v>0.3</v>
      </c>
      <c r="AA79">
        <v>0.05</v>
      </c>
      <c r="AB79">
        <v>4.8</v>
      </c>
      <c r="AC79">
        <v>2.5</v>
      </c>
      <c r="AD79">
        <v>0.1</v>
      </c>
      <c r="AE79">
        <v>0.8</v>
      </c>
      <c r="AF79">
        <v>0.5</v>
      </c>
      <c r="AG79">
        <v>0.05</v>
      </c>
      <c r="AH79">
        <v>0.05</v>
      </c>
      <c r="AI79">
        <v>0.25</v>
      </c>
      <c r="AJ79">
        <v>5</v>
      </c>
      <c r="AK79">
        <v>0.01</v>
      </c>
      <c r="AL79">
        <v>5</v>
      </c>
      <c r="AM79">
        <v>5</v>
      </c>
      <c r="AN79">
        <v>0.05</v>
      </c>
      <c r="AO79">
        <v>49</v>
      </c>
      <c r="AP79">
        <v>2.5</v>
      </c>
      <c r="AQ79">
        <v>2.5</v>
      </c>
      <c r="AR79">
        <v>49</v>
      </c>
      <c r="AS79">
        <v>0.25</v>
      </c>
      <c r="AT79">
        <v>10</v>
      </c>
      <c r="AU79">
        <v>0.1</v>
      </c>
      <c r="AV79">
        <v>0.05</v>
      </c>
      <c r="AW79">
        <v>0.74</v>
      </c>
      <c r="AX79">
        <v>0.7</v>
      </c>
      <c r="AY79">
        <v>230</v>
      </c>
      <c r="AZ79">
        <v>130</v>
      </c>
      <c r="BA79">
        <v>0.05</v>
      </c>
      <c r="BB79">
        <v>1E-3</v>
      </c>
      <c r="BC79">
        <v>0.25</v>
      </c>
      <c r="BD79">
        <v>1.5E-3</v>
      </c>
      <c r="BE79">
        <v>2.5000000000000001E-2</v>
      </c>
      <c r="BF79">
        <v>2.5000000000000001E-2</v>
      </c>
      <c r="BG79">
        <v>2.5000000000000001E-2</v>
      </c>
      <c r="BH79">
        <v>8.9999999999999993E-3</v>
      </c>
      <c r="BI79">
        <v>5.0000000000000001E-4</v>
      </c>
      <c r="BJ79">
        <v>1E-3</v>
      </c>
      <c r="BK79">
        <v>2.5000000000000001E-2</v>
      </c>
      <c r="BL79">
        <v>1E-3</v>
      </c>
      <c r="BM79">
        <v>2.5000000000000001E-3</v>
      </c>
      <c r="BN79">
        <v>10.199999999999999</v>
      </c>
      <c r="BO79">
        <v>0.25</v>
      </c>
      <c r="BP79">
        <v>3</v>
      </c>
    </row>
    <row r="80" spans="1:68" x14ac:dyDescent="0.25">
      <c r="A80" t="s">
        <v>146</v>
      </c>
      <c r="B80">
        <v>1023045.8</v>
      </c>
      <c r="C80">
        <v>1305563.8</v>
      </c>
      <c r="D80">
        <v>-73.868780000000001</v>
      </c>
      <c r="E80">
        <v>7.3592700000000004</v>
      </c>
      <c r="F80" s="3">
        <v>44159</v>
      </c>
      <c r="G80" s="2">
        <v>36557</v>
      </c>
      <c r="H80" t="s">
        <v>38</v>
      </c>
      <c r="I80" t="s">
        <v>9</v>
      </c>
      <c r="J80" t="s">
        <v>153</v>
      </c>
      <c r="K80" t="s">
        <v>156</v>
      </c>
      <c r="L80">
        <v>0</v>
      </c>
      <c r="M80">
        <v>6.33</v>
      </c>
      <c r="N80">
        <v>6.33</v>
      </c>
      <c r="O80">
        <v>45</v>
      </c>
      <c r="P80">
        <v>45</v>
      </c>
      <c r="Q80">
        <v>10</v>
      </c>
      <c r="R80">
        <f t="shared" si="1"/>
        <v>10.98</v>
      </c>
      <c r="S80">
        <v>9</v>
      </c>
      <c r="T80">
        <v>2.6</v>
      </c>
      <c r="U80">
        <v>4</v>
      </c>
      <c r="V80">
        <v>15</v>
      </c>
      <c r="W80">
        <v>2</v>
      </c>
      <c r="X80">
        <v>2</v>
      </c>
      <c r="Y80">
        <v>0.02</v>
      </c>
      <c r="Z80">
        <v>0.1</v>
      </c>
      <c r="AA80">
        <v>0.05</v>
      </c>
      <c r="AB80">
        <v>0.5</v>
      </c>
      <c r="AC80">
        <v>5</v>
      </c>
      <c r="AD80">
        <v>0.2</v>
      </c>
      <c r="AE80">
        <v>0.9</v>
      </c>
      <c r="AF80">
        <v>0.5</v>
      </c>
      <c r="AG80">
        <v>0.05</v>
      </c>
      <c r="AH80">
        <v>0.05</v>
      </c>
      <c r="AI80">
        <v>5.4</v>
      </c>
      <c r="AJ80">
        <v>21</v>
      </c>
      <c r="AK80">
        <v>0.01</v>
      </c>
      <c r="AL80">
        <v>5</v>
      </c>
      <c r="AM80">
        <v>5</v>
      </c>
      <c r="AN80">
        <v>0.05</v>
      </c>
      <c r="AO80">
        <v>41</v>
      </c>
      <c r="AP80">
        <v>11</v>
      </c>
      <c r="AQ80">
        <v>2.5</v>
      </c>
      <c r="AR80">
        <v>52</v>
      </c>
      <c r="AS80">
        <v>0.5</v>
      </c>
      <c r="AT80">
        <v>55</v>
      </c>
      <c r="AU80">
        <v>0.3</v>
      </c>
      <c r="AV80">
        <v>0.05</v>
      </c>
      <c r="AW80">
        <v>2.6</v>
      </c>
      <c r="AX80">
        <v>0.7</v>
      </c>
      <c r="AY80">
        <v>3500</v>
      </c>
      <c r="AZ80">
        <v>490</v>
      </c>
      <c r="BA80">
        <v>0.05</v>
      </c>
      <c r="BB80">
        <v>1E-3</v>
      </c>
      <c r="BC80">
        <v>0.25</v>
      </c>
      <c r="BD80">
        <v>1.5E-3</v>
      </c>
      <c r="BE80">
        <v>2.5000000000000001E-2</v>
      </c>
      <c r="BF80">
        <v>2.5000000000000001E-2</v>
      </c>
      <c r="BG80">
        <v>2.5000000000000001E-2</v>
      </c>
      <c r="BH80">
        <v>1E-3</v>
      </c>
      <c r="BI80">
        <v>5.0000000000000001E-4</v>
      </c>
      <c r="BJ80">
        <v>1E-3</v>
      </c>
      <c r="BK80">
        <v>2.5000000000000001E-2</v>
      </c>
      <c r="BL80">
        <v>1E-3</v>
      </c>
      <c r="BM80">
        <v>2.5000000000000001E-3</v>
      </c>
      <c r="BN80">
        <v>4</v>
      </c>
      <c r="BO80">
        <v>0.25</v>
      </c>
      <c r="BP80">
        <v>3</v>
      </c>
    </row>
    <row r="81" spans="1:68" x14ac:dyDescent="0.25">
      <c r="A81" t="s">
        <v>209</v>
      </c>
      <c r="B81">
        <v>1066842.1128</v>
      </c>
      <c r="C81">
        <v>1299205.3838</v>
      </c>
      <c r="D81">
        <v>-73.472189999999998</v>
      </c>
      <c r="E81">
        <v>7.3014200000000002</v>
      </c>
      <c r="G81">
        <v>762</v>
      </c>
      <c r="H81" t="s">
        <v>69</v>
      </c>
      <c r="I81" t="s">
        <v>8</v>
      </c>
      <c r="J81" t="s">
        <v>152</v>
      </c>
      <c r="K81" t="s">
        <v>208</v>
      </c>
      <c r="L81">
        <v>20</v>
      </c>
      <c r="M81">
        <v>5.38</v>
      </c>
      <c r="N81">
        <v>5.84</v>
      </c>
      <c r="O81">
        <v>135.30000000000001</v>
      </c>
      <c r="P81">
        <v>134.5</v>
      </c>
      <c r="Q81">
        <v>15.51</v>
      </c>
      <c r="R81">
        <v>72.819999999999993</v>
      </c>
      <c r="S81">
        <v>72.819999999999993</v>
      </c>
      <c r="T81">
        <v>4</v>
      </c>
      <c r="V81">
        <v>18.600000000000001</v>
      </c>
      <c r="W81">
        <v>5.2530000000000001</v>
      </c>
      <c r="X81">
        <v>2.0419999999999998</v>
      </c>
      <c r="Z81">
        <v>0.5</v>
      </c>
      <c r="AA81">
        <v>0.05</v>
      </c>
      <c r="AC81">
        <v>0.5</v>
      </c>
      <c r="AD81" s="10">
        <v>0.14812909134535299</v>
      </c>
      <c r="AE81">
        <v>5.5</v>
      </c>
      <c r="AH81">
        <v>0.15</v>
      </c>
      <c r="AI81">
        <v>5</v>
      </c>
      <c r="AJ81">
        <v>35</v>
      </c>
      <c r="AM81">
        <v>5</v>
      </c>
      <c r="AO81">
        <v>149</v>
      </c>
      <c r="AP81">
        <v>5</v>
      </c>
      <c r="AR81">
        <v>10</v>
      </c>
      <c r="AS81">
        <v>0.05</v>
      </c>
      <c r="AU81">
        <v>1.1910000000000001</v>
      </c>
      <c r="AV81">
        <v>0.13800000000000001</v>
      </c>
      <c r="AW81">
        <v>1.758</v>
      </c>
      <c r="AX81">
        <v>24.111999999999998</v>
      </c>
      <c r="AZ81">
        <v>1</v>
      </c>
      <c r="BA81">
        <v>0.11899999999999999</v>
      </c>
      <c r="BB81">
        <v>5.0000000000000001E-3</v>
      </c>
      <c r="BC81">
        <v>0.25</v>
      </c>
      <c r="BD81">
        <v>1.5E-3</v>
      </c>
      <c r="BE81">
        <v>2.5000000000000001E-2</v>
      </c>
      <c r="BF81">
        <v>2.5000000000000001E-2</v>
      </c>
      <c r="BG81">
        <v>2.5000000000000001E-2</v>
      </c>
      <c r="BH81">
        <v>8.2000000000000003E-2</v>
      </c>
      <c r="BI81">
        <v>5.0000000000000001E-4</v>
      </c>
      <c r="BJ81">
        <v>0.01</v>
      </c>
      <c r="BK81">
        <v>0.01</v>
      </c>
      <c r="BL81">
        <v>5.0000000000000001E-3</v>
      </c>
      <c r="BM81">
        <v>5.0000000000000001E-3</v>
      </c>
      <c r="BN81">
        <v>19.164000000000001</v>
      </c>
      <c r="BO81">
        <v>0.25</v>
      </c>
      <c r="BP81">
        <v>5</v>
      </c>
    </row>
    <row r="82" spans="1:68" x14ac:dyDescent="0.25">
      <c r="A82" t="s">
        <v>210</v>
      </c>
      <c r="B82">
        <v>1051079.3343</v>
      </c>
      <c r="C82">
        <v>1298457.888</v>
      </c>
      <c r="D82">
        <v>-73.614940000000004</v>
      </c>
      <c r="E82">
        <v>7.2948300000000001</v>
      </c>
      <c r="G82">
        <v>769</v>
      </c>
      <c r="H82" t="s">
        <v>4</v>
      </c>
      <c r="I82" t="s">
        <v>8</v>
      </c>
      <c r="J82" t="s">
        <v>152</v>
      </c>
      <c r="K82" t="s">
        <v>208</v>
      </c>
      <c r="L82">
        <v>45</v>
      </c>
      <c r="M82">
        <v>6.77</v>
      </c>
      <c r="N82">
        <v>6.47</v>
      </c>
      <c r="O82">
        <v>103.8</v>
      </c>
      <c r="P82">
        <v>109</v>
      </c>
      <c r="Q82">
        <v>21.7</v>
      </c>
      <c r="R82">
        <v>54.37</v>
      </c>
      <c r="S82">
        <v>54.37</v>
      </c>
      <c r="T82">
        <v>4</v>
      </c>
      <c r="V82">
        <v>28.2</v>
      </c>
      <c r="W82">
        <v>5.0259999999999998</v>
      </c>
      <c r="X82">
        <v>2.7610000000000001</v>
      </c>
      <c r="Z82">
        <v>0.5</v>
      </c>
      <c r="AA82">
        <v>0.05</v>
      </c>
      <c r="AC82">
        <v>0.5</v>
      </c>
      <c r="AD82" s="10">
        <v>0.126133602409568</v>
      </c>
      <c r="AE82">
        <v>5.5</v>
      </c>
      <c r="AH82">
        <v>0.13</v>
      </c>
      <c r="AI82">
        <v>5</v>
      </c>
      <c r="AJ82">
        <v>35</v>
      </c>
      <c r="AM82">
        <v>5</v>
      </c>
      <c r="AO82">
        <v>118</v>
      </c>
      <c r="AP82">
        <v>5</v>
      </c>
      <c r="AR82">
        <v>64</v>
      </c>
      <c r="AS82">
        <v>0.05</v>
      </c>
      <c r="AU82">
        <v>5.0140000000000002</v>
      </c>
      <c r="AV82">
        <v>0.27900000000000003</v>
      </c>
      <c r="AW82">
        <v>3.8959999999999999</v>
      </c>
      <c r="AX82">
        <v>7.3650000000000002</v>
      </c>
      <c r="AZ82">
        <v>1</v>
      </c>
      <c r="BA82">
        <v>9.1999999999999998E-2</v>
      </c>
      <c r="BB82">
        <v>5.0000000000000001E-3</v>
      </c>
      <c r="BC82">
        <v>0.25</v>
      </c>
      <c r="BD82">
        <v>1.5E-3</v>
      </c>
      <c r="BE82">
        <v>2.5000000000000001E-2</v>
      </c>
      <c r="BF82">
        <v>2.5000000000000001E-2</v>
      </c>
      <c r="BG82">
        <v>2.5000000000000001E-2</v>
      </c>
      <c r="BH82">
        <v>0.17899999999999999</v>
      </c>
      <c r="BI82">
        <v>5.0000000000000001E-4</v>
      </c>
      <c r="BJ82">
        <v>0.01</v>
      </c>
      <c r="BK82">
        <v>0.01</v>
      </c>
      <c r="BL82">
        <v>5.0000000000000001E-3</v>
      </c>
      <c r="BM82">
        <v>5.0000000000000001E-3</v>
      </c>
      <c r="BN82">
        <v>38.591999999999999</v>
      </c>
      <c r="BO82">
        <v>0.25</v>
      </c>
      <c r="BP82">
        <v>5</v>
      </c>
    </row>
    <row r="83" spans="1:68" x14ac:dyDescent="0.25">
      <c r="A83" t="s">
        <v>211</v>
      </c>
      <c r="B83">
        <v>1071198.7560000001</v>
      </c>
      <c r="C83">
        <v>1311324.2849000001</v>
      </c>
      <c r="D83">
        <v>-73.432580000000002</v>
      </c>
      <c r="E83">
        <v>7.4109400000000001</v>
      </c>
      <c r="G83">
        <v>773</v>
      </c>
      <c r="H83" t="s">
        <v>4</v>
      </c>
      <c r="I83" t="s">
        <v>8</v>
      </c>
      <c r="J83" t="s">
        <v>152</v>
      </c>
      <c r="K83" t="s">
        <v>208</v>
      </c>
      <c r="L83">
        <v>43</v>
      </c>
      <c r="M83">
        <v>7.58</v>
      </c>
      <c r="N83">
        <v>7.51</v>
      </c>
      <c r="O83">
        <v>83.1</v>
      </c>
      <c r="P83">
        <v>84</v>
      </c>
      <c r="Q83">
        <v>20.98</v>
      </c>
      <c r="R83">
        <v>50.49</v>
      </c>
      <c r="S83">
        <v>50.49</v>
      </c>
      <c r="T83">
        <v>4</v>
      </c>
      <c r="V83">
        <v>17</v>
      </c>
      <c r="W83">
        <v>4.1020000000000003</v>
      </c>
      <c r="X83">
        <v>1.869</v>
      </c>
      <c r="Z83">
        <v>0.5</v>
      </c>
      <c r="AA83">
        <v>0.05</v>
      </c>
      <c r="AC83">
        <v>0.5</v>
      </c>
      <c r="AD83" s="10">
        <v>2.9265740013837499E-2</v>
      </c>
      <c r="AE83">
        <v>5.5</v>
      </c>
      <c r="AH83">
        <v>0.05</v>
      </c>
      <c r="AI83">
        <v>5</v>
      </c>
      <c r="AJ83">
        <v>35</v>
      </c>
      <c r="AM83">
        <v>5</v>
      </c>
      <c r="AO83">
        <v>94</v>
      </c>
      <c r="AP83">
        <v>5</v>
      </c>
      <c r="AR83">
        <v>50</v>
      </c>
      <c r="AS83">
        <v>0.05</v>
      </c>
      <c r="AU83">
        <v>0.124</v>
      </c>
      <c r="AV83">
        <v>0.13300000000000001</v>
      </c>
      <c r="AW83">
        <v>3.7</v>
      </c>
      <c r="AX83">
        <v>10.201000000000001</v>
      </c>
      <c r="AZ83">
        <v>1</v>
      </c>
      <c r="BA83">
        <v>0.67700000000000005</v>
      </c>
      <c r="BB83">
        <v>5.0000000000000001E-3</v>
      </c>
      <c r="BC83">
        <v>0.25</v>
      </c>
      <c r="BD83">
        <v>1.5E-3</v>
      </c>
      <c r="BE83">
        <v>2.5000000000000001E-2</v>
      </c>
      <c r="BF83">
        <v>2.5000000000000001E-2</v>
      </c>
      <c r="BG83">
        <v>2.5000000000000001E-2</v>
      </c>
      <c r="BH83">
        <v>6.4000000000000001E-2</v>
      </c>
      <c r="BI83">
        <v>5.0000000000000001E-4</v>
      </c>
      <c r="BJ83">
        <v>0.01</v>
      </c>
      <c r="BK83">
        <v>0.01</v>
      </c>
      <c r="BL83">
        <v>5.0000000000000001E-3</v>
      </c>
      <c r="BM83">
        <v>5.0000000000000001E-3</v>
      </c>
      <c r="BN83">
        <v>31.937999999999999</v>
      </c>
      <c r="BO83">
        <v>0.25</v>
      </c>
      <c r="BP83">
        <v>5</v>
      </c>
    </row>
    <row r="84" spans="1:68" x14ac:dyDescent="0.25">
      <c r="A84" t="s">
        <v>212</v>
      </c>
      <c r="B84">
        <v>1064800.8729999999</v>
      </c>
      <c r="C84">
        <v>1308873.3973000001</v>
      </c>
      <c r="D84">
        <v>-73.490560000000002</v>
      </c>
      <c r="E84">
        <v>7.3888600000000002</v>
      </c>
      <c r="G84">
        <v>774</v>
      </c>
      <c r="H84" t="s">
        <v>4</v>
      </c>
      <c r="I84" t="s">
        <v>8</v>
      </c>
      <c r="J84" t="s">
        <v>152</v>
      </c>
      <c r="K84" t="s">
        <v>208</v>
      </c>
      <c r="L84">
        <v>125</v>
      </c>
      <c r="M84">
        <v>6.25</v>
      </c>
      <c r="N84">
        <v>5.96</v>
      </c>
      <c r="O84">
        <v>52.9</v>
      </c>
      <c r="P84">
        <v>51</v>
      </c>
      <c r="Q84">
        <v>23.82</v>
      </c>
      <c r="R84">
        <v>25.24</v>
      </c>
      <c r="S84">
        <v>25.24</v>
      </c>
      <c r="T84">
        <v>4</v>
      </c>
      <c r="V84">
        <v>3.5</v>
      </c>
      <c r="W84">
        <v>0.5</v>
      </c>
      <c r="X84">
        <v>0.5</v>
      </c>
      <c r="Z84">
        <v>0.5</v>
      </c>
      <c r="AA84">
        <v>0.05</v>
      </c>
      <c r="AC84">
        <v>0.5</v>
      </c>
      <c r="AD84" s="10">
        <v>1.02727606071415E-3</v>
      </c>
      <c r="AE84">
        <v>5.5</v>
      </c>
      <c r="AH84">
        <v>0.05</v>
      </c>
      <c r="AI84">
        <v>5</v>
      </c>
      <c r="AJ84">
        <v>35</v>
      </c>
      <c r="AM84">
        <v>5</v>
      </c>
      <c r="AO84">
        <v>66</v>
      </c>
      <c r="AP84">
        <v>5</v>
      </c>
      <c r="AR84">
        <v>34</v>
      </c>
      <c r="AS84">
        <v>0.05</v>
      </c>
      <c r="AU84">
        <v>7.0999999999999994E-2</v>
      </c>
      <c r="AV84">
        <v>0.05</v>
      </c>
      <c r="AW84">
        <v>6.0620000000000003</v>
      </c>
      <c r="AX84">
        <v>6.3579999999999997</v>
      </c>
      <c r="AZ84">
        <v>1</v>
      </c>
      <c r="BA84">
        <v>7.6999999999999999E-2</v>
      </c>
      <c r="BB84">
        <v>5.0000000000000001E-3</v>
      </c>
      <c r="BC84">
        <v>0.25</v>
      </c>
      <c r="BD84">
        <v>1.5E-3</v>
      </c>
      <c r="BE84">
        <v>2.5000000000000001E-2</v>
      </c>
      <c r="BF84">
        <v>2.5000000000000001E-2</v>
      </c>
      <c r="BG84">
        <v>2.5000000000000001E-2</v>
      </c>
      <c r="BH84">
        <v>0.05</v>
      </c>
      <c r="BI84">
        <v>5.0000000000000001E-4</v>
      </c>
      <c r="BJ84">
        <v>0.01</v>
      </c>
      <c r="BK84">
        <v>0.01</v>
      </c>
      <c r="BL84">
        <v>5.0000000000000001E-3</v>
      </c>
      <c r="BM84">
        <v>5.0000000000000001E-3</v>
      </c>
      <c r="BN84">
        <v>25.49</v>
      </c>
      <c r="BO84">
        <v>0.25</v>
      </c>
      <c r="BP84">
        <v>5</v>
      </c>
    </row>
    <row r="85" spans="1:68" x14ac:dyDescent="0.25">
      <c r="A85" t="s">
        <v>213</v>
      </c>
      <c r="B85">
        <v>1058220.054</v>
      </c>
      <c r="C85">
        <v>1308441.5796000001</v>
      </c>
      <c r="D85">
        <v>-73.550169999999994</v>
      </c>
      <c r="E85">
        <v>7.3850300000000004</v>
      </c>
      <c r="G85">
        <v>779</v>
      </c>
      <c r="H85" t="s">
        <v>69</v>
      </c>
      <c r="I85" t="s">
        <v>8</v>
      </c>
      <c r="J85" t="s">
        <v>152</v>
      </c>
      <c r="K85" t="s">
        <v>208</v>
      </c>
      <c r="L85">
        <v>26</v>
      </c>
      <c r="M85">
        <v>5.93</v>
      </c>
      <c r="N85">
        <v>5.81</v>
      </c>
      <c r="O85">
        <v>39.200000000000003</v>
      </c>
      <c r="P85">
        <v>39</v>
      </c>
      <c r="Q85">
        <v>31.63</v>
      </c>
      <c r="R85">
        <v>33.79</v>
      </c>
      <c r="S85">
        <v>33.79</v>
      </c>
      <c r="T85">
        <v>4</v>
      </c>
      <c r="V85">
        <v>9</v>
      </c>
      <c r="W85">
        <v>1.177</v>
      </c>
      <c r="X85">
        <v>0.5</v>
      </c>
      <c r="Z85">
        <v>0.5</v>
      </c>
      <c r="AA85">
        <v>0.05</v>
      </c>
      <c r="AC85">
        <v>0.5</v>
      </c>
      <c r="AD85" s="10">
        <v>6.5971512824732704E-3</v>
      </c>
      <c r="AE85">
        <v>5.5</v>
      </c>
      <c r="AH85">
        <v>0.05</v>
      </c>
      <c r="AI85">
        <v>5</v>
      </c>
      <c r="AJ85">
        <v>35</v>
      </c>
      <c r="AM85">
        <v>5</v>
      </c>
      <c r="AO85">
        <v>52</v>
      </c>
      <c r="AP85">
        <v>5</v>
      </c>
      <c r="AR85">
        <v>25</v>
      </c>
      <c r="AS85">
        <v>0.05</v>
      </c>
      <c r="AU85">
        <v>3.109</v>
      </c>
      <c r="AV85">
        <v>0.152</v>
      </c>
      <c r="AW85">
        <v>4.2060000000000004</v>
      </c>
      <c r="AX85">
        <v>8.3659999999999997</v>
      </c>
      <c r="AZ85">
        <v>1</v>
      </c>
      <c r="BA85">
        <v>0.251</v>
      </c>
      <c r="BB85">
        <v>5.0000000000000001E-3</v>
      </c>
      <c r="BC85">
        <v>0.25</v>
      </c>
      <c r="BD85">
        <v>1.5E-3</v>
      </c>
      <c r="BE85">
        <v>2.5000000000000001E-2</v>
      </c>
      <c r="BF85">
        <v>2.5000000000000001E-2</v>
      </c>
      <c r="BG85">
        <v>2.5000000000000001E-2</v>
      </c>
      <c r="BH85">
        <v>0.05</v>
      </c>
      <c r="BI85">
        <v>5.0000000000000001E-4</v>
      </c>
      <c r="BJ85">
        <v>2.5999999999999999E-2</v>
      </c>
      <c r="BK85">
        <v>0.01</v>
      </c>
      <c r="BL85">
        <v>5.0000000000000001E-3</v>
      </c>
      <c r="BM85">
        <v>5.0000000000000001E-3</v>
      </c>
      <c r="BN85">
        <v>28.344000000000001</v>
      </c>
      <c r="BO85">
        <v>0.25</v>
      </c>
      <c r="BP85">
        <v>5</v>
      </c>
    </row>
    <row r="86" spans="1:68" x14ac:dyDescent="0.25">
      <c r="A86" t="s">
        <v>214</v>
      </c>
      <c r="B86">
        <v>1056441.4438</v>
      </c>
      <c r="C86">
        <v>1303576.5599</v>
      </c>
      <c r="D86">
        <v>-73.566329999999994</v>
      </c>
      <c r="E86">
        <v>7.3410599999999997</v>
      </c>
      <c r="G86">
        <v>780</v>
      </c>
      <c r="H86" t="s">
        <v>69</v>
      </c>
      <c r="I86" t="s">
        <v>8</v>
      </c>
      <c r="J86" t="s">
        <v>152</v>
      </c>
      <c r="K86" t="s">
        <v>208</v>
      </c>
      <c r="L86">
        <v>26</v>
      </c>
      <c r="M86">
        <v>5.43</v>
      </c>
      <c r="N86">
        <v>5.1100000000000003</v>
      </c>
      <c r="O86">
        <v>52</v>
      </c>
      <c r="P86">
        <v>58</v>
      </c>
      <c r="Q86">
        <v>12</v>
      </c>
      <c r="R86">
        <v>5</v>
      </c>
      <c r="S86">
        <v>5</v>
      </c>
      <c r="T86">
        <v>12.23</v>
      </c>
      <c r="V86">
        <v>3.5</v>
      </c>
      <c r="W86">
        <v>1.554</v>
      </c>
      <c r="X86">
        <v>0.5</v>
      </c>
      <c r="Z86">
        <v>0.5</v>
      </c>
      <c r="AA86">
        <v>0.05</v>
      </c>
      <c r="AC86">
        <v>0.5</v>
      </c>
      <c r="AD86" s="10">
        <v>4.2259500005795798E-3</v>
      </c>
      <c r="AE86">
        <v>5.5</v>
      </c>
      <c r="AH86">
        <v>0.05</v>
      </c>
      <c r="AI86">
        <v>5</v>
      </c>
      <c r="AJ86">
        <v>35</v>
      </c>
      <c r="AM86">
        <v>5</v>
      </c>
      <c r="AO86">
        <v>64</v>
      </c>
      <c r="AP86">
        <v>5</v>
      </c>
      <c r="AR86">
        <v>39</v>
      </c>
      <c r="AS86">
        <v>5.2999999999999999E-2</v>
      </c>
      <c r="AU86">
        <v>0.38500000000000001</v>
      </c>
      <c r="AV86">
        <v>0.05</v>
      </c>
      <c r="AW86">
        <v>0.5</v>
      </c>
      <c r="AX86">
        <v>7.2910000000000004</v>
      </c>
      <c r="AZ86">
        <v>1</v>
      </c>
      <c r="BA86">
        <v>0.128</v>
      </c>
      <c r="BB86">
        <v>5.0000000000000001E-3</v>
      </c>
      <c r="BC86">
        <v>0.25</v>
      </c>
      <c r="BD86">
        <v>1.5E-3</v>
      </c>
      <c r="BE86">
        <v>2.5000000000000001E-2</v>
      </c>
      <c r="BF86">
        <v>2.5000000000000001E-2</v>
      </c>
      <c r="BG86">
        <v>2.5000000000000001E-2</v>
      </c>
      <c r="BH86">
        <v>0.05</v>
      </c>
      <c r="BI86">
        <v>5.0000000000000001E-4</v>
      </c>
      <c r="BJ86">
        <v>0.01</v>
      </c>
      <c r="BK86">
        <v>0.01</v>
      </c>
      <c r="BL86">
        <v>5.0000000000000001E-3</v>
      </c>
      <c r="BM86">
        <v>5.0000000000000001E-3</v>
      </c>
      <c r="BN86">
        <v>5.8570000000000002</v>
      </c>
      <c r="BO86">
        <v>0.25</v>
      </c>
      <c r="BP86">
        <v>5</v>
      </c>
    </row>
    <row r="87" spans="1:68" x14ac:dyDescent="0.25">
      <c r="A87" t="s">
        <v>215</v>
      </c>
      <c r="B87">
        <v>1034984.4862</v>
      </c>
      <c r="C87">
        <v>1301756.277</v>
      </c>
      <c r="D87">
        <v>-73.760670000000005</v>
      </c>
      <c r="E87">
        <v>7.3247799999999996</v>
      </c>
      <c r="G87">
        <v>809</v>
      </c>
      <c r="H87" t="s">
        <v>4</v>
      </c>
      <c r="I87" t="s">
        <v>8</v>
      </c>
      <c r="J87" t="s">
        <v>152</v>
      </c>
      <c r="K87" t="s">
        <v>208</v>
      </c>
      <c r="L87">
        <v>60</v>
      </c>
      <c r="M87">
        <v>5.32</v>
      </c>
      <c r="N87">
        <v>5.62</v>
      </c>
      <c r="O87">
        <v>95.7</v>
      </c>
      <c r="P87">
        <v>109</v>
      </c>
      <c r="Q87">
        <v>56</v>
      </c>
      <c r="R87">
        <v>5</v>
      </c>
      <c r="S87">
        <v>5</v>
      </c>
      <c r="T87">
        <v>17.79</v>
      </c>
      <c r="V87">
        <v>3.5</v>
      </c>
      <c r="W87">
        <v>2.6080000000000001</v>
      </c>
      <c r="X87">
        <v>0.5</v>
      </c>
      <c r="Z87">
        <v>2.4</v>
      </c>
      <c r="AA87">
        <v>0.05</v>
      </c>
      <c r="AC87">
        <v>2.2000000000000002</v>
      </c>
      <c r="AD87" s="10">
        <v>1.39816894520507E-4</v>
      </c>
      <c r="AE87">
        <v>5.5</v>
      </c>
      <c r="AH87">
        <v>0.05</v>
      </c>
      <c r="AI87">
        <v>5</v>
      </c>
      <c r="AJ87">
        <v>35</v>
      </c>
      <c r="AM87">
        <v>5</v>
      </c>
      <c r="AO87">
        <v>109</v>
      </c>
      <c r="AP87">
        <v>5</v>
      </c>
      <c r="AR87">
        <v>60</v>
      </c>
      <c r="AS87">
        <v>7.8E-2</v>
      </c>
      <c r="AU87">
        <v>5.7000000000000002E-2</v>
      </c>
      <c r="AV87">
        <v>0.05</v>
      </c>
      <c r="AW87">
        <v>0.5</v>
      </c>
      <c r="AX87">
        <v>14.561999999999999</v>
      </c>
      <c r="AZ87">
        <v>1</v>
      </c>
      <c r="BA87">
        <v>1.0999999999999999E-2</v>
      </c>
      <c r="BB87">
        <v>5.0000000000000001E-3</v>
      </c>
      <c r="BC87">
        <v>0.25</v>
      </c>
      <c r="BD87">
        <v>1.5E-3</v>
      </c>
      <c r="BE87">
        <v>2.5000000000000001E-2</v>
      </c>
      <c r="BF87">
        <v>2.5000000000000001E-2</v>
      </c>
      <c r="BG87">
        <v>2.5000000000000001E-2</v>
      </c>
      <c r="BH87">
        <v>0.121</v>
      </c>
      <c r="BI87">
        <v>5.0000000000000001E-4</v>
      </c>
      <c r="BJ87">
        <v>0.01</v>
      </c>
      <c r="BK87">
        <v>0.01</v>
      </c>
      <c r="BL87">
        <v>5.0000000000000001E-3</v>
      </c>
      <c r="BM87">
        <v>5.0000000000000001E-3</v>
      </c>
      <c r="BN87">
        <v>11.454000000000001</v>
      </c>
      <c r="BO87">
        <v>0.25</v>
      </c>
      <c r="BP87">
        <v>5</v>
      </c>
    </row>
    <row r="88" spans="1:68" x14ac:dyDescent="0.25">
      <c r="A88" t="s">
        <v>216</v>
      </c>
      <c r="B88">
        <v>1050400.1998999999</v>
      </c>
      <c r="C88">
        <v>1299550.9882</v>
      </c>
      <c r="D88">
        <v>-73.621080000000006</v>
      </c>
      <c r="E88">
        <v>7.3047199999999997</v>
      </c>
      <c r="G88">
        <v>810</v>
      </c>
      <c r="H88" t="s">
        <v>4</v>
      </c>
      <c r="I88" t="s">
        <v>8</v>
      </c>
      <c r="J88" t="s">
        <v>152</v>
      </c>
      <c r="K88" t="s">
        <v>208</v>
      </c>
      <c r="L88">
        <v>47</v>
      </c>
      <c r="M88">
        <v>5.39</v>
      </c>
      <c r="N88">
        <v>5.1100000000000003</v>
      </c>
      <c r="O88">
        <v>27.89</v>
      </c>
      <c r="P88">
        <v>29.5</v>
      </c>
      <c r="Q88">
        <v>21.76</v>
      </c>
      <c r="R88">
        <v>5</v>
      </c>
      <c r="S88">
        <v>5</v>
      </c>
      <c r="T88">
        <v>4</v>
      </c>
      <c r="V88">
        <v>3.5</v>
      </c>
      <c r="W88">
        <v>0.5</v>
      </c>
      <c r="X88">
        <v>0.5</v>
      </c>
      <c r="Z88">
        <v>0.5</v>
      </c>
      <c r="AA88">
        <v>0.05</v>
      </c>
      <c r="AC88">
        <v>1</v>
      </c>
      <c r="AD88" s="10">
        <v>1.2901875444768901E-2</v>
      </c>
      <c r="AE88">
        <v>5.5</v>
      </c>
      <c r="AH88">
        <v>0.05</v>
      </c>
      <c r="AI88">
        <v>5</v>
      </c>
      <c r="AJ88">
        <v>35</v>
      </c>
      <c r="AM88">
        <v>5</v>
      </c>
      <c r="AO88">
        <v>37</v>
      </c>
      <c r="AP88">
        <v>41</v>
      </c>
      <c r="AR88">
        <v>58</v>
      </c>
      <c r="AS88">
        <v>8.3000000000000004E-2</v>
      </c>
      <c r="AU88">
        <v>5.6000000000000001E-2</v>
      </c>
      <c r="AV88">
        <v>5.5E-2</v>
      </c>
      <c r="AW88">
        <v>0.5</v>
      </c>
      <c r="AX88">
        <v>4.2290000000000001</v>
      </c>
      <c r="AZ88">
        <v>1</v>
      </c>
      <c r="BA88">
        <v>2.9000000000000001E-2</v>
      </c>
      <c r="BB88">
        <v>5.0000000000000001E-3</v>
      </c>
      <c r="BC88">
        <v>0.25</v>
      </c>
      <c r="BD88">
        <v>1.5E-3</v>
      </c>
      <c r="BE88">
        <v>0.115</v>
      </c>
      <c r="BF88">
        <v>2.5000000000000001E-2</v>
      </c>
      <c r="BG88">
        <v>2.5000000000000001E-2</v>
      </c>
      <c r="BH88">
        <v>0.05</v>
      </c>
      <c r="BI88">
        <v>5.0000000000000001E-4</v>
      </c>
      <c r="BJ88">
        <v>0.01</v>
      </c>
      <c r="BK88">
        <v>0.01</v>
      </c>
      <c r="BL88">
        <v>5.0000000000000001E-3</v>
      </c>
      <c r="BM88">
        <v>5.0000000000000001E-3</v>
      </c>
      <c r="BN88">
        <v>6.9109999999999996</v>
      </c>
      <c r="BO88">
        <v>0.25</v>
      </c>
      <c r="BP88">
        <v>5</v>
      </c>
    </row>
    <row r="89" spans="1:68" x14ac:dyDescent="0.25">
      <c r="A89" t="s">
        <v>231</v>
      </c>
      <c r="B89" s="13">
        <v>1021035.94942</v>
      </c>
      <c r="C89" s="13">
        <v>1302534.2891800001</v>
      </c>
      <c r="D89" s="12">
        <v>-73.886991666666674</v>
      </c>
      <c r="E89" s="12">
        <v>7.3318861111111104</v>
      </c>
      <c r="F89" s="3">
        <v>45580</v>
      </c>
      <c r="G89" s="2">
        <v>38969</v>
      </c>
      <c r="H89" t="s">
        <v>69</v>
      </c>
      <c r="I89" t="s">
        <v>8</v>
      </c>
      <c r="J89" t="s">
        <v>152</v>
      </c>
      <c r="K89" t="s">
        <v>245</v>
      </c>
      <c r="L89">
        <v>6</v>
      </c>
      <c r="M89">
        <v>5.98</v>
      </c>
      <c r="N89">
        <v>6.39</v>
      </c>
      <c r="O89">
        <v>99</v>
      </c>
      <c r="P89">
        <v>54.5</v>
      </c>
      <c r="Q89">
        <v>6</v>
      </c>
      <c r="R89">
        <f>+S89*1.22</f>
        <v>14.64</v>
      </c>
      <c r="S89">
        <v>12</v>
      </c>
      <c r="T89">
        <v>5.2</v>
      </c>
      <c r="V89">
        <v>18</v>
      </c>
      <c r="W89">
        <v>6</v>
      </c>
      <c r="X89">
        <v>1</v>
      </c>
      <c r="Y89">
        <v>0.12</v>
      </c>
      <c r="Z89">
        <v>9.3000000000000007</v>
      </c>
      <c r="AA89">
        <v>0.05</v>
      </c>
      <c r="AB89">
        <v>0.42</v>
      </c>
      <c r="AC89">
        <v>2.1</v>
      </c>
      <c r="AD89" s="13">
        <v>0.1</v>
      </c>
      <c r="AE89">
        <v>0.7</v>
      </c>
      <c r="AF89">
        <v>0.5</v>
      </c>
      <c r="AH89">
        <v>0.05</v>
      </c>
      <c r="AI89">
        <v>0.5</v>
      </c>
      <c r="AJ89">
        <v>5</v>
      </c>
      <c r="AK89">
        <v>0.01</v>
      </c>
      <c r="AL89">
        <v>5</v>
      </c>
      <c r="AM89">
        <v>5</v>
      </c>
      <c r="AP89">
        <v>2.5</v>
      </c>
      <c r="AR89">
        <v>42</v>
      </c>
      <c r="AS89">
        <v>0.25</v>
      </c>
      <c r="AT89">
        <v>8</v>
      </c>
      <c r="AU89">
        <v>0.05</v>
      </c>
      <c r="AV89">
        <v>0.05</v>
      </c>
      <c r="AW89">
        <v>1.73</v>
      </c>
      <c r="AX89">
        <v>3</v>
      </c>
      <c r="AY89">
        <v>130</v>
      </c>
      <c r="AZ89">
        <v>20</v>
      </c>
      <c r="BB89">
        <v>1E-3</v>
      </c>
      <c r="BC89">
        <v>0.25</v>
      </c>
      <c r="BD89">
        <v>1.5E-3</v>
      </c>
      <c r="BE89">
        <v>2.5000000000000001E-2</v>
      </c>
      <c r="BF89">
        <v>2.5000000000000001E-2</v>
      </c>
      <c r="BG89">
        <v>2.5000000000000001E-2</v>
      </c>
      <c r="BH89">
        <v>1.2999999999999999E-2</v>
      </c>
      <c r="BI89">
        <v>5.0000000000000001E-4</v>
      </c>
      <c r="BJ89">
        <v>1E-3</v>
      </c>
      <c r="BK89">
        <v>2.5000000000000001E-2</v>
      </c>
      <c r="BL89">
        <v>1E-3</v>
      </c>
      <c r="BM89">
        <v>2.5000000000000001E-3</v>
      </c>
    </row>
    <row r="90" spans="1:68" x14ac:dyDescent="0.25">
      <c r="A90" t="s">
        <v>232</v>
      </c>
      <c r="B90" s="13">
        <v>1021372.76026</v>
      </c>
      <c r="C90" s="13">
        <v>1301582.10485</v>
      </c>
      <c r="D90" s="12">
        <v>-73.883945000000011</v>
      </c>
      <c r="E90" s="12">
        <v>7.3232749999999998</v>
      </c>
      <c r="F90" s="3">
        <v>45580</v>
      </c>
      <c r="G90" s="2">
        <v>38970</v>
      </c>
      <c r="H90" t="s">
        <v>69</v>
      </c>
      <c r="I90" t="s">
        <v>8</v>
      </c>
      <c r="J90" t="s">
        <v>152</v>
      </c>
      <c r="K90" t="s">
        <v>245</v>
      </c>
      <c r="L90">
        <v>0</v>
      </c>
      <c r="M90">
        <v>5.78</v>
      </c>
      <c r="N90">
        <v>5.89</v>
      </c>
      <c r="O90">
        <v>164</v>
      </c>
      <c r="P90">
        <v>94.4</v>
      </c>
      <c r="Q90">
        <v>9</v>
      </c>
      <c r="R90">
        <f t="shared" ref="R90:R105" si="2">+S90*1.22</f>
        <v>15.86</v>
      </c>
      <c r="S90">
        <v>13</v>
      </c>
      <c r="T90">
        <v>8.4</v>
      </c>
      <c r="V90">
        <v>20</v>
      </c>
      <c r="W90">
        <v>6</v>
      </c>
      <c r="X90">
        <v>1</v>
      </c>
      <c r="Y90">
        <v>0.13</v>
      </c>
      <c r="Z90">
        <v>23.3</v>
      </c>
      <c r="AA90">
        <v>0.05</v>
      </c>
      <c r="AB90">
        <v>0.7</v>
      </c>
      <c r="AC90">
        <v>5.0999999999999996</v>
      </c>
      <c r="AD90" s="13">
        <v>0.1</v>
      </c>
      <c r="AE90">
        <v>2.7</v>
      </c>
      <c r="AF90">
        <v>0.5</v>
      </c>
      <c r="AH90">
        <v>0.05</v>
      </c>
      <c r="AI90">
        <v>1.7</v>
      </c>
      <c r="AJ90">
        <v>5</v>
      </c>
      <c r="AK90">
        <v>0.01</v>
      </c>
      <c r="AL90">
        <v>5</v>
      </c>
      <c r="AM90">
        <v>5</v>
      </c>
      <c r="AP90">
        <v>2.5</v>
      </c>
      <c r="AR90">
        <v>77</v>
      </c>
      <c r="AS90">
        <v>0.25</v>
      </c>
      <c r="AT90">
        <v>11</v>
      </c>
      <c r="AU90">
        <v>0.05</v>
      </c>
      <c r="AV90">
        <v>0.05</v>
      </c>
      <c r="AW90">
        <v>3.37</v>
      </c>
      <c r="AX90">
        <v>8.73</v>
      </c>
      <c r="AY90">
        <v>16000</v>
      </c>
      <c r="AZ90">
        <v>9200</v>
      </c>
      <c r="BB90">
        <v>1E-3</v>
      </c>
      <c r="BC90">
        <v>0.25</v>
      </c>
      <c r="BD90">
        <v>1.5E-3</v>
      </c>
      <c r="BE90">
        <v>0.18</v>
      </c>
      <c r="BF90">
        <v>2.5000000000000001E-2</v>
      </c>
      <c r="BG90">
        <v>2.5000000000000001E-2</v>
      </c>
      <c r="BH90">
        <v>2.5000000000000001E-2</v>
      </c>
      <c r="BI90">
        <v>5.0000000000000001E-4</v>
      </c>
      <c r="BJ90">
        <v>1E-3</v>
      </c>
      <c r="BK90">
        <v>2.5000000000000001E-2</v>
      </c>
      <c r="BL90">
        <v>2E-3</v>
      </c>
      <c r="BM90">
        <v>2.5000000000000001E-3</v>
      </c>
    </row>
    <row r="91" spans="1:68" x14ac:dyDescent="0.25">
      <c r="A91" t="s">
        <v>233</v>
      </c>
      <c r="B91" s="13">
        <v>1025138.75424</v>
      </c>
      <c r="C91" s="13">
        <v>1302071.09399</v>
      </c>
      <c r="D91" s="12">
        <v>-73.849836111111102</v>
      </c>
      <c r="E91" s="12">
        <v>7.3276805555555553</v>
      </c>
      <c r="F91" s="3">
        <v>45580</v>
      </c>
      <c r="G91" s="2">
        <v>38971</v>
      </c>
      <c r="H91" t="s">
        <v>69</v>
      </c>
      <c r="I91" t="s">
        <v>8</v>
      </c>
      <c r="J91" t="s">
        <v>152</v>
      </c>
      <c r="K91" t="s">
        <v>245</v>
      </c>
      <c r="L91">
        <v>0</v>
      </c>
      <c r="M91">
        <v>4.26</v>
      </c>
      <c r="N91">
        <v>4.46</v>
      </c>
      <c r="O91">
        <v>272</v>
      </c>
      <c r="P91">
        <v>160.6</v>
      </c>
      <c r="Q91">
        <v>14</v>
      </c>
      <c r="R91">
        <f t="shared" si="2"/>
        <v>3.05</v>
      </c>
      <c r="S91">
        <v>2.5</v>
      </c>
      <c r="T91">
        <v>16.8</v>
      </c>
      <c r="V91">
        <v>24</v>
      </c>
      <c r="W91">
        <v>7</v>
      </c>
      <c r="X91">
        <v>2</v>
      </c>
      <c r="Y91">
        <v>0.02</v>
      </c>
      <c r="Z91">
        <v>53.2</v>
      </c>
      <c r="AA91">
        <v>0.05</v>
      </c>
      <c r="AB91">
        <v>0.84</v>
      </c>
      <c r="AC91">
        <v>11.1</v>
      </c>
      <c r="AD91" s="13">
        <v>0.1</v>
      </c>
      <c r="AE91">
        <v>1.4</v>
      </c>
      <c r="AF91">
        <v>0.5</v>
      </c>
      <c r="AH91">
        <v>0.05</v>
      </c>
      <c r="AI91">
        <v>1.2</v>
      </c>
      <c r="AJ91">
        <v>5</v>
      </c>
      <c r="AK91">
        <v>0.01</v>
      </c>
      <c r="AL91">
        <v>5</v>
      </c>
      <c r="AM91">
        <v>5</v>
      </c>
      <c r="AP91">
        <v>11</v>
      </c>
      <c r="AR91">
        <v>119</v>
      </c>
      <c r="AS91">
        <v>0.25</v>
      </c>
      <c r="AT91">
        <v>10</v>
      </c>
      <c r="AU91">
        <v>0.05</v>
      </c>
      <c r="AV91">
        <v>0.05</v>
      </c>
      <c r="AW91">
        <v>1.99</v>
      </c>
      <c r="AX91">
        <v>13.36</v>
      </c>
      <c r="AY91">
        <v>920</v>
      </c>
      <c r="AZ91">
        <v>240</v>
      </c>
      <c r="BB91">
        <v>1E-3</v>
      </c>
      <c r="BC91">
        <v>0.25</v>
      </c>
      <c r="BD91">
        <v>1.5E-3</v>
      </c>
      <c r="BE91">
        <v>0.06</v>
      </c>
      <c r="BF91">
        <v>2.5000000000000001E-2</v>
      </c>
      <c r="BG91">
        <v>2.5000000000000001E-2</v>
      </c>
      <c r="BH91">
        <v>0.25600000000000001</v>
      </c>
      <c r="BI91">
        <v>5.0000000000000001E-4</v>
      </c>
      <c r="BJ91">
        <v>1E-3</v>
      </c>
      <c r="BK91">
        <v>2.5000000000000001E-2</v>
      </c>
      <c r="BL91">
        <v>1E-3</v>
      </c>
      <c r="BM91">
        <v>2.5000000000000001E-3</v>
      </c>
    </row>
    <row r="92" spans="1:68" x14ac:dyDescent="0.25">
      <c r="A92" t="s">
        <v>234</v>
      </c>
      <c r="B92" s="13">
        <v>1026246.43517</v>
      </c>
      <c r="C92" s="13">
        <v>1302396.6891900001</v>
      </c>
      <c r="D92" s="12">
        <v>-73.839802777777777</v>
      </c>
      <c r="E92" s="12">
        <v>7.3306194444444444</v>
      </c>
      <c r="F92" s="3">
        <v>45580</v>
      </c>
      <c r="G92" s="2">
        <v>38972</v>
      </c>
      <c r="H92" t="s">
        <v>69</v>
      </c>
      <c r="I92" t="s">
        <v>8</v>
      </c>
      <c r="J92" t="s">
        <v>152</v>
      </c>
      <c r="K92" t="s">
        <v>245</v>
      </c>
      <c r="L92">
        <v>0</v>
      </c>
      <c r="M92">
        <v>4.51</v>
      </c>
      <c r="N92">
        <v>4.71</v>
      </c>
      <c r="O92">
        <v>140</v>
      </c>
      <c r="P92">
        <v>85</v>
      </c>
      <c r="Q92">
        <v>2.5</v>
      </c>
      <c r="R92">
        <f t="shared" si="2"/>
        <v>81.739999999999995</v>
      </c>
      <c r="S92">
        <v>67</v>
      </c>
      <c r="T92">
        <v>9.6999999999999993</v>
      </c>
      <c r="V92">
        <v>28</v>
      </c>
      <c r="W92">
        <v>12</v>
      </c>
      <c r="X92">
        <v>2</v>
      </c>
      <c r="Y92">
        <v>0.01</v>
      </c>
      <c r="Z92">
        <v>12</v>
      </c>
      <c r="AA92">
        <v>0.05</v>
      </c>
      <c r="AB92">
        <v>0.28000000000000003</v>
      </c>
      <c r="AC92">
        <v>2.7</v>
      </c>
      <c r="AD92" s="13">
        <v>0.1</v>
      </c>
      <c r="AE92">
        <v>9.9</v>
      </c>
      <c r="AF92">
        <v>0.5</v>
      </c>
      <c r="AH92">
        <v>0.05</v>
      </c>
      <c r="AI92">
        <v>2.2000000000000002</v>
      </c>
      <c r="AJ92">
        <v>5</v>
      </c>
      <c r="AK92">
        <v>0.01</v>
      </c>
      <c r="AL92">
        <v>5</v>
      </c>
      <c r="AM92">
        <v>5</v>
      </c>
      <c r="AP92">
        <v>2.5</v>
      </c>
      <c r="AR92">
        <v>29</v>
      </c>
      <c r="AS92">
        <v>0.25</v>
      </c>
      <c r="AT92">
        <v>7</v>
      </c>
      <c r="AU92">
        <v>0.1</v>
      </c>
      <c r="AV92">
        <v>0.05</v>
      </c>
      <c r="AW92">
        <v>1.45</v>
      </c>
      <c r="AX92">
        <v>9.08</v>
      </c>
      <c r="AY92">
        <v>11</v>
      </c>
      <c r="AZ92">
        <v>2</v>
      </c>
      <c r="BB92">
        <v>1E-3</v>
      </c>
      <c r="BC92">
        <v>0.25</v>
      </c>
      <c r="BD92">
        <v>1.5E-3</v>
      </c>
      <c r="BE92">
        <v>2.5000000000000001E-2</v>
      </c>
      <c r="BF92">
        <v>2.5000000000000001E-2</v>
      </c>
      <c r="BG92">
        <v>2.5000000000000001E-2</v>
      </c>
      <c r="BH92">
        <v>1.4E-2</v>
      </c>
      <c r="BI92">
        <v>5.0000000000000001E-4</v>
      </c>
      <c r="BJ92">
        <v>1E-3</v>
      </c>
      <c r="BK92">
        <v>2.5000000000000001E-2</v>
      </c>
      <c r="BL92">
        <v>1E-3</v>
      </c>
      <c r="BM92">
        <v>2.5000000000000001E-3</v>
      </c>
    </row>
    <row r="93" spans="1:68" x14ac:dyDescent="0.25">
      <c r="A93" t="s">
        <v>235</v>
      </c>
      <c r="B93" s="13">
        <v>1026348.64491</v>
      </c>
      <c r="C93" s="13">
        <v>1306287.1736900001</v>
      </c>
      <c r="D93" s="12">
        <v>-73.838858333333334</v>
      </c>
      <c r="E93" s="12">
        <v>7.3657972222222217</v>
      </c>
      <c r="F93" s="3">
        <v>45580</v>
      </c>
      <c r="G93" s="2">
        <v>38973</v>
      </c>
      <c r="H93" t="s">
        <v>69</v>
      </c>
      <c r="I93" t="s">
        <v>8</v>
      </c>
      <c r="J93" t="s">
        <v>152</v>
      </c>
      <c r="K93" t="s">
        <v>245</v>
      </c>
      <c r="L93">
        <v>0</v>
      </c>
      <c r="M93">
        <v>6.27</v>
      </c>
      <c r="N93">
        <v>6.41</v>
      </c>
      <c r="O93">
        <v>29</v>
      </c>
      <c r="P93">
        <v>18.7</v>
      </c>
      <c r="Q93">
        <v>2.5</v>
      </c>
      <c r="R93">
        <f t="shared" si="2"/>
        <v>8.5399999999999991</v>
      </c>
      <c r="S93">
        <v>7</v>
      </c>
      <c r="T93">
        <v>1</v>
      </c>
      <c r="V93">
        <v>8</v>
      </c>
      <c r="W93">
        <v>1</v>
      </c>
      <c r="X93">
        <v>1</v>
      </c>
      <c r="Y93">
        <v>0.01</v>
      </c>
      <c r="Z93">
        <v>2.4</v>
      </c>
      <c r="AA93">
        <v>0.05</v>
      </c>
      <c r="AB93">
        <v>0.28000000000000003</v>
      </c>
      <c r="AC93">
        <v>0.5</v>
      </c>
      <c r="AD93" s="13">
        <v>0.1</v>
      </c>
      <c r="AE93">
        <v>0.6</v>
      </c>
      <c r="AF93">
        <v>0.5</v>
      </c>
      <c r="AH93">
        <v>0.05</v>
      </c>
      <c r="AI93">
        <v>0.5</v>
      </c>
      <c r="AJ93">
        <v>5</v>
      </c>
      <c r="AK93">
        <v>0.01</v>
      </c>
      <c r="AL93">
        <v>5</v>
      </c>
      <c r="AM93">
        <v>5</v>
      </c>
      <c r="AP93">
        <v>2.5</v>
      </c>
      <c r="AR93">
        <v>33</v>
      </c>
      <c r="AS93">
        <v>0.25</v>
      </c>
      <c r="AT93">
        <v>6</v>
      </c>
      <c r="AU93">
        <v>0.05</v>
      </c>
      <c r="AV93">
        <v>0.05</v>
      </c>
      <c r="AW93">
        <v>2.06</v>
      </c>
      <c r="AX93">
        <v>0.99</v>
      </c>
      <c r="AY93">
        <v>22</v>
      </c>
      <c r="AZ93">
        <v>2</v>
      </c>
      <c r="BB93">
        <v>1E-3</v>
      </c>
      <c r="BC93">
        <v>0.25</v>
      </c>
      <c r="BD93">
        <v>1.5E-3</v>
      </c>
      <c r="BE93">
        <v>2.5000000000000001E-2</v>
      </c>
      <c r="BF93">
        <v>2.5000000000000001E-2</v>
      </c>
      <c r="BG93">
        <v>2.5000000000000001E-2</v>
      </c>
      <c r="BH93">
        <v>1.2999999999999999E-2</v>
      </c>
      <c r="BI93">
        <v>5.0000000000000001E-4</v>
      </c>
      <c r="BJ93">
        <v>3.0000000000000001E-3</v>
      </c>
      <c r="BK93">
        <v>2.5000000000000001E-2</v>
      </c>
      <c r="BL93">
        <v>1E-3</v>
      </c>
      <c r="BM93">
        <v>2.5000000000000001E-3</v>
      </c>
    </row>
    <row r="94" spans="1:68" x14ac:dyDescent="0.25">
      <c r="A94" t="s">
        <v>24</v>
      </c>
      <c r="B94" s="13">
        <v>1024771.9819</v>
      </c>
      <c r="C94" s="13">
        <v>1305631.39845</v>
      </c>
      <c r="D94" s="12">
        <v>-73.853141666666659</v>
      </c>
      <c r="E94" s="12">
        <v>7.3598749999999997</v>
      </c>
      <c r="F94" s="3">
        <v>45580</v>
      </c>
      <c r="G94" s="2">
        <v>38974</v>
      </c>
      <c r="H94" t="s">
        <v>69</v>
      </c>
      <c r="I94" t="s">
        <v>8</v>
      </c>
      <c r="J94" t="s">
        <v>152</v>
      </c>
      <c r="K94" t="s">
        <v>245</v>
      </c>
      <c r="L94">
        <v>20</v>
      </c>
      <c r="M94">
        <v>4.3499999999999996</v>
      </c>
      <c r="N94">
        <v>4.6500000000000004</v>
      </c>
      <c r="O94">
        <v>287</v>
      </c>
      <c r="P94">
        <v>175.5</v>
      </c>
      <c r="Q94">
        <v>40</v>
      </c>
      <c r="R94">
        <f t="shared" si="2"/>
        <v>3.05</v>
      </c>
      <c r="S94">
        <v>2.5</v>
      </c>
      <c r="T94">
        <v>8.3000000000000007</v>
      </c>
      <c r="V94">
        <v>44</v>
      </c>
      <c r="W94">
        <v>11</v>
      </c>
      <c r="X94">
        <v>4</v>
      </c>
      <c r="Y94">
        <v>0.05</v>
      </c>
      <c r="Z94">
        <v>76.099999999999994</v>
      </c>
      <c r="AA94">
        <v>0.05</v>
      </c>
      <c r="AB94">
        <v>1.1200000000000001</v>
      </c>
      <c r="AC94">
        <v>15.6</v>
      </c>
      <c r="AD94" s="13">
        <v>0.1</v>
      </c>
      <c r="AE94">
        <v>1.1000000000000001</v>
      </c>
      <c r="AF94">
        <v>0.5</v>
      </c>
      <c r="AH94">
        <v>0.05</v>
      </c>
      <c r="AI94">
        <v>1.4</v>
      </c>
      <c r="AJ94">
        <v>5</v>
      </c>
      <c r="AK94">
        <v>0.01</v>
      </c>
      <c r="AL94">
        <v>5</v>
      </c>
      <c r="AM94">
        <v>5</v>
      </c>
      <c r="AP94">
        <v>2.5</v>
      </c>
      <c r="AR94">
        <v>144</v>
      </c>
      <c r="AS94">
        <v>0.25</v>
      </c>
      <c r="AT94">
        <v>7</v>
      </c>
      <c r="AU94">
        <v>0.05</v>
      </c>
      <c r="AV94">
        <v>0.21</v>
      </c>
      <c r="AW94">
        <v>11.16</v>
      </c>
      <c r="AX94">
        <v>1.54</v>
      </c>
      <c r="AY94">
        <v>79</v>
      </c>
      <c r="AZ94">
        <v>4.5</v>
      </c>
      <c r="BB94">
        <v>1E-3</v>
      </c>
      <c r="BC94">
        <v>0.25</v>
      </c>
      <c r="BD94">
        <v>1.5E-3</v>
      </c>
      <c r="BE94">
        <v>0.08</v>
      </c>
      <c r="BF94">
        <v>2.5000000000000001E-2</v>
      </c>
      <c r="BG94">
        <v>2.5000000000000001E-2</v>
      </c>
      <c r="BH94">
        <v>3.6999999999999998E-2</v>
      </c>
      <c r="BI94">
        <v>5.0000000000000001E-4</v>
      </c>
      <c r="BJ94">
        <v>1.0999999999999999E-2</v>
      </c>
      <c r="BK94">
        <v>2.5000000000000001E-2</v>
      </c>
      <c r="BL94">
        <v>4.0000000000000001E-3</v>
      </c>
      <c r="BM94">
        <v>2.5000000000000001E-3</v>
      </c>
    </row>
    <row r="95" spans="1:68" x14ac:dyDescent="0.25">
      <c r="A95" t="s">
        <v>236</v>
      </c>
      <c r="B95" s="13">
        <v>1020718.08267</v>
      </c>
      <c r="C95" s="13">
        <v>1307197.1888900001</v>
      </c>
      <c r="D95" s="12">
        <v>-73.88985277777779</v>
      </c>
      <c r="E95" s="12">
        <v>7.3740499999999995</v>
      </c>
      <c r="F95" s="3">
        <v>45581</v>
      </c>
      <c r="G95" s="2">
        <v>38976</v>
      </c>
      <c r="H95" t="s">
        <v>69</v>
      </c>
      <c r="I95" t="s">
        <v>8</v>
      </c>
      <c r="J95" t="s">
        <v>152</v>
      </c>
      <c r="K95" t="s">
        <v>245</v>
      </c>
      <c r="L95">
        <v>0</v>
      </c>
      <c r="M95">
        <v>5.66</v>
      </c>
      <c r="N95">
        <v>6.04</v>
      </c>
      <c r="O95">
        <v>404</v>
      </c>
      <c r="P95">
        <v>246</v>
      </c>
      <c r="Q95">
        <v>22</v>
      </c>
      <c r="R95">
        <f t="shared" si="2"/>
        <v>34.159999999999997</v>
      </c>
      <c r="S95">
        <v>28</v>
      </c>
      <c r="T95">
        <v>20.3</v>
      </c>
      <c r="V95">
        <v>53</v>
      </c>
      <c r="W95">
        <v>14</v>
      </c>
      <c r="X95">
        <v>5</v>
      </c>
      <c r="Y95">
        <v>0.02</v>
      </c>
      <c r="Z95">
        <v>25.7</v>
      </c>
      <c r="AA95">
        <v>0.05</v>
      </c>
      <c r="AB95">
        <v>0.56000000000000005</v>
      </c>
      <c r="AC95">
        <v>5.7</v>
      </c>
      <c r="AD95" s="13">
        <v>0.1</v>
      </c>
      <c r="AE95">
        <v>31.3</v>
      </c>
      <c r="AF95">
        <v>0.5</v>
      </c>
      <c r="AH95">
        <v>0.05</v>
      </c>
      <c r="AI95">
        <v>2.6</v>
      </c>
      <c r="AJ95">
        <v>5</v>
      </c>
      <c r="AK95">
        <v>0.01</v>
      </c>
      <c r="AL95">
        <v>5</v>
      </c>
      <c r="AM95">
        <v>5</v>
      </c>
      <c r="AP95">
        <v>2.5</v>
      </c>
      <c r="AR95">
        <v>155</v>
      </c>
      <c r="AS95">
        <v>0.25</v>
      </c>
      <c r="AT95">
        <v>8</v>
      </c>
      <c r="AU95">
        <v>0.05</v>
      </c>
      <c r="AV95">
        <v>0.14000000000000001</v>
      </c>
      <c r="AW95">
        <v>35.65</v>
      </c>
      <c r="AX95">
        <v>4.78</v>
      </c>
      <c r="AY95">
        <v>20</v>
      </c>
      <c r="AZ95">
        <v>4</v>
      </c>
      <c r="BB95">
        <v>1E-3</v>
      </c>
      <c r="BC95">
        <v>0.25</v>
      </c>
      <c r="BD95">
        <v>1.5E-3</v>
      </c>
      <c r="BE95">
        <v>0.06</v>
      </c>
      <c r="BF95">
        <v>2.5000000000000001E-2</v>
      </c>
      <c r="BG95">
        <v>2.5000000000000001E-2</v>
      </c>
      <c r="BH95">
        <v>2.5000000000000001E-2</v>
      </c>
      <c r="BI95">
        <v>1E-3</v>
      </c>
      <c r="BJ95">
        <v>2E-3</v>
      </c>
      <c r="BK95">
        <v>2.5000000000000001E-2</v>
      </c>
      <c r="BL95">
        <v>1E-3</v>
      </c>
      <c r="BM95" s="7">
        <v>0.01</v>
      </c>
    </row>
    <row r="96" spans="1:68" x14ac:dyDescent="0.25">
      <c r="A96" t="s">
        <v>237</v>
      </c>
      <c r="B96" s="13">
        <v>1022750.01449</v>
      </c>
      <c r="C96" s="13">
        <v>1306844.1864199999</v>
      </c>
      <c r="D96" s="12">
        <v>-73.871449999999996</v>
      </c>
      <c r="E96" s="12">
        <v>7.3708499999999999</v>
      </c>
      <c r="F96" s="3">
        <v>45581</v>
      </c>
      <c r="G96" s="2">
        <v>38977</v>
      </c>
      <c r="H96" t="s">
        <v>69</v>
      </c>
      <c r="I96" t="s">
        <v>8</v>
      </c>
      <c r="J96" t="s">
        <v>152</v>
      </c>
      <c r="K96" t="s">
        <v>245</v>
      </c>
      <c r="L96">
        <v>0</v>
      </c>
      <c r="M96">
        <v>4.5</v>
      </c>
      <c r="N96">
        <v>4.84</v>
      </c>
      <c r="O96">
        <v>47</v>
      </c>
      <c r="P96">
        <v>28.8</v>
      </c>
      <c r="Q96">
        <v>20</v>
      </c>
      <c r="R96">
        <f t="shared" si="2"/>
        <v>3.05</v>
      </c>
      <c r="S96">
        <v>2.5</v>
      </c>
      <c r="T96">
        <v>3.4</v>
      </c>
      <c r="V96">
        <v>16</v>
      </c>
      <c r="W96">
        <v>1</v>
      </c>
      <c r="X96">
        <v>3</v>
      </c>
      <c r="Y96">
        <v>0.01</v>
      </c>
      <c r="Z96">
        <v>2</v>
      </c>
      <c r="AA96">
        <v>0.05</v>
      </c>
      <c r="AB96">
        <v>0.28000000000000003</v>
      </c>
      <c r="AC96">
        <v>0.5</v>
      </c>
      <c r="AD96" s="13">
        <v>0.4</v>
      </c>
      <c r="AE96">
        <v>1</v>
      </c>
      <c r="AF96">
        <v>0.5</v>
      </c>
      <c r="AH96">
        <v>0.1</v>
      </c>
      <c r="AI96">
        <v>2.2000000000000002</v>
      </c>
      <c r="AJ96">
        <v>5</v>
      </c>
      <c r="AK96">
        <v>0.01</v>
      </c>
      <c r="AL96">
        <v>5</v>
      </c>
      <c r="AM96">
        <v>5</v>
      </c>
      <c r="AP96">
        <v>2.5</v>
      </c>
      <c r="AR96">
        <v>20</v>
      </c>
      <c r="AS96">
        <v>0.25</v>
      </c>
      <c r="AT96">
        <v>10</v>
      </c>
      <c r="AU96">
        <v>0.05</v>
      </c>
      <c r="AV96">
        <v>0.05</v>
      </c>
      <c r="AW96">
        <v>1.48</v>
      </c>
      <c r="AX96">
        <v>1.1599999999999999</v>
      </c>
      <c r="AY96">
        <v>1600</v>
      </c>
      <c r="AZ96">
        <v>920</v>
      </c>
      <c r="BB96">
        <v>1E-3</v>
      </c>
      <c r="BC96">
        <v>0.25</v>
      </c>
      <c r="BD96">
        <v>1.5E-3</v>
      </c>
      <c r="BE96">
        <v>7.0000000000000007E-2</v>
      </c>
      <c r="BF96">
        <v>2.5000000000000001E-2</v>
      </c>
      <c r="BG96">
        <v>2.5000000000000001E-2</v>
      </c>
      <c r="BH96">
        <v>8.0000000000000002E-3</v>
      </c>
      <c r="BI96">
        <v>5.0000000000000001E-4</v>
      </c>
      <c r="BJ96">
        <v>1E-3</v>
      </c>
      <c r="BK96">
        <v>2.5000000000000001E-2</v>
      </c>
      <c r="BL96">
        <v>1E-3</v>
      </c>
      <c r="BM96">
        <v>2.5000000000000001E-3</v>
      </c>
    </row>
    <row r="97" spans="1:65" x14ac:dyDescent="0.25">
      <c r="A97" t="s">
        <v>238</v>
      </c>
      <c r="B97" s="13">
        <v>1023021.69296</v>
      </c>
      <c r="C97" s="13">
        <v>1306675.6577600001</v>
      </c>
      <c r="D97" s="12">
        <v>-73.868989999999997</v>
      </c>
      <c r="E97" s="12">
        <v>7.3693249999999999</v>
      </c>
      <c r="F97" s="3">
        <v>45581</v>
      </c>
      <c r="G97" s="2">
        <v>38978</v>
      </c>
      <c r="H97" t="s">
        <v>69</v>
      </c>
      <c r="I97" t="s">
        <v>8</v>
      </c>
      <c r="J97" t="s">
        <v>152</v>
      </c>
      <c r="K97" t="s">
        <v>245</v>
      </c>
      <c r="L97">
        <v>0</v>
      </c>
      <c r="M97">
        <v>5.01</v>
      </c>
      <c r="N97">
        <v>5.3</v>
      </c>
      <c r="O97">
        <v>79</v>
      </c>
      <c r="P97">
        <v>28.8</v>
      </c>
      <c r="Q97">
        <v>20</v>
      </c>
      <c r="R97">
        <f t="shared" si="2"/>
        <v>7.32</v>
      </c>
      <c r="S97">
        <v>6</v>
      </c>
      <c r="T97">
        <v>7</v>
      </c>
      <c r="V97">
        <v>20</v>
      </c>
      <c r="W97">
        <v>4</v>
      </c>
      <c r="X97">
        <v>2</v>
      </c>
      <c r="Y97">
        <v>0.02</v>
      </c>
      <c r="Z97">
        <v>7.2</v>
      </c>
      <c r="AA97">
        <v>0.05</v>
      </c>
      <c r="AB97">
        <v>0.05</v>
      </c>
      <c r="AC97">
        <v>1.6</v>
      </c>
      <c r="AD97" s="13">
        <v>0.3</v>
      </c>
      <c r="AE97">
        <v>0.3</v>
      </c>
      <c r="AF97">
        <v>0.5</v>
      </c>
      <c r="AH97">
        <v>0.32</v>
      </c>
      <c r="AI97">
        <v>0.5</v>
      </c>
      <c r="AJ97">
        <v>5</v>
      </c>
      <c r="AK97">
        <v>0.01</v>
      </c>
      <c r="AL97">
        <v>5</v>
      </c>
      <c r="AM97">
        <v>5</v>
      </c>
      <c r="AP97">
        <v>2.5</v>
      </c>
      <c r="AR97">
        <v>35</v>
      </c>
      <c r="AS97">
        <v>0.25</v>
      </c>
      <c r="AT97">
        <v>6</v>
      </c>
      <c r="AU97">
        <v>0.05</v>
      </c>
      <c r="AV97">
        <v>0.05</v>
      </c>
      <c r="AW97">
        <v>3.25</v>
      </c>
      <c r="AX97">
        <v>1.07</v>
      </c>
      <c r="AY97">
        <v>21</v>
      </c>
      <c r="AZ97">
        <v>2</v>
      </c>
      <c r="BB97">
        <v>1E-3</v>
      </c>
      <c r="BC97">
        <v>0.25</v>
      </c>
      <c r="BD97">
        <v>1.5E-3</v>
      </c>
      <c r="BE97">
        <v>2.5000000000000001E-2</v>
      </c>
      <c r="BF97">
        <v>2.5000000000000001E-2</v>
      </c>
      <c r="BG97">
        <v>2.5000000000000001E-2</v>
      </c>
      <c r="BH97">
        <v>1.0999999999999999E-2</v>
      </c>
      <c r="BI97">
        <v>5.0000000000000001E-4</v>
      </c>
      <c r="BJ97">
        <v>1E-3</v>
      </c>
      <c r="BK97">
        <v>2.5000000000000001E-2</v>
      </c>
      <c r="BL97">
        <v>1E-3</v>
      </c>
      <c r="BM97">
        <v>2.5000000000000001E-3</v>
      </c>
    </row>
    <row r="98" spans="1:65" x14ac:dyDescent="0.25">
      <c r="A98" t="s">
        <v>25</v>
      </c>
      <c r="B98" s="13">
        <v>1023090.62209</v>
      </c>
      <c r="C98" s="13">
        <v>1305656.38873</v>
      </c>
      <c r="D98" s="12">
        <v>-73.868369999999999</v>
      </c>
      <c r="E98" s="12">
        <v>7.3601083333333328</v>
      </c>
      <c r="F98" s="3">
        <v>45581</v>
      </c>
      <c r="G98" s="2">
        <v>38979</v>
      </c>
      <c r="H98" t="s">
        <v>4</v>
      </c>
      <c r="I98" t="s">
        <v>8</v>
      </c>
      <c r="J98" t="s">
        <v>152</v>
      </c>
      <c r="K98" t="s">
        <v>245</v>
      </c>
      <c r="L98">
        <v>68</v>
      </c>
      <c r="M98">
        <v>5.0999999999999996</v>
      </c>
      <c r="N98">
        <v>5.68</v>
      </c>
      <c r="O98">
        <v>39</v>
      </c>
      <c r="P98">
        <v>16</v>
      </c>
      <c r="Q98">
        <v>10</v>
      </c>
      <c r="R98">
        <f t="shared" si="2"/>
        <v>8.5399999999999991</v>
      </c>
      <c r="S98">
        <v>7</v>
      </c>
      <c r="T98">
        <v>0.4</v>
      </c>
      <c r="V98">
        <v>8</v>
      </c>
      <c r="W98">
        <v>1</v>
      </c>
      <c r="X98">
        <v>1</v>
      </c>
      <c r="Y98">
        <v>0.01</v>
      </c>
      <c r="Z98">
        <v>1.1000000000000001</v>
      </c>
      <c r="AA98">
        <v>0.05</v>
      </c>
      <c r="AB98">
        <v>0.14000000000000001</v>
      </c>
      <c r="AC98">
        <v>0.5</v>
      </c>
      <c r="AD98" s="13">
        <v>0.1</v>
      </c>
      <c r="AE98">
        <v>0.4</v>
      </c>
      <c r="AF98">
        <v>0.5</v>
      </c>
      <c r="AH98">
        <v>0.05</v>
      </c>
      <c r="AI98">
        <v>0.5</v>
      </c>
      <c r="AJ98">
        <v>5</v>
      </c>
      <c r="AK98">
        <v>0.01</v>
      </c>
      <c r="AL98">
        <v>5</v>
      </c>
      <c r="AM98">
        <v>5</v>
      </c>
      <c r="AP98">
        <v>11</v>
      </c>
      <c r="AR98">
        <v>37</v>
      </c>
      <c r="AS98">
        <v>0.25</v>
      </c>
      <c r="AT98">
        <v>8</v>
      </c>
      <c r="AU98">
        <v>0.05</v>
      </c>
      <c r="AV98">
        <v>0.05</v>
      </c>
      <c r="AW98">
        <v>2.06</v>
      </c>
      <c r="AX98">
        <v>1.02</v>
      </c>
      <c r="AY98">
        <v>14</v>
      </c>
      <c r="AZ98">
        <v>2</v>
      </c>
      <c r="BB98">
        <v>1E-3</v>
      </c>
      <c r="BC98">
        <v>0.25</v>
      </c>
      <c r="BD98">
        <v>1.5E-3</v>
      </c>
      <c r="BE98">
        <v>2.5000000000000001E-2</v>
      </c>
      <c r="BF98">
        <v>2.5000000000000001E-2</v>
      </c>
      <c r="BG98">
        <v>2.5000000000000001E-2</v>
      </c>
      <c r="BH98">
        <v>8.0000000000000002E-3</v>
      </c>
      <c r="BI98">
        <v>5.0000000000000001E-4</v>
      </c>
      <c r="BJ98">
        <v>1E-3</v>
      </c>
      <c r="BK98">
        <v>2.5000000000000001E-2</v>
      </c>
      <c r="BL98">
        <v>1E-3</v>
      </c>
      <c r="BM98">
        <v>2.5000000000000001E-3</v>
      </c>
    </row>
    <row r="99" spans="1:65" x14ac:dyDescent="0.25">
      <c r="A99" t="s">
        <v>239</v>
      </c>
      <c r="B99" s="13">
        <v>1023860.21507</v>
      </c>
      <c r="C99" s="13">
        <v>1306839.1814900001</v>
      </c>
      <c r="D99" s="12">
        <v>-73.861394444444443</v>
      </c>
      <c r="E99" s="12">
        <v>7.3708</v>
      </c>
      <c r="F99" s="3">
        <v>45581</v>
      </c>
      <c r="G99" s="2">
        <v>38980</v>
      </c>
      <c r="H99" t="s">
        <v>69</v>
      </c>
      <c r="I99" t="s">
        <v>8</v>
      </c>
      <c r="J99" t="s">
        <v>152</v>
      </c>
      <c r="K99" t="s">
        <v>245</v>
      </c>
      <c r="L99">
        <v>0</v>
      </c>
      <c r="M99">
        <v>5.61</v>
      </c>
      <c r="N99">
        <v>5.8</v>
      </c>
      <c r="O99">
        <v>53</v>
      </c>
      <c r="P99">
        <v>32.4</v>
      </c>
      <c r="Q99">
        <v>18</v>
      </c>
      <c r="R99">
        <f t="shared" si="2"/>
        <v>18.3</v>
      </c>
      <c r="S99">
        <v>15</v>
      </c>
      <c r="T99">
        <v>0.4</v>
      </c>
      <c r="V99">
        <v>16</v>
      </c>
      <c r="W99">
        <v>4</v>
      </c>
      <c r="X99">
        <v>1</v>
      </c>
      <c r="Y99">
        <v>0.03</v>
      </c>
      <c r="Z99">
        <v>2.6</v>
      </c>
      <c r="AA99">
        <v>0.05</v>
      </c>
      <c r="AB99">
        <v>0.28000000000000003</v>
      </c>
      <c r="AC99">
        <v>0.5</v>
      </c>
      <c r="AD99" s="13">
        <v>0.1</v>
      </c>
      <c r="AE99">
        <v>0.5</v>
      </c>
      <c r="AF99">
        <v>0.5</v>
      </c>
      <c r="AH99">
        <v>0.2</v>
      </c>
      <c r="AI99">
        <v>0.5</v>
      </c>
      <c r="AJ99">
        <v>5</v>
      </c>
      <c r="AK99">
        <v>0.01</v>
      </c>
      <c r="AL99">
        <v>5</v>
      </c>
      <c r="AM99">
        <v>5</v>
      </c>
      <c r="AP99">
        <v>2.5</v>
      </c>
      <c r="AR99">
        <v>41</v>
      </c>
      <c r="AS99">
        <v>0.25</v>
      </c>
      <c r="AT99">
        <v>8</v>
      </c>
      <c r="AU99">
        <v>0.05</v>
      </c>
      <c r="AV99">
        <v>0.05</v>
      </c>
      <c r="AW99">
        <v>3.13</v>
      </c>
      <c r="AX99">
        <v>1.1499999999999999</v>
      </c>
      <c r="AY99">
        <v>170</v>
      </c>
      <c r="AZ99">
        <v>4.5</v>
      </c>
      <c r="BB99">
        <v>1E-3</v>
      </c>
      <c r="BC99">
        <v>0.25</v>
      </c>
      <c r="BD99">
        <v>1.5E-3</v>
      </c>
      <c r="BE99">
        <v>2.5000000000000001E-2</v>
      </c>
      <c r="BF99">
        <v>2.5000000000000001E-2</v>
      </c>
      <c r="BG99">
        <v>2.5000000000000001E-2</v>
      </c>
      <c r="BH99">
        <v>1.2E-2</v>
      </c>
      <c r="BI99">
        <v>5.0000000000000001E-4</v>
      </c>
      <c r="BJ99">
        <v>1E-3</v>
      </c>
      <c r="BK99">
        <v>2.5000000000000001E-2</v>
      </c>
      <c r="BL99">
        <v>1E-3</v>
      </c>
      <c r="BM99">
        <v>2.5000000000000001E-3</v>
      </c>
    </row>
    <row r="100" spans="1:65" x14ac:dyDescent="0.25">
      <c r="A100" t="s">
        <v>240</v>
      </c>
      <c r="B100" s="13">
        <v>1023839.977</v>
      </c>
      <c r="C100" s="13">
        <v>1306832.7204199999</v>
      </c>
      <c r="D100" s="12">
        <v>-73.861577777777768</v>
      </c>
      <c r="E100" s="12">
        <v>7.3707416666666665</v>
      </c>
      <c r="F100" s="3">
        <v>45581</v>
      </c>
      <c r="G100" s="2">
        <v>38981</v>
      </c>
      <c r="H100" t="s">
        <v>69</v>
      </c>
      <c r="I100" t="s">
        <v>8</v>
      </c>
      <c r="J100" t="s">
        <v>152</v>
      </c>
      <c r="K100" t="s">
        <v>245</v>
      </c>
      <c r="L100">
        <v>0</v>
      </c>
      <c r="M100">
        <v>6</v>
      </c>
      <c r="N100">
        <v>6.26</v>
      </c>
      <c r="O100">
        <v>104</v>
      </c>
      <c r="P100">
        <v>62</v>
      </c>
      <c r="Q100">
        <v>12</v>
      </c>
      <c r="R100">
        <f t="shared" si="2"/>
        <v>34.159999999999997</v>
      </c>
      <c r="S100">
        <v>28</v>
      </c>
      <c r="T100">
        <v>3.2</v>
      </c>
      <c r="V100">
        <v>40</v>
      </c>
      <c r="W100">
        <v>10</v>
      </c>
      <c r="X100">
        <v>3</v>
      </c>
      <c r="Y100">
        <v>0.01</v>
      </c>
      <c r="Z100">
        <v>0.6</v>
      </c>
      <c r="AA100">
        <v>0.05</v>
      </c>
      <c r="AB100">
        <v>0.28000000000000003</v>
      </c>
      <c r="AC100">
        <v>0.5</v>
      </c>
      <c r="AD100" s="13">
        <v>0.4</v>
      </c>
      <c r="AE100">
        <v>1.4</v>
      </c>
      <c r="AF100">
        <v>0.5</v>
      </c>
      <c r="AH100">
        <v>0.05</v>
      </c>
      <c r="AI100">
        <v>3</v>
      </c>
      <c r="AJ100">
        <v>5</v>
      </c>
      <c r="AK100">
        <v>0.01</v>
      </c>
      <c r="AL100">
        <v>5</v>
      </c>
      <c r="AM100">
        <v>5</v>
      </c>
      <c r="AP100">
        <v>5</v>
      </c>
      <c r="AR100">
        <v>50</v>
      </c>
      <c r="AS100">
        <v>0.25</v>
      </c>
      <c r="AT100">
        <v>12</v>
      </c>
      <c r="AU100">
        <v>0.3</v>
      </c>
      <c r="AV100">
        <v>0.06</v>
      </c>
      <c r="AW100">
        <v>1.6</v>
      </c>
      <c r="AX100">
        <v>0.65</v>
      </c>
      <c r="AY100">
        <v>350</v>
      </c>
      <c r="AZ100">
        <v>12</v>
      </c>
      <c r="BB100">
        <v>1E-3</v>
      </c>
      <c r="BC100">
        <v>0.25</v>
      </c>
      <c r="BD100">
        <v>1.5E-3</v>
      </c>
      <c r="BE100">
        <v>2.5000000000000001E-2</v>
      </c>
      <c r="BF100">
        <v>2.5000000000000001E-2</v>
      </c>
      <c r="BG100">
        <v>2.5000000000000001E-2</v>
      </c>
      <c r="BH100">
        <v>2.1000000000000001E-2</v>
      </c>
      <c r="BI100">
        <v>5.0000000000000001E-4</v>
      </c>
      <c r="BJ100">
        <v>1E-3</v>
      </c>
      <c r="BK100">
        <v>2.5000000000000001E-2</v>
      </c>
      <c r="BL100">
        <v>1E-3</v>
      </c>
      <c r="BM100">
        <v>2.5000000000000001E-3</v>
      </c>
    </row>
    <row r="101" spans="1:65" x14ac:dyDescent="0.25">
      <c r="A101" t="s">
        <v>242</v>
      </c>
      <c r="B101" s="13">
        <v>1025296.07602</v>
      </c>
      <c r="C101" s="13">
        <v>1305715.838</v>
      </c>
      <c r="D101" s="12">
        <v>-73.848394444444438</v>
      </c>
      <c r="E101" s="12">
        <v>7.3606361111111109</v>
      </c>
      <c r="F101" s="3">
        <v>45581</v>
      </c>
      <c r="G101" s="2">
        <v>38982</v>
      </c>
      <c r="H101" t="s">
        <v>69</v>
      </c>
      <c r="I101" t="s">
        <v>8</v>
      </c>
      <c r="J101" t="s">
        <v>152</v>
      </c>
      <c r="K101" t="s">
        <v>245</v>
      </c>
      <c r="L101">
        <v>0</v>
      </c>
      <c r="M101">
        <v>5.37</v>
      </c>
      <c r="N101">
        <v>5.59</v>
      </c>
      <c r="O101">
        <v>86</v>
      </c>
      <c r="P101">
        <v>52.8</v>
      </c>
      <c r="Q101">
        <v>22</v>
      </c>
      <c r="R101">
        <f t="shared" si="2"/>
        <v>13.42</v>
      </c>
      <c r="S101">
        <v>11</v>
      </c>
      <c r="T101">
        <v>7.6</v>
      </c>
      <c r="V101">
        <v>14</v>
      </c>
      <c r="W101">
        <v>4</v>
      </c>
      <c r="X101">
        <v>1</v>
      </c>
      <c r="Y101">
        <v>0.02</v>
      </c>
      <c r="Z101">
        <v>4.4000000000000004</v>
      </c>
      <c r="AA101">
        <v>0.05</v>
      </c>
      <c r="AB101">
        <v>0.42</v>
      </c>
      <c r="AC101">
        <v>1.1000000000000001</v>
      </c>
      <c r="AD101" s="13">
        <v>0.1</v>
      </c>
      <c r="AE101">
        <v>0.3</v>
      </c>
      <c r="AF101">
        <v>0.5</v>
      </c>
      <c r="AH101">
        <v>0.1</v>
      </c>
      <c r="AI101">
        <v>0.5</v>
      </c>
      <c r="AJ101">
        <v>5</v>
      </c>
      <c r="AK101">
        <v>0.01</v>
      </c>
      <c r="AL101">
        <v>5</v>
      </c>
      <c r="AM101">
        <v>5</v>
      </c>
      <c r="AP101">
        <v>2.5</v>
      </c>
      <c r="AR101">
        <v>38</v>
      </c>
      <c r="AS101">
        <v>0.25</v>
      </c>
      <c r="AT101">
        <v>8</v>
      </c>
      <c r="AU101">
        <v>0.05</v>
      </c>
      <c r="AV101">
        <v>0.05</v>
      </c>
      <c r="AW101">
        <v>4.32</v>
      </c>
      <c r="AX101">
        <v>0.82</v>
      </c>
      <c r="AY101">
        <v>70</v>
      </c>
      <c r="AZ101">
        <v>4</v>
      </c>
      <c r="BB101">
        <v>1E-3</v>
      </c>
      <c r="BC101">
        <v>0.25</v>
      </c>
      <c r="BD101">
        <v>1.5E-3</v>
      </c>
      <c r="BE101">
        <v>2.5000000000000001E-2</v>
      </c>
      <c r="BF101">
        <v>2.5000000000000001E-2</v>
      </c>
      <c r="BG101">
        <v>2.5000000000000001E-2</v>
      </c>
      <c r="BH101">
        <v>0.01</v>
      </c>
      <c r="BI101">
        <v>5.0000000000000001E-4</v>
      </c>
      <c r="BJ101">
        <v>1E-3</v>
      </c>
      <c r="BK101">
        <v>2.5000000000000001E-2</v>
      </c>
      <c r="BL101">
        <v>1E-3</v>
      </c>
      <c r="BM101">
        <v>2.5000000000000001E-3</v>
      </c>
    </row>
    <row r="102" spans="1:65" x14ac:dyDescent="0.25">
      <c r="A102" t="s">
        <v>35</v>
      </c>
      <c r="B102" s="13">
        <v>1024736.0321900001</v>
      </c>
      <c r="C102" s="13">
        <v>1304539.27134</v>
      </c>
      <c r="D102" s="12">
        <v>-73.853472222222223</v>
      </c>
      <c r="E102" s="12">
        <v>7.35</v>
      </c>
      <c r="F102" s="3">
        <v>45581</v>
      </c>
      <c r="G102" s="2">
        <v>38983</v>
      </c>
      <c r="H102" t="s">
        <v>4</v>
      </c>
      <c r="I102" t="s">
        <v>8</v>
      </c>
      <c r="J102" t="s">
        <v>152</v>
      </c>
      <c r="K102" t="s">
        <v>245</v>
      </c>
      <c r="L102">
        <v>56</v>
      </c>
      <c r="M102">
        <v>6.91</v>
      </c>
      <c r="N102">
        <v>7</v>
      </c>
      <c r="O102">
        <v>273</v>
      </c>
      <c r="P102">
        <v>152.19999999999999</v>
      </c>
      <c r="Q102">
        <v>10</v>
      </c>
      <c r="R102">
        <f t="shared" si="2"/>
        <v>100.03999999999999</v>
      </c>
      <c r="S102">
        <v>82</v>
      </c>
      <c r="T102">
        <v>0.6</v>
      </c>
      <c r="V102">
        <v>54</v>
      </c>
      <c r="W102">
        <v>12</v>
      </c>
      <c r="X102">
        <v>6</v>
      </c>
      <c r="Y102">
        <v>0.04</v>
      </c>
      <c r="Z102">
        <v>0.05</v>
      </c>
      <c r="AA102">
        <v>0.05</v>
      </c>
      <c r="AB102">
        <v>0.28000000000000003</v>
      </c>
      <c r="AC102">
        <v>0.5</v>
      </c>
      <c r="AD102" s="13">
        <v>0.3</v>
      </c>
      <c r="AE102">
        <v>0.7</v>
      </c>
      <c r="AF102">
        <v>0.5</v>
      </c>
      <c r="AH102">
        <v>0.05</v>
      </c>
      <c r="AI102">
        <v>0.5</v>
      </c>
      <c r="AJ102">
        <v>5</v>
      </c>
      <c r="AK102">
        <v>0.01</v>
      </c>
      <c r="AL102">
        <v>5</v>
      </c>
      <c r="AM102">
        <v>5</v>
      </c>
      <c r="AP102">
        <v>5</v>
      </c>
      <c r="AR102">
        <v>152</v>
      </c>
      <c r="AS102">
        <v>0.25</v>
      </c>
      <c r="AT102">
        <v>18</v>
      </c>
      <c r="AU102">
        <v>1.8</v>
      </c>
      <c r="AV102">
        <v>0.21</v>
      </c>
      <c r="AW102">
        <v>3.73</v>
      </c>
      <c r="AX102">
        <v>11.6</v>
      </c>
      <c r="AY102">
        <v>2</v>
      </c>
      <c r="AZ102">
        <v>2</v>
      </c>
      <c r="BB102">
        <v>3.0000000000000001E-3</v>
      </c>
      <c r="BC102">
        <v>0.25</v>
      </c>
      <c r="BD102">
        <v>1.5E-3</v>
      </c>
      <c r="BE102">
        <v>2.5000000000000001E-2</v>
      </c>
      <c r="BF102">
        <v>2.5000000000000001E-2</v>
      </c>
      <c r="BG102">
        <v>2.5000000000000001E-2</v>
      </c>
      <c r="BH102">
        <v>0.111</v>
      </c>
      <c r="BI102">
        <v>5.0000000000000001E-4</v>
      </c>
      <c r="BJ102">
        <v>1E-3</v>
      </c>
      <c r="BK102">
        <v>2.5000000000000001E-2</v>
      </c>
      <c r="BL102">
        <v>1E-3</v>
      </c>
      <c r="BM102">
        <v>2.5000000000000001E-3</v>
      </c>
    </row>
    <row r="103" spans="1:65" x14ac:dyDescent="0.25">
      <c r="A103" t="s">
        <v>243</v>
      </c>
      <c r="B103" s="13">
        <v>1020880.78843</v>
      </c>
      <c r="C103" s="13">
        <v>1304633.5247599999</v>
      </c>
      <c r="D103" s="12">
        <v>-73.888388888888898</v>
      </c>
      <c r="E103" s="12">
        <v>7.3508683333333327</v>
      </c>
      <c r="F103" s="3">
        <v>45582</v>
      </c>
      <c r="G103" s="2">
        <v>38985</v>
      </c>
      <c r="H103" t="s">
        <v>38</v>
      </c>
      <c r="I103" t="s">
        <v>244</v>
      </c>
      <c r="J103" t="s">
        <v>152</v>
      </c>
      <c r="K103" t="s">
        <v>245</v>
      </c>
      <c r="L103">
        <v>0</v>
      </c>
      <c r="M103">
        <v>6.41</v>
      </c>
      <c r="N103">
        <v>6.73</v>
      </c>
      <c r="O103">
        <v>66</v>
      </c>
      <c r="P103">
        <v>4.07</v>
      </c>
      <c r="Q103">
        <v>5</v>
      </c>
      <c r="R103">
        <f t="shared" si="2"/>
        <v>12.2</v>
      </c>
      <c r="S103">
        <v>10</v>
      </c>
      <c r="T103">
        <v>3.8</v>
      </c>
      <c r="V103">
        <v>26</v>
      </c>
      <c r="W103">
        <v>4</v>
      </c>
      <c r="X103">
        <v>4</v>
      </c>
      <c r="Y103">
        <v>0.01</v>
      </c>
      <c r="Z103">
        <v>0.3</v>
      </c>
      <c r="AA103">
        <v>0.05</v>
      </c>
      <c r="AB103">
        <v>0.42</v>
      </c>
      <c r="AC103">
        <v>0.5</v>
      </c>
      <c r="AD103" s="13">
        <v>0.05</v>
      </c>
      <c r="AE103">
        <v>1.8</v>
      </c>
      <c r="AF103">
        <v>0.5</v>
      </c>
      <c r="AH103">
        <v>0.3</v>
      </c>
      <c r="AI103">
        <v>8.8000000000000007</v>
      </c>
      <c r="AJ103">
        <v>25</v>
      </c>
      <c r="AK103">
        <v>0.01</v>
      </c>
      <c r="AL103">
        <v>5</v>
      </c>
      <c r="AM103">
        <v>5</v>
      </c>
      <c r="AP103">
        <v>18</v>
      </c>
      <c r="AR103">
        <v>73</v>
      </c>
      <c r="AS103">
        <v>0.25</v>
      </c>
      <c r="AT103">
        <v>18</v>
      </c>
      <c r="AU103">
        <v>0.2</v>
      </c>
      <c r="AV103">
        <v>0.05</v>
      </c>
      <c r="AW103">
        <v>4.09</v>
      </c>
      <c r="AX103">
        <v>1.46</v>
      </c>
      <c r="AY103">
        <v>220</v>
      </c>
      <c r="AZ103">
        <v>2</v>
      </c>
      <c r="BB103">
        <v>1E-3</v>
      </c>
      <c r="BC103">
        <v>0.25</v>
      </c>
      <c r="BD103">
        <v>1.5E-3</v>
      </c>
      <c r="BE103">
        <v>2.5000000000000001E-2</v>
      </c>
      <c r="BF103">
        <v>2.5000000000000001E-2</v>
      </c>
      <c r="BG103">
        <v>2.5000000000000001E-2</v>
      </c>
      <c r="BH103">
        <v>1.4E-2</v>
      </c>
      <c r="BI103">
        <v>5.0000000000000001E-4</v>
      </c>
      <c r="BJ103">
        <v>1E-3</v>
      </c>
      <c r="BK103">
        <v>2.5000000000000001E-2</v>
      </c>
      <c r="BL103">
        <v>1E-3</v>
      </c>
      <c r="BM103">
        <v>2.5000000000000001E-3</v>
      </c>
    </row>
    <row r="104" spans="1:65" x14ac:dyDescent="0.25">
      <c r="A104" t="s">
        <v>241</v>
      </c>
      <c r="B104" s="13">
        <v>1020272.0951799999</v>
      </c>
      <c r="C104" s="13">
        <v>1303636.21407</v>
      </c>
      <c r="D104" s="12">
        <v>-73.893905555555563</v>
      </c>
      <c r="E104" s="12">
        <v>7.3418527777777776</v>
      </c>
      <c r="F104" s="3">
        <v>45582</v>
      </c>
      <c r="G104" s="2">
        <v>38986</v>
      </c>
      <c r="H104" t="s">
        <v>69</v>
      </c>
      <c r="I104" t="s">
        <v>8</v>
      </c>
      <c r="J104" t="s">
        <v>152</v>
      </c>
      <c r="K104" t="s">
        <v>245</v>
      </c>
      <c r="L104">
        <v>0</v>
      </c>
      <c r="M104">
        <v>5.23</v>
      </c>
      <c r="N104">
        <v>5.73</v>
      </c>
      <c r="O104">
        <v>73</v>
      </c>
      <c r="P104">
        <v>43.3</v>
      </c>
      <c r="Q104">
        <v>24</v>
      </c>
      <c r="R104">
        <f t="shared" si="2"/>
        <v>7.32</v>
      </c>
      <c r="S104">
        <v>6</v>
      </c>
      <c r="T104">
        <v>5.4</v>
      </c>
      <c r="V104">
        <v>10</v>
      </c>
      <c r="W104">
        <v>2</v>
      </c>
      <c r="X104">
        <v>1</v>
      </c>
      <c r="Y104">
        <v>0.01</v>
      </c>
      <c r="Z104">
        <v>5</v>
      </c>
      <c r="AA104">
        <v>0.05</v>
      </c>
      <c r="AB104">
        <v>0.28000000000000003</v>
      </c>
      <c r="AC104">
        <v>1.2</v>
      </c>
      <c r="AD104" s="13">
        <v>0.2</v>
      </c>
      <c r="AE104">
        <v>1.4</v>
      </c>
      <c r="AF104">
        <v>0.5</v>
      </c>
      <c r="AH104">
        <v>0.05</v>
      </c>
      <c r="AI104">
        <v>0.5</v>
      </c>
      <c r="AJ104">
        <v>5</v>
      </c>
      <c r="AK104">
        <v>0.01</v>
      </c>
      <c r="AL104">
        <v>5</v>
      </c>
      <c r="AM104">
        <v>5</v>
      </c>
      <c r="AP104">
        <v>2.5</v>
      </c>
      <c r="AR104">
        <v>42</v>
      </c>
      <c r="AS104">
        <v>0.25</v>
      </c>
      <c r="AT104">
        <v>6</v>
      </c>
      <c r="AU104">
        <v>0.05</v>
      </c>
      <c r="AV104">
        <v>0.17</v>
      </c>
      <c r="AW104">
        <v>1.49</v>
      </c>
      <c r="AX104">
        <v>2.76</v>
      </c>
      <c r="AY104">
        <v>13</v>
      </c>
      <c r="AZ104">
        <v>2</v>
      </c>
      <c r="BB104">
        <v>1E-3</v>
      </c>
      <c r="BC104">
        <v>0.25</v>
      </c>
      <c r="BD104">
        <v>1.5E-3</v>
      </c>
      <c r="BE104">
        <v>2.5000000000000001E-2</v>
      </c>
      <c r="BF104">
        <v>2.5000000000000001E-2</v>
      </c>
      <c r="BG104">
        <v>2.5000000000000001E-2</v>
      </c>
      <c r="BH104">
        <v>8.9999999999999993E-3</v>
      </c>
      <c r="BI104">
        <v>5.0000000000000001E-4</v>
      </c>
      <c r="BJ104">
        <v>1E-3</v>
      </c>
      <c r="BK104">
        <v>2.5000000000000001E-2</v>
      </c>
      <c r="BL104">
        <v>1E-3</v>
      </c>
      <c r="BM104">
        <v>2.5000000000000001E-3</v>
      </c>
    </row>
    <row r="105" spans="1:65" x14ac:dyDescent="0.25">
      <c r="A105" t="s">
        <v>31</v>
      </c>
      <c r="B105" s="13">
        <v>1018758.59828</v>
      </c>
      <c r="C105" s="13">
        <v>1304216.8446299999</v>
      </c>
      <c r="D105" s="12">
        <v>-73.907611111111123</v>
      </c>
      <c r="E105" s="12">
        <v>7.3471083333333329</v>
      </c>
      <c r="F105" s="3">
        <v>45582</v>
      </c>
      <c r="G105" s="2">
        <v>38987</v>
      </c>
      <c r="H105" t="s">
        <v>6</v>
      </c>
      <c r="I105" t="s">
        <v>244</v>
      </c>
      <c r="J105" t="s">
        <v>152</v>
      </c>
      <c r="K105" t="s">
        <v>245</v>
      </c>
      <c r="L105">
        <v>0</v>
      </c>
      <c r="M105">
        <v>7.22</v>
      </c>
      <c r="N105">
        <v>7.48</v>
      </c>
      <c r="O105">
        <v>254</v>
      </c>
      <c r="P105">
        <v>145</v>
      </c>
      <c r="Q105">
        <v>6</v>
      </c>
      <c r="R105">
        <f t="shared" si="2"/>
        <v>61</v>
      </c>
      <c r="S105">
        <v>50</v>
      </c>
      <c r="T105">
        <v>5.0999999999999996</v>
      </c>
      <c r="V105">
        <v>67</v>
      </c>
      <c r="W105">
        <v>20</v>
      </c>
      <c r="X105">
        <v>4</v>
      </c>
      <c r="Y105">
        <v>0.02</v>
      </c>
      <c r="Z105">
        <v>1.9</v>
      </c>
      <c r="AA105">
        <v>0.05</v>
      </c>
      <c r="AB105">
        <v>0.28000000000000003</v>
      </c>
      <c r="AC105">
        <v>0.5</v>
      </c>
      <c r="AD105" s="13">
        <v>0.2</v>
      </c>
      <c r="AE105">
        <v>16.100000000000001</v>
      </c>
      <c r="AF105">
        <v>0.5</v>
      </c>
      <c r="AH105">
        <v>0.89</v>
      </c>
      <c r="AI105">
        <v>4.7</v>
      </c>
      <c r="AJ105">
        <v>25</v>
      </c>
      <c r="AK105">
        <v>0.01</v>
      </c>
      <c r="AL105">
        <v>5</v>
      </c>
      <c r="AM105">
        <v>5</v>
      </c>
      <c r="AP105">
        <v>350</v>
      </c>
      <c r="AR105">
        <v>451</v>
      </c>
      <c r="AS105">
        <v>0.25</v>
      </c>
      <c r="AT105">
        <v>21</v>
      </c>
      <c r="AU105">
        <v>0.2</v>
      </c>
      <c r="AV105">
        <v>0.05</v>
      </c>
      <c r="AW105">
        <v>2.08</v>
      </c>
      <c r="AX105">
        <v>6.07</v>
      </c>
      <c r="AY105">
        <v>240</v>
      </c>
      <c r="AZ105">
        <v>4.5</v>
      </c>
      <c r="BB105">
        <v>1E-3</v>
      </c>
      <c r="BC105">
        <v>0.25</v>
      </c>
      <c r="BD105">
        <v>1.5E-3</v>
      </c>
      <c r="BE105">
        <v>0.06</v>
      </c>
      <c r="BF105">
        <v>2.5000000000000001E-2</v>
      </c>
      <c r="BG105">
        <v>2.5000000000000001E-2</v>
      </c>
      <c r="BH105">
        <v>9.1999999999999998E-2</v>
      </c>
      <c r="BI105">
        <v>5.0000000000000001E-4</v>
      </c>
      <c r="BJ105">
        <v>1E-3</v>
      </c>
      <c r="BK105">
        <v>2.5000000000000001E-2</v>
      </c>
      <c r="BL105">
        <v>3.0000000000000001E-3</v>
      </c>
      <c r="BM105">
        <v>2.5000000000000001E-3</v>
      </c>
    </row>
  </sheetData>
  <autoFilter ref="A1:BP88" xr:uid="{8C65562A-87D5-4EC6-887B-D318BF3813AF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64DF-3AC8-494C-915A-7BF6890B930E}">
  <dimension ref="A1:AG134"/>
  <sheetViews>
    <sheetView tabSelected="1" zoomScale="90" zoomScaleNormal="90"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G11" sqref="AG11"/>
    </sheetView>
  </sheetViews>
  <sheetFormatPr baseColWidth="10" defaultColWidth="11.42578125" defaultRowHeight="15" customHeight="1" x14ac:dyDescent="0.25"/>
  <cols>
    <col min="1" max="1" width="28.7109375" customWidth="1"/>
    <col min="2" max="2" width="30.7109375" customWidth="1"/>
    <col min="3" max="4" width="11.42578125" customWidth="1"/>
    <col min="5" max="6" width="11.42578125" hidden="1" customWidth="1"/>
    <col min="7" max="9" width="11.42578125" customWidth="1"/>
    <col min="11" max="11" width="11.42578125" customWidth="1"/>
    <col min="13" max="13" width="27.28515625" customWidth="1"/>
  </cols>
  <sheetData>
    <row r="1" spans="1:33" x14ac:dyDescent="0.25">
      <c r="A1" t="s">
        <v>108</v>
      </c>
      <c r="B1" t="s">
        <v>109</v>
      </c>
      <c r="C1" t="s">
        <v>2</v>
      </c>
      <c r="D1" t="str">
        <f>+'Muestreo meqL'!D1</f>
        <v>Color</v>
      </c>
      <c r="E1" t="s">
        <v>207</v>
      </c>
      <c r="F1" t="s">
        <v>228</v>
      </c>
      <c r="G1" t="s">
        <v>111</v>
      </c>
      <c r="H1" t="s">
        <v>112</v>
      </c>
      <c r="I1" t="s">
        <v>113</v>
      </c>
      <c r="J1" t="s">
        <v>10</v>
      </c>
      <c r="K1" t="s">
        <v>145</v>
      </c>
      <c r="L1" t="s">
        <v>3</v>
      </c>
      <c r="M1" t="s">
        <v>114</v>
      </c>
      <c r="N1" t="s">
        <v>115</v>
      </c>
      <c r="O1" t="s">
        <v>42</v>
      </c>
      <c r="P1" t="s">
        <v>44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</row>
    <row r="2" spans="1:33" x14ac:dyDescent="0.25">
      <c r="A2" t="s">
        <v>14</v>
      </c>
      <c r="B2" t="s">
        <v>14</v>
      </c>
      <c r="C2" t="s">
        <v>4</v>
      </c>
      <c r="D2" t="str">
        <f>+'Muestreo meqL'!D2</f>
        <v>#592d74</v>
      </c>
      <c r="E2" t="str">
        <f>+IF(C2="Pozo","#8c26ca",IF(C2="Aljibe","#e37587",IF(C2="ABAS","#e81406",IF(C2="Manantial","#e3e31f",IF(C2="Quebrada","#1fe33d",IF(C2="Rio","#e470bd","#0C769E"))))))</f>
        <v>#8c26ca</v>
      </c>
      <c r="F2" t="s">
        <v>229</v>
      </c>
      <c r="G2" t="s">
        <v>143</v>
      </c>
      <c r="H2">
        <v>35</v>
      </c>
      <c r="I2">
        <v>0.8</v>
      </c>
      <c r="J2" t="str">
        <f t="shared" ref="J2:J50" si="0">+IF(G2="d","CAMPO II",IF(G2="o","CAMPO III",IF(G2="p","ZEM IV","ZEM V")))</f>
        <v>CAMPO II</v>
      </c>
      <c r="K2" t="str">
        <f t="shared" ref="K2:K28" si="1">+IF(OR(G2="*",G2="o"),"Dry","Wet")</f>
        <v>Wet</v>
      </c>
      <c r="L2" t="str">
        <f t="shared" ref="L2:L28" si="2">+IF(OR(C2="Pozo",C2="ABAS",C2="Aljibe"),"Subterranea","Superficial")</f>
        <v>Subterranea</v>
      </c>
      <c r="M2" t="str">
        <f t="shared" ref="M2:M21" si="3">+A2</f>
        <v>ESPUSATO</v>
      </c>
      <c r="N2">
        <v>36287</v>
      </c>
      <c r="O2" s="3">
        <v>44138</v>
      </c>
      <c r="P2">
        <v>3.62</v>
      </c>
      <c r="Q2">
        <v>12.2</v>
      </c>
      <c r="R2">
        <v>0</v>
      </c>
      <c r="S2">
        <v>1</v>
      </c>
      <c r="T2">
        <v>1</v>
      </c>
      <c r="U2">
        <v>0.05</v>
      </c>
      <c r="V2">
        <v>0.05</v>
      </c>
      <c r="W2">
        <v>1.4</v>
      </c>
      <c r="X2">
        <v>1.2</v>
      </c>
      <c r="Y2">
        <v>0</v>
      </c>
      <c r="Z2">
        <v>0.05</v>
      </c>
      <c r="AA2">
        <v>3.5</v>
      </c>
      <c r="AB2">
        <v>0.8</v>
      </c>
      <c r="AC2">
        <v>0.8</v>
      </c>
      <c r="AD2">
        <v>0.2</v>
      </c>
      <c r="AE2">
        <v>57</v>
      </c>
    </row>
    <row r="3" spans="1:33" x14ac:dyDescent="0.25">
      <c r="A3" t="str">
        <f>+MID(B3,1,4)&amp;MID(B3,7,4)</f>
        <v xml:space="preserve">ACUECTO </v>
      </c>
      <c r="B3" t="s">
        <v>22</v>
      </c>
      <c r="C3" t="s">
        <v>4</v>
      </c>
      <c r="D3" t="str">
        <f>+'Muestreo meqL'!D3</f>
        <v>#3b94b0</v>
      </c>
      <c r="E3" t="str">
        <f t="shared" ref="E3:E54" si="4">+IF(C3="Pozo","#8c26ca",IF(C3="Aljibe","#e37587",IF(C3="ABAS","#e81406",IF(C3="Manantial","#e3e31f",IF(C3="Quebrada","#1fe33d",IF(C3="Rio","#e470bd","#0C769E"))))))</f>
        <v>#8c26ca</v>
      </c>
      <c r="F3" t="s">
        <v>229</v>
      </c>
      <c r="G3" t="s">
        <v>143</v>
      </c>
      <c r="H3">
        <v>35</v>
      </c>
      <c r="I3">
        <v>0.8</v>
      </c>
      <c r="J3" t="str">
        <f t="shared" si="0"/>
        <v>CAMPO II</v>
      </c>
      <c r="K3" t="str">
        <f t="shared" si="1"/>
        <v>Wet</v>
      </c>
      <c r="L3" t="str">
        <f t="shared" si="2"/>
        <v>Subterranea</v>
      </c>
      <c r="M3" t="str">
        <f t="shared" si="3"/>
        <v xml:space="preserve">ACUECTO </v>
      </c>
      <c r="N3">
        <v>36372</v>
      </c>
      <c r="O3" s="3">
        <v>44140</v>
      </c>
      <c r="P3">
        <v>7.21</v>
      </c>
      <c r="Q3">
        <v>74.42</v>
      </c>
      <c r="R3">
        <v>0</v>
      </c>
      <c r="S3">
        <v>10</v>
      </c>
      <c r="T3">
        <v>4</v>
      </c>
      <c r="U3">
        <v>0.9</v>
      </c>
      <c r="V3">
        <v>0.1</v>
      </c>
      <c r="W3">
        <v>4.4000000000000004</v>
      </c>
      <c r="X3">
        <v>8.6999999999999993</v>
      </c>
      <c r="Y3">
        <v>0</v>
      </c>
      <c r="Z3">
        <v>0.05</v>
      </c>
      <c r="AA3">
        <v>0.1</v>
      </c>
      <c r="AB3">
        <v>0.2</v>
      </c>
      <c r="AC3">
        <v>1</v>
      </c>
      <c r="AD3">
        <v>0.2</v>
      </c>
      <c r="AE3">
        <v>232</v>
      </c>
    </row>
    <row r="4" spans="1:33" x14ac:dyDescent="0.25">
      <c r="A4" t="s">
        <v>135</v>
      </c>
      <c r="B4" t="s">
        <v>13</v>
      </c>
      <c r="C4" t="s">
        <v>4</v>
      </c>
      <c r="D4" t="str">
        <f>+'Muestreo meqL'!D4</f>
        <v>#592d74</v>
      </c>
      <c r="E4" t="str">
        <f t="shared" si="4"/>
        <v>#8c26ca</v>
      </c>
      <c r="F4" t="s">
        <v>229</v>
      </c>
      <c r="G4" t="s">
        <v>143</v>
      </c>
      <c r="H4">
        <v>35</v>
      </c>
      <c r="I4">
        <v>0.8</v>
      </c>
      <c r="J4" t="str">
        <f t="shared" si="0"/>
        <v>CAMPO II</v>
      </c>
      <c r="K4" t="str">
        <f t="shared" si="1"/>
        <v>Wet</v>
      </c>
      <c r="L4" t="str">
        <f t="shared" si="2"/>
        <v>Subterranea</v>
      </c>
      <c r="M4" t="str">
        <f t="shared" si="3"/>
        <v>FINCJAMA</v>
      </c>
      <c r="N4">
        <v>36369</v>
      </c>
      <c r="O4" s="3">
        <v>44140</v>
      </c>
      <c r="P4">
        <v>6.09</v>
      </c>
      <c r="Q4">
        <v>43.92</v>
      </c>
      <c r="R4">
        <v>0</v>
      </c>
      <c r="S4">
        <v>2</v>
      </c>
      <c r="T4">
        <v>2</v>
      </c>
      <c r="U4">
        <v>0.1</v>
      </c>
      <c r="V4">
        <v>0.1</v>
      </c>
      <c r="W4">
        <v>4.0999999999999996</v>
      </c>
      <c r="X4">
        <v>9.4</v>
      </c>
      <c r="Y4">
        <v>0</v>
      </c>
      <c r="Z4">
        <v>0.05</v>
      </c>
      <c r="AA4">
        <v>0.2</v>
      </c>
      <c r="AB4">
        <v>1</v>
      </c>
      <c r="AC4">
        <v>0.8</v>
      </c>
      <c r="AD4">
        <v>0.2</v>
      </c>
      <c r="AE4">
        <v>10</v>
      </c>
    </row>
    <row r="5" spans="1:33" x14ac:dyDescent="0.25">
      <c r="A5" t="s">
        <v>142</v>
      </c>
      <c r="B5" t="s">
        <v>57</v>
      </c>
      <c r="C5" t="s">
        <v>69</v>
      </c>
      <c r="D5" t="str">
        <f>+'Muestreo meqL'!D5</f>
        <v>#2EF0FA</v>
      </c>
      <c r="E5" t="str">
        <f t="shared" si="4"/>
        <v>#e37587</v>
      </c>
      <c r="F5" t="s">
        <v>143</v>
      </c>
      <c r="G5" t="s">
        <v>143</v>
      </c>
      <c r="H5">
        <v>35</v>
      </c>
      <c r="I5">
        <v>0.8</v>
      </c>
      <c r="J5" t="str">
        <f t="shared" si="0"/>
        <v>CAMPO II</v>
      </c>
      <c r="K5" t="str">
        <f t="shared" si="1"/>
        <v>Wet</v>
      </c>
      <c r="L5" t="str">
        <f t="shared" si="2"/>
        <v>Subterranea</v>
      </c>
      <c r="M5" t="str">
        <f t="shared" si="3"/>
        <v>FINCLAFR</v>
      </c>
      <c r="N5">
        <v>36385</v>
      </c>
      <c r="O5" s="3">
        <v>44140</v>
      </c>
      <c r="P5">
        <v>5.52</v>
      </c>
      <c r="Q5">
        <v>28.06</v>
      </c>
      <c r="R5">
        <v>0</v>
      </c>
      <c r="S5">
        <v>8</v>
      </c>
      <c r="T5">
        <v>2</v>
      </c>
      <c r="U5">
        <v>0.1</v>
      </c>
      <c r="V5">
        <v>0.1</v>
      </c>
      <c r="W5">
        <v>2.9</v>
      </c>
      <c r="X5">
        <v>4.0999999999999996</v>
      </c>
      <c r="Y5">
        <v>0</v>
      </c>
      <c r="Z5">
        <v>0.05</v>
      </c>
      <c r="AA5">
        <v>7.1</v>
      </c>
      <c r="AB5">
        <v>12.2</v>
      </c>
      <c r="AC5">
        <v>0.4</v>
      </c>
      <c r="AD5">
        <v>0.2</v>
      </c>
      <c r="AE5">
        <v>79</v>
      </c>
    </row>
    <row r="6" spans="1:33" x14ac:dyDescent="0.25">
      <c r="A6" t="s">
        <v>136</v>
      </c>
      <c r="B6" t="s">
        <v>58</v>
      </c>
      <c r="C6" t="s">
        <v>69</v>
      </c>
      <c r="D6" t="str">
        <f>+'Muestreo meqL'!D6</f>
        <v>#3b94b0</v>
      </c>
      <c r="E6" t="str">
        <f t="shared" si="4"/>
        <v>#e37587</v>
      </c>
      <c r="F6" t="s">
        <v>143</v>
      </c>
      <c r="G6" t="s">
        <v>143</v>
      </c>
      <c r="H6">
        <v>35</v>
      </c>
      <c r="I6">
        <v>0.8</v>
      </c>
      <c r="J6" t="str">
        <f t="shared" si="0"/>
        <v>CAMPO II</v>
      </c>
      <c r="K6" t="str">
        <f t="shared" si="1"/>
        <v>Wet</v>
      </c>
      <c r="L6" t="str">
        <f t="shared" si="2"/>
        <v>Subterranea</v>
      </c>
      <c r="M6" t="str">
        <f t="shared" si="3"/>
        <v>FINCSANT</v>
      </c>
      <c r="N6">
        <v>36370</v>
      </c>
      <c r="O6" s="3">
        <v>44140</v>
      </c>
      <c r="P6">
        <v>7.36</v>
      </c>
      <c r="Q6">
        <v>142.74</v>
      </c>
      <c r="R6">
        <v>0</v>
      </c>
      <c r="S6">
        <v>32</v>
      </c>
      <c r="T6">
        <v>6</v>
      </c>
      <c r="U6">
        <v>0.1</v>
      </c>
      <c r="V6">
        <v>0.4</v>
      </c>
      <c r="W6">
        <v>3</v>
      </c>
      <c r="X6">
        <v>5.5</v>
      </c>
      <c r="Y6">
        <v>0</v>
      </c>
      <c r="Z6">
        <v>0.05</v>
      </c>
      <c r="AA6">
        <v>0.1</v>
      </c>
      <c r="AB6">
        <v>3.4</v>
      </c>
      <c r="AC6">
        <v>0.4</v>
      </c>
      <c r="AD6">
        <v>0.2</v>
      </c>
      <c r="AE6">
        <v>180</v>
      </c>
    </row>
    <row r="7" spans="1:33" x14ac:dyDescent="0.25">
      <c r="A7" t="str">
        <f>+MID(B7,1,4)&amp;MID(B7,7,4)</f>
        <v xml:space="preserve">ACUECTO </v>
      </c>
      <c r="B7" t="s">
        <v>51</v>
      </c>
      <c r="C7" t="s">
        <v>4</v>
      </c>
      <c r="D7" t="str">
        <f>+'Muestreo meqL'!D7</f>
        <v>#2EF0FA</v>
      </c>
      <c r="E7" t="str">
        <f t="shared" si="4"/>
        <v>#8c26ca</v>
      </c>
      <c r="F7" t="s">
        <v>229</v>
      </c>
      <c r="G7" t="s">
        <v>143</v>
      </c>
      <c r="H7">
        <v>35</v>
      </c>
      <c r="I7">
        <v>0.8</v>
      </c>
      <c r="J7" t="str">
        <f t="shared" si="0"/>
        <v>CAMPO II</v>
      </c>
      <c r="K7" t="str">
        <f t="shared" si="1"/>
        <v>Wet</v>
      </c>
      <c r="L7" t="str">
        <f t="shared" si="2"/>
        <v>Subterranea</v>
      </c>
      <c r="M7" t="str">
        <f t="shared" si="3"/>
        <v xml:space="preserve">ACUECTO </v>
      </c>
      <c r="N7">
        <v>36392</v>
      </c>
      <c r="O7" s="3">
        <v>44141</v>
      </c>
      <c r="P7">
        <v>4.1900000000000004</v>
      </c>
      <c r="Q7">
        <v>0</v>
      </c>
      <c r="R7">
        <v>0</v>
      </c>
      <c r="S7">
        <v>1</v>
      </c>
      <c r="T7">
        <v>1</v>
      </c>
      <c r="U7">
        <v>0.1</v>
      </c>
      <c r="V7">
        <v>0.1</v>
      </c>
      <c r="W7">
        <v>0.5</v>
      </c>
      <c r="X7">
        <v>0.8</v>
      </c>
      <c r="Y7">
        <v>0</v>
      </c>
      <c r="Z7">
        <v>0.05</v>
      </c>
      <c r="AA7">
        <v>7.3</v>
      </c>
      <c r="AB7">
        <v>1.1000000000000001</v>
      </c>
      <c r="AC7">
        <v>0.2</v>
      </c>
      <c r="AD7">
        <v>0.2</v>
      </c>
      <c r="AE7">
        <v>32</v>
      </c>
    </row>
    <row r="8" spans="1:33" x14ac:dyDescent="0.25">
      <c r="A8" t="str">
        <f>+MID(B8,1,4)&amp;MID(B8,7,4)</f>
        <v xml:space="preserve">ACUECTO </v>
      </c>
      <c r="B8" t="s">
        <v>15</v>
      </c>
      <c r="C8" t="s">
        <v>69</v>
      </c>
      <c r="D8" t="str">
        <f>+'Muestreo meqL'!D8</f>
        <v>#2EF0FA</v>
      </c>
      <c r="E8" t="str">
        <f t="shared" si="4"/>
        <v>#e37587</v>
      </c>
      <c r="F8" t="s">
        <v>143</v>
      </c>
      <c r="G8" t="s">
        <v>143</v>
      </c>
      <c r="H8">
        <v>35</v>
      </c>
      <c r="I8">
        <v>0.8</v>
      </c>
      <c r="J8" t="str">
        <f t="shared" si="0"/>
        <v>CAMPO II</v>
      </c>
      <c r="K8" t="str">
        <f t="shared" si="1"/>
        <v>Wet</v>
      </c>
      <c r="L8" t="str">
        <f t="shared" si="2"/>
        <v>Subterranea</v>
      </c>
      <c r="M8" t="str">
        <f t="shared" si="3"/>
        <v xml:space="preserve">ACUECTO </v>
      </c>
      <c r="N8">
        <v>36398</v>
      </c>
      <c r="O8" s="3">
        <v>44141</v>
      </c>
      <c r="P8">
        <v>3.87</v>
      </c>
      <c r="Q8">
        <v>0</v>
      </c>
      <c r="R8">
        <v>0</v>
      </c>
      <c r="S8">
        <v>1</v>
      </c>
      <c r="T8">
        <v>1</v>
      </c>
      <c r="U8">
        <v>0.1</v>
      </c>
      <c r="V8">
        <v>0.1</v>
      </c>
      <c r="W8">
        <v>0.8</v>
      </c>
      <c r="X8">
        <v>2.2999999999999998</v>
      </c>
      <c r="Y8">
        <v>0</v>
      </c>
      <c r="Z8">
        <v>0.05</v>
      </c>
      <c r="AA8">
        <v>11</v>
      </c>
      <c r="AB8">
        <v>2.6</v>
      </c>
      <c r="AC8">
        <v>0.4</v>
      </c>
      <c r="AD8">
        <v>0.2</v>
      </c>
      <c r="AE8">
        <v>48</v>
      </c>
    </row>
    <row r="9" spans="1:33" x14ac:dyDescent="0.25">
      <c r="A9" t="str">
        <f>+MID(B9,1,4)&amp;MID(B9,7,4)</f>
        <v xml:space="preserve">ACUECTO </v>
      </c>
      <c r="B9" t="s">
        <v>18</v>
      </c>
      <c r="C9" t="s">
        <v>4</v>
      </c>
      <c r="D9" t="str">
        <f>+'Muestreo meqL'!D9</f>
        <v>#3b94b0</v>
      </c>
      <c r="E9" t="str">
        <f t="shared" si="4"/>
        <v>#8c26ca</v>
      </c>
      <c r="F9" t="s">
        <v>229</v>
      </c>
      <c r="G9" t="s">
        <v>143</v>
      </c>
      <c r="H9">
        <v>35</v>
      </c>
      <c r="I9">
        <v>0.8</v>
      </c>
      <c r="J9" t="str">
        <f t="shared" si="0"/>
        <v>CAMPO II</v>
      </c>
      <c r="K9" t="str">
        <f t="shared" si="1"/>
        <v>Wet</v>
      </c>
      <c r="L9" t="str">
        <f t="shared" si="2"/>
        <v>Subterranea</v>
      </c>
      <c r="M9" t="str">
        <f t="shared" si="3"/>
        <v xml:space="preserve">ACUECTO </v>
      </c>
      <c r="N9">
        <v>36397</v>
      </c>
      <c r="O9" s="3">
        <v>44141</v>
      </c>
      <c r="P9">
        <v>6.7</v>
      </c>
      <c r="Q9">
        <v>90.28</v>
      </c>
      <c r="R9">
        <v>0</v>
      </c>
      <c r="S9">
        <v>9</v>
      </c>
      <c r="T9">
        <v>5</v>
      </c>
      <c r="U9">
        <v>0.4</v>
      </c>
      <c r="V9">
        <v>0.2</v>
      </c>
      <c r="W9">
        <v>4.5999999999999996</v>
      </c>
      <c r="X9">
        <v>8.1</v>
      </c>
      <c r="Y9">
        <v>0</v>
      </c>
      <c r="Z9">
        <v>0.05</v>
      </c>
      <c r="AA9">
        <v>0.1</v>
      </c>
      <c r="AB9">
        <v>0.3</v>
      </c>
      <c r="AC9">
        <v>0.2</v>
      </c>
      <c r="AD9">
        <v>0.2</v>
      </c>
      <c r="AE9">
        <v>171</v>
      </c>
    </row>
    <row r="10" spans="1:33" x14ac:dyDescent="0.25">
      <c r="A10" t="s">
        <v>139</v>
      </c>
      <c r="B10" t="s">
        <v>55</v>
      </c>
      <c r="C10" t="s">
        <v>4</v>
      </c>
      <c r="D10" t="str">
        <f>+'Muestreo meqL'!D10</f>
        <v>#2EF0FA</v>
      </c>
      <c r="E10" t="str">
        <f t="shared" si="4"/>
        <v>#8c26ca</v>
      </c>
      <c r="F10" t="s">
        <v>229</v>
      </c>
      <c r="G10" t="s">
        <v>143</v>
      </c>
      <c r="H10">
        <v>35</v>
      </c>
      <c r="I10">
        <v>0.8</v>
      </c>
      <c r="J10" t="str">
        <f t="shared" si="0"/>
        <v>CAMPO II</v>
      </c>
      <c r="K10" t="str">
        <f t="shared" si="1"/>
        <v>Wet</v>
      </c>
      <c r="L10" t="str">
        <f t="shared" si="2"/>
        <v>Subterranea</v>
      </c>
      <c r="M10" t="str">
        <f t="shared" si="3"/>
        <v>CASERISA</v>
      </c>
      <c r="N10">
        <v>36396</v>
      </c>
      <c r="O10" s="3">
        <v>44141</v>
      </c>
      <c r="P10">
        <v>5.9</v>
      </c>
      <c r="Q10">
        <v>12.2</v>
      </c>
      <c r="R10">
        <v>0</v>
      </c>
      <c r="S10">
        <v>4</v>
      </c>
      <c r="T10">
        <v>2</v>
      </c>
      <c r="U10">
        <v>0.1</v>
      </c>
      <c r="V10">
        <v>0.1</v>
      </c>
      <c r="W10">
        <v>3.3</v>
      </c>
      <c r="X10">
        <v>5</v>
      </c>
      <c r="Y10">
        <v>0</v>
      </c>
      <c r="Z10">
        <v>0.05</v>
      </c>
      <c r="AA10">
        <v>16.7</v>
      </c>
      <c r="AB10">
        <v>4.9000000000000004</v>
      </c>
      <c r="AC10">
        <v>3.6</v>
      </c>
      <c r="AD10">
        <v>0.2</v>
      </c>
      <c r="AE10">
        <v>72</v>
      </c>
    </row>
    <row r="11" spans="1:33" x14ac:dyDescent="0.25">
      <c r="A11" t="str">
        <f>+MID(B11,1,4)&amp;MID(B11,7,4)</f>
        <v xml:space="preserve">ACUECTO </v>
      </c>
      <c r="B11" t="s">
        <v>29</v>
      </c>
      <c r="C11" t="s">
        <v>4</v>
      </c>
      <c r="D11" t="str">
        <f>+'Muestreo meqL'!D11</f>
        <v>#2EF0FA</v>
      </c>
      <c r="E11" t="str">
        <f t="shared" si="4"/>
        <v>#8c26ca</v>
      </c>
      <c r="F11" t="s">
        <v>229</v>
      </c>
      <c r="G11" t="s">
        <v>143</v>
      </c>
      <c r="H11">
        <v>35</v>
      </c>
      <c r="I11">
        <v>0.8</v>
      </c>
      <c r="J11" t="str">
        <f t="shared" si="0"/>
        <v>CAMPO II</v>
      </c>
      <c r="K11" t="str">
        <f t="shared" si="1"/>
        <v>Wet</v>
      </c>
      <c r="L11" t="str">
        <f t="shared" si="2"/>
        <v>Subterranea</v>
      </c>
      <c r="M11" t="str">
        <f t="shared" si="3"/>
        <v xml:space="preserve">ACUECTO </v>
      </c>
      <c r="N11">
        <v>36449</v>
      </c>
      <c r="O11" s="3">
        <v>44142</v>
      </c>
      <c r="P11">
        <v>5.51</v>
      </c>
      <c r="Q11">
        <v>20.74</v>
      </c>
      <c r="R11">
        <v>0</v>
      </c>
      <c r="S11">
        <v>3</v>
      </c>
      <c r="T11">
        <v>2</v>
      </c>
      <c r="U11">
        <v>0.1</v>
      </c>
      <c r="V11">
        <v>0.1</v>
      </c>
      <c r="W11">
        <v>2.7</v>
      </c>
      <c r="X11">
        <v>11.5</v>
      </c>
      <c r="Y11">
        <v>0</v>
      </c>
      <c r="Z11">
        <v>0.05</v>
      </c>
      <c r="AA11">
        <v>4.5999999999999996</v>
      </c>
      <c r="AB11">
        <v>10.199999999999999</v>
      </c>
      <c r="AC11">
        <v>2.1</v>
      </c>
      <c r="AD11">
        <v>0.2</v>
      </c>
      <c r="AE11">
        <v>65</v>
      </c>
      <c r="AG11" s="17"/>
    </row>
    <row r="12" spans="1:33" x14ac:dyDescent="0.25">
      <c r="A12" t="str">
        <f>+MID(B12,1,4)&amp;MID(B12,7,4)</f>
        <v xml:space="preserve">ACUECTO </v>
      </c>
      <c r="B12" t="s">
        <v>20</v>
      </c>
      <c r="C12" t="s">
        <v>4</v>
      </c>
      <c r="D12" t="str">
        <f>+'Muestreo meqL'!D12</f>
        <v>#3b94b0</v>
      </c>
      <c r="E12" t="str">
        <f t="shared" si="4"/>
        <v>#8c26ca</v>
      </c>
      <c r="F12" t="s">
        <v>229</v>
      </c>
      <c r="G12" t="s">
        <v>143</v>
      </c>
      <c r="H12">
        <v>35</v>
      </c>
      <c r="I12">
        <v>0.8</v>
      </c>
      <c r="J12" t="str">
        <f t="shared" si="0"/>
        <v>CAMPO II</v>
      </c>
      <c r="K12" t="str">
        <f t="shared" si="1"/>
        <v>Wet</v>
      </c>
      <c r="L12" t="str">
        <f t="shared" si="2"/>
        <v>Subterranea</v>
      </c>
      <c r="M12" t="str">
        <f t="shared" si="3"/>
        <v xml:space="preserve">ACUECTO </v>
      </c>
      <c r="N12">
        <v>36446</v>
      </c>
      <c r="O12" s="3">
        <v>44143</v>
      </c>
      <c r="P12">
        <v>6.44</v>
      </c>
      <c r="Q12">
        <v>98.82</v>
      </c>
      <c r="R12">
        <v>0</v>
      </c>
      <c r="S12">
        <v>13</v>
      </c>
      <c r="T12">
        <v>6</v>
      </c>
      <c r="U12">
        <v>0.3</v>
      </c>
      <c r="V12">
        <v>0.1</v>
      </c>
      <c r="W12">
        <v>3.3</v>
      </c>
      <c r="X12">
        <v>10.9</v>
      </c>
      <c r="Y12">
        <v>0</v>
      </c>
      <c r="Z12">
        <v>0.05</v>
      </c>
      <c r="AA12">
        <v>0.1</v>
      </c>
      <c r="AB12">
        <v>0.3</v>
      </c>
      <c r="AC12">
        <v>0.5</v>
      </c>
      <c r="AD12">
        <v>0.2</v>
      </c>
      <c r="AE12">
        <v>119</v>
      </c>
    </row>
    <row r="13" spans="1:33" x14ac:dyDescent="0.25">
      <c r="A13" t="str">
        <f>+MID(B13,1,4)&amp;MID(B13,7,4)</f>
        <v xml:space="preserve">ACUECTO </v>
      </c>
      <c r="B13" t="s">
        <v>21</v>
      </c>
      <c r="C13" t="s">
        <v>4</v>
      </c>
      <c r="D13" t="str">
        <f>+'Muestreo meqL'!D13</f>
        <v>#3b94b0</v>
      </c>
      <c r="E13" t="str">
        <f t="shared" si="4"/>
        <v>#8c26ca</v>
      </c>
      <c r="F13" t="s">
        <v>229</v>
      </c>
      <c r="G13" t="s">
        <v>143</v>
      </c>
      <c r="H13">
        <v>35</v>
      </c>
      <c r="I13">
        <v>0.8</v>
      </c>
      <c r="J13" t="str">
        <f t="shared" si="0"/>
        <v>CAMPO II</v>
      </c>
      <c r="K13" t="str">
        <f t="shared" si="1"/>
        <v>Wet</v>
      </c>
      <c r="L13" t="str">
        <f t="shared" si="2"/>
        <v>Subterranea</v>
      </c>
      <c r="M13" t="str">
        <f t="shared" si="3"/>
        <v xml:space="preserve">ACUECTO </v>
      </c>
      <c r="N13">
        <v>36445</v>
      </c>
      <c r="O13" s="3">
        <v>44143</v>
      </c>
      <c r="P13">
        <v>6.89</v>
      </c>
      <c r="Q13">
        <v>96.38</v>
      </c>
      <c r="R13">
        <v>0</v>
      </c>
      <c r="S13">
        <v>13</v>
      </c>
      <c r="T13">
        <v>4</v>
      </c>
      <c r="U13">
        <v>0.1</v>
      </c>
      <c r="V13">
        <v>0.1</v>
      </c>
      <c r="W13">
        <v>4.3</v>
      </c>
      <c r="X13">
        <v>10.3</v>
      </c>
      <c r="Y13">
        <v>0</v>
      </c>
      <c r="Z13">
        <v>0.05</v>
      </c>
      <c r="AA13">
        <v>0.1</v>
      </c>
      <c r="AB13">
        <v>0.3</v>
      </c>
      <c r="AC13">
        <v>0.2</v>
      </c>
      <c r="AD13">
        <v>0.2</v>
      </c>
      <c r="AE13">
        <v>172</v>
      </c>
    </row>
    <row r="14" spans="1:33" x14ac:dyDescent="0.25">
      <c r="A14" t="s">
        <v>138</v>
      </c>
      <c r="B14" t="s">
        <v>59</v>
      </c>
      <c r="C14" t="s">
        <v>69</v>
      </c>
      <c r="D14" t="str">
        <f>+'Muestreo meqL'!D14</f>
        <v>#2EF0FA</v>
      </c>
      <c r="E14" t="str">
        <f t="shared" si="4"/>
        <v>#e37587</v>
      </c>
      <c r="F14" t="s">
        <v>143</v>
      </c>
      <c r="G14" t="s">
        <v>143</v>
      </c>
      <c r="H14">
        <v>35</v>
      </c>
      <c r="I14">
        <v>0.8</v>
      </c>
      <c r="J14" t="str">
        <f t="shared" si="0"/>
        <v>CAMPO II</v>
      </c>
      <c r="K14" t="str">
        <f t="shared" si="1"/>
        <v>Wet</v>
      </c>
      <c r="L14" t="str">
        <f t="shared" si="2"/>
        <v>Subterranea</v>
      </c>
      <c r="M14" t="str">
        <f t="shared" si="3"/>
        <v>CASAALIN</v>
      </c>
      <c r="N14">
        <v>36456</v>
      </c>
      <c r="O14" s="3">
        <v>44143</v>
      </c>
      <c r="P14">
        <v>4.12</v>
      </c>
      <c r="Q14">
        <v>3.66</v>
      </c>
      <c r="R14">
        <v>0</v>
      </c>
      <c r="S14">
        <v>3</v>
      </c>
      <c r="T14">
        <v>2</v>
      </c>
      <c r="U14">
        <v>0.1</v>
      </c>
      <c r="V14">
        <v>0.1</v>
      </c>
      <c r="W14">
        <v>2.2000000000000002</v>
      </c>
      <c r="X14">
        <v>22.5</v>
      </c>
      <c r="Y14">
        <v>0</v>
      </c>
      <c r="Z14">
        <v>0.05</v>
      </c>
      <c r="AA14">
        <v>35.700000000000003</v>
      </c>
      <c r="AB14">
        <v>20.6</v>
      </c>
      <c r="AC14">
        <v>1.4</v>
      </c>
      <c r="AD14">
        <v>0.2</v>
      </c>
      <c r="AE14">
        <v>150</v>
      </c>
    </row>
    <row r="15" spans="1:33" x14ac:dyDescent="0.25">
      <c r="A15" t="str">
        <f>+MID(B15,1,4)&amp;MID(B15,7,4)</f>
        <v>AGUADE P</v>
      </c>
      <c r="B15" t="s">
        <v>56</v>
      </c>
      <c r="C15" t="s">
        <v>4</v>
      </c>
      <c r="D15" t="str">
        <f>+'Muestreo meqL'!D15</f>
        <v>#3b94b0</v>
      </c>
      <c r="E15" t="str">
        <f t="shared" si="4"/>
        <v>#8c26ca</v>
      </c>
      <c r="F15" t="s">
        <v>229</v>
      </c>
      <c r="G15" t="s">
        <v>143</v>
      </c>
      <c r="H15">
        <v>35</v>
      </c>
      <c r="I15">
        <v>0.8</v>
      </c>
      <c r="J15" t="str">
        <f t="shared" si="0"/>
        <v>CAMPO II</v>
      </c>
      <c r="K15" t="str">
        <f t="shared" si="1"/>
        <v>Wet</v>
      </c>
      <c r="L15" t="str">
        <f t="shared" si="2"/>
        <v>Subterranea</v>
      </c>
      <c r="M15" t="str">
        <f t="shared" si="3"/>
        <v>AGUADE P</v>
      </c>
      <c r="N15">
        <v>36484</v>
      </c>
      <c r="O15" s="3">
        <v>44144</v>
      </c>
      <c r="P15">
        <v>6.54</v>
      </c>
      <c r="Q15">
        <v>115.89999999999999</v>
      </c>
      <c r="R15">
        <v>0</v>
      </c>
      <c r="S15">
        <v>21</v>
      </c>
      <c r="T15">
        <v>8</v>
      </c>
      <c r="U15">
        <v>0.1</v>
      </c>
      <c r="V15">
        <v>0.4</v>
      </c>
      <c r="W15">
        <v>4.2</v>
      </c>
      <c r="X15">
        <v>11.7</v>
      </c>
      <c r="Y15">
        <v>0</v>
      </c>
      <c r="Z15">
        <v>0.05</v>
      </c>
      <c r="AA15">
        <v>0.1</v>
      </c>
      <c r="AB15">
        <v>2</v>
      </c>
      <c r="AC15">
        <v>16.899999999999999</v>
      </c>
      <c r="AD15">
        <v>0.2</v>
      </c>
      <c r="AE15">
        <v>194</v>
      </c>
    </row>
    <row r="16" spans="1:33" x14ac:dyDescent="0.25">
      <c r="A16" t="str">
        <f>+MID(B16,1,4)&amp;MID(B16,7,4)</f>
        <v>AGUADE P</v>
      </c>
      <c r="B16" t="s">
        <v>47</v>
      </c>
      <c r="C16" t="s">
        <v>4</v>
      </c>
      <c r="D16" t="str">
        <f>+'Muestreo meqL'!D16</f>
        <v>#592d74</v>
      </c>
      <c r="E16" t="str">
        <f t="shared" si="4"/>
        <v>#8c26ca</v>
      </c>
      <c r="F16" t="s">
        <v>229</v>
      </c>
      <c r="G16" t="s">
        <v>143</v>
      </c>
      <c r="H16">
        <v>35</v>
      </c>
      <c r="I16">
        <v>0.8</v>
      </c>
      <c r="J16" t="str">
        <f t="shared" si="0"/>
        <v>CAMPO II</v>
      </c>
      <c r="K16" t="str">
        <f t="shared" si="1"/>
        <v>Wet</v>
      </c>
      <c r="L16" t="str">
        <f t="shared" si="2"/>
        <v>Subterranea</v>
      </c>
      <c r="M16" t="str">
        <f t="shared" si="3"/>
        <v>AGUADE P</v>
      </c>
      <c r="N16">
        <v>36482</v>
      </c>
      <c r="O16" s="3">
        <v>44144</v>
      </c>
      <c r="P16">
        <v>6.98</v>
      </c>
      <c r="Q16">
        <v>61</v>
      </c>
      <c r="R16">
        <v>0</v>
      </c>
      <c r="S16">
        <v>6</v>
      </c>
      <c r="T16">
        <v>3</v>
      </c>
      <c r="U16">
        <v>0.2</v>
      </c>
      <c r="V16">
        <v>0.1</v>
      </c>
      <c r="W16">
        <v>2</v>
      </c>
      <c r="X16">
        <v>10.1</v>
      </c>
      <c r="Y16">
        <v>0</v>
      </c>
      <c r="Z16">
        <v>0.05</v>
      </c>
      <c r="AA16">
        <v>0.9</v>
      </c>
      <c r="AB16">
        <v>0.5</v>
      </c>
      <c r="AC16">
        <v>1.1000000000000001</v>
      </c>
      <c r="AD16">
        <v>0.2</v>
      </c>
      <c r="AE16">
        <v>120</v>
      </c>
    </row>
    <row r="17" spans="1:31" x14ac:dyDescent="0.25">
      <c r="A17" t="s">
        <v>140</v>
      </c>
      <c r="B17" t="s">
        <v>12</v>
      </c>
      <c r="C17" t="s">
        <v>7</v>
      </c>
      <c r="D17" t="str">
        <f>+'Muestreo meqL'!D17</f>
        <v>#592d74</v>
      </c>
      <c r="E17" t="str">
        <f t="shared" si="4"/>
        <v>#e3e31f</v>
      </c>
      <c r="F17" t="s">
        <v>144</v>
      </c>
      <c r="G17" t="s">
        <v>143</v>
      </c>
      <c r="H17">
        <v>35</v>
      </c>
      <c r="I17">
        <v>0.8</v>
      </c>
      <c r="J17" t="str">
        <f t="shared" si="0"/>
        <v>CAMPO II</v>
      </c>
      <c r="K17" t="str">
        <f t="shared" si="1"/>
        <v>Wet</v>
      </c>
      <c r="L17" t="str">
        <f t="shared" si="2"/>
        <v>Superficial</v>
      </c>
      <c r="M17" t="str">
        <f t="shared" si="3"/>
        <v>CASEBBUE</v>
      </c>
      <c r="N17">
        <v>36508</v>
      </c>
      <c r="O17" s="3">
        <v>44145</v>
      </c>
      <c r="P17">
        <v>4.4000000000000004</v>
      </c>
      <c r="Q17">
        <v>14.64</v>
      </c>
      <c r="R17">
        <v>0</v>
      </c>
      <c r="S17">
        <v>2</v>
      </c>
      <c r="T17">
        <v>1</v>
      </c>
      <c r="U17">
        <v>0.2</v>
      </c>
      <c r="V17">
        <v>0.1</v>
      </c>
      <c r="W17">
        <v>1.2</v>
      </c>
      <c r="X17">
        <v>2.2000000000000002</v>
      </c>
      <c r="Y17">
        <v>0</v>
      </c>
      <c r="Z17">
        <v>0.05</v>
      </c>
      <c r="AA17">
        <v>0.1</v>
      </c>
      <c r="AB17">
        <v>1.6</v>
      </c>
      <c r="AC17">
        <v>0.4</v>
      </c>
      <c r="AD17">
        <v>0.2</v>
      </c>
      <c r="AE17">
        <v>56</v>
      </c>
    </row>
    <row r="18" spans="1:31" x14ac:dyDescent="0.25">
      <c r="A18" t="s">
        <v>141</v>
      </c>
      <c r="B18" t="s">
        <v>48</v>
      </c>
      <c r="C18" t="s">
        <v>68</v>
      </c>
      <c r="D18" t="str">
        <f>+'Muestreo meqL'!D18</f>
        <v>#3b94b0</v>
      </c>
      <c r="E18" t="str">
        <f t="shared" si="4"/>
        <v>#e81406</v>
      </c>
      <c r="F18" t="s">
        <v>132</v>
      </c>
      <c r="G18" t="s">
        <v>143</v>
      </c>
      <c r="H18">
        <v>35</v>
      </c>
      <c r="I18">
        <v>0.8</v>
      </c>
      <c r="J18" t="str">
        <f t="shared" si="0"/>
        <v>CAMPO II</v>
      </c>
      <c r="K18" t="str">
        <f t="shared" si="1"/>
        <v>Wet</v>
      </c>
      <c r="L18" t="str">
        <f t="shared" si="2"/>
        <v>Subterranea</v>
      </c>
      <c r="M18" t="str">
        <f t="shared" si="3"/>
        <v>ECP2ABAS</v>
      </c>
      <c r="N18">
        <v>36532</v>
      </c>
      <c r="O18" s="3">
        <v>44145</v>
      </c>
      <c r="P18">
        <v>8.3000000000000007</v>
      </c>
      <c r="Q18">
        <v>142.74</v>
      </c>
      <c r="R18">
        <v>0</v>
      </c>
      <c r="S18">
        <v>8</v>
      </c>
      <c r="T18">
        <v>2</v>
      </c>
      <c r="U18">
        <v>0.1</v>
      </c>
      <c r="V18">
        <v>0.1</v>
      </c>
      <c r="W18">
        <v>1.5</v>
      </c>
      <c r="X18">
        <v>41.4</v>
      </c>
      <c r="Y18">
        <v>0</v>
      </c>
      <c r="Z18">
        <v>0.05</v>
      </c>
      <c r="AA18">
        <v>0.1</v>
      </c>
      <c r="AB18">
        <v>0.1</v>
      </c>
      <c r="AC18">
        <v>0.1</v>
      </c>
      <c r="AD18">
        <v>0.2</v>
      </c>
      <c r="AE18">
        <v>155</v>
      </c>
    </row>
    <row r="19" spans="1:31" x14ac:dyDescent="0.25">
      <c r="A19" t="s">
        <v>137</v>
      </c>
      <c r="B19" t="s">
        <v>11</v>
      </c>
      <c r="C19" t="s">
        <v>7</v>
      </c>
      <c r="D19" t="str">
        <f>+'Muestreo meqL'!D19</f>
        <v>#592d74</v>
      </c>
      <c r="E19" t="str">
        <f t="shared" si="4"/>
        <v>#e3e31f</v>
      </c>
      <c r="F19" t="s">
        <v>144</v>
      </c>
      <c r="G19" t="s">
        <v>143</v>
      </c>
      <c r="H19">
        <v>35</v>
      </c>
      <c r="I19">
        <v>0.8</v>
      </c>
      <c r="J19" t="str">
        <f t="shared" si="0"/>
        <v>CAMPO II</v>
      </c>
      <c r="K19" t="str">
        <f t="shared" si="1"/>
        <v>Wet</v>
      </c>
      <c r="L19" t="str">
        <f t="shared" si="2"/>
        <v>Superficial</v>
      </c>
      <c r="M19" t="str">
        <f t="shared" si="3"/>
        <v xml:space="preserve">MANAIAL </v>
      </c>
      <c r="N19">
        <v>36507</v>
      </c>
      <c r="O19" s="3">
        <v>44145</v>
      </c>
      <c r="P19">
        <v>5.27</v>
      </c>
      <c r="Q19">
        <v>6.1</v>
      </c>
      <c r="R19">
        <v>0</v>
      </c>
      <c r="S19">
        <v>0.5</v>
      </c>
      <c r="T19">
        <v>0.5</v>
      </c>
      <c r="U19">
        <v>0.1</v>
      </c>
      <c r="V19">
        <v>0.1</v>
      </c>
      <c r="W19">
        <v>0.5</v>
      </c>
      <c r="X19">
        <v>0.5</v>
      </c>
      <c r="Y19">
        <v>0</v>
      </c>
      <c r="Z19">
        <v>0.05</v>
      </c>
      <c r="AA19">
        <v>0.6</v>
      </c>
      <c r="AB19">
        <v>0.4</v>
      </c>
      <c r="AC19">
        <v>0.1</v>
      </c>
      <c r="AD19">
        <v>0.2</v>
      </c>
      <c r="AE19">
        <v>30</v>
      </c>
    </row>
    <row r="20" spans="1:31" x14ac:dyDescent="0.25">
      <c r="A20" t="s">
        <v>147</v>
      </c>
      <c r="B20" t="s">
        <v>50</v>
      </c>
      <c r="C20" t="s">
        <v>68</v>
      </c>
      <c r="D20" t="str">
        <f>+'Muestreo meqL'!D20</f>
        <v>#3b94b0</v>
      </c>
      <c r="E20" t="str">
        <f t="shared" si="4"/>
        <v>#e81406</v>
      </c>
      <c r="F20" t="s">
        <v>132</v>
      </c>
      <c r="G20" t="s">
        <v>143</v>
      </c>
      <c r="H20">
        <v>35</v>
      </c>
      <c r="I20">
        <v>0.8</v>
      </c>
      <c r="J20" t="str">
        <f t="shared" si="0"/>
        <v>CAMPO II</v>
      </c>
      <c r="K20" t="str">
        <f t="shared" si="1"/>
        <v>Wet</v>
      </c>
      <c r="L20" t="str">
        <f t="shared" si="2"/>
        <v>Subterranea</v>
      </c>
      <c r="M20" t="str">
        <f t="shared" si="3"/>
        <v>PCM1ABAS</v>
      </c>
      <c r="N20">
        <v>36544</v>
      </c>
      <c r="O20" s="3">
        <v>44145</v>
      </c>
      <c r="P20">
        <v>7.55</v>
      </c>
      <c r="Q20">
        <v>303.77999999999997</v>
      </c>
      <c r="R20">
        <v>0</v>
      </c>
      <c r="S20">
        <v>44</v>
      </c>
      <c r="T20">
        <v>12</v>
      </c>
      <c r="U20">
        <v>0.1</v>
      </c>
      <c r="V20">
        <v>0.05</v>
      </c>
      <c r="W20">
        <v>1.8</v>
      </c>
      <c r="X20">
        <v>68</v>
      </c>
      <c r="Y20">
        <v>0</v>
      </c>
      <c r="Z20">
        <v>0.05</v>
      </c>
      <c r="AA20">
        <v>0.1</v>
      </c>
      <c r="AB20">
        <v>0.7</v>
      </c>
      <c r="AC20">
        <v>0.5</v>
      </c>
      <c r="AD20">
        <v>0.2</v>
      </c>
      <c r="AE20">
        <v>310</v>
      </c>
    </row>
    <row r="21" spans="1:31" x14ac:dyDescent="0.25">
      <c r="A21" t="s">
        <v>133</v>
      </c>
      <c r="B21" t="s">
        <v>49</v>
      </c>
      <c r="C21" t="s">
        <v>68</v>
      </c>
      <c r="D21" t="str">
        <f>+'Muestreo meqL'!D21</f>
        <v>#3b94b0</v>
      </c>
      <c r="E21" t="str">
        <f t="shared" si="4"/>
        <v>#e81406</v>
      </c>
      <c r="F21" t="s">
        <v>132</v>
      </c>
      <c r="G21" t="s">
        <v>143</v>
      </c>
      <c r="H21">
        <v>35</v>
      </c>
      <c r="I21">
        <v>0.8</v>
      </c>
      <c r="J21" t="str">
        <f t="shared" si="0"/>
        <v>CAMPO II</v>
      </c>
      <c r="K21" t="str">
        <f t="shared" si="1"/>
        <v>Wet</v>
      </c>
      <c r="L21" t="str">
        <f t="shared" si="2"/>
        <v>Subterranea</v>
      </c>
      <c r="M21" t="str">
        <f t="shared" si="3"/>
        <v>PCM2ABAS</v>
      </c>
      <c r="N21">
        <v>36533</v>
      </c>
      <c r="O21" s="3">
        <v>44145</v>
      </c>
      <c r="P21">
        <v>7.76</v>
      </c>
      <c r="Q21">
        <v>106.14</v>
      </c>
      <c r="R21">
        <v>0</v>
      </c>
      <c r="S21">
        <v>9</v>
      </c>
      <c r="T21">
        <v>4</v>
      </c>
      <c r="U21">
        <v>0.6</v>
      </c>
      <c r="V21">
        <v>0.1</v>
      </c>
      <c r="W21">
        <v>2.4</v>
      </c>
      <c r="X21">
        <v>14</v>
      </c>
      <c r="Y21">
        <v>0</v>
      </c>
      <c r="Z21">
        <v>0.05</v>
      </c>
      <c r="AA21">
        <v>0.1</v>
      </c>
      <c r="AB21">
        <v>0.5</v>
      </c>
      <c r="AC21">
        <v>0.3</v>
      </c>
      <c r="AD21">
        <v>0.2</v>
      </c>
      <c r="AE21">
        <v>134</v>
      </c>
    </row>
    <row r="22" spans="1:31" x14ac:dyDescent="0.25">
      <c r="A22" t="s">
        <v>148</v>
      </c>
      <c r="B22" t="s">
        <v>146</v>
      </c>
      <c r="C22" s="8" t="s">
        <v>38</v>
      </c>
      <c r="D22" t="str">
        <f>+'Muestreo meqL'!D22</f>
        <v>#592d74</v>
      </c>
      <c r="E22" t="str">
        <f t="shared" si="4"/>
        <v>#0C769E</v>
      </c>
      <c r="F22" t="s">
        <v>230</v>
      </c>
      <c r="G22" t="s">
        <v>143</v>
      </c>
      <c r="H22">
        <v>35</v>
      </c>
      <c r="I22">
        <v>0.8</v>
      </c>
      <c r="J22" t="str">
        <f t="shared" si="0"/>
        <v>CAMPO II</v>
      </c>
      <c r="K22" t="str">
        <f t="shared" si="1"/>
        <v>Wet</v>
      </c>
      <c r="L22" t="str">
        <f t="shared" si="2"/>
        <v>Superficial</v>
      </c>
      <c r="M22" t="s">
        <v>148</v>
      </c>
      <c r="N22">
        <v>36557</v>
      </c>
      <c r="O22" s="1">
        <v>44159</v>
      </c>
      <c r="P22">
        <v>6.33</v>
      </c>
      <c r="Q22">
        <v>10.98</v>
      </c>
      <c r="R22">
        <v>0</v>
      </c>
      <c r="S22">
        <v>2</v>
      </c>
      <c r="T22">
        <v>2</v>
      </c>
      <c r="U22">
        <v>0.3</v>
      </c>
      <c r="V22">
        <v>0.05</v>
      </c>
      <c r="W22">
        <v>2.6</v>
      </c>
      <c r="X22">
        <v>0.7</v>
      </c>
      <c r="Y22">
        <v>0</v>
      </c>
      <c r="Z22">
        <v>0.05</v>
      </c>
      <c r="AA22">
        <v>0.1</v>
      </c>
      <c r="AB22">
        <v>2.6</v>
      </c>
      <c r="AC22">
        <v>0.9</v>
      </c>
      <c r="AD22">
        <v>0.1</v>
      </c>
      <c r="AE22">
        <v>41</v>
      </c>
    </row>
    <row r="23" spans="1:31" x14ac:dyDescent="0.25">
      <c r="A23" t="str">
        <f>+MID(B23,1,4)&amp;MID(B23,11,4)</f>
        <v>ACUEBRIS</v>
      </c>
      <c r="B23" t="s">
        <v>29</v>
      </c>
      <c r="C23" t="s">
        <v>4</v>
      </c>
      <c r="D23" t="str">
        <f>+'Muestreo meqL'!D23</f>
        <v>#2EF0FA</v>
      </c>
      <c r="E23" t="str">
        <f t="shared" si="4"/>
        <v>#8c26ca</v>
      </c>
      <c r="F23" t="s">
        <v>229</v>
      </c>
      <c r="G23" t="s">
        <v>144</v>
      </c>
      <c r="H23">
        <v>35</v>
      </c>
      <c r="I23">
        <v>0.8</v>
      </c>
      <c r="J23" t="str">
        <f t="shared" si="0"/>
        <v>CAMPO III</v>
      </c>
      <c r="K23" t="str">
        <f t="shared" si="1"/>
        <v>Dry</v>
      </c>
      <c r="L23" t="str">
        <f t="shared" si="2"/>
        <v>Subterranea</v>
      </c>
      <c r="M23" t="str">
        <f t="shared" ref="M23:M33" si="5">+A23</f>
        <v>ACUEBRIS</v>
      </c>
      <c r="N23">
        <v>36822</v>
      </c>
      <c r="O23" s="3">
        <v>44275</v>
      </c>
      <c r="P23">
        <v>5.85</v>
      </c>
      <c r="Q23">
        <v>2.44</v>
      </c>
      <c r="R23">
        <v>0</v>
      </c>
      <c r="S23">
        <v>1</v>
      </c>
      <c r="T23">
        <v>0.5</v>
      </c>
      <c r="U23">
        <v>0.05</v>
      </c>
      <c r="V23">
        <v>9.7600000000000006E-2</v>
      </c>
      <c r="W23">
        <v>3.8285999999999998</v>
      </c>
      <c r="X23">
        <v>10.585000000000001</v>
      </c>
      <c r="Y23">
        <v>0</v>
      </c>
      <c r="Z23">
        <v>0.05</v>
      </c>
      <c r="AA23">
        <v>6.4</v>
      </c>
      <c r="AB23">
        <v>17.5</v>
      </c>
      <c r="AC23">
        <v>2.4</v>
      </c>
      <c r="AD23">
        <v>0.1</v>
      </c>
      <c r="AE23">
        <v>70</v>
      </c>
    </row>
    <row r="24" spans="1:31" x14ac:dyDescent="0.25">
      <c r="A24" t="str">
        <f>+MID(B24,1,4)&amp;MID(B24,15,4)</f>
        <v>ACUERIST</v>
      </c>
      <c r="B24" t="s">
        <v>18</v>
      </c>
      <c r="C24" t="s">
        <v>4</v>
      </c>
      <c r="D24" t="str">
        <f>+'Muestreo meqL'!D24</f>
        <v>#3b94b0</v>
      </c>
      <c r="E24" t="str">
        <f t="shared" si="4"/>
        <v>#8c26ca</v>
      </c>
      <c r="F24" t="s">
        <v>229</v>
      </c>
      <c r="G24" t="s">
        <v>144</v>
      </c>
      <c r="H24">
        <v>35</v>
      </c>
      <c r="I24">
        <v>0.8</v>
      </c>
      <c r="J24" t="str">
        <f t="shared" si="0"/>
        <v>CAMPO III</v>
      </c>
      <c r="K24" t="str">
        <f t="shared" si="1"/>
        <v>Dry</v>
      </c>
      <c r="L24" t="str">
        <f t="shared" si="2"/>
        <v>Subterranea</v>
      </c>
      <c r="M24" t="str">
        <f t="shared" si="5"/>
        <v>ACUERIST</v>
      </c>
      <c r="N24">
        <v>36834</v>
      </c>
      <c r="O24" s="3">
        <v>44275</v>
      </c>
      <c r="P24">
        <v>6.94</v>
      </c>
      <c r="Q24">
        <v>76.86</v>
      </c>
      <c r="R24">
        <v>0</v>
      </c>
      <c r="S24">
        <v>8</v>
      </c>
      <c r="T24">
        <v>4</v>
      </c>
      <c r="U24">
        <v>0.43290000000000001</v>
      </c>
      <c r="V24">
        <v>0.1673</v>
      </c>
      <c r="W24">
        <v>4.8954000000000004</v>
      </c>
      <c r="X24">
        <v>7.9969999999999999</v>
      </c>
      <c r="Y24">
        <v>0</v>
      </c>
      <c r="Z24">
        <v>0.05</v>
      </c>
      <c r="AA24">
        <v>0.05</v>
      </c>
      <c r="AB24">
        <v>0.2</v>
      </c>
      <c r="AC24">
        <v>0.5</v>
      </c>
      <c r="AD24">
        <v>0.1</v>
      </c>
      <c r="AE24">
        <v>169</v>
      </c>
    </row>
    <row r="25" spans="1:31" x14ac:dyDescent="0.25">
      <c r="A25" t="str">
        <f>+MID(B25,1,4)&amp;MID(B25,15,4)</f>
        <v>ACUECLAV</v>
      </c>
      <c r="B25" t="s">
        <v>21</v>
      </c>
      <c r="C25" t="s">
        <v>4</v>
      </c>
      <c r="D25" t="str">
        <f>+'Muestreo meqL'!D25</f>
        <v>#3b94b0</v>
      </c>
      <c r="E25" t="str">
        <f t="shared" si="4"/>
        <v>#8c26ca</v>
      </c>
      <c r="F25" t="s">
        <v>229</v>
      </c>
      <c r="G25" t="s">
        <v>144</v>
      </c>
      <c r="H25">
        <v>35</v>
      </c>
      <c r="I25">
        <v>0.8</v>
      </c>
      <c r="J25" t="str">
        <f t="shared" si="0"/>
        <v>CAMPO III</v>
      </c>
      <c r="K25" t="str">
        <f t="shared" si="1"/>
        <v>Dry</v>
      </c>
      <c r="L25" t="str">
        <f t="shared" si="2"/>
        <v>Subterranea</v>
      </c>
      <c r="M25" t="str">
        <f t="shared" si="5"/>
        <v>ACUECLAV</v>
      </c>
      <c r="N25">
        <v>36789</v>
      </c>
      <c r="O25" s="3">
        <v>44275</v>
      </c>
      <c r="P25">
        <v>7.89</v>
      </c>
      <c r="Q25">
        <v>90.28</v>
      </c>
      <c r="R25">
        <v>0</v>
      </c>
      <c r="S25">
        <v>11</v>
      </c>
      <c r="T25">
        <v>5</v>
      </c>
      <c r="U25">
        <v>0.78890000000000005</v>
      </c>
      <c r="V25">
        <v>0.1696</v>
      </c>
      <c r="W25">
        <v>4.2104999999999997</v>
      </c>
      <c r="X25">
        <v>8.9579000000000004</v>
      </c>
      <c r="Y25">
        <v>0</v>
      </c>
      <c r="Z25">
        <v>0.05</v>
      </c>
      <c r="AA25">
        <v>0.05</v>
      </c>
      <c r="AB25">
        <v>0.23699999999999999</v>
      </c>
      <c r="AC25">
        <v>0.39</v>
      </c>
      <c r="AD25">
        <v>0.1</v>
      </c>
      <c r="AE25">
        <v>183</v>
      </c>
    </row>
    <row r="26" spans="1:31" x14ac:dyDescent="0.25">
      <c r="A26" t="str">
        <f>+MID(B26,1,4)&amp;MID(B26,8,4)</f>
        <v>CASEBUEN</v>
      </c>
      <c r="B26" t="s">
        <v>12</v>
      </c>
      <c r="C26" t="s">
        <v>7</v>
      </c>
      <c r="D26" t="str">
        <f>+'Muestreo meqL'!D26</f>
        <v>#08d81a</v>
      </c>
      <c r="E26" t="str">
        <f t="shared" si="4"/>
        <v>#e3e31f</v>
      </c>
      <c r="F26" t="s">
        <v>144</v>
      </c>
      <c r="G26" t="s">
        <v>144</v>
      </c>
      <c r="H26">
        <v>35</v>
      </c>
      <c r="I26">
        <v>0.8</v>
      </c>
      <c r="J26" t="str">
        <f t="shared" si="0"/>
        <v>CAMPO III</v>
      </c>
      <c r="K26" t="str">
        <f t="shared" si="1"/>
        <v>Dry</v>
      </c>
      <c r="L26" t="str">
        <f t="shared" si="2"/>
        <v>Superficial</v>
      </c>
      <c r="M26" t="str">
        <f t="shared" si="5"/>
        <v>CASEBUEN</v>
      </c>
      <c r="N26">
        <v>36807</v>
      </c>
      <c r="O26" s="3">
        <v>44275</v>
      </c>
      <c r="P26">
        <v>6.52</v>
      </c>
      <c r="Q26">
        <v>24.4</v>
      </c>
      <c r="R26">
        <v>0</v>
      </c>
      <c r="S26">
        <v>1</v>
      </c>
      <c r="T26">
        <v>1</v>
      </c>
      <c r="U26">
        <v>1.6197999999999999</v>
      </c>
      <c r="V26">
        <v>0.05</v>
      </c>
      <c r="W26">
        <v>13.6829</v>
      </c>
      <c r="X26">
        <v>4.7027000000000001</v>
      </c>
      <c r="Y26">
        <v>0</v>
      </c>
      <c r="Z26">
        <v>0.05</v>
      </c>
      <c r="AA26">
        <v>0.05</v>
      </c>
      <c r="AB26">
        <v>9.5</v>
      </c>
      <c r="AC26">
        <v>1.1000000000000001</v>
      </c>
      <c r="AD26">
        <v>0.1</v>
      </c>
      <c r="AE26">
        <v>109</v>
      </c>
    </row>
    <row r="27" spans="1:31" x14ac:dyDescent="0.25">
      <c r="A27" t="str">
        <f>+MID(B27,1,4)&amp;MID(B27,5,4)</f>
        <v>ESPUSATO</v>
      </c>
      <c r="B27" t="s">
        <v>14</v>
      </c>
      <c r="C27" t="s">
        <v>4</v>
      </c>
      <c r="D27" t="str">
        <f>+'Muestreo meqL'!D27</f>
        <v>#592d74</v>
      </c>
      <c r="E27" t="str">
        <f t="shared" si="4"/>
        <v>#8c26ca</v>
      </c>
      <c r="F27" t="s">
        <v>229</v>
      </c>
      <c r="G27" t="s">
        <v>144</v>
      </c>
      <c r="H27">
        <v>35</v>
      </c>
      <c r="I27">
        <v>0.8</v>
      </c>
      <c r="J27" t="str">
        <f t="shared" si="0"/>
        <v>CAMPO III</v>
      </c>
      <c r="K27" t="str">
        <f t="shared" si="1"/>
        <v>Dry</v>
      </c>
      <c r="L27" t="str">
        <f t="shared" si="2"/>
        <v>Subterranea</v>
      </c>
      <c r="M27" t="str">
        <f t="shared" si="5"/>
        <v>ESPUSATO</v>
      </c>
      <c r="N27">
        <v>36816</v>
      </c>
      <c r="O27" s="3">
        <v>44275</v>
      </c>
      <c r="P27">
        <v>7.07</v>
      </c>
      <c r="Q27">
        <v>23.18</v>
      </c>
      <c r="R27">
        <v>0</v>
      </c>
      <c r="S27">
        <v>1</v>
      </c>
      <c r="T27">
        <v>0.5</v>
      </c>
      <c r="U27">
        <v>0.05</v>
      </c>
      <c r="V27">
        <v>0.05</v>
      </c>
      <c r="W27">
        <v>5.4659000000000004</v>
      </c>
      <c r="X27">
        <v>4.4927000000000001</v>
      </c>
      <c r="Y27">
        <v>0</v>
      </c>
      <c r="Z27">
        <v>0.05</v>
      </c>
      <c r="AA27">
        <v>3.6</v>
      </c>
      <c r="AB27">
        <v>0.7</v>
      </c>
      <c r="AC27">
        <v>0.6</v>
      </c>
      <c r="AD27">
        <v>0.1</v>
      </c>
      <c r="AE27">
        <v>174</v>
      </c>
    </row>
    <row r="28" spans="1:31" x14ac:dyDescent="0.25">
      <c r="A28" t="s">
        <v>134</v>
      </c>
      <c r="B28" t="s">
        <v>60</v>
      </c>
      <c r="C28" t="s">
        <v>4</v>
      </c>
      <c r="D28" t="str">
        <f>+'Muestreo meqL'!D28</f>
        <v>#592d74</v>
      </c>
      <c r="E28" t="str">
        <f t="shared" si="4"/>
        <v>#8c26ca</v>
      </c>
      <c r="F28" t="s">
        <v>229</v>
      </c>
      <c r="G28" t="s">
        <v>144</v>
      </c>
      <c r="H28">
        <v>35</v>
      </c>
      <c r="I28">
        <v>0.8</v>
      </c>
      <c r="J28" t="str">
        <f t="shared" si="0"/>
        <v>CAMPO III</v>
      </c>
      <c r="K28" t="str">
        <f t="shared" si="1"/>
        <v>Dry</v>
      </c>
      <c r="L28" t="str">
        <f t="shared" si="2"/>
        <v>Subterranea</v>
      </c>
      <c r="M28" t="str">
        <f t="shared" si="5"/>
        <v>ESPUSAII</v>
      </c>
      <c r="N28">
        <v>36817</v>
      </c>
      <c r="O28" s="3">
        <v>44275</v>
      </c>
      <c r="P28">
        <v>7.13</v>
      </c>
      <c r="Q28">
        <v>13.42</v>
      </c>
      <c r="R28">
        <v>0</v>
      </c>
      <c r="S28">
        <v>1</v>
      </c>
      <c r="T28">
        <v>0.5</v>
      </c>
      <c r="U28">
        <v>0.05</v>
      </c>
      <c r="V28">
        <v>0.05</v>
      </c>
      <c r="W28">
        <v>5.9631999999999996</v>
      </c>
      <c r="X28">
        <v>3.0840000000000001</v>
      </c>
      <c r="Y28">
        <v>0</v>
      </c>
      <c r="Z28">
        <v>0.05</v>
      </c>
      <c r="AA28">
        <v>5.8</v>
      </c>
      <c r="AB28">
        <v>0.9</v>
      </c>
      <c r="AC28">
        <v>2.5</v>
      </c>
      <c r="AD28">
        <v>0.1</v>
      </c>
      <c r="AE28">
        <v>83</v>
      </c>
    </row>
    <row r="29" spans="1:31" x14ac:dyDescent="0.25">
      <c r="A29" t="str">
        <f>+MID(B29,1,4)&amp;MID(B29,7,4)</f>
        <v>FINCJAMA</v>
      </c>
      <c r="B29" t="s">
        <v>13</v>
      </c>
      <c r="C29" t="s">
        <v>4</v>
      </c>
      <c r="D29" t="str">
        <f>+'Muestreo meqL'!D29</f>
        <v>#592d74</v>
      </c>
      <c r="E29" t="str">
        <f t="shared" si="4"/>
        <v>#8c26ca</v>
      </c>
      <c r="F29" t="s">
        <v>229</v>
      </c>
      <c r="G29" t="s">
        <v>144</v>
      </c>
      <c r="H29">
        <v>35</v>
      </c>
      <c r="I29">
        <v>0.8</v>
      </c>
      <c r="J29" t="str">
        <f t="shared" si="0"/>
        <v>CAMPO III</v>
      </c>
      <c r="K29" t="str">
        <f t="shared" ref="K29:K53" si="6">+IF(OR(G29="*",G29="o"),"Dry","Wet")</f>
        <v>Dry</v>
      </c>
      <c r="L29" t="str">
        <f t="shared" ref="L29:L53" si="7">+IF(OR(C29="Pozo",C29="ABAS",C29="Aljibe"),"Subterranea","Superficial")</f>
        <v>Subterranea</v>
      </c>
      <c r="M29" t="str">
        <f t="shared" si="5"/>
        <v>FINCJAMA</v>
      </c>
      <c r="N29">
        <v>36851</v>
      </c>
      <c r="O29" s="3">
        <v>44275</v>
      </c>
      <c r="P29">
        <v>7.84</v>
      </c>
      <c r="Q29">
        <v>40.26</v>
      </c>
      <c r="R29">
        <v>0</v>
      </c>
      <c r="S29">
        <v>1</v>
      </c>
      <c r="T29">
        <v>1</v>
      </c>
      <c r="U29">
        <v>0.05</v>
      </c>
      <c r="V29">
        <v>0.05</v>
      </c>
      <c r="W29">
        <v>4.3183999999999996</v>
      </c>
      <c r="X29">
        <v>7.8647999999999998</v>
      </c>
      <c r="Y29">
        <v>0</v>
      </c>
      <c r="Z29">
        <v>0.05</v>
      </c>
      <c r="AA29">
        <v>0.2</v>
      </c>
      <c r="AB29">
        <v>0.4</v>
      </c>
      <c r="AC29">
        <v>0.7</v>
      </c>
      <c r="AD29">
        <v>0.1</v>
      </c>
      <c r="AE29">
        <v>141</v>
      </c>
    </row>
    <row r="30" spans="1:31" x14ac:dyDescent="0.25">
      <c r="A30" t="str">
        <f>+MID(B30,1,4)&amp;MID(B30,7,4)</f>
        <v>FINCLA F</v>
      </c>
      <c r="B30" t="s">
        <v>17</v>
      </c>
      <c r="C30" t="s">
        <v>4</v>
      </c>
      <c r="D30" t="str">
        <f>+'Muestreo meqL'!D30</f>
        <v>#2EF0FA</v>
      </c>
      <c r="E30" t="str">
        <f t="shared" si="4"/>
        <v>#8c26ca</v>
      </c>
      <c r="F30" t="s">
        <v>229</v>
      </c>
      <c r="G30" t="s">
        <v>144</v>
      </c>
      <c r="H30">
        <v>35</v>
      </c>
      <c r="I30">
        <v>0.8</v>
      </c>
      <c r="J30" t="str">
        <f t="shared" si="0"/>
        <v>CAMPO III</v>
      </c>
      <c r="K30" t="str">
        <f t="shared" si="6"/>
        <v>Dry</v>
      </c>
      <c r="L30" t="str">
        <f t="shared" si="7"/>
        <v>Subterranea</v>
      </c>
      <c r="M30" t="str">
        <f t="shared" si="5"/>
        <v>FINCLA F</v>
      </c>
      <c r="N30">
        <v>36786</v>
      </c>
      <c r="O30" s="3">
        <v>44275</v>
      </c>
      <c r="P30">
        <v>5.25</v>
      </c>
      <c r="Q30">
        <v>1.22</v>
      </c>
      <c r="R30">
        <v>0</v>
      </c>
      <c r="S30">
        <v>1</v>
      </c>
      <c r="T30">
        <v>0.5</v>
      </c>
      <c r="U30">
        <v>0.05</v>
      </c>
      <c r="V30">
        <v>0.05</v>
      </c>
      <c r="W30">
        <v>0.51029999999999998</v>
      </c>
      <c r="X30">
        <v>0.45069999999999999</v>
      </c>
      <c r="Y30">
        <v>0</v>
      </c>
      <c r="Z30">
        <v>0.05</v>
      </c>
      <c r="AA30">
        <v>1.53</v>
      </c>
      <c r="AB30">
        <v>0.62</v>
      </c>
      <c r="AC30">
        <v>1.25</v>
      </c>
      <c r="AD30">
        <v>0.1</v>
      </c>
      <c r="AE30">
        <v>22</v>
      </c>
    </row>
    <row r="31" spans="1:31" x14ac:dyDescent="0.25">
      <c r="A31" t="str">
        <f>+MID(B31,1,4)&amp;MID(B31,7,4)</f>
        <v>FINCVILL</v>
      </c>
      <c r="B31" t="s">
        <v>54</v>
      </c>
      <c r="C31" t="s">
        <v>4</v>
      </c>
      <c r="D31" t="str">
        <f>+'Muestreo meqL'!D31</f>
        <v>#2EF0FA</v>
      </c>
      <c r="E31" t="str">
        <f t="shared" si="4"/>
        <v>#8c26ca</v>
      </c>
      <c r="F31" t="s">
        <v>229</v>
      </c>
      <c r="G31" t="s">
        <v>144</v>
      </c>
      <c r="H31">
        <v>35</v>
      </c>
      <c r="I31">
        <v>0.8</v>
      </c>
      <c r="J31" t="str">
        <f t="shared" si="0"/>
        <v>CAMPO III</v>
      </c>
      <c r="K31" t="str">
        <f t="shared" si="6"/>
        <v>Dry</v>
      </c>
      <c r="L31" t="str">
        <f t="shared" si="7"/>
        <v>Subterranea</v>
      </c>
      <c r="M31" t="str">
        <f t="shared" si="5"/>
        <v>FINCVILL</v>
      </c>
      <c r="N31">
        <v>36833</v>
      </c>
      <c r="O31" s="3">
        <v>44275</v>
      </c>
      <c r="P31">
        <v>4.26</v>
      </c>
      <c r="Q31">
        <v>0.61</v>
      </c>
      <c r="R31">
        <v>0</v>
      </c>
      <c r="S31">
        <v>1</v>
      </c>
      <c r="T31">
        <v>1</v>
      </c>
      <c r="U31">
        <v>0.05</v>
      </c>
      <c r="V31">
        <v>0.05</v>
      </c>
      <c r="W31">
        <v>0.30890000000000001</v>
      </c>
      <c r="X31">
        <v>0.34520000000000001</v>
      </c>
      <c r="Y31">
        <v>0</v>
      </c>
      <c r="Z31">
        <v>0.05</v>
      </c>
      <c r="AA31">
        <v>7.5</v>
      </c>
      <c r="AB31">
        <v>0.6</v>
      </c>
      <c r="AC31">
        <v>0.2</v>
      </c>
      <c r="AD31">
        <v>0.1</v>
      </c>
      <c r="AE31">
        <v>36</v>
      </c>
    </row>
    <row r="32" spans="1:31" x14ac:dyDescent="0.25">
      <c r="A32" t="str">
        <f>+MID(B32,1,4)&amp;MID(B32,7,4)</f>
        <v xml:space="preserve">MANAIAL </v>
      </c>
      <c r="B32" t="s">
        <v>11</v>
      </c>
      <c r="C32" t="s">
        <v>7</v>
      </c>
      <c r="D32" t="str">
        <f>+'Muestreo meqL'!D32</f>
        <v>#592d74</v>
      </c>
      <c r="E32" t="str">
        <f t="shared" si="4"/>
        <v>#e3e31f</v>
      </c>
      <c r="F32" t="s">
        <v>144</v>
      </c>
      <c r="G32" t="s">
        <v>144</v>
      </c>
      <c r="H32">
        <v>35</v>
      </c>
      <c r="I32">
        <v>0.8</v>
      </c>
      <c r="J32" t="str">
        <f t="shared" si="0"/>
        <v>CAMPO III</v>
      </c>
      <c r="K32" t="str">
        <f t="shared" si="6"/>
        <v>Dry</v>
      </c>
      <c r="L32" t="str">
        <f t="shared" si="7"/>
        <v>Superficial</v>
      </c>
      <c r="M32" t="str">
        <f t="shared" si="5"/>
        <v xml:space="preserve">MANAIAL </v>
      </c>
      <c r="N32">
        <v>36809</v>
      </c>
      <c r="O32" s="3">
        <v>44275</v>
      </c>
      <c r="P32">
        <v>6.36</v>
      </c>
      <c r="Q32">
        <v>4.88</v>
      </c>
      <c r="R32">
        <v>0</v>
      </c>
      <c r="S32">
        <v>1</v>
      </c>
      <c r="T32">
        <v>0.5</v>
      </c>
      <c r="U32">
        <v>0.05</v>
      </c>
      <c r="V32">
        <v>0.05</v>
      </c>
      <c r="W32">
        <v>2.0886</v>
      </c>
      <c r="X32">
        <v>0.878</v>
      </c>
      <c r="Y32">
        <v>0</v>
      </c>
      <c r="Z32">
        <v>0.05</v>
      </c>
      <c r="AA32">
        <v>1.6</v>
      </c>
      <c r="AB32">
        <v>0.3</v>
      </c>
      <c r="AC32">
        <v>0.5</v>
      </c>
      <c r="AD32">
        <v>0.1</v>
      </c>
      <c r="AE32">
        <v>37</v>
      </c>
    </row>
    <row r="33" spans="1:31" ht="15" customHeight="1" x14ac:dyDescent="0.25">
      <c r="A33" t="s">
        <v>133</v>
      </c>
      <c r="B33" t="s">
        <v>49</v>
      </c>
      <c r="C33" t="s">
        <v>68</v>
      </c>
      <c r="D33" t="str">
        <f>+'Muestreo meqL'!D33</f>
        <v>#3b94b0</v>
      </c>
      <c r="E33" t="str">
        <f t="shared" si="4"/>
        <v>#e81406</v>
      </c>
      <c r="F33" t="s">
        <v>132</v>
      </c>
      <c r="G33" t="s">
        <v>144</v>
      </c>
      <c r="H33">
        <v>35</v>
      </c>
      <c r="I33">
        <v>0.8</v>
      </c>
      <c r="J33" t="str">
        <f t="shared" si="0"/>
        <v>CAMPO III</v>
      </c>
      <c r="K33" t="str">
        <f t="shared" si="6"/>
        <v>Dry</v>
      </c>
      <c r="L33" t="str">
        <f t="shared" si="7"/>
        <v>Subterranea</v>
      </c>
      <c r="M33" t="str">
        <f t="shared" si="5"/>
        <v>PCM2ABAS</v>
      </c>
      <c r="N33">
        <v>36824</v>
      </c>
      <c r="O33" s="3">
        <v>44275</v>
      </c>
      <c r="P33">
        <v>8.33</v>
      </c>
      <c r="Q33">
        <v>151.28</v>
      </c>
      <c r="R33">
        <v>0</v>
      </c>
      <c r="S33">
        <v>6</v>
      </c>
      <c r="T33">
        <v>1</v>
      </c>
      <c r="U33">
        <v>0.05</v>
      </c>
      <c r="V33">
        <v>0.05</v>
      </c>
      <c r="W33">
        <v>1.613</v>
      </c>
      <c r="X33">
        <v>42.213000000000001</v>
      </c>
      <c r="Y33">
        <v>0</v>
      </c>
      <c r="Z33">
        <v>0.05</v>
      </c>
      <c r="AA33">
        <v>0.05</v>
      </c>
      <c r="AB33">
        <v>0.5</v>
      </c>
      <c r="AC33">
        <v>0.5</v>
      </c>
      <c r="AD33">
        <v>0.1</v>
      </c>
      <c r="AE33">
        <v>153</v>
      </c>
    </row>
    <row r="34" spans="1:31" ht="15" customHeight="1" x14ac:dyDescent="0.25">
      <c r="A34" t="s">
        <v>92</v>
      </c>
      <c r="B34" t="s">
        <v>14</v>
      </c>
      <c r="C34" t="s">
        <v>4</v>
      </c>
      <c r="D34" t="str">
        <f>+'Muestreo meqL'!D34</f>
        <v>#2EF0FA</v>
      </c>
      <c r="E34" t="str">
        <f t="shared" si="4"/>
        <v>#8c26ca</v>
      </c>
      <c r="F34" t="s">
        <v>229</v>
      </c>
      <c r="G34" t="s">
        <v>132</v>
      </c>
      <c r="H34">
        <v>35</v>
      </c>
      <c r="I34">
        <v>0.8</v>
      </c>
      <c r="J34" t="str">
        <f t="shared" si="0"/>
        <v>ZEM IV</v>
      </c>
      <c r="K34" t="str">
        <f t="shared" si="6"/>
        <v>Wet</v>
      </c>
      <c r="L34" t="str">
        <f t="shared" si="7"/>
        <v>Subterranea</v>
      </c>
      <c r="M34" t="s">
        <v>92</v>
      </c>
      <c r="N34">
        <v>38229</v>
      </c>
      <c r="O34" s="3">
        <v>45035</v>
      </c>
      <c r="P34">
        <v>3.93</v>
      </c>
      <c r="Q34">
        <v>3.05</v>
      </c>
      <c r="R34">
        <v>0</v>
      </c>
      <c r="S34" s="4">
        <v>0.5</v>
      </c>
      <c r="T34" s="4">
        <v>2</v>
      </c>
      <c r="U34" s="4">
        <v>0.05</v>
      </c>
      <c r="V34" s="4">
        <v>0.05</v>
      </c>
      <c r="W34" s="4">
        <v>0.9</v>
      </c>
      <c r="X34" s="4">
        <v>2.9</v>
      </c>
      <c r="Y34" s="6">
        <v>0</v>
      </c>
      <c r="Z34">
        <v>0.05</v>
      </c>
      <c r="AA34" s="4">
        <v>9.6</v>
      </c>
      <c r="AB34" s="4">
        <v>3.1</v>
      </c>
      <c r="AC34">
        <v>0.5</v>
      </c>
      <c r="AD34">
        <v>0.6</v>
      </c>
      <c r="AE34">
        <v>52</v>
      </c>
    </row>
    <row r="35" spans="1:31" ht="15" customHeight="1" x14ac:dyDescent="0.25">
      <c r="A35" t="s">
        <v>93</v>
      </c>
      <c r="B35" t="s">
        <v>16</v>
      </c>
      <c r="C35" t="s">
        <v>5</v>
      </c>
      <c r="D35" t="str">
        <f>+'Muestreo meqL'!D35</f>
        <v>#2EF0FA</v>
      </c>
      <c r="E35" t="str">
        <f t="shared" si="4"/>
        <v>#1fe33d</v>
      </c>
      <c r="F35" t="s">
        <v>217</v>
      </c>
      <c r="G35" t="s">
        <v>132</v>
      </c>
      <c r="H35">
        <v>35</v>
      </c>
      <c r="I35">
        <v>0.8</v>
      </c>
      <c r="J35" t="str">
        <f t="shared" si="0"/>
        <v>ZEM IV</v>
      </c>
      <c r="K35" t="str">
        <f t="shared" si="6"/>
        <v>Wet</v>
      </c>
      <c r="L35" t="str">
        <f t="shared" si="7"/>
        <v>Superficial</v>
      </c>
      <c r="M35" t="s">
        <v>93</v>
      </c>
      <c r="N35">
        <v>38235</v>
      </c>
      <c r="O35" s="1">
        <v>45035</v>
      </c>
      <c r="P35">
        <v>4.76</v>
      </c>
      <c r="Q35">
        <v>3.05</v>
      </c>
      <c r="R35">
        <v>0</v>
      </c>
      <c r="S35" s="4">
        <v>0.5</v>
      </c>
      <c r="T35" s="4">
        <v>1</v>
      </c>
      <c r="U35" s="4">
        <v>0.05</v>
      </c>
      <c r="V35" s="4">
        <v>0.05</v>
      </c>
      <c r="W35" s="4">
        <v>0.95</v>
      </c>
      <c r="X35" s="4">
        <v>0.7</v>
      </c>
      <c r="Y35" s="6">
        <v>0</v>
      </c>
      <c r="Z35">
        <v>0.05</v>
      </c>
      <c r="AA35" s="4">
        <v>1.8</v>
      </c>
      <c r="AB35" s="4">
        <v>1.5</v>
      </c>
      <c r="AC35">
        <v>1.6</v>
      </c>
      <c r="AD35">
        <v>0.1</v>
      </c>
      <c r="AE35">
        <v>36</v>
      </c>
    </row>
    <row r="36" spans="1:31" ht="15" customHeight="1" x14ac:dyDescent="0.25">
      <c r="A36" t="s">
        <v>94</v>
      </c>
      <c r="B36" t="s">
        <v>13</v>
      </c>
      <c r="C36" t="s">
        <v>4</v>
      </c>
      <c r="D36" t="str">
        <f>+'Muestreo meqL'!D36</f>
        <v>#592d74</v>
      </c>
      <c r="E36" t="str">
        <f t="shared" si="4"/>
        <v>#8c26ca</v>
      </c>
      <c r="F36" t="s">
        <v>229</v>
      </c>
      <c r="G36" t="s">
        <v>132</v>
      </c>
      <c r="H36">
        <v>35</v>
      </c>
      <c r="I36">
        <v>0.8</v>
      </c>
      <c r="J36" t="str">
        <f t="shared" si="0"/>
        <v>ZEM IV</v>
      </c>
      <c r="K36" t="str">
        <f t="shared" si="6"/>
        <v>Wet</v>
      </c>
      <c r="L36" t="str">
        <f t="shared" si="7"/>
        <v>Subterranea</v>
      </c>
      <c r="M36" t="s">
        <v>94</v>
      </c>
      <c r="N36">
        <v>38228</v>
      </c>
      <c r="O36" s="3">
        <v>45035</v>
      </c>
      <c r="P36">
        <v>5.97</v>
      </c>
      <c r="Q36">
        <v>26.84</v>
      </c>
      <c r="R36">
        <v>0</v>
      </c>
      <c r="S36" s="4">
        <v>4</v>
      </c>
      <c r="T36" s="4">
        <v>2</v>
      </c>
      <c r="U36" s="4">
        <v>0.05</v>
      </c>
      <c r="V36" s="4">
        <v>0.05</v>
      </c>
      <c r="W36" s="4">
        <v>5.6</v>
      </c>
      <c r="X36" s="4">
        <v>4.7</v>
      </c>
      <c r="Y36" s="6">
        <v>0</v>
      </c>
      <c r="Z36">
        <v>0.05</v>
      </c>
      <c r="AA36" s="4">
        <v>2.1</v>
      </c>
      <c r="AB36" s="4">
        <v>0.5</v>
      </c>
      <c r="AC36">
        <v>0.7</v>
      </c>
      <c r="AD36">
        <v>0.4</v>
      </c>
      <c r="AE36">
        <v>81</v>
      </c>
    </row>
    <row r="37" spans="1:31" ht="15" customHeight="1" x14ac:dyDescent="0.25">
      <c r="A37" t="s">
        <v>79</v>
      </c>
      <c r="B37" t="s">
        <v>15</v>
      </c>
      <c r="C37" t="s">
        <v>69</v>
      </c>
      <c r="D37" t="str">
        <f>+'Muestreo meqL'!D37</f>
        <v>#592d74</v>
      </c>
      <c r="E37" t="str">
        <f t="shared" si="4"/>
        <v>#e37587</v>
      </c>
      <c r="F37" t="s">
        <v>143</v>
      </c>
      <c r="G37" t="s">
        <v>132</v>
      </c>
      <c r="H37">
        <v>35</v>
      </c>
      <c r="I37">
        <v>0.8</v>
      </c>
      <c r="J37" t="str">
        <f t="shared" si="0"/>
        <v>ZEM IV</v>
      </c>
      <c r="K37" t="str">
        <f t="shared" si="6"/>
        <v>Wet</v>
      </c>
      <c r="L37" t="str">
        <f t="shared" si="7"/>
        <v>Subterranea</v>
      </c>
      <c r="M37" t="s">
        <v>79</v>
      </c>
      <c r="N37" s="6">
        <v>38234</v>
      </c>
      <c r="O37" s="3">
        <v>45035</v>
      </c>
      <c r="P37">
        <v>6.26</v>
      </c>
      <c r="Q37">
        <v>41.48</v>
      </c>
      <c r="R37">
        <v>0</v>
      </c>
      <c r="S37" s="4">
        <v>0.5</v>
      </c>
      <c r="T37" s="4">
        <v>2</v>
      </c>
      <c r="U37" s="4">
        <v>0.05</v>
      </c>
      <c r="V37" s="4">
        <v>0.05</v>
      </c>
      <c r="W37" s="4">
        <v>4.5</v>
      </c>
      <c r="X37" s="4">
        <v>9.9</v>
      </c>
      <c r="Y37">
        <v>0</v>
      </c>
      <c r="Z37">
        <v>0.05</v>
      </c>
      <c r="AA37" s="4">
        <v>0.6</v>
      </c>
      <c r="AB37" s="4">
        <v>1.3</v>
      </c>
      <c r="AC37" s="4">
        <v>0.6</v>
      </c>
      <c r="AD37">
        <v>0.3</v>
      </c>
      <c r="AE37">
        <v>123</v>
      </c>
    </row>
    <row r="38" spans="1:31" ht="15" customHeight="1" x14ac:dyDescent="0.25">
      <c r="A38" t="s">
        <v>95</v>
      </c>
      <c r="B38" t="s">
        <v>24</v>
      </c>
      <c r="C38" t="s">
        <v>69</v>
      </c>
      <c r="D38" t="str">
        <f>+'Muestreo meqL'!D38</f>
        <v>#2EF0FA</v>
      </c>
      <c r="E38" t="str">
        <f t="shared" si="4"/>
        <v>#e37587</v>
      </c>
      <c r="F38" t="s">
        <v>143</v>
      </c>
      <c r="G38" t="s">
        <v>132</v>
      </c>
      <c r="H38">
        <v>35</v>
      </c>
      <c r="I38">
        <v>0.8</v>
      </c>
      <c r="J38" t="str">
        <f t="shared" si="0"/>
        <v>ZEM IV</v>
      </c>
      <c r="K38" t="str">
        <f t="shared" si="6"/>
        <v>Wet</v>
      </c>
      <c r="L38" t="str">
        <f t="shared" si="7"/>
        <v>Subterranea</v>
      </c>
      <c r="M38" t="s">
        <v>95</v>
      </c>
      <c r="N38">
        <v>38264</v>
      </c>
      <c r="O38" s="3">
        <v>45036</v>
      </c>
      <c r="P38">
        <v>4.3</v>
      </c>
      <c r="Q38">
        <v>3.05</v>
      </c>
      <c r="R38">
        <v>0</v>
      </c>
      <c r="S38" s="4">
        <v>12</v>
      </c>
      <c r="T38" s="4">
        <v>7</v>
      </c>
      <c r="U38" s="4">
        <v>0.1</v>
      </c>
      <c r="V38" s="4">
        <v>0.2</v>
      </c>
      <c r="W38" s="4">
        <v>9.9</v>
      </c>
      <c r="X38" s="4">
        <v>1.05</v>
      </c>
      <c r="Y38" s="6">
        <v>0</v>
      </c>
      <c r="Z38">
        <v>0.05</v>
      </c>
      <c r="AA38" s="4">
        <v>81.3</v>
      </c>
      <c r="AB38" s="4">
        <v>5.7</v>
      </c>
      <c r="AC38">
        <v>0.3</v>
      </c>
      <c r="AD38">
        <v>0.5</v>
      </c>
      <c r="AE38">
        <v>177</v>
      </c>
    </row>
    <row r="39" spans="1:31" ht="15" customHeight="1" x14ac:dyDescent="0.25">
      <c r="A39" t="s">
        <v>101</v>
      </c>
      <c r="B39" t="s">
        <v>26</v>
      </c>
      <c r="C39" t="s">
        <v>69</v>
      </c>
      <c r="D39" t="str">
        <f>+'Muestreo meqL'!D39</f>
        <v>#2EF0FA</v>
      </c>
      <c r="E39" t="str">
        <f t="shared" si="4"/>
        <v>#e37587</v>
      </c>
      <c r="F39" t="s">
        <v>143</v>
      </c>
      <c r="G39" t="s">
        <v>132</v>
      </c>
      <c r="H39">
        <v>35</v>
      </c>
      <c r="I39">
        <v>0.8</v>
      </c>
      <c r="J39" t="str">
        <f t="shared" si="0"/>
        <v>ZEM IV</v>
      </c>
      <c r="K39" t="str">
        <f t="shared" si="6"/>
        <v>Wet</v>
      </c>
      <c r="L39" t="str">
        <f t="shared" si="7"/>
        <v>Subterranea</v>
      </c>
      <c r="M39" t="s">
        <v>101</v>
      </c>
      <c r="N39">
        <v>38271</v>
      </c>
      <c r="O39" s="3">
        <v>45036</v>
      </c>
      <c r="P39">
        <v>4.43</v>
      </c>
      <c r="Q39">
        <v>3.05</v>
      </c>
      <c r="R39">
        <v>0</v>
      </c>
      <c r="S39" s="4">
        <v>0.5</v>
      </c>
      <c r="T39" s="4">
        <v>1</v>
      </c>
      <c r="U39" s="4">
        <v>0.05</v>
      </c>
      <c r="V39" s="4">
        <v>0.05</v>
      </c>
      <c r="W39" s="4">
        <v>0.44</v>
      </c>
      <c r="X39" s="4">
        <v>0.61</v>
      </c>
      <c r="Y39" s="6">
        <v>0</v>
      </c>
      <c r="Z39">
        <v>0.05</v>
      </c>
      <c r="AA39" s="4">
        <v>4.5999999999999996</v>
      </c>
      <c r="AB39" s="4">
        <v>0.9</v>
      </c>
      <c r="AC39">
        <v>0.1</v>
      </c>
      <c r="AD39">
        <v>0.4</v>
      </c>
      <c r="AE39">
        <v>31</v>
      </c>
    </row>
    <row r="40" spans="1:31" ht="15" customHeight="1" x14ac:dyDescent="0.25">
      <c r="A40" t="s">
        <v>98</v>
      </c>
      <c r="B40" t="s">
        <v>27</v>
      </c>
      <c r="C40" t="s">
        <v>69</v>
      </c>
      <c r="D40" t="str">
        <f>+'Muestreo meqL'!D40</f>
        <v>#2EF0FA</v>
      </c>
      <c r="E40" t="str">
        <f t="shared" si="4"/>
        <v>#e37587</v>
      </c>
      <c r="F40" t="s">
        <v>143</v>
      </c>
      <c r="G40" t="s">
        <v>132</v>
      </c>
      <c r="H40">
        <v>35</v>
      </c>
      <c r="I40">
        <v>0.8</v>
      </c>
      <c r="J40" t="str">
        <f t="shared" si="0"/>
        <v>ZEM IV</v>
      </c>
      <c r="K40" t="str">
        <f t="shared" si="6"/>
        <v>Wet</v>
      </c>
      <c r="L40" t="str">
        <f t="shared" si="7"/>
        <v>Subterranea</v>
      </c>
      <c r="M40" t="s">
        <v>98</v>
      </c>
      <c r="N40">
        <v>38276</v>
      </c>
      <c r="O40" s="3">
        <v>45036</v>
      </c>
      <c r="P40">
        <v>6.05</v>
      </c>
      <c r="Q40">
        <v>20.74</v>
      </c>
      <c r="R40">
        <v>0</v>
      </c>
      <c r="S40" s="4">
        <v>7</v>
      </c>
      <c r="T40" s="4">
        <v>2</v>
      </c>
      <c r="U40" s="4">
        <v>0.05</v>
      </c>
      <c r="V40" s="4">
        <v>0.05</v>
      </c>
      <c r="W40" s="4">
        <v>1.7</v>
      </c>
      <c r="X40" s="4">
        <v>4.0999999999999996</v>
      </c>
      <c r="Y40" s="6">
        <v>0</v>
      </c>
      <c r="Z40">
        <v>0.05</v>
      </c>
      <c r="AA40" s="4">
        <v>6.1</v>
      </c>
      <c r="AB40" s="4">
        <v>4.9000000000000004</v>
      </c>
      <c r="AC40">
        <v>0.9</v>
      </c>
      <c r="AD40">
        <v>0.1</v>
      </c>
      <c r="AE40">
        <v>69</v>
      </c>
    </row>
    <row r="41" spans="1:31" ht="15" customHeight="1" x14ac:dyDescent="0.25">
      <c r="A41" t="s">
        <v>96</v>
      </c>
      <c r="B41" t="s">
        <v>23</v>
      </c>
      <c r="C41" t="s">
        <v>5</v>
      </c>
      <c r="D41" t="str">
        <f>+'Muestreo meqL'!D41</f>
        <v>#08d81a</v>
      </c>
      <c r="E41" t="str">
        <f t="shared" si="4"/>
        <v>#1fe33d</v>
      </c>
      <c r="F41" t="s">
        <v>217</v>
      </c>
      <c r="G41" t="s">
        <v>132</v>
      </c>
      <c r="H41">
        <v>35</v>
      </c>
      <c r="I41">
        <v>0.8</v>
      </c>
      <c r="J41" t="str">
        <f t="shared" si="0"/>
        <v>ZEM IV</v>
      </c>
      <c r="K41" t="str">
        <f t="shared" si="6"/>
        <v>Wet</v>
      </c>
      <c r="L41" t="str">
        <f t="shared" si="7"/>
        <v>Superficial</v>
      </c>
      <c r="M41" t="s">
        <v>96</v>
      </c>
      <c r="N41">
        <v>38259</v>
      </c>
      <c r="O41" s="1">
        <v>45036</v>
      </c>
      <c r="P41">
        <v>6.56</v>
      </c>
      <c r="Q41">
        <v>14.64</v>
      </c>
      <c r="R41">
        <v>0</v>
      </c>
      <c r="S41" s="4">
        <v>6</v>
      </c>
      <c r="T41" s="4">
        <v>6</v>
      </c>
      <c r="U41" s="4">
        <v>0.3</v>
      </c>
      <c r="V41" s="4">
        <v>0.05</v>
      </c>
      <c r="W41" s="4">
        <v>9.3000000000000007</v>
      </c>
      <c r="X41" s="4">
        <v>36.799999999999997</v>
      </c>
      <c r="Y41" s="6">
        <v>0</v>
      </c>
      <c r="Z41">
        <v>0.05</v>
      </c>
      <c r="AA41" s="4">
        <v>1.8</v>
      </c>
      <c r="AB41" s="4">
        <v>55.1</v>
      </c>
      <c r="AC41">
        <v>2.4</v>
      </c>
      <c r="AD41">
        <v>0.1</v>
      </c>
      <c r="AE41">
        <v>178</v>
      </c>
    </row>
    <row r="42" spans="1:31" ht="15" customHeight="1" x14ac:dyDescent="0.25">
      <c r="A42" t="s">
        <v>77</v>
      </c>
      <c r="B42" t="s">
        <v>20</v>
      </c>
      <c r="C42" t="s">
        <v>4</v>
      </c>
      <c r="D42" t="str">
        <f>+'Muestreo meqL'!D42</f>
        <v>#3b94b0</v>
      </c>
      <c r="E42" t="str">
        <f t="shared" si="4"/>
        <v>#8c26ca</v>
      </c>
      <c r="F42" t="s">
        <v>229</v>
      </c>
      <c r="G42" t="s">
        <v>132</v>
      </c>
      <c r="H42">
        <v>35</v>
      </c>
      <c r="I42">
        <v>0.8</v>
      </c>
      <c r="J42" t="str">
        <f t="shared" si="0"/>
        <v>ZEM IV</v>
      </c>
      <c r="K42" t="str">
        <f t="shared" si="6"/>
        <v>Wet</v>
      </c>
      <c r="L42" t="str">
        <f t="shared" si="7"/>
        <v>Subterranea</v>
      </c>
      <c r="M42" t="s">
        <v>77</v>
      </c>
      <c r="N42" s="6">
        <v>38252</v>
      </c>
      <c r="O42" s="3">
        <v>45036</v>
      </c>
      <c r="P42">
        <v>6.65</v>
      </c>
      <c r="Q42">
        <v>95.16</v>
      </c>
      <c r="R42">
        <v>0</v>
      </c>
      <c r="S42" s="4">
        <v>11</v>
      </c>
      <c r="T42" s="4">
        <v>5</v>
      </c>
      <c r="U42" s="4">
        <v>0.9</v>
      </c>
      <c r="V42" s="4">
        <v>0.05</v>
      </c>
      <c r="W42" s="4">
        <v>3.25</v>
      </c>
      <c r="X42" s="4">
        <v>10.4</v>
      </c>
      <c r="Y42">
        <v>0</v>
      </c>
      <c r="Z42">
        <v>0.05</v>
      </c>
      <c r="AA42" s="4">
        <v>0.05</v>
      </c>
      <c r="AB42" s="4">
        <v>0.2</v>
      </c>
      <c r="AC42" s="4">
        <v>0.4</v>
      </c>
      <c r="AD42">
        <v>0.2</v>
      </c>
      <c r="AE42">
        <v>192</v>
      </c>
    </row>
    <row r="43" spans="1:31" ht="15" customHeight="1" x14ac:dyDescent="0.25">
      <c r="A43" t="s">
        <v>83</v>
      </c>
      <c r="B43" t="s">
        <v>18</v>
      </c>
      <c r="C43" t="s">
        <v>4</v>
      </c>
      <c r="D43" t="str">
        <f>+'Muestreo meqL'!D43</f>
        <v>#3b94b0</v>
      </c>
      <c r="E43" t="str">
        <f t="shared" si="4"/>
        <v>#8c26ca</v>
      </c>
      <c r="F43" t="s">
        <v>229</v>
      </c>
      <c r="G43" t="s">
        <v>132</v>
      </c>
      <c r="H43">
        <v>35</v>
      </c>
      <c r="I43">
        <v>0.8</v>
      </c>
      <c r="J43" t="str">
        <f t="shared" si="0"/>
        <v>ZEM IV</v>
      </c>
      <c r="K43" t="str">
        <f t="shared" si="6"/>
        <v>Wet</v>
      </c>
      <c r="L43" t="str">
        <f t="shared" si="7"/>
        <v>Subterranea</v>
      </c>
      <c r="M43" t="s">
        <v>83</v>
      </c>
      <c r="N43" s="6">
        <v>38246</v>
      </c>
      <c r="O43" s="3">
        <v>45036</v>
      </c>
      <c r="P43">
        <v>6.92</v>
      </c>
      <c r="Q43">
        <v>82.96</v>
      </c>
      <c r="R43">
        <v>0</v>
      </c>
      <c r="S43" s="4">
        <v>8</v>
      </c>
      <c r="T43" s="4">
        <v>6</v>
      </c>
      <c r="U43" s="4">
        <v>0.3</v>
      </c>
      <c r="V43" s="4">
        <v>0.1</v>
      </c>
      <c r="W43" s="4">
        <v>4.9000000000000004</v>
      </c>
      <c r="X43" s="4">
        <v>8.8000000000000007</v>
      </c>
      <c r="Y43">
        <v>0</v>
      </c>
      <c r="Z43">
        <v>0.05</v>
      </c>
      <c r="AA43" s="4">
        <v>0.05</v>
      </c>
      <c r="AB43" s="4">
        <v>0.2</v>
      </c>
      <c r="AC43" s="4">
        <v>0.3</v>
      </c>
      <c r="AD43">
        <v>0.1</v>
      </c>
      <c r="AE43">
        <v>166</v>
      </c>
    </row>
    <row r="44" spans="1:31" ht="15" customHeight="1" x14ac:dyDescent="0.25">
      <c r="A44" t="s">
        <v>103</v>
      </c>
      <c r="B44" t="s">
        <v>35</v>
      </c>
      <c r="C44" t="s">
        <v>4</v>
      </c>
      <c r="D44" t="str">
        <f>+'Muestreo meqL'!D44</f>
        <v>#3b94b0</v>
      </c>
      <c r="E44" t="str">
        <f t="shared" si="4"/>
        <v>#8c26ca</v>
      </c>
      <c r="F44" t="s">
        <v>229</v>
      </c>
      <c r="G44" t="s">
        <v>132</v>
      </c>
      <c r="H44">
        <v>35</v>
      </c>
      <c r="I44">
        <v>0.8</v>
      </c>
      <c r="J44" t="str">
        <f t="shared" si="0"/>
        <v>ZEM IV</v>
      </c>
      <c r="K44" t="str">
        <f t="shared" si="6"/>
        <v>Wet</v>
      </c>
      <c r="L44" t="str">
        <f t="shared" si="7"/>
        <v>Subterranea</v>
      </c>
      <c r="M44" t="s">
        <v>103</v>
      </c>
      <c r="N44">
        <v>38270</v>
      </c>
      <c r="O44" s="3">
        <v>45036</v>
      </c>
      <c r="P44">
        <v>6.98</v>
      </c>
      <c r="Q44">
        <v>100.03999999999999</v>
      </c>
      <c r="R44">
        <v>0</v>
      </c>
      <c r="S44" s="4">
        <v>10</v>
      </c>
      <c r="T44" s="4">
        <v>5</v>
      </c>
      <c r="U44" s="4">
        <v>1</v>
      </c>
      <c r="V44" s="4">
        <v>0.05</v>
      </c>
      <c r="W44" s="4">
        <v>3.9</v>
      </c>
      <c r="X44" s="4">
        <v>11.95</v>
      </c>
      <c r="Y44" s="6">
        <v>0</v>
      </c>
      <c r="Z44">
        <v>0.05</v>
      </c>
      <c r="AA44" s="4">
        <v>0.05</v>
      </c>
      <c r="AB44" s="4">
        <v>0.2</v>
      </c>
      <c r="AC44">
        <v>0.6</v>
      </c>
      <c r="AD44">
        <v>0.1</v>
      </c>
      <c r="AE44">
        <v>166</v>
      </c>
    </row>
    <row r="45" spans="1:31" ht="15" customHeight="1" x14ac:dyDescent="0.25">
      <c r="A45" t="s">
        <v>81</v>
      </c>
      <c r="B45" t="s">
        <v>22</v>
      </c>
      <c r="C45" t="s">
        <v>4</v>
      </c>
      <c r="D45" t="str">
        <f>+'Muestreo meqL'!D45</f>
        <v>#3b94b0</v>
      </c>
      <c r="E45" t="str">
        <f t="shared" si="4"/>
        <v>#8c26ca</v>
      </c>
      <c r="F45" t="s">
        <v>229</v>
      </c>
      <c r="G45" t="s">
        <v>132</v>
      </c>
      <c r="H45">
        <v>35</v>
      </c>
      <c r="I45">
        <v>0.8</v>
      </c>
      <c r="J45" t="str">
        <f t="shared" si="0"/>
        <v>ZEM IV</v>
      </c>
      <c r="K45" t="str">
        <f t="shared" si="6"/>
        <v>Wet</v>
      </c>
      <c r="L45" t="str">
        <f t="shared" si="7"/>
        <v>Subterranea</v>
      </c>
      <c r="M45" t="s">
        <v>81</v>
      </c>
      <c r="N45" s="6">
        <v>38258</v>
      </c>
      <c r="O45" s="3">
        <v>45036</v>
      </c>
      <c r="P45">
        <v>7.13</v>
      </c>
      <c r="Q45">
        <v>73.2</v>
      </c>
      <c r="R45">
        <v>0</v>
      </c>
      <c r="S45" s="4">
        <v>6</v>
      </c>
      <c r="T45" s="4">
        <v>7</v>
      </c>
      <c r="U45" s="4">
        <v>0.8</v>
      </c>
      <c r="V45" s="4">
        <v>0.05</v>
      </c>
      <c r="W45" s="4">
        <v>4.9000000000000004</v>
      </c>
      <c r="X45" s="4">
        <v>9.07</v>
      </c>
      <c r="Y45">
        <v>0</v>
      </c>
      <c r="Z45">
        <v>0.05</v>
      </c>
      <c r="AA45" s="4">
        <v>0.2</v>
      </c>
      <c r="AB45" s="4">
        <v>0.2</v>
      </c>
      <c r="AC45" s="4">
        <v>0.9</v>
      </c>
      <c r="AD45">
        <v>0.5</v>
      </c>
      <c r="AE45">
        <v>151</v>
      </c>
    </row>
    <row r="46" spans="1:31" ht="15" customHeight="1" x14ac:dyDescent="0.25">
      <c r="A46" t="s">
        <v>86</v>
      </c>
      <c r="B46" t="s">
        <v>21</v>
      </c>
      <c r="C46" t="s">
        <v>4</v>
      </c>
      <c r="D46" t="str">
        <f>+'Muestreo meqL'!D46</f>
        <v>#3b94b0</v>
      </c>
      <c r="E46" t="str">
        <f t="shared" si="4"/>
        <v>#8c26ca</v>
      </c>
      <c r="F46" t="s">
        <v>229</v>
      </c>
      <c r="G46" t="s">
        <v>132</v>
      </c>
      <c r="H46">
        <v>35</v>
      </c>
      <c r="I46">
        <v>0.8</v>
      </c>
      <c r="J46" t="str">
        <f t="shared" si="0"/>
        <v>ZEM IV</v>
      </c>
      <c r="K46" t="str">
        <f t="shared" si="6"/>
        <v>Wet</v>
      </c>
      <c r="L46" t="str">
        <f t="shared" si="7"/>
        <v>Subterranea</v>
      </c>
      <c r="M46" t="s">
        <v>86</v>
      </c>
      <c r="N46" s="6">
        <v>38253</v>
      </c>
      <c r="O46" s="3">
        <v>45036</v>
      </c>
      <c r="P46">
        <v>7.17</v>
      </c>
      <c r="Q46">
        <v>97.6</v>
      </c>
      <c r="R46">
        <v>0</v>
      </c>
      <c r="S46" s="4">
        <v>9</v>
      </c>
      <c r="T46" s="4">
        <v>7</v>
      </c>
      <c r="U46" s="4">
        <v>0.2</v>
      </c>
      <c r="V46" s="4">
        <v>0.05</v>
      </c>
      <c r="W46" s="4">
        <v>4</v>
      </c>
      <c r="X46" s="4">
        <v>10.1</v>
      </c>
      <c r="Y46">
        <v>0</v>
      </c>
      <c r="Z46">
        <v>0.05</v>
      </c>
      <c r="AA46" s="4">
        <v>0.05</v>
      </c>
      <c r="AB46" s="4">
        <v>0.2</v>
      </c>
      <c r="AC46" s="4">
        <v>0.4</v>
      </c>
      <c r="AD46">
        <v>0.5</v>
      </c>
      <c r="AE46">
        <v>173</v>
      </c>
    </row>
    <row r="47" spans="1:31" ht="15" customHeight="1" x14ac:dyDescent="0.25">
      <c r="A47" t="s">
        <v>89</v>
      </c>
      <c r="B47" t="s">
        <v>30</v>
      </c>
      <c r="C47" t="s">
        <v>69</v>
      </c>
      <c r="D47" t="str">
        <f>+'Muestreo meqL'!D47</f>
        <v>#08d81a</v>
      </c>
      <c r="E47" t="str">
        <f t="shared" si="4"/>
        <v>#e37587</v>
      </c>
      <c r="F47" t="s">
        <v>143</v>
      </c>
      <c r="G47" t="s">
        <v>132</v>
      </c>
      <c r="H47">
        <v>35</v>
      </c>
      <c r="I47">
        <v>0.8</v>
      </c>
      <c r="J47" t="str">
        <f t="shared" si="0"/>
        <v>ZEM IV</v>
      </c>
      <c r="K47" t="str">
        <f t="shared" si="6"/>
        <v>Wet</v>
      </c>
      <c r="L47" t="str">
        <f t="shared" si="7"/>
        <v>Subterranea</v>
      </c>
      <c r="M47" t="s">
        <v>89</v>
      </c>
      <c r="N47" s="6">
        <v>38288</v>
      </c>
      <c r="O47" s="3">
        <v>45037</v>
      </c>
      <c r="P47">
        <v>5.05</v>
      </c>
      <c r="Q47">
        <v>19.52</v>
      </c>
      <c r="R47">
        <v>0</v>
      </c>
      <c r="S47" s="4">
        <v>34</v>
      </c>
      <c r="T47" s="4">
        <v>12</v>
      </c>
      <c r="U47" s="4">
        <v>0.05</v>
      </c>
      <c r="V47" s="4">
        <v>0.8</v>
      </c>
      <c r="W47" s="4">
        <v>10.25</v>
      </c>
      <c r="X47" s="4">
        <v>10.1</v>
      </c>
      <c r="Y47">
        <v>0</v>
      </c>
      <c r="Z47" s="4">
        <v>0.1</v>
      </c>
      <c r="AA47" s="4">
        <v>7.7</v>
      </c>
      <c r="AB47" s="4">
        <v>14</v>
      </c>
      <c r="AC47" s="4">
        <v>125.9</v>
      </c>
      <c r="AD47">
        <v>1.1000000000000001</v>
      </c>
      <c r="AE47">
        <v>257</v>
      </c>
    </row>
    <row r="48" spans="1:31" ht="15" customHeight="1" x14ac:dyDescent="0.25">
      <c r="A48" t="s">
        <v>75</v>
      </c>
      <c r="B48" t="s">
        <v>29</v>
      </c>
      <c r="C48" t="s">
        <v>4</v>
      </c>
      <c r="D48" t="str">
        <f>+'Muestreo meqL'!D48</f>
        <v>#08d81a</v>
      </c>
      <c r="E48" t="str">
        <f t="shared" si="4"/>
        <v>#8c26ca</v>
      </c>
      <c r="F48" t="s">
        <v>229</v>
      </c>
      <c r="G48" t="s">
        <v>132</v>
      </c>
      <c r="H48">
        <v>35</v>
      </c>
      <c r="I48">
        <v>0.8</v>
      </c>
      <c r="J48" t="str">
        <f t="shared" si="0"/>
        <v>ZEM IV</v>
      </c>
      <c r="K48" t="str">
        <f t="shared" si="6"/>
        <v>Wet</v>
      </c>
      <c r="L48" t="str">
        <f t="shared" si="7"/>
        <v>Subterranea</v>
      </c>
      <c r="M48" t="s">
        <v>75</v>
      </c>
      <c r="N48" s="6">
        <v>38287</v>
      </c>
      <c r="O48" s="3">
        <v>45037</v>
      </c>
      <c r="P48">
        <v>5.08</v>
      </c>
      <c r="Q48">
        <v>13.42</v>
      </c>
      <c r="R48">
        <v>0</v>
      </c>
      <c r="S48" s="4">
        <v>0.5</v>
      </c>
      <c r="T48" s="4">
        <v>0.5</v>
      </c>
      <c r="U48" s="4">
        <v>0.05</v>
      </c>
      <c r="V48" s="4">
        <v>0.05</v>
      </c>
      <c r="W48" s="4">
        <v>2.4700000000000002</v>
      </c>
      <c r="X48" s="4">
        <v>9.1999999999999993</v>
      </c>
      <c r="Y48">
        <v>0</v>
      </c>
      <c r="Z48">
        <v>0.05</v>
      </c>
      <c r="AA48" s="4">
        <v>0.05</v>
      </c>
      <c r="AB48" s="4">
        <v>9.6999999999999993</v>
      </c>
      <c r="AC48" s="4">
        <v>2.2000000000000002</v>
      </c>
      <c r="AD48">
        <v>0.1</v>
      </c>
      <c r="AE48">
        <v>53</v>
      </c>
    </row>
    <row r="49" spans="1:31" ht="15" customHeight="1" x14ac:dyDescent="0.25">
      <c r="A49" t="s">
        <v>107</v>
      </c>
      <c r="B49" t="s">
        <v>32</v>
      </c>
      <c r="C49" t="s">
        <v>4</v>
      </c>
      <c r="D49" t="str">
        <f>+'Muestreo meqL'!D49</f>
        <v>#592d74</v>
      </c>
      <c r="E49" t="str">
        <f t="shared" si="4"/>
        <v>#8c26ca</v>
      </c>
      <c r="F49" t="s">
        <v>229</v>
      </c>
      <c r="G49" t="s">
        <v>132</v>
      </c>
      <c r="H49">
        <v>35</v>
      </c>
      <c r="I49">
        <v>0.8</v>
      </c>
      <c r="J49" t="str">
        <f t="shared" si="0"/>
        <v>ZEM IV</v>
      </c>
      <c r="K49" t="str">
        <f t="shared" si="6"/>
        <v>Wet</v>
      </c>
      <c r="L49" t="str">
        <f t="shared" si="7"/>
        <v>Subterranea</v>
      </c>
      <c r="M49" t="s">
        <v>107</v>
      </c>
      <c r="N49">
        <v>38294</v>
      </c>
      <c r="O49" s="3">
        <v>45037</v>
      </c>
      <c r="P49">
        <v>5.24</v>
      </c>
      <c r="Q49">
        <v>12.2</v>
      </c>
      <c r="R49">
        <v>0</v>
      </c>
      <c r="S49" s="4">
        <v>2</v>
      </c>
      <c r="T49" s="4">
        <v>1</v>
      </c>
      <c r="U49" s="4">
        <v>0.05</v>
      </c>
      <c r="V49" s="4">
        <v>0.05</v>
      </c>
      <c r="W49" s="4">
        <v>1.19</v>
      </c>
      <c r="X49" s="4">
        <v>1.8</v>
      </c>
      <c r="Y49" s="6">
        <v>0</v>
      </c>
      <c r="Z49">
        <v>0.05</v>
      </c>
      <c r="AA49" s="4">
        <v>0.6</v>
      </c>
      <c r="AB49" s="4">
        <v>3.4</v>
      </c>
      <c r="AC49">
        <v>0.5</v>
      </c>
      <c r="AD49">
        <v>0.2</v>
      </c>
      <c r="AE49">
        <v>28</v>
      </c>
    </row>
    <row r="50" spans="1:31" ht="15" customHeight="1" x14ac:dyDescent="0.25">
      <c r="A50" t="s">
        <v>99</v>
      </c>
      <c r="B50" t="s">
        <v>31</v>
      </c>
      <c r="C50" t="s">
        <v>6</v>
      </c>
      <c r="D50" t="str">
        <f>+'Muestreo meqL'!D50</f>
        <v>#08d81a</v>
      </c>
      <c r="E50" t="str">
        <f t="shared" si="4"/>
        <v>#e470bd</v>
      </c>
      <c r="F50" t="s">
        <v>131</v>
      </c>
      <c r="G50" t="s">
        <v>132</v>
      </c>
      <c r="H50">
        <v>35</v>
      </c>
      <c r="I50">
        <v>0.8</v>
      </c>
      <c r="J50" t="str">
        <f t="shared" si="0"/>
        <v>ZEM IV</v>
      </c>
      <c r="K50" t="str">
        <f t="shared" si="6"/>
        <v>Wet</v>
      </c>
      <c r="L50" t="str">
        <f t="shared" si="7"/>
        <v>Superficial</v>
      </c>
      <c r="M50" t="s">
        <v>99</v>
      </c>
      <c r="N50">
        <v>38293</v>
      </c>
      <c r="O50" s="1">
        <v>45037</v>
      </c>
      <c r="P50">
        <v>7.56</v>
      </c>
      <c r="Q50">
        <v>79.3</v>
      </c>
      <c r="R50">
        <v>0</v>
      </c>
      <c r="S50" s="4">
        <v>24</v>
      </c>
      <c r="T50" s="4">
        <v>7</v>
      </c>
      <c r="U50" s="4">
        <v>0.1</v>
      </c>
      <c r="V50" s="4">
        <v>0.05</v>
      </c>
      <c r="W50" s="4">
        <v>1.7</v>
      </c>
      <c r="X50" s="4">
        <v>5.8</v>
      </c>
      <c r="Y50" s="6">
        <v>0</v>
      </c>
      <c r="Z50">
        <v>0.05</v>
      </c>
      <c r="AA50" s="4">
        <v>2.4</v>
      </c>
      <c r="AB50" s="4">
        <v>3.2</v>
      </c>
      <c r="AC50">
        <v>17.7</v>
      </c>
      <c r="AD50">
        <v>0.4</v>
      </c>
      <c r="AE50">
        <v>674</v>
      </c>
    </row>
    <row r="51" spans="1:31" ht="15" customHeight="1" x14ac:dyDescent="0.25">
      <c r="A51" t="s">
        <v>76</v>
      </c>
      <c r="B51" t="s">
        <v>29</v>
      </c>
      <c r="C51" t="s">
        <v>4</v>
      </c>
      <c r="D51" t="str">
        <f>+'Muestreo meqL'!D51</f>
        <v>#2EF0FA</v>
      </c>
      <c r="E51" t="str">
        <f t="shared" si="4"/>
        <v>#8c26ca</v>
      </c>
      <c r="F51" t="s">
        <v>229</v>
      </c>
      <c r="G51" t="s">
        <v>131</v>
      </c>
      <c r="H51">
        <v>35</v>
      </c>
      <c r="I51">
        <v>0.8</v>
      </c>
      <c r="J51" t="str">
        <f t="shared" ref="J51:J67" si="8">+IF(G51="d","CAMPO II",IF(G51="o","CAMPO III",IF(G51="p","ZEM IV","ZEM V")))</f>
        <v>ZEM V</v>
      </c>
      <c r="K51" t="str">
        <f t="shared" si="6"/>
        <v>Wet</v>
      </c>
      <c r="L51" t="str">
        <f t="shared" si="7"/>
        <v>Subterranea</v>
      </c>
      <c r="M51" t="s">
        <v>76</v>
      </c>
      <c r="N51" s="6">
        <v>38368</v>
      </c>
      <c r="O51" s="3">
        <v>45104</v>
      </c>
      <c r="P51">
        <v>5.26</v>
      </c>
      <c r="Q51">
        <v>3.05</v>
      </c>
      <c r="R51">
        <v>0</v>
      </c>
      <c r="S51" s="4">
        <v>2</v>
      </c>
      <c r="T51" s="4">
        <v>1</v>
      </c>
      <c r="U51" s="4">
        <v>0.05</v>
      </c>
      <c r="V51" s="4">
        <v>0.05</v>
      </c>
      <c r="W51" s="4">
        <v>2.1</v>
      </c>
      <c r="X51" s="4">
        <v>0.69</v>
      </c>
      <c r="Y51">
        <v>0</v>
      </c>
      <c r="Z51">
        <v>0.05</v>
      </c>
      <c r="AA51" s="4">
        <v>3.1</v>
      </c>
      <c r="AB51" s="4">
        <v>8.3000000000000007</v>
      </c>
      <c r="AC51" s="4">
        <v>1.8</v>
      </c>
      <c r="AD51">
        <v>0.1</v>
      </c>
      <c r="AE51">
        <v>65</v>
      </c>
    </row>
    <row r="52" spans="1:31" ht="15" customHeight="1" x14ac:dyDescent="0.25">
      <c r="A52" t="s">
        <v>90</v>
      </c>
      <c r="B52" t="s">
        <v>30</v>
      </c>
      <c r="C52" t="s">
        <v>69</v>
      </c>
      <c r="D52" t="str">
        <f>+'Muestreo meqL'!D52</f>
        <v>#08d81a</v>
      </c>
      <c r="E52" t="str">
        <f t="shared" si="4"/>
        <v>#e37587</v>
      </c>
      <c r="F52" t="s">
        <v>143</v>
      </c>
      <c r="G52" t="s">
        <v>131</v>
      </c>
      <c r="H52">
        <v>35</v>
      </c>
      <c r="I52">
        <v>0.8</v>
      </c>
      <c r="J52" t="str">
        <f t="shared" si="8"/>
        <v>ZEM V</v>
      </c>
      <c r="K52" t="str">
        <f t="shared" si="6"/>
        <v>Wet</v>
      </c>
      <c r="L52" t="str">
        <f t="shared" si="7"/>
        <v>Subterranea</v>
      </c>
      <c r="M52" t="s">
        <v>90</v>
      </c>
      <c r="N52" s="6">
        <v>38369</v>
      </c>
      <c r="O52" s="3">
        <v>45104</v>
      </c>
      <c r="P52">
        <v>5.12</v>
      </c>
      <c r="Q52">
        <v>14.64</v>
      </c>
      <c r="R52">
        <v>0</v>
      </c>
      <c r="S52" s="4">
        <v>35</v>
      </c>
      <c r="T52" s="4">
        <v>7</v>
      </c>
      <c r="U52" s="4">
        <v>0.05</v>
      </c>
      <c r="V52" s="4">
        <v>1.1000000000000001</v>
      </c>
      <c r="W52" s="4">
        <v>10.3</v>
      </c>
      <c r="X52" s="4">
        <v>16.18</v>
      </c>
      <c r="Y52">
        <v>0</v>
      </c>
      <c r="Z52">
        <v>0.05</v>
      </c>
      <c r="AA52" s="4">
        <v>6.1</v>
      </c>
      <c r="AB52" s="4">
        <v>12.4</v>
      </c>
      <c r="AC52" s="4">
        <v>126.9</v>
      </c>
      <c r="AD52">
        <v>0.1</v>
      </c>
      <c r="AE52">
        <v>278</v>
      </c>
    </row>
    <row r="53" spans="1:31" ht="15" customHeight="1" x14ac:dyDescent="0.25">
      <c r="A53" t="s">
        <v>97</v>
      </c>
      <c r="B53" t="s">
        <v>33</v>
      </c>
      <c r="C53" t="s">
        <v>69</v>
      </c>
      <c r="D53" t="str">
        <f>+'Muestreo meqL'!D53</f>
        <v>#2EF0FA</v>
      </c>
      <c r="E53" t="str">
        <f t="shared" si="4"/>
        <v>#e37587</v>
      </c>
      <c r="F53" t="s">
        <v>143</v>
      </c>
      <c r="G53" t="s">
        <v>131</v>
      </c>
      <c r="H53">
        <v>35</v>
      </c>
      <c r="I53">
        <v>0.8</v>
      </c>
      <c r="J53" t="str">
        <f t="shared" si="8"/>
        <v>ZEM V</v>
      </c>
      <c r="K53" t="str">
        <f t="shared" si="6"/>
        <v>Wet</v>
      </c>
      <c r="L53" t="str">
        <f t="shared" si="7"/>
        <v>Subterranea</v>
      </c>
      <c r="M53" t="s">
        <v>97</v>
      </c>
      <c r="N53">
        <v>38375</v>
      </c>
      <c r="O53" s="3">
        <v>45104</v>
      </c>
      <c r="P53">
        <v>4.4400000000000004</v>
      </c>
      <c r="Q53">
        <v>3.05</v>
      </c>
      <c r="R53">
        <v>0</v>
      </c>
      <c r="S53" s="4">
        <v>13</v>
      </c>
      <c r="T53" s="4">
        <v>3</v>
      </c>
      <c r="U53" s="4">
        <v>0.05</v>
      </c>
      <c r="V53" s="4">
        <v>0.2</v>
      </c>
      <c r="W53" s="4">
        <v>10.5</v>
      </c>
      <c r="X53" s="4">
        <v>1.3</v>
      </c>
      <c r="Y53" s="6">
        <v>0</v>
      </c>
      <c r="Z53">
        <v>0.05</v>
      </c>
      <c r="AA53" s="4">
        <v>78.599999999999994</v>
      </c>
      <c r="AB53" s="4">
        <v>6</v>
      </c>
      <c r="AC53">
        <v>1</v>
      </c>
      <c r="AD53">
        <v>0.1</v>
      </c>
      <c r="AE53">
        <v>187</v>
      </c>
    </row>
    <row r="54" spans="1:31" ht="15" customHeight="1" x14ac:dyDescent="0.25">
      <c r="A54" t="s">
        <v>100</v>
      </c>
      <c r="B54" t="s">
        <v>25</v>
      </c>
      <c r="C54" t="s">
        <v>4</v>
      </c>
      <c r="D54" t="str">
        <f>+'Muestreo meqL'!D54</f>
        <v>#592d74</v>
      </c>
      <c r="E54" t="str">
        <f t="shared" si="4"/>
        <v>#8c26ca</v>
      </c>
      <c r="F54" t="s">
        <v>229</v>
      </c>
      <c r="G54" t="s">
        <v>131</v>
      </c>
      <c r="H54">
        <v>35</v>
      </c>
      <c r="I54">
        <v>0.8</v>
      </c>
      <c r="J54" t="str">
        <f t="shared" si="8"/>
        <v>ZEM V</v>
      </c>
      <c r="K54" t="str">
        <f t="shared" ref="K54:K67" si="9">+IF(OR(G54="*",G54="o"),"Dry","Wet")</f>
        <v>Wet</v>
      </c>
      <c r="L54" t="str">
        <f t="shared" ref="L54:L75" si="10">+IF(OR(C54="Pozo",C54="ABAS",C54="Aljibe"),"Subterranea","Superficial")</f>
        <v>Subterranea</v>
      </c>
      <c r="M54" t="s">
        <v>100</v>
      </c>
      <c r="N54">
        <v>38374</v>
      </c>
      <c r="O54" s="3">
        <v>45104</v>
      </c>
      <c r="P54">
        <v>5.29</v>
      </c>
      <c r="Q54">
        <v>7.32</v>
      </c>
      <c r="R54">
        <v>0</v>
      </c>
      <c r="S54" s="4">
        <v>0.5</v>
      </c>
      <c r="T54" s="4">
        <v>0.5</v>
      </c>
      <c r="U54" s="4">
        <v>0.05</v>
      </c>
      <c r="V54" s="4">
        <v>0.05</v>
      </c>
      <c r="W54" s="4">
        <v>1.65</v>
      </c>
      <c r="X54" s="4">
        <v>0.85</v>
      </c>
      <c r="Y54" s="6">
        <v>0</v>
      </c>
      <c r="Z54">
        <v>0.05</v>
      </c>
      <c r="AA54" s="4">
        <v>0.6</v>
      </c>
      <c r="AB54" s="4">
        <v>0.1</v>
      </c>
      <c r="AC54">
        <v>0.1</v>
      </c>
      <c r="AD54">
        <v>0.3</v>
      </c>
      <c r="AE54">
        <v>35</v>
      </c>
    </row>
    <row r="55" spans="1:31" ht="15" customHeight="1" x14ac:dyDescent="0.25">
      <c r="A55" t="s">
        <v>78</v>
      </c>
      <c r="B55" t="s">
        <v>20</v>
      </c>
      <c r="C55" t="s">
        <v>4</v>
      </c>
      <c r="D55" t="str">
        <f>+'Muestreo meqL'!D55</f>
        <v>#3b94b0</v>
      </c>
      <c r="E55" t="str">
        <f t="shared" ref="E55:E75" si="11">+IF(C55="Pozo","#8c26ca",IF(C55="Aljibe","#e37587",IF(C55="ABAS","#e81406",IF(C55="Manantial","#e3e31f",IF(C55="Quebrada","#1fe33d",IF(C55="Rio","#e470bd","#0C769E"))))))</f>
        <v>#8c26ca</v>
      </c>
      <c r="F55" t="s">
        <v>229</v>
      </c>
      <c r="G55" t="s">
        <v>131</v>
      </c>
      <c r="H55">
        <v>35</v>
      </c>
      <c r="I55">
        <v>0.8</v>
      </c>
      <c r="J55" t="str">
        <f t="shared" si="8"/>
        <v>ZEM V</v>
      </c>
      <c r="K55" t="str">
        <f t="shared" si="9"/>
        <v>Wet</v>
      </c>
      <c r="L55" t="str">
        <f t="shared" si="10"/>
        <v>Subterranea</v>
      </c>
      <c r="M55" t="s">
        <v>78</v>
      </c>
      <c r="N55" s="6">
        <v>38398</v>
      </c>
      <c r="O55" s="3">
        <v>45105</v>
      </c>
      <c r="P55">
        <v>6.4</v>
      </c>
      <c r="Q55">
        <v>91.5</v>
      </c>
      <c r="R55">
        <v>0</v>
      </c>
      <c r="S55" s="4">
        <v>11</v>
      </c>
      <c r="T55" s="4">
        <v>5</v>
      </c>
      <c r="U55" s="4">
        <v>0.05</v>
      </c>
      <c r="V55" s="4">
        <v>0.05</v>
      </c>
      <c r="W55" s="4">
        <v>2.87</v>
      </c>
      <c r="X55" s="4">
        <v>11.2</v>
      </c>
      <c r="Y55">
        <v>0</v>
      </c>
      <c r="Z55">
        <v>0.05</v>
      </c>
      <c r="AA55" s="4">
        <v>0.05</v>
      </c>
      <c r="AB55" s="4">
        <v>0.3</v>
      </c>
      <c r="AC55" s="4">
        <v>0.3</v>
      </c>
      <c r="AD55">
        <v>0.9</v>
      </c>
      <c r="AE55">
        <v>190</v>
      </c>
    </row>
    <row r="56" spans="1:31" ht="15" customHeight="1" x14ac:dyDescent="0.25">
      <c r="A56" t="s">
        <v>82</v>
      </c>
      <c r="B56" t="s">
        <v>22</v>
      </c>
      <c r="C56" t="s">
        <v>4</v>
      </c>
      <c r="D56" t="str">
        <f>+'Muestreo meqL'!D56</f>
        <v>#3b94b0</v>
      </c>
      <c r="E56" t="str">
        <f t="shared" si="11"/>
        <v>#8c26ca</v>
      </c>
      <c r="F56" t="s">
        <v>229</v>
      </c>
      <c r="G56" t="s">
        <v>131</v>
      </c>
      <c r="H56">
        <v>35</v>
      </c>
      <c r="I56">
        <v>0.8</v>
      </c>
      <c r="J56" t="str">
        <f t="shared" si="8"/>
        <v>ZEM V</v>
      </c>
      <c r="K56" t="str">
        <f t="shared" si="9"/>
        <v>Wet</v>
      </c>
      <c r="L56" t="str">
        <f t="shared" si="10"/>
        <v>Subterranea</v>
      </c>
      <c r="M56" t="s">
        <v>82</v>
      </c>
      <c r="N56" s="6">
        <v>38392</v>
      </c>
      <c r="O56" s="3">
        <v>45105</v>
      </c>
      <c r="P56">
        <v>6.91</v>
      </c>
      <c r="Q56">
        <v>71.98</v>
      </c>
      <c r="R56">
        <v>0</v>
      </c>
      <c r="S56" s="4">
        <v>7</v>
      </c>
      <c r="T56" s="4">
        <v>3</v>
      </c>
      <c r="U56" s="4">
        <v>1.3</v>
      </c>
      <c r="V56" s="4">
        <v>0.05</v>
      </c>
      <c r="W56" s="4">
        <v>3.86</v>
      </c>
      <c r="X56" s="4">
        <v>9.69</v>
      </c>
      <c r="Y56">
        <v>0</v>
      </c>
      <c r="Z56">
        <v>0.05</v>
      </c>
      <c r="AA56" s="4">
        <v>0.05</v>
      </c>
      <c r="AB56" s="4">
        <v>0.2</v>
      </c>
      <c r="AC56" s="4">
        <v>1.2</v>
      </c>
      <c r="AD56">
        <v>0.4</v>
      </c>
      <c r="AE56">
        <v>158</v>
      </c>
    </row>
    <row r="57" spans="1:31" ht="15" customHeight="1" x14ac:dyDescent="0.25">
      <c r="A57" t="s">
        <v>84</v>
      </c>
      <c r="B57" t="s">
        <v>18</v>
      </c>
      <c r="C57" t="s">
        <v>4</v>
      </c>
      <c r="D57" t="str">
        <f>+'Muestreo meqL'!D57</f>
        <v>#3b94b0</v>
      </c>
      <c r="E57" t="str">
        <f t="shared" si="11"/>
        <v>#8c26ca</v>
      </c>
      <c r="F57" t="s">
        <v>229</v>
      </c>
      <c r="G57" t="s">
        <v>131</v>
      </c>
      <c r="H57">
        <v>35</v>
      </c>
      <c r="I57">
        <v>0.8</v>
      </c>
      <c r="J57" t="str">
        <f t="shared" si="8"/>
        <v>ZEM V</v>
      </c>
      <c r="K57" t="str">
        <f t="shared" si="9"/>
        <v>Wet</v>
      </c>
      <c r="L57" t="str">
        <f t="shared" si="10"/>
        <v>Subterranea</v>
      </c>
      <c r="M57" t="s">
        <v>84</v>
      </c>
      <c r="N57" s="6">
        <v>38399</v>
      </c>
      <c r="O57" s="3">
        <v>45105</v>
      </c>
      <c r="P57">
        <v>6.9</v>
      </c>
      <c r="Q57">
        <v>81.739999999999995</v>
      </c>
      <c r="R57">
        <v>0</v>
      </c>
      <c r="S57" s="4">
        <v>8</v>
      </c>
      <c r="T57" s="4">
        <v>5</v>
      </c>
      <c r="U57" s="4">
        <v>0.8</v>
      </c>
      <c r="V57" s="4">
        <v>0.2</v>
      </c>
      <c r="W57" s="4">
        <v>4.5</v>
      </c>
      <c r="X57" s="4">
        <v>10.26</v>
      </c>
      <c r="Y57">
        <v>0</v>
      </c>
      <c r="Z57">
        <v>0.05</v>
      </c>
      <c r="AA57" s="4">
        <v>0.05</v>
      </c>
      <c r="AB57" s="4">
        <v>0.3</v>
      </c>
      <c r="AC57" s="4">
        <v>0.4</v>
      </c>
      <c r="AD57">
        <v>0.6</v>
      </c>
      <c r="AE57">
        <v>165</v>
      </c>
    </row>
    <row r="58" spans="1:31" ht="15" customHeight="1" x14ac:dyDescent="0.25">
      <c r="A58" t="s">
        <v>87</v>
      </c>
      <c r="B58" t="s">
        <v>21</v>
      </c>
      <c r="C58" t="s">
        <v>4</v>
      </c>
      <c r="D58" t="str">
        <f>+'Muestreo meqL'!D58</f>
        <v>#3b94b0</v>
      </c>
      <c r="E58" t="str">
        <f t="shared" si="11"/>
        <v>#8c26ca</v>
      </c>
      <c r="F58" t="s">
        <v>229</v>
      </c>
      <c r="G58" t="s">
        <v>131</v>
      </c>
      <c r="H58">
        <v>35</v>
      </c>
      <c r="I58">
        <v>0.8</v>
      </c>
      <c r="J58" t="str">
        <f t="shared" si="8"/>
        <v>ZEM V</v>
      </c>
      <c r="K58" t="str">
        <f t="shared" si="9"/>
        <v>Wet</v>
      </c>
      <c r="L58" t="str">
        <f t="shared" si="10"/>
        <v>Subterranea</v>
      </c>
      <c r="M58" t="s">
        <v>87</v>
      </c>
      <c r="N58" s="6">
        <v>38393</v>
      </c>
      <c r="O58" s="3">
        <v>45105</v>
      </c>
      <c r="P58">
        <v>7.01</v>
      </c>
      <c r="Q58">
        <v>92.72</v>
      </c>
      <c r="R58">
        <v>0</v>
      </c>
      <c r="S58" s="4">
        <v>10</v>
      </c>
      <c r="T58" s="4">
        <v>6</v>
      </c>
      <c r="U58" s="4">
        <v>0.3</v>
      </c>
      <c r="V58" s="4">
        <v>0.2</v>
      </c>
      <c r="W58" s="4">
        <v>3.77</v>
      </c>
      <c r="X58" s="4">
        <v>10.9</v>
      </c>
      <c r="Y58">
        <v>0</v>
      </c>
      <c r="Z58">
        <v>0.05</v>
      </c>
      <c r="AA58" s="4">
        <v>0.05</v>
      </c>
      <c r="AB58" s="4">
        <v>0.2</v>
      </c>
      <c r="AC58" s="4">
        <v>0.4</v>
      </c>
      <c r="AD58">
        <v>0.8</v>
      </c>
      <c r="AE58">
        <v>178</v>
      </c>
    </row>
    <row r="59" spans="1:31" ht="15" customHeight="1" x14ac:dyDescent="0.25">
      <c r="A59" t="s">
        <v>88</v>
      </c>
      <c r="B59" t="s">
        <v>34</v>
      </c>
      <c r="C59" t="s">
        <v>69</v>
      </c>
      <c r="D59" t="str">
        <f>+'Muestreo meqL'!D59</f>
        <v>#2EF0FA</v>
      </c>
      <c r="E59" t="str">
        <f t="shared" si="11"/>
        <v>#e37587</v>
      </c>
      <c r="F59" t="s">
        <v>143</v>
      </c>
      <c r="G59" t="s">
        <v>131</v>
      </c>
      <c r="H59">
        <v>35</v>
      </c>
      <c r="I59">
        <v>0.8</v>
      </c>
      <c r="J59" t="str">
        <f t="shared" si="8"/>
        <v>ZEM V</v>
      </c>
      <c r="K59" t="str">
        <f t="shared" si="9"/>
        <v>Wet</v>
      </c>
      <c r="L59" t="str">
        <f t="shared" si="10"/>
        <v>Subterranea</v>
      </c>
      <c r="M59" t="s">
        <v>88</v>
      </c>
      <c r="N59" s="6">
        <v>38381</v>
      </c>
      <c r="O59" s="3">
        <v>45105</v>
      </c>
      <c r="P59">
        <v>6.81</v>
      </c>
      <c r="Q59">
        <v>17.079999999999998</v>
      </c>
      <c r="R59">
        <v>0</v>
      </c>
      <c r="S59" s="4">
        <v>6</v>
      </c>
      <c r="T59" s="4">
        <v>0.5</v>
      </c>
      <c r="U59" s="4">
        <v>0.05</v>
      </c>
      <c r="V59" s="4">
        <v>0.05</v>
      </c>
      <c r="W59" s="4">
        <v>1.47</v>
      </c>
      <c r="X59" s="4">
        <v>4.33</v>
      </c>
      <c r="Y59">
        <v>0</v>
      </c>
      <c r="Z59">
        <v>0.05</v>
      </c>
      <c r="AA59" s="4">
        <v>7.8</v>
      </c>
      <c r="AB59" s="4">
        <v>5.6</v>
      </c>
      <c r="AC59" s="4">
        <v>1</v>
      </c>
      <c r="AD59">
        <v>0.3</v>
      </c>
      <c r="AE59">
        <v>61</v>
      </c>
    </row>
    <row r="60" spans="1:31" ht="15" customHeight="1" x14ac:dyDescent="0.25">
      <c r="A60" t="s">
        <v>102</v>
      </c>
      <c r="B60" t="s">
        <v>26</v>
      </c>
      <c r="C60" t="s">
        <v>69</v>
      </c>
      <c r="D60" t="str">
        <f>+'Muestreo meqL'!D60</f>
        <v>#2EF0FA</v>
      </c>
      <c r="E60" t="str">
        <f t="shared" si="11"/>
        <v>#e37587</v>
      </c>
      <c r="F60" t="s">
        <v>143</v>
      </c>
      <c r="G60" t="s">
        <v>131</v>
      </c>
      <c r="H60">
        <v>35</v>
      </c>
      <c r="I60">
        <v>0.8</v>
      </c>
      <c r="J60" t="str">
        <f t="shared" si="8"/>
        <v>ZEM V</v>
      </c>
      <c r="K60" t="str">
        <f t="shared" si="9"/>
        <v>Wet</v>
      </c>
      <c r="L60" t="str">
        <f t="shared" si="10"/>
        <v>Subterranea</v>
      </c>
      <c r="M60" t="s">
        <v>102</v>
      </c>
      <c r="N60">
        <v>38380</v>
      </c>
      <c r="O60" s="3">
        <v>45105</v>
      </c>
      <c r="P60">
        <v>5.88</v>
      </c>
      <c r="Q60">
        <v>3.05</v>
      </c>
      <c r="R60">
        <v>0</v>
      </c>
      <c r="S60" s="4">
        <v>0.5</v>
      </c>
      <c r="T60" s="4">
        <v>1</v>
      </c>
      <c r="U60" s="4">
        <v>0.05</v>
      </c>
      <c r="V60" s="4">
        <v>0.05</v>
      </c>
      <c r="W60" s="4">
        <v>0.35</v>
      </c>
      <c r="X60" s="4">
        <v>0.7</v>
      </c>
      <c r="Y60" s="6">
        <v>0</v>
      </c>
      <c r="Z60">
        <v>0.05</v>
      </c>
      <c r="AA60" s="4">
        <v>4</v>
      </c>
      <c r="AB60" s="4">
        <v>0.6</v>
      </c>
      <c r="AC60">
        <v>0.2</v>
      </c>
      <c r="AD60">
        <v>0.4</v>
      </c>
      <c r="AE60">
        <v>36</v>
      </c>
    </row>
    <row r="61" spans="1:31" ht="15" customHeight="1" x14ac:dyDescent="0.25">
      <c r="A61" t="s">
        <v>104</v>
      </c>
      <c r="B61" t="s">
        <v>35</v>
      </c>
      <c r="C61" t="s">
        <v>4</v>
      </c>
      <c r="D61" t="str">
        <f>+'Muestreo meqL'!D61</f>
        <v>#3b94b0</v>
      </c>
      <c r="E61" t="str">
        <f t="shared" si="11"/>
        <v>#8c26ca</v>
      </c>
      <c r="F61" t="s">
        <v>229</v>
      </c>
      <c r="G61" t="s">
        <v>131</v>
      </c>
      <c r="H61">
        <v>35</v>
      </c>
      <c r="I61">
        <v>0.8</v>
      </c>
      <c r="J61" t="str">
        <f t="shared" si="8"/>
        <v>ZEM V</v>
      </c>
      <c r="K61" t="str">
        <f t="shared" si="9"/>
        <v>Wet</v>
      </c>
      <c r="L61" t="str">
        <f t="shared" si="10"/>
        <v>Subterranea</v>
      </c>
      <c r="M61" t="s">
        <v>104</v>
      </c>
      <c r="N61">
        <v>38386</v>
      </c>
      <c r="O61" s="3">
        <v>45105</v>
      </c>
      <c r="P61">
        <v>6.91</v>
      </c>
      <c r="Q61">
        <v>100.03999999999999</v>
      </c>
      <c r="R61">
        <v>0</v>
      </c>
      <c r="S61" s="4">
        <v>10</v>
      </c>
      <c r="T61" s="4">
        <v>6</v>
      </c>
      <c r="U61" s="4">
        <v>1.6</v>
      </c>
      <c r="V61" s="4">
        <v>0.2</v>
      </c>
      <c r="W61" s="4">
        <v>2.9</v>
      </c>
      <c r="X61" s="4">
        <v>11.77</v>
      </c>
      <c r="Y61" s="6">
        <v>0</v>
      </c>
      <c r="Z61">
        <v>0.05</v>
      </c>
      <c r="AA61" s="4">
        <v>0.05</v>
      </c>
      <c r="AB61" s="4">
        <v>0.2</v>
      </c>
      <c r="AC61">
        <v>1</v>
      </c>
      <c r="AD61">
        <v>0.3</v>
      </c>
      <c r="AE61">
        <v>155</v>
      </c>
    </row>
    <row r="62" spans="1:31" ht="15" customHeight="1" x14ac:dyDescent="0.25">
      <c r="A62" t="s">
        <v>80</v>
      </c>
      <c r="B62" t="s">
        <v>15</v>
      </c>
      <c r="C62" t="s">
        <v>69</v>
      </c>
      <c r="D62" t="str">
        <f>+'Muestreo meqL'!D62</f>
        <v>#2EF0FA</v>
      </c>
      <c r="E62" t="str">
        <f t="shared" si="11"/>
        <v>#e37587</v>
      </c>
      <c r="F62" t="s">
        <v>143</v>
      </c>
      <c r="G62" t="s">
        <v>131</v>
      </c>
      <c r="H62">
        <v>35</v>
      </c>
      <c r="I62">
        <v>0.8</v>
      </c>
      <c r="J62" t="str">
        <f t="shared" si="8"/>
        <v>ZEM V</v>
      </c>
      <c r="K62" t="str">
        <f t="shared" si="9"/>
        <v>Wet</v>
      </c>
      <c r="L62" t="str">
        <f t="shared" si="10"/>
        <v>Subterranea</v>
      </c>
      <c r="M62" t="s">
        <v>80</v>
      </c>
      <c r="N62" s="6">
        <v>38404</v>
      </c>
      <c r="O62" s="3">
        <v>45106</v>
      </c>
      <c r="P62">
        <v>4.03</v>
      </c>
      <c r="Q62">
        <v>3.05</v>
      </c>
      <c r="R62">
        <v>0</v>
      </c>
      <c r="S62" s="4">
        <v>0.5</v>
      </c>
      <c r="T62" s="4">
        <v>0.5</v>
      </c>
      <c r="U62" s="4">
        <v>0.05</v>
      </c>
      <c r="V62" s="4">
        <v>0.05</v>
      </c>
      <c r="W62" s="4">
        <v>0.68</v>
      </c>
      <c r="X62" s="4">
        <v>6.18</v>
      </c>
      <c r="Y62">
        <v>0</v>
      </c>
      <c r="Z62">
        <v>0.05</v>
      </c>
      <c r="AA62" s="4">
        <v>12.9</v>
      </c>
      <c r="AB62" s="4">
        <v>3.2</v>
      </c>
      <c r="AC62" s="4">
        <v>0.4</v>
      </c>
      <c r="AD62">
        <v>0.1</v>
      </c>
      <c r="AE62">
        <v>52</v>
      </c>
    </row>
    <row r="63" spans="1:31" ht="15" customHeight="1" x14ac:dyDescent="0.25">
      <c r="A63" t="s">
        <v>85</v>
      </c>
      <c r="B63" t="s">
        <v>37</v>
      </c>
      <c r="C63" t="s">
        <v>69</v>
      </c>
      <c r="D63" t="str">
        <f>+'Muestreo meqL'!D63</f>
        <v>#592d74</v>
      </c>
      <c r="E63" t="str">
        <f t="shared" si="11"/>
        <v>#e37587</v>
      </c>
      <c r="F63" t="s">
        <v>143</v>
      </c>
      <c r="G63" t="s">
        <v>131</v>
      </c>
      <c r="H63">
        <v>35</v>
      </c>
      <c r="I63">
        <v>0.8</v>
      </c>
      <c r="J63" t="str">
        <f t="shared" si="8"/>
        <v>ZEM V</v>
      </c>
      <c r="K63" t="str">
        <f t="shared" si="9"/>
        <v>Wet</v>
      </c>
      <c r="L63" t="str">
        <f t="shared" si="10"/>
        <v>Subterranea</v>
      </c>
      <c r="M63" t="s">
        <v>85</v>
      </c>
      <c r="N63" s="6">
        <v>38416</v>
      </c>
      <c r="O63" s="3">
        <v>45106</v>
      </c>
      <c r="P63">
        <v>5.67</v>
      </c>
      <c r="Q63">
        <v>14.64</v>
      </c>
      <c r="R63">
        <v>0</v>
      </c>
      <c r="S63" s="4">
        <v>0.5</v>
      </c>
      <c r="T63" s="4">
        <v>1</v>
      </c>
      <c r="U63" s="4">
        <v>0.05</v>
      </c>
      <c r="V63" s="4">
        <v>0.05</v>
      </c>
      <c r="W63" s="4">
        <v>6.07</v>
      </c>
      <c r="X63" s="4">
        <v>3.1</v>
      </c>
      <c r="Y63">
        <v>0</v>
      </c>
      <c r="Z63">
        <v>0.05</v>
      </c>
      <c r="AA63" s="4">
        <v>7.5</v>
      </c>
      <c r="AB63" s="4">
        <v>1.8</v>
      </c>
      <c r="AC63" s="4">
        <v>1.8</v>
      </c>
      <c r="AD63">
        <v>0.2</v>
      </c>
      <c r="AE63">
        <v>47</v>
      </c>
    </row>
    <row r="64" spans="1:31" ht="15" customHeight="1" x14ac:dyDescent="0.25">
      <c r="A64" t="s">
        <v>150</v>
      </c>
      <c r="B64" t="s">
        <v>149</v>
      </c>
      <c r="C64" t="s">
        <v>69</v>
      </c>
      <c r="D64" t="str">
        <f>+'Muestreo meqL'!D64</f>
        <v>#592d74</v>
      </c>
      <c r="E64" t="str">
        <f t="shared" si="11"/>
        <v>#e37587</v>
      </c>
      <c r="F64" t="s">
        <v>143</v>
      </c>
      <c r="G64" t="s">
        <v>131</v>
      </c>
      <c r="H64">
        <v>35</v>
      </c>
      <c r="I64">
        <v>0.8</v>
      </c>
      <c r="J64" t="str">
        <f t="shared" si="8"/>
        <v>ZEM V</v>
      </c>
      <c r="K64" t="str">
        <f t="shared" si="9"/>
        <v>Wet</v>
      </c>
      <c r="L64" t="str">
        <f t="shared" si="10"/>
        <v>Subterranea</v>
      </c>
      <c r="M64" t="s">
        <v>150</v>
      </c>
      <c r="N64" s="6">
        <v>38417</v>
      </c>
      <c r="O64" s="3">
        <v>45106</v>
      </c>
      <c r="P64">
        <v>5.82</v>
      </c>
      <c r="Q64">
        <v>26.84</v>
      </c>
      <c r="R64">
        <v>0</v>
      </c>
      <c r="S64" s="4">
        <v>0.5</v>
      </c>
      <c r="T64" s="4">
        <v>1</v>
      </c>
      <c r="U64" s="4">
        <v>0.05</v>
      </c>
      <c r="V64" s="4">
        <v>0.05</v>
      </c>
      <c r="W64" s="4">
        <v>5.47</v>
      </c>
      <c r="X64" s="4">
        <v>5.45</v>
      </c>
      <c r="Y64">
        <v>0</v>
      </c>
      <c r="Z64">
        <v>0.05</v>
      </c>
      <c r="AA64" s="4">
        <v>2.7</v>
      </c>
      <c r="AB64" s="4">
        <v>0.6</v>
      </c>
      <c r="AC64" s="4">
        <v>0.9</v>
      </c>
      <c r="AD64">
        <v>0.3</v>
      </c>
      <c r="AE64">
        <v>46</v>
      </c>
    </row>
    <row r="65" spans="1:31" ht="15" customHeight="1" x14ac:dyDescent="0.25">
      <c r="A65" t="s">
        <v>91</v>
      </c>
      <c r="B65" t="s">
        <v>12</v>
      </c>
      <c r="C65" t="s">
        <v>7</v>
      </c>
      <c r="D65" t="str">
        <f>+'Muestreo meqL'!D65</f>
        <v>#08d81a</v>
      </c>
      <c r="E65" t="str">
        <f t="shared" si="11"/>
        <v>#e3e31f</v>
      </c>
      <c r="F65" t="s">
        <v>144</v>
      </c>
      <c r="G65" t="s">
        <v>131</v>
      </c>
      <c r="H65">
        <v>35</v>
      </c>
      <c r="I65">
        <v>0.8</v>
      </c>
      <c r="J65" t="str">
        <f t="shared" si="8"/>
        <v>ZEM V</v>
      </c>
      <c r="K65" t="str">
        <f t="shared" si="9"/>
        <v>Wet</v>
      </c>
      <c r="L65" t="str">
        <f t="shared" si="10"/>
        <v>Superficial</v>
      </c>
      <c r="M65" t="s">
        <v>91</v>
      </c>
      <c r="N65">
        <v>38410</v>
      </c>
      <c r="O65" s="3">
        <v>45106</v>
      </c>
      <c r="P65">
        <v>6.72</v>
      </c>
      <c r="Q65">
        <v>31.72</v>
      </c>
      <c r="R65">
        <v>0</v>
      </c>
      <c r="S65" s="4">
        <v>4</v>
      </c>
      <c r="T65" s="4">
        <v>1</v>
      </c>
      <c r="U65" s="4">
        <v>0.9</v>
      </c>
      <c r="V65" s="4">
        <v>0.05</v>
      </c>
      <c r="W65" s="4">
        <v>6.3</v>
      </c>
      <c r="X65" s="4">
        <v>4.4000000000000004</v>
      </c>
      <c r="Y65" s="6">
        <v>0</v>
      </c>
      <c r="Z65">
        <v>0.05</v>
      </c>
      <c r="AA65" s="4">
        <v>0.05</v>
      </c>
      <c r="AB65" s="4">
        <v>2.5</v>
      </c>
      <c r="AC65">
        <v>0.7</v>
      </c>
      <c r="AD65">
        <v>0.1</v>
      </c>
      <c r="AE65">
        <v>50</v>
      </c>
    </row>
    <row r="66" spans="1:31" ht="15" customHeight="1" x14ac:dyDescent="0.25">
      <c r="A66" t="s">
        <v>105</v>
      </c>
      <c r="B66" t="s">
        <v>11</v>
      </c>
      <c r="C66" t="s">
        <v>7</v>
      </c>
      <c r="D66" t="str">
        <f>+'Muestreo meqL'!D66</f>
        <v>#592d74</v>
      </c>
      <c r="E66" t="str">
        <f t="shared" si="11"/>
        <v>#e3e31f</v>
      </c>
      <c r="F66" t="s">
        <v>144</v>
      </c>
      <c r="G66" t="s">
        <v>131</v>
      </c>
      <c r="H66">
        <v>35</v>
      </c>
      <c r="I66">
        <v>0.8</v>
      </c>
      <c r="J66" t="str">
        <f t="shared" si="8"/>
        <v>ZEM V</v>
      </c>
      <c r="K66" t="str">
        <f t="shared" si="9"/>
        <v>Wet</v>
      </c>
      <c r="L66" t="str">
        <f t="shared" si="10"/>
        <v>Superficial</v>
      </c>
      <c r="M66" t="s">
        <v>105</v>
      </c>
      <c r="N66">
        <v>38411</v>
      </c>
      <c r="O66" s="3">
        <v>45106</v>
      </c>
      <c r="P66">
        <v>5.01</v>
      </c>
      <c r="Q66">
        <v>9.76</v>
      </c>
      <c r="R66">
        <v>0</v>
      </c>
      <c r="S66" s="4">
        <v>0.5</v>
      </c>
      <c r="T66" s="4">
        <v>0.5</v>
      </c>
      <c r="U66" s="4">
        <v>0.05</v>
      </c>
      <c r="V66" s="4">
        <v>0.05</v>
      </c>
      <c r="W66" s="4">
        <v>1.4</v>
      </c>
      <c r="X66" s="4">
        <v>0.9</v>
      </c>
      <c r="Y66" s="6">
        <v>0</v>
      </c>
      <c r="Z66">
        <v>0.05</v>
      </c>
      <c r="AA66" s="4">
        <v>0.4</v>
      </c>
      <c r="AB66" s="4">
        <v>0.6</v>
      </c>
      <c r="AC66">
        <v>0.4</v>
      </c>
      <c r="AD66">
        <v>0.1</v>
      </c>
      <c r="AE66">
        <v>38</v>
      </c>
    </row>
    <row r="67" spans="1:31" ht="15" customHeight="1" x14ac:dyDescent="0.25">
      <c r="A67" t="s">
        <v>106</v>
      </c>
      <c r="B67" t="s">
        <v>36</v>
      </c>
      <c r="C67" t="s">
        <v>5</v>
      </c>
      <c r="D67" t="str">
        <f>+'Muestreo meqL'!D67</f>
        <v>#592d74</v>
      </c>
      <c r="E67" t="str">
        <f t="shared" si="11"/>
        <v>#1fe33d</v>
      </c>
      <c r="F67" t="s">
        <v>217</v>
      </c>
      <c r="G67" t="s">
        <v>131</v>
      </c>
      <c r="H67">
        <v>35</v>
      </c>
      <c r="I67">
        <v>0.8</v>
      </c>
      <c r="J67" t="str">
        <f t="shared" si="8"/>
        <v>ZEM V</v>
      </c>
      <c r="K67" t="str">
        <f t="shared" si="9"/>
        <v>Wet</v>
      </c>
      <c r="L67" t="str">
        <f t="shared" si="10"/>
        <v>Superficial</v>
      </c>
      <c r="M67" t="s">
        <v>106</v>
      </c>
      <c r="N67">
        <v>38405</v>
      </c>
      <c r="O67" s="1">
        <v>45106</v>
      </c>
      <c r="P67">
        <v>5.63</v>
      </c>
      <c r="Q67">
        <v>3.05</v>
      </c>
      <c r="R67">
        <v>0</v>
      </c>
      <c r="S67" s="4">
        <v>0.5</v>
      </c>
      <c r="T67" s="4">
        <v>0.5</v>
      </c>
      <c r="U67" s="4">
        <v>0.1</v>
      </c>
      <c r="V67" s="4">
        <v>0.05</v>
      </c>
      <c r="W67" s="4">
        <v>0.74</v>
      </c>
      <c r="X67" s="4">
        <v>0.7</v>
      </c>
      <c r="Y67" s="6">
        <v>0</v>
      </c>
      <c r="Z67">
        <v>0.05</v>
      </c>
      <c r="AA67" s="4">
        <v>0.3</v>
      </c>
      <c r="AB67" s="4">
        <v>1.1000000000000001</v>
      </c>
      <c r="AC67">
        <v>0.8</v>
      </c>
      <c r="AD67">
        <v>0.1</v>
      </c>
      <c r="AE67">
        <v>49</v>
      </c>
    </row>
    <row r="68" spans="1:31" ht="15" customHeight="1" x14ac:dyDescent="0.25">
      <c r="A68" t="s">
        <v>218</v>
      </c>
      <c r="B68" t="s">
        <v>209</v>
      </c>
      <c r="C68" t="s">
        <v>69</v>
      </c>
      <c r="D68" t="str">
        <f>+'Muestreo meqL'!D68</f>
        <v>#08d81a</v>
      </c>
      <c r="E68" t="str">
        <f t="shared" si="11"/>
        <v>#e37587</v>
      </c>
      <c r="F68" t="s">
        <v>143</v>
      </c>
      <c r="G68" t="s">
        <v>217</v>
      </c>
      <c r="H68">
        <v>35</v>
      </c>
      <c r="I68">
        <v>0.8</v>
      </c>
      <c r="J68" t="s">
        <v>208</v>
      </c>
      <c r="K68" t="s">
        <v>226</v>
      </c>
      <c r="L68" t="str">
        <f t="shared" si="10"/>
        <v>Subterranea</v>
      </c>
      <c r="M68" t="s">
        <v>218</v>
      </c>
      <c r="N68">
        <v>762</v>
      </c>
      <c r="O68" s="1">
        <v>45200</v>
      </c>
      <c r="P68">
        <v>5.84</v>
      </c>
      <c r="Q68">
        <v>72.819999999999993</v>
      </c>
      <c r="R68">
        <v>0</v>
      </c>
      <c r="S68">
        <v>5.2530000000000001</v>
      </c>
      <c r="T68">
        <v>2.0419999999999998</v>
      </c>
      <c r="U68">
        <v>1.1910000000000001</v>
      </c>
      <c r="V68">
        <v>0.13800000000000001</v>
      </c>
      <c r="W68">
        <v>1.758</v>
      </c>
      <c r="X68">
        <v>24.111999999999998</v>
      </c>
      <c r="Y68" s="6">
        <v>0</v>
      </c>
      <c r="Z68">
        <v>0.05</v>
      </c>
      <c r="AA68" s="4">
        <v>0.5</v>
      </c>
      <c r="AB68">
        <v>4</v>
      </c>
      <c r="AC68">
        <v>5.5</v>
      </c>
      <c r="AD68" s="10">
        <v>0.14812909134535299</v>
      </c>
      <c r="AE68">
        <v>149</v>
      </c>
    </row>
    <row r="69" spans="1:31" ht="15" customHeight="1" x14ac:dyDescent="0.25">
      <c r="A69" t="s">
        <v>219</v>
      </c>
      <c r="B69" t="s">
        <v>210</v>
      </c>
      <c r="C69" t="s">
        <v>4</v>
      </c>
      <c r="D69" t="str">
        <f>+'Muestreo meqL'!D69</f>
        <v>#08d81a</v>
      </c>
      <c r="E69" t="str">
        <f t="shared" si="11"/>
        <v>#8c26ca</v>
      </c>
      <c r="F69" t="s">
        <v>229</v>
      </c>
      <c r="G69" t="s">
        <v>217</v>
      </c>
      <c r="H69">
        <v>35</v>
      </c>
      <c r="I69">
        <v>0.8</v>
      </c>
      <c r="J69" t="s">
        <v>208</v>
      </c>
      <c r="K69" t="s">
        <v>226</v>
      </c>
      <c r="L69" t="str">
        <f t="shared" si="10"/>
        <v>Subterranea</v>
      </c>
      <c r="M69" t="s">
        <v>219</v>
      </c>
      <c r="N69">
        <v>769</v>
      </c>
      <c r="O69" s="1">
        <v>45200</v>
      </c>
      <c r="P69">
        <v>6.47</v>
      </c>
      <c r="Q69">
        <v>54.37</v>
      </c>
      <c r="R69">
        <v>0</v>
      </c>
      <c r="S69">
        <v>5.0259999999999998</v>
      </c>
      <c r="T69">
        <v>2.7610000000000001</v>
      </c>
      <c r="U69">
        <v>5.0140000000000002</v>
      </c>
      <c r="V69">
        <v>0.27900000000000003</v>
      </c>
      <c r="W69">
        <v>3.8959999999999999</v>
      </c>
      <c r="X69">
        <v>7.3650000000000002</v>
      </c>
      <c r="Y69" s="6">
        <v>0</v>
      </c>
      <c r="Z69">
        <v>0.05</v>
      </c>
      <c r="AA69" s="4">
        <v>0.5</v>
      </c>
      <c r="AB69">
        <v>4</v>
      </c>
      <c r="AC69">
        <v>5.5</v>
      </c>
      <c r="AD69" s="10">
        <v>0.126133602409568</v>
      </c>
      <c r="AE69">
        <v>118</v>
      </c>
    </row>
    <row r="70" spans="1:31" ht="15" customHeight="1" x14ac:dyDescent="0.25">
      <c r="A70" t="s">
        <v>220</v>
      </c>
      <c r="B70" t="s">
        <v>211</v>
      </c>
      <c r="C70" t="s">
        <v>4</v>
      </c>
      <c r="D70" t="str">
        <f>+'Muestreo meqL'!D70</f>
        <v>#08d81a</v>
      </c>
      <c r="E70" t="str">
        <f t="shared" si="11"/>
        <v>#8c26ca</v>
      </c>
      <c r="F70" t="s">
        <v>229</v>
      </c>
      <c r="G70" t="s">
        <v>217</v>
      </c>
      <c r="H70">
        <v>35</v>
      </c>
      <c r="I70">
        <v>0.8</v>
      </c>
      <c r="J70" t="s">
        <v>208</v>
      </c>
      <c r="K70" t="s">
        <v>226</v>
      </c>
      <c r="L70" t="str">
        <f t="shared" si="10"/>
        <v>Subterranea</v>
      </c>
      <c r="M70" t="s">
        <v>220</v>
      </c>
      <c r="N70">
        <v>773</v>
      </c>
      <c r="O70" s="1">
        <v>45200</v>
      </c>
      <c r="P70">
        <v>7.51</v>
      </c>
      <c r="Q70">
        <v>50.49</v>
      </c>
      <c r="R70">
        <v>0</v>
      </c>
      <c r="S70">
        <v>4.1020000000000003</v>
      </c>
      <c r="T70">
        <v>1.869</v>
      </c>
      <c r="U70">
        <v>0.124</v>
      </c>
      <c r="V70">
        <v>0.13300000000000001</v>
      </c>
      <c r="W70">
        <v>3.7</v>
      </c>
      <c r="X70">
        <v>10.201000000000001</v>
      </c>
      <c r="Y70" s="6">
        <v>0</v>
      </c>
      <c r="Z70">
        <v>0.05</v>
      </c>
      <c r="AA70" s="4">
        <v>0.5</v>
      </c>
      <c r="AB70">
        <v>4</v>
      </c>
      <c r="AC70">
        <v>5.5</v>
      </c>
      <c r="AD70" s="10">
        <v>2.9265740013837499E-2</v>
      </c>
      <c r="AE70">
        <v>94</v>
      </c>
    </row>
    <row r="71" spans="1:31" ht="15" customHeight="1" x14ac:dyDescent="0.25">
      <c r="A71" t="s">
        <v>221</v>
      </c>
      <c r="B71" t="s">
        <v>212</v>
      </c>
      <c r="C71" t="s">
        <v>4</v>
      </c>
      <c r="D71" t="str">
        <f>+'Muestreo meqL'!D71</f>
        <v>#08d81a</v>
      </c>
      <c r="E71" t="str">
        <f t="shared" si="11"/>
        <v>#8c26ca</v>
      </c>
      <c r="F71" t="s">
        <v>229</v>
      </c>
      <c r="G71" t="s">
        <v>217</v>
      </c>
      <c r="H71">
        <v>35</v>
      </c>
      <c r="I71">
        <v>0.8</v>
      </c>
      <c r="J71" t="s">
        <v>208</v>
      </c>
      <c r="K71" t="s">
        <v>226</v>
      </c>
      <c r="L71" t="str">
        <f t="shared" si="10"/>
        <v>Subterranea</v>
      </c>
      <c r="M71" t="s">
        <v>221</v>
      </c>
      <c r="N71">
        <v>774</v>
      </c>
      <c r="O71" s="1">
        <v>45200</v>
      </c>
      <c r="P71">
        <v>5.96</v>
      </c>
      <c r="Q71">
        <v>25.24</v>
      </c>
      <c r="R71">
        <v>0</v>
      </c>
      <c r="S71">
        <v>0.5</v>
      </c>
      <c r="T71">
        <v>0.5</v>
      </c>
      <c r="U71">
        <v>7.0999999999999994E-2</v>
      </c>
      <c r="V71">
        <v>0.05</v>
      </c>
      <c r="W71">
        <v>6.0620000000000003</v>
      </c>
      <c r="X71">
        <v>6.3579999999999997</v>
      </c>
      <c r="Y71" s="6">
        <v>0</v>
      </c>
      <c r="Z71">
        <v>0.05</v>
      </c>
      <c r="AA71" s="4">
        <v>0.5</v>
      </c>
      <c r="AB71">
        <v>4</v>
      </c>
      <c r="AC71">
        <v>5.5</v>
      </c>
      <c r="AD71" s="10">
        <v>1.02727606071415E-3</v>
      </c>
      <c r="AE71">
        <v>66</v>
      </c>
    </row>
    <row r="72" spans="1:31" ht="15" customHeight="1" x14ac:dyDescent="0.25">
      <c r="A72" t="s">
        <v>222</v>
      </c>
      <c r="B72" t="s">
        <v>213</v>
      </c>
      <c r="C72" t="s">
        <v>69</v>
      </c>
      <c r="D72" t="str">
        <f>+'Muestreo meqL'!D72</f>
        <v>#08d81a</v>
      </c>
      <c r="E72" t="str">
        <f t="shared" si="11"/>
        <v>#e37587</v>
      </c>
      <c r="F72" t="s">
        <v>143</v>
      </c>
      <c r="G72" t="s">
        <v>217</v>
      </c>
      <c r="H72">
        <v>35</v>
      </c>
      <c r="I72">
        <v>0.8</v>
      </c>
      <c r="J72" t="s">
        <v>208</v>
      </c>
      <c r="K72" t="s">
        <v>226</v>
      </c>
      <c r="L72" t="str">
        <f t="shared" si="10"/>
        <v>Subterranea</v>
      </c>
      <c r="M72" t="s">
        <v>222</v>
      </c>
      <c r="N72">
        <v>779</v>
      </c>
      <c r="O72" s="1">
        <v>45200</v>
      </c>
      <c r="P72">
        <v>5.81</v>
      </c>
      <c r="Q72">
        <v>33.79</v>
      </c>
      <c r="R72">
        <v>0</v>
      </c>
      <c r="S72">
        <v>1.177</v>
      </c>
      <c r="T72">
        <v>0.5</v>
      </c>
      <c r="U72">
        <v>3.109</v>
      </c>
      <c r="V72">
        <v>0.152</v>
      </c>
      <c r="W72">
        <v>4.2060000000000004</v>
      </c>
      <c r="X72">
        <v>8.3659999999999997</v>
      </c>
      <c r="Y72" s="6">
        <v>0</v>
      </c>
      <c r="Z72">
        <v>0.05</v>
      </c>
      <c r="AA72" s="4">
        <v>0.5</v>
      </c>
      <c r="AB72">
        <v>4</v>
      </c>
      <c r="AC72">
        <v>5.5</v>
      </c>
      <c r="AD72" s="10">
        <v>6.5971512824732704E-3</v>
      </c>
      <c r="AE72">
        <v>52</v>
      </c>
    </row>
    <row r="73" spans="1:31" ht="15" customHeight="1" x14ac:dyDescent="0.25">
      <c r="A73" t="s">
        <v>223</v>
      </c>
      <c r="B73" t="s">
        <v>214</v>
      </c>
      <c r="C73" t="s">
        <v>69</v>
      </c>
      <c r="D73" t="str">
        <f>+'Muestreo meqL'!D73</f>
        <v>#08d81a</v>
      </c>
      <c r="E73" t="str">
        <f t="shared" si="11"/>
        <v>#e37587</v>
      </c>
      <c r="F73" t="s">
        <v>143</v>
      </c>
      <c r="G73" t="s">
        <v>217</v>
      </c>
      <c r="H73">
        <v>35</v>
      </c>
      <c r="I73">
        <v>0.8</v>
      </c>
      <c r="J73" t="s">
        <v>208</v>
      </c>
      <c r="K73" t="s">
        <v>226</v>
      </c>
      <c r="L73" t="str">
        <f t="shared" si="10"/>
        <v>Subterranea</v>
      </c>
      <c r="M73" t="s">
        <v>223</v>
      </c>
      <c r="N73">
        <v>780</v>
      </c>
      <c r="O73" s="1">
        <v>45200</v>
      </c>
      <c r="P73">
        <v>5.1100000000000003</v>
      </c>
      <c r="Q73">
        <v>5</v>
      </c>
      <c r="R73">
        <v>0</v>
      </c>
      <c r="S73">
        <v>1.554</v>
      </c>
      <c r="T73">
        <v>0.5</v>
      </c>
      <c r="U73">
        <v>0.38500000000000001</v>
      </c>
      <c r="V73">
        <v>0.05</v>
      </c>
      <c r="W73">
        <v>0.5</v>
      </c>
      <c r="X73">
        <v>7.2910000000000004</v>
      </c>
      <c r="Y73" s="6">
        <v>0</v>
      </c>
      <c r="Z73">
        <v>0.05</v>
      </c>
      <c r="AA73" s="4">
        <v>0.5</v>
      </c>
      <c r="AB73">
        <v>12.23</v>
      </c>
      <c r="AC73">
        <v>5.5</v>
      </c>
      <c r="AD73" s="10">
        <v>4.2259500005795798E-3</v>
      </c>
      <c r="AE73">
        <v>64</v>
      </c>
    </row>
    <row r="74" spans="1:31" ht="15" customHeight="1" x14ac:dyDescent="0.25">
      <c r="A74" t="s">
        <v>224</v>
      </c>
      <c r="B74" t="s">
        <v>215</v>
      </c>
      <c r="C74" t="s">
        <v>4</v>
      </c>
      <c r="D74" t="str">
        <f>+'Muestreo meqL'!D74</f>
        <v>#08d81a</v>
      </c>
      <c r="E74" t="str">
        <f t="shared" si="11"/>
        <v>#8c26ca</v>
      </c>
      <c r="F74" t="s">
        <v>229</v>
      </c>
      <c r="G74" t="s">
        <v>217</v>
      </c>
      <c r="H74">
        <v>35</v>
      </c>
      <c r="I74">
        <v>0.8</v>
      </c>
      <c r="J74" t="s">
        <v>208</v>
      </c>
      <c r="K74" t="s">
        <v>226</v>
      </c>
      <c r="L74" t="str">
        <f t="shared" si="10"/>
        <v>Subterranea</v>
      </c>
      <c r="M74" t="s">
        <v>224</v>
      </c>
      <c r="N74">
        <v>809</v>
      </c>
      <c r="O74" s="1">
        <v>45200</v>
      </c>
      <c r="P74">
        <v>5.62</v>
      </c>
      <c r="Q74">
        <v>5</v>
      </c>
      <c r="R74">
        <v>0</v>
      </c>
      <c r="S74">
        <v>2.6080000000000001</v>
      </c>
      <c r="T74">
        <v>0.5</v>
      </c>
      <c r="U74">
        <v>5.7000000000000002E-2</v>
      </c>
      <c r="V74">
        <v>0.05</v>
      </c>
      <c r="W74">
        <v>0.5</v>
      </c>
      <c r="X74">
        <v>14.561999999999999</v>
      </c>
      <c r="Y74" s="6">
        <v>0</v>
      </c>
      <c r="Z74">
        <v>0.05</v>
      </c>
      <c r="AA74" s="4">
        <v>2.4</v>
      </c>
      <c r="AB74">
        <v>17.79</v>
      </c>
      <c r="AC74">
        <v>5.5</v>
      </c>
      <c r="AD74" s="10">
        <v>1.39816894520507E-4</v>
      </c>
      <c r="AE74">
        <v>109</v>
      </c>
    </row>
    <row r="75" spans="1:31" ht="15" customHeight="1" x14ac:dyDescent="0.25">
      <c r="A75" t="s">
        <v>225</v>
      </c>
      <c r="B75" t="s">
        <v>216</v>
      </c>
      <c r="C75" t="s">
        <v>4</v>
      </c>
      <c r="D75" t="str">
        <f>+'Muestreo meqL'!D75</f>
        <v>#08d81a</v>
      </c>
      <c r="E75" t="str">
        <f t="shared" si="11"/>
        <v>#8c26ca</v>
      </c>
      <c r="F75" t="s">
        <v>229</v>
      </c>
      <c r="G75" t="s">
        <v>217</v>
      </c>
      <c r="H75">
        <v>35</v>
      </c>
      <c r="I75">
        <v>0.8</v>
      </c>
      <c r="J75" t="s">
        <v>208</v>
      </c>
      <c r="K75" t="s">
        <v>226</v>
      </c>
      <c r="L75" t="str">
        <f t="shared" si="10"/>
        <v>Subterranea</v>
      </c>
      <c r="M75" t="s">
        <v>225</v>
      </c>
      <c r="N75">
        <v>810</v>
      </c>
      <c r="O75" s="1">
        <v>45200</v>
      </c>
      <c r="P75">
        <v>5.1100000000000003</v>
      </c>
      <c r="Q75">
        <v>5</v>
      </c>
      <c r="R75">
        <v>0</v>
      </c>
      <c r="S75">
        <v>0.5</v>
      </c>
      <c r="T75">
        <v>0.5</v>
      </c>
      <c r="U75">
        <v>5.6000000000000001E-2</v>
      </c>
      <c r="V75">
        <v>5.5E-2</v>
      </c>
      <c r="W75">
        <v>0.5</v>
      </c>
      <c r="X75">
        <v>4.2290000000000001</v>
      </c>
      <c r="Y75" s="6">
        <v>0</v>
      </c>
      <c r="Z75">
        <v>0.05</v>
      </c>
      <c r="AA75" s="4">
        <v>0.5</v>
      </c>
      <c r="AB75">
        <v>4</v>
      </c>
      <c r="AC75">
        <v>5.5</v>
      </c>
      <c r="AD75" s="10">
        <v>1.2901875444768901E-2</v>
      </c>
      <c r="AE75">
        <v>37</v>
      </c>
    </row>
    <row r="76" spans="1:31" ht="15" customHeight="1" x14ac:dyDescent="0.25">
      <c r="A76" t="s">
        <v>246</v>
      </c>
      <c r="B76" t="s">
        <v>231</v>
      </c>
      <c r="C76" s="8" t="s">
        <v>69</v>
      </c>
      <c r="D76" t="str">
        <f>+'Muestreo meqL'!D76</f>
        <v>#2EF0FA</v>
      </c>
      <c r="G76" t="s">
        <v>229</v>
      </c>
      <c r="H76">
        <v>35</v>
      </c>
      <c r="I76">
        <v>0.8</v>
      </c>
      <c r="J76" t="s">
        <v>245</v>
      </c>
      <c r="K76" t="s">
        <v>226</v>
      </c>
      <c r="L76" t="s">
        <v>8</v>
      </c>
      <c r="M76" t="s">
        <v>246</v>
      </c>
      <c r="N76">
        <v>38969</v>
      </c>
      <c r="O76" s="3">
        <v>45580</v>
      </c>
      <c r="P76">
        <v>6.39</v>
      </c>
      <c r="Q76">
        <v>14.64</v>
      </c>
      <c r="R76">
        <v>0</v>
      </c>
      <c r="S76">
        <v>6</v>
      </c>
      <c r="T76">
        <v>1</v>
      </c>
      <c r="U76">
        <v>0.05</v>
      </c>
      <c r="V76">
        <v>0.05</v>
      </c>
      <c r="W76">
        <v>1.73</v>
      </c>
      <c r="X76">
        <v>3</v>
      </c>
      <c r="Y76" s="6">
        <v>0</v>
      </c>
      <c r="Z76">
        <v>0.05</v>
      </c>
      <c r="AA76">
        <v>9.3000000000000007</v>
      </c>
      <c r="AB76">
        <v>5.2</v>
      </c>
      <c r="AC76">
        <v>0.7</v>
      </c>
      <c r="AD76" s="13">
        <v>0.1</v>
      </c>
    </row>
    <row r="77" spans="1:31" ht="15" customHeight="1" x14ac:dyDescent="0.25">
      <c r="A77" t="s">
        <v>247</v>
      </c>
      <c r="B77" t="s">
        <v>232</v>
      </c>
      <c r="C77" t="s">
        <v>69</v>
      </c>
      <c r="D77" t="str">
        <f>+'Muestreo meqL'!D77</f>
        <v>#2EF0FA</v>
      </c>
      <c r="G77" t="s">
        <v>229</v>
      </c>
      <c r="H77">
        <v>35</v>
      </c>
      <c r="I77">
        <v>0.8</v>
      </c>
      <c r="J77" t="s">
        <v>245</v>
      </c>
      <c r="K77" t="s">
        <v>226</v>
      </c>
      <c r="L77" t="s">
        <v>8</v>
      </c>
      <c r="M77" t="s">
        <v>247</v>
      </c>
      <c r="N77">
        <v>38970</v>
      </c>
      <c r="O77" s="3">
        <v>45580</v>
      </c>
      <c r="P77">
        <v>5.89</v>
      </c>
      <c r="Q77">
        <v>15.86</v>
      </c>
      <c r="R77">
        <v>0</v>
      </c>
      <c r="S77">
        <v>6</v>
      </c>
      <c r="T77">
        <v>1</v>
      </c>
      <c r="U77">
        <v>0.05</v>
      </c>
      <c r="V77">
        <v>0.05</v>
      </c>
      <c r="W77">
        <v>3.37</v>
      </c>
      <c r="X77">
        <v>8.73</v>
      </c>
      <c r="Y77" s="6">
        <v>0</v>
      </c>
      <c r="Z77">
        <v>0.05</v>
      </c>
      <c r="AA77">
        <v>23.3</v>
      </c>
      <c r="AB77">
        <v>8.4</v>
      </c>
      <c r="AC77">
        <v>2.7</v>
      </c>
      <c r="AD77" s="13">
        <v>0.1</v>
      </c>
    </row>
    <row r="78" spans="1:31" ht="15" customHeight="1" x14ac:dyDescent="0.25">
      <c r="A78" t="s">
        <v>248</v>
      </c>
      <c r="B78" t="s">
        <v>233</v>
      </c>
      <c r="C78" t="s">
        <v>69</v>
      </c>
      <c r="D78" t="str">
        <f>+'Muestreo meqL'!D78</f>
        <v>#2EF0FA</v>
      </c>
      <c r="G78" t="s">
        <v>229</v>
      </c>
      <c r="H78">
        <v>35</v>
      </c>
      <c r="I78">
        <v>0.8</v>
      </c>
      <c r="J78" t="s">
        <v>245</v>
      </c>
      <c r="K78" t="s">
        <v>226</v>
      </c>
      <c r="L78" t="s">
        <v>8</v>
      </c>
      <c r="M78" t="s">
        <v>248</v>
      </c>
      <c r="N78">
        <v>38971</v>
      </c>
      <c r="O78" s="3">
        <v>45580</v>
      </c>
      <c r="P78">
        <v>4.46</v>
      </c>
      <c r="Q78">
        <v>3.05</v>
      </c>
      <c r="R78">
        <v>0</v>
      </c>
      <c r="S78">
        <v>7</v>
      </c>
      <c r="T78">
        <v>2</v>
      </c>
      <c r="U78">
        <v>0.05</v>
      </c>
      <c r="V78">
        <v>0.05</v>
      </c>
      <c r="W78">
        <v>1.99</v>
      </c>
      <c r="X78">
        <v>13.36</v>
      </c>
      <c r="Y78" s="6">
        <v>0</v>
      </c>
      <c r="Z78">
        <v>0.05</v>
      </c>
      <c r="AA78">
        <v>53.2</v>
      </c>
      <c r="AB78">
        <v>16.8</v>
      </c>
      <c r="AC78">
        <v>1.4</v>
      </c>
      <c r="AD78" s="13">
        <v>0.1</v>
      </c>
    </row>
    <row r="79" spans="1:31" ht="15" customHeight="1" x14ac:dyDescent="0.25">
      <c r="A79" t="s">
        <v>250</v>
      </c>
      <c r="B79" t="s">
        <v>235</v>
      </c>
      <c r="C79" t="s">
        <v>69</v>
      </c>
      <c r="D79" t="str">
        <f>+'Muestreo meqL'!D79</f>
        <v>#592d74</v>
      </c>
      <c r="G79" t="s">
        <v>229</v>
      </c>
      <c r="H79">
        <v>35</v>
      </c>
      <c r="I79">
        <v>0.8</v>
      </c>
      <c r="J79" t="s">
        <v>245</v>
      </c>
      <c r="K79" t="s">
        <v>226</v>
      </c>
      <c r="L79" t="s">
        <v>8</v>
      </c>
      <c r="M79" t="s">
        <v>250</v>
      </c>
      <c r="N79">
        <v>38973</v>
      </c>
      <c r="O79" s="3">
        <v>45580</v>
      </c>
      <c r="P79">
        <v>6.41</v>
      </c>
      <c r="Q79">
        <v>8.5399999999999991</v>
      </c>
      <c r="R79">
        <v>0</v>
      </c>
      <c r="S79">
        <v>1</v>
      </c>
      <c r="T79">
        <v>1</v>
      </c>
      <c r="U79">
        <v>0.05</v>
      </c>
      <c r="V79">
        <v>0.05</v>
      </c>
      <c r="W79">
        <v>2.06</v>
      </c>
      <c r="X79">
        <v>0.99</v>
      </c>
      <c r="Y79" s="6">
        <v>0</v>
      </c>
      <c r="Z79">
        <v>0.05</v>
      </c>
      <c r="AA79">
        <v>2.4</v>
      </c>
      <c r="AB79">
        <v>1</v>
      </c>
      <c r="AC79">
        <v>0.6</v>
      </c>
      <c r="AD79" s="13">
        <v>0.1</v>
      </c>
    </row>
    <row r="80" spans="1:31" ht="15" customHeight="1" x14ac:dyDescent="0.25">
      <c r="A80" t="s">
        <v>249</v>
      </c>
      <c r="B80" t="s">
        <v>24</v>
      </c>
      <c r="C80" t="s">
        <v>69</v>
      </c>
      <c r="D80" t="str">
        <f>+'Muestreo meqL'!D80</f>
        <v>#2EF0FA</v>
      </c>
      <c r="G80" t="s">
        <v>229</v>
      </c>
      <c r="H80">
        <v>35</v>
      </c>
      <c r="I80">
        <v>0.8</v>
      </c>
      <c r="J80" t="s">
        <v>245</v>
      </c>
      <c r="K80" t="s">
        <v>226</v>
      </c>
      <c r="L80" t="s">
        <v>8</v>
      </c>
      <c r="M80" t="s">
        <v>249</v>
      </c>
      <c r="N80">
        <v>38974</v>
      </c>
      <c r="O80" s="3">
        <v>45580</v>
      </c>
      <c r="P80">
        <v>4.6500000000000004</v>
      </c>
      <c r="Q80">
        <v>3.05</v>
      </c>
      <c r="R80">
        <v>0</v>
      </c>
      <c r="S80">
        <v>11</v>
      </c>
      <c r="T80">
        <v>4</v>
      </c>
      <c r="U80">
        <v>0.05</v>
      </c>
      <c r="V80">
        <v>0.21</v>
      </c>
      <c r="W80">
        <v>11.16</v>
      </c>
      <c r="X80">
        <v>1.54</v>
      </c>
      <c r="Y80" s="6">
        <v>0</v>
      </c>
      <c r="Z80">
        <v>0.05</v>
      </c>
      <c r="AA80">
        <v>76.099999999999994</v>
      </c>
      <c r="AB80">
        <v>8.3000000000000007</v>
      </c>
      <c r="AC80">
        <v>1.1000000000000001</v>
      </c>
      <c r="AD80" s="13">
        <v>0.1</v>
      </c>
    </row>
    <row r="81" spans="1:30" ht="15" customHeight="1" x14ac:dyDescent="0.25">
      <c r="A81" t="s">
        <v>251</v>
      </c>
      <c r="B81" t="s">
        <v>236</v>
      </c>
      <c r="C81" t="s">
        <v>69</v>
      </c>
      <c r="D81" t="str">
        <f>+'Muestreo meqL'!D81</f>
        <v>#08d81a</v>
      </c>
      <c r="G81" t="s">
        <v>229</v>
      </c>
      <c r="H81">
        <v>35</v>
      </c>
      <c r="I81">
        <v>0.8</v>
      </c>
      <c r="J81" t="s">
        <v>245</v>
      </c>
      <c r="K81" t="s">
        <v>226</v>
      </c>
      <c r="L81" t="s">
        <v>8</v>
      </c>
      <c r="M81" t="s">
        <v>251</v>
      </c>
      <c r="N81">
        <v>38976</v>
      </c>
      <c r="O81" s="3">
        <v>45581</v>
      </c>
      <c r="P81">
        <v>6.04</v>
      </c>
      <c r="Q81">
        <v>34.159999999999997</v>
      </c>
      <c r="R81">
        <v>0</v>
      </c>
      <c r="S81">
        <v>14</v>
      </c>
      <c r="T81">
        <v>5</v>
      </c>
      <c r="U81">
        <v>0.05</v>
      </c>
      <c r="V81">
        <v>0.14000000000000001</v>
      </c>
      <c r="W81">
        <v>35.65</v>
      </c>
      <c r="X81">
        <v>4.78</v>
      </c>
      <c r="Y81" s="6">
        <v>0</v>
      </c>
      <c r="Z81">
        <v>0.05</v>
      </c>
      <c r="AA81">
        <v>25.7</v>
      </c>
      <c r="AB81">
        <v>20.3</v>
      </c>
      <c r="AC81">
        <v>31.3</v>
      </c>
      <c r="AD81" s="13">
        <v>0.1</v>
      </c>
    </row>
    <row r="82" spans="1:30" ht="15" customHeight="1" x14ac:dyDescent="0.25">
      <c r="A82" t="s">
        <v>252</v>
      </c>
      <c r="B82" t="s">
        <v>238</v>
      </c>
      <c r="C82" t="s">
        <v>69</v>
      </c>
      <c r="D82" t="str">
        <f>+'Muestreo meqL'!D82</f>
        <v>#2EF0FA</v>
      </c>
      <c r="G82" t="s">
        <v>229</v>
      </c>
      <c r="H82">
        <v>35</v>
      </c>
      <c r="I82">
        <v>0.8</v>
      </c>
      <c r="J82" t="s">
        <v>245</v>
      </c>
      <c r="K82" t="s">
        <v>226</v>
      </c>
      <c r="L82" t="s">
        <v>8</v>
      </c>
      <c r="M82" t="s">
        <v>252</v>
      </c>
      <c r="N82">
        <v>38978</v>
      </c>
      <c r="O82" s="3">
        <v>45581</v>
      </c>
      <c r="P82">
        <v>5.3</v>
      </c>
      <c r="Q82">
        <v>7.32</v>
      </c>
      <c r="R82">
        <v>0</v>
      </c>
      <c r="S82">
        <v>4</v>
      </c>
      <c r="T82">
        <v>2</v>
      </c>
      <c r="U82">
        <v>0.05</v>
      </c>
      <c r="V82">
        <v>0.05</v>
      </c>
      <c r="W82">
        <v>3.25</v>
      </c>
      <c r="X82">
        <v>1.07</v>
      </c>
      <c r="Y82" s="6">
        <v>0</v>
      </c>
      <c r="Z82">
        <v>0.05</v>
      </c>
      <c r="AA82">
        <v>7.2</v>
      </c>
      <c r="AB82">
        <v>7</v>
      </c>
      <c r="AC82">
        <v>0.3</v>
      </c>
      <c r="AD82" s="13">
        <v>0.3</v>
      </c>
    </row>
    <row r="83" spans="1:30" ht="15" customHeight="1" x14ac:dyDescent="0.25">
      <c r="A83" t="s">
        <v>253</v>
      </c>
      <c r="B83" t="s">
        <v>25</v>
      </c>
      <c r="C83" t="s">
        <v>4</v>
      </c>
      <c r="D83" t="str">
        <f>+'Muestreo meqL'!D83</f>
        <v>#592d74</v>
      </c>
      <c r="G83" t="s">
        <v>229</v>
      </c>
      <c r="H83">
        <v>35</v>
      </c>
      <c r="I83">
        <v>0.8</v>
      </c>
      <c r="J83" t="s">
        <v>245</v>
      </c>
      <c r="K83" t="s">
        <v>226</v>
      </c>
      <c r="L83" t="s">
        <v>8</v>
      </c>
      <c r="M83" t="s">
        <v>253</v>
      </c>
      <c r="N83">
        <v>38979</v>
      </c>
      <c r="O83" s="3">
        <v>45581</v>
      </c>
      <c r="P83">
        <v>5.68</v>
      </c>
      <c r="Q83">
        <v>8.5399999999999991</v>
      </c>
      <c r="R83">
        <v>0</v>
      </c>
      <c r="S83">
        <v>1</v>
      </c>
      <c r="T83">
        <v>1</v>
      </c>
      <c r="U83">
        <v>0.05</v>
      </c>
      <c r="V83">
        <v>0.05</v>
      </c>
      <c r="W83">
        <v>2.06</v>
      </c>
      <c r="X83">
        <v>1.02</v>
      </c>
      <c r="Y83" s="6">
        <v>0</v>
      </c>
      <c r="Z83">
        <v>0.05</v>
      </c>
      <c r="AA83">
        <v>1.1000000000000001</v>
      </c>
      <c r="AB83">
        <v>0.4</v>
      </c>
      <c r="AC83">
        <v>0.4</v>
      </c>
      <c r="AD83" s="13">
        <v>0.1</v>
      </c>
    </row>
    <row r="84" spans="1:30" ht="15" customHeight="1" x14ac:dyDescent="0.25">
      <c r="A84" t="s">
        <v>255</v>
      </c>
      <c r="B84" t="s">
        <v>239</v>
      </c>
      <c r="C84" t="s">
        <v>69</v>
      </c>
      <c r="D84" t="str">
        <f>+'Muestreo meqL'!D84</f>
        <v>#592d74</v>
      </c>
      <c r="G84" t="s">
        <v>229</v>
      </c>
      <c r="H84">
        <v>35</v>
      </c>
      <c r="I84">
        <v>0.8</v>
      </c>
      <c r="J84" t="s">
        <v>245</v>
      </c>
      <c r="K84" t="s">
        <v>226</v>
      </c>
      <c r="L84" t="s">
        <v>8</v>
      </c>
      <c r="M84" t="s">
        <v>255</v>
      </c>
      <c r="N84">
        <v>38980</v>
      </c>
      <c r="O84" s="3">
        <v>45581</v>
      </c>
      <c r="P84">
        <v>5.8</v>
      </c>
      <c r="Q84">
        <v>18.3</v>
      </c>
      <c r="R84">
        <v>0</v>
      </c>
      <c r="S84">
        <v>4</v>
      </c>
      <c r="T84">
        <v>1</v>
      </c>
      <c r="U84">
        <v>0.05</v>
      </c>
      <c r="V84">
        <v>0.05</v>
      </c>
      <c r="W84">
        <v>3.13</v>
      </c>
      <c r="X84">
        <v>1.1499999999999999</v>
      </c>
      <c r="Y84" s="6">
        <v>0</v>
      </c>
      <c r="Z84">
        <v>0.05</v>
      </c>
      <c r="AA84">
        <v>2.6</v>
      </c>
      <c r="AB84">
        <v>0.4</v>
      </c>
      <c r="AC84">
        <v>0.5</v>
      </c>
      <c r="AD84" s="13">
        <v>0.1</v>
      </c>
    </row>
    <row r="85" spans="1:30" ht="15" customHeight="1" x14ac:dyDescent="0.25">
      <c r="A85" t="s">
        <v>256</v>
      </c>
      <c r="B85" t="s">
        <v>240</v>
      </c>
      <c r="C85" t="s">
        <v>69</v>
      </c>
      <c r="D85" t="str">
        <f>+'Muestreo meqL'!D85</f>
        <v>#592d74</v>
      </c>
      <c r="G85" t="s">
        <v>229</v>
      </c>
      <c r="H85">
        <v>35</v>
      </c>
      <c r="I85">
        <v>0.8</v>
      </c>
      <c r="J85" t="s">
        <v>245</v>
      </c>
      <c r="K85" t="s">
        <v>226</v>
      </c>
      <c r="L85" t="s">
        <v>8</v>
      </c>
      <c r="M85" t="s">
        <v>256</v>
      </c>
      <c r="N85">
        <v>38981</v>
      </c>
      <c r="O85" s="3">
        <v>45581</v>
      </c>
      <c r="P85">
        <v>6.26</v>
      </c>
      <c r="Q85">
        <v>34.159999999999997</v>
      </c>
      <c r="R85">
        <v>0</v>
      </c>
      <c r="S85">
        <v>10</v>
      </c>
      <c r="T85">
        <v>3</v>
      </c>
      <c r="U85">
        <v>0.3</v>
      </c>
      <c r="V85">
        <v>0.06</v>
      </c>
      <c r="W85">
        <v>1.6</v>
      </c>
      <c r="X85">
        <v>0.65</v>
      </c>
      <c r="Y85" s="6">
        <v>0</v>
      </c>
      <c r="Z85">
        <v>0.05</v>
      </c>
      <c r="AA85">
        <v>0.6</v>
      </c>
      <c r="AB85">
        <v>3.2</v>
      </c>
      <c r="AC85">
        <v>1.4</v>
      </c>
      <c r="AD85" s="13">
        <v>0.4</v>
      </c>
    </row>
    <row r="86" spans="1:30" ht="15" customHeight="1" x14ac:dyDescent="0.25">
      <c r="A86" t="s">
        <v>257</v>
      </c>
      <c r="B86" t="s">
        <v>242</v>
      </c>
      <c r="C86" t="s">
        <v>69</v>
      </c>
      <c r="D86" t="str">
        <f>+'Muestreo meqL'!D86</f>
        <v>#2EF0FA</v>
      </c>
      <c r="G86" t="s">
        <v>229</v>
      </c>
      <c r="H86">
        <v>35</v>
      </c>
      <c r="I86">
        <v>0.8</v>
      </c>
      <c r="J86" t="s">
        <v>245</v>
      </c>
      <c r="K86" t="s">
        <v>226</v>
      </c>
      <c r="L86" t="s">
        <v>8</v>
      </c>
      <c r="M86" t="s">
        <v>257</v>
      </c>
      <c r="N86">
        <v>38982</v>
      </c>
      <c r="O86" s="3">
        <v>45581</v>
      </c>
      <c r="P86">
        <v>5.59</v>
      </c>
      <c r="Q86">
        <v>13.42</v>
      </c>
      <c r="R86">
        <v>0</v>
      </c>
      <c r="S86">
        <v>4</v>
      </c>
      <c r="T86">
        <v>1</v>
      </c>
      <c r="U86">
        <v>0.05</v>
      </c>
      <c r="V86">
        <v>0.05</v>
      </c>
      <c r="W86">
        <v>4.32</v>
      </c>
      <c r="X86">
        <v>0.82</v>
      </c>
      <c r="Y86" s="6">
        <v>0</v>
      </c>
      <c r="Z86">
        <v>0.05</v>
      </c>
      <c r="AA86">
        <v>4.4000000000000004</v>
      </c>
      <c r="AB86">
        <v>7.6</v>
      </c>
      <c r="AC86">
        <v>0.3</v>
      </c>
      <c r="AD86" s="13">
        <v>0.1</v>
      </c>
    </row>
    <row r="87" spans="1:30" ht="15" customHeight="1" x14ac:dyDescent="0.25">
      <c r="A87" t="s">
        <v>254</v>
      </c>
      <c r="B87" t="s">
        <v>35</v>
      </c>
      <c r="C87" t="s">
        <v>4</v>
      </c>
      <c r="D87" t="str">
        <f>+'Muestreo meqL'!D87</f>
        <v>#3b94b0</v>
      </c>
      <c r="G87" t="s">
        <v>229</v>
      </c>
      <c r="H87">
        <v>35</v>
      </c>
      <c r="I87">
        <v>0.8</v>
      </c>
      <c r="J87" t="s">
        <v>245</v>
      </c>
      <c r="K87" t="s">
        <v>226</v>
      </c>
      <c r="L87" t="s">
        <v>8</v>
      </c>
      <c r="M87" t="s">
        <v>254</v>
      </c>
      <c r="N87">
        <v>38983</v>
      </c>
      <c r="O87" s="3">
        <v>45581</v>
      </c>
      <c r="P87">
        <v>7</v>
      </c>
      <c r="Q87">
        <v>100.03999999999999</v>
      </c>
      <c r="R87">
        <v>0</v>
      </c>
      <c r="S87">
        <v>12</v>
      </c>
      <c r="T87">
        <v>6</v>
      </c>
      <c r="U87">
        <v>1.8</v>
      </c>
      <c r="V87">
        <v>0.21</v>
      </c>
      <c r="W87">
        <v>3.73</v>
      </c>
      <c r="X87">
        <v>11.6</v>
      </c>
      <c r="Y87" s="6">
        <v>0</v>
      </c>
      <c r="Z87">
        <v>0.05</v>
      </c>
      <c r="AA87">
        <v>0.05</v>
      </c>
      <c r="AB87">
        <v>0.6</v>
      </c>
      <c r="AC87">
        <v>0.7</v>
      </c>
      <c r="AD87" s="13">
        <v>0.3</v>
      </c>
    </row>
    <row r="88" spans="1:30" ht="15" customHeight="1" x14ac:dyDescent="0.25">
      <c r="A88" t="s">
        <v>258</v>
      </c>
      <c r="B88" t="s">
        <v>241</v>
      </c>
      <c r="C88" t="s">
        <v>69</v>
      </c>
      <c r="D88" t="str">
        <f>+'Muestreo meqL'!D88</f>
        <v>#2EF0FA</v>
      </c>
      <c r="G88" t="s">
        <v>229</v>
      </c>
      <c r="H88">
        <v>35</v>
      </c>
      <c r="I88">
        <v>0.8</v>
      </c>
      <c r="J88" t="s">
        <v>245</v>
      </c>
      <c r="K88" t="s">
        <v>226</v>
      </c>
      <c r="L88" t="s">
        <v>8</v>
      </c>
      <c r="M88" t="s">
        <v>258</v>
      </c>
      <c r="N88">
        <v>38986</v>
      </c>
      <c r="O88" s="3">
        <v>45582</v>
      </c>
      <c r="P88">
        <v>5.73</v>
      </c>
      <c r="Q88">
        <v>7.32</v>
      </c>
      <c r="R88">
        <v>0</v>
      </c>
      <c r="S88">
        <v>2</v>
      </c>
      <c r="T88">
        <v>1</v>
      </c>
      <c r="U88">
        <v>0.05</v>
      </c>
      <c r="V88">
        <v>0.17</v>
      </c>
      <c r="W88">
        <v>1.49</v>
      </c>
      <c r="X88">
        <v>2.76</v>
      </c>
      <c r="Y88" s="6">
        <v>0</v>
      </c>
      <c r="Z88">
        <v>0.05</v>
      </c>
      <c r="AA88">
        <v>5</v>
      </c>
      <c r="AB88">
        <v>5.4</v>
      </c>
      <c r="AC88">
        <v>1.4</v>
      </c>
      <c r="AD88" s="13">
        <v>0.2</v>
      </c>
    </row>
    <row r="89" spans="1:30" ht="15" customHeight="1" x14ac:dyDescent="0.25">
      <c r="A89" t="s">
        <v>99</v>
      </c>
      <c r="B89" t="s">
        <v>31</v>
      </c>
      <c r="C89" t="s">
        <v>6</v>
      </c>
      <c r="D89" t="str">
        <f>+'Muestreo meqL'!D89</f>
        <v>#08d81a</v>
      </c>
      <c r="G89" t="s">
        <v>229</v>
      </c>
      <c r="H89">
        <v>35</v>
      </c>
      <c r="I89">
        <v>0.8</v>
      </c>
      <c r="J89" t="s">
        <v>245</v>
      </c>
      <c r="K89" t="s">
        <v>226</v>
      </c>
      <c r="L89" t="s">
        <v>244</v>
      </c>
      <c r="M89" t="s">
        <v>99</v>
      </c>
      <c r="N89">
        <v>38987</v>
      </c>
      <c r="O89" s="3">
        <v>45582</v>
      </c>
      <c r="P89">
        <v>7.48</v>
      </c>
      <c r="Q89">
        <v>61</v>
      </c>
      <c r="R89">
        <v>0</v>
      </c>
      <c r="S89">
        <v>20</v>
      </c>
      <c r="T89">
        <v>4</v>
      </c>
      <c r="U89">
        <v>0.2</v>
      </c>
      <c r="V89">
        <v>0.05</v>
      </c>
      <c r="W89">
        <v>2.08</v>
      </c>
      <c r="X89">
        <v>6.07</v>
      </c>
      <c r="Y89" s="6">
        <v>0</v>
      </c>
      <c r="Z89">
        <v>0.05</v>
      </c>
      <c r="AA89">
        <v>1.9</v>
      </c>
      <c r="AB89">
        <v>5.0999999999999996</v>
      </c>
      <c r="AC89">
        <v>16.100000000000001</v>
      </c>
      <c r="AD89" s="13">
        <v>0.2</v>
      </c>
    </row>
    <row r="90" spans="1:30" ht="15" customHeight="1" x14ac:dyDescent="0.25">
      <c r="G90" s="2"/>
    </row>
    <row r="91" spans="1:30" ht="15" customHeight="1" x14ac:dyDescent="0.25">
      <c r="G91" s="2"/>
    </row>
    <row r="92" spans="1:30" ht="15" customHeight="1" x14ac:dyDescent="0.25">
      <c r="G92" s="2"/>
    </row>
    <row r="93" spans="1:30" ht="15" customHeight="1" x14ac:dyDescent="0.25">
      <c r="G93" s="2"/>
    </row>
    <row r="94" spans="1:30" ht="15" customHeight="1" x14ac:dyDescent="0.25">
      <c r="G94" s="2"/>
    </row>
    <row r="95" spans="1:30" ht="15" customHeight="1" x14ac:dyDescent="0.25">
      <c r="G95" s="2"/>
    </row>
    <row r="96" spans="1:30" ht="15" customHeight="1" x14ac:dyDescent="0.25">
      <c r="G96" s="2"/>
    </row>
    <row r="97" spans="7:7" ht="15" customHeight="1" x14ac:dyDescent="0.25">
      <c r="G97" s="2"/>
    </row>
    <row r="98" spans="7:7" ht="15" customHeight="1" x14ac:dyDescent="0.25">
      <c r="G98" s="2"/>
    </row>
    <row r="99" spans="7:7" ht="15" customHeight="1" x14ac:dyDescent="0.25">
      <c r="G99" s="2"/>
    </row>
    <row r="100" spans="7:7" ht="15" customHeight="1" x14ac:dyDescent="0.25">
      <c r="G100" s="2"/>
    </row>
    <row r="103" spans="7:7" ht="15" customHeight="1" x14ac:dyDescent="0.25">
      <c r="G103" s="2"/>
    </row>
    <row r="104" spans="7:7" ht="15" customHeight="1" x14ac:dyDescent="0.25">
      <c r="G104" s="2"/>
    </row>
    <row r="106" spans="7:7" ht="15" customHeight="1" x14ac:dyDescent="0.25">
      <c r="G106" s="2"/>
    </row>
    <row r="107" spans="7:7" ht="15" customHeight="1" x14ac:dyDescent="0.25">
      <c r="G107" s="2"/>
    </row>
    <row r="110" spans="7:7" ht="15" customHeight="1" x14ac:dyDescent="0.25">
      <c r="G110" s="2"/>
    </row>
    <row r="112" spans="7:7" ht="15" customHeight="1" x14ac:dyDescent="0.25">
      <c r="G112" s="2"/>
    </row>
    <row r="113" spans="7:7" ht="15" customHeight="1" x14ac:dyDescent="0.25">
      <c r="G113" s="2"/>
    </row>
    <row r="114" spans="7:7" ht="15" customHeight="1" x14ac:dyDescent="0.25">
      <c r="G114" s="2"/>
    </row>
    <row r="115" spans="7:7" ht="15" customHeight="1" x14ac:dyDescent="0.25">
      <c r="G115" s="2"/>
    </row>
    <row r="116" spans="7:7" ht="15" customHeight="1" x14ac:dyDescent="0.25">
      <c r="G116" s="2"/>
    </row>
    <row r="117" spans="7:7" ht="15" customHeight="1" x14ac:dyDescent="0.25">
      <c r="G117" s="2"/>
    </row>
    <row r="118" spans="7:7" ht="15" customHeight="1" x14ac:dyDescent="0.25">
      <c r="G118" s="2"/>
    </row>
    <row r="119" spans="7:7" ht="15" customHeight="1" x14ac:dyDescent="0.25">
      <c r="G119" s="2"/>
    </row>
    <row r="120" spans="7:7" ht="15" customHeight="1" x14ac:dyDescent="0.25">
      <c r="G120" s="2"/>
    </row>
    <row r="121" spans="7:7" ht="15" customHeight="1" x14ac:dyDescent="0.25">
      <c r="G121" s="2"/>
    </row>
    <row r="122" spans="7:7" ht="15" customHeight="1" x14ac:dyDescent="0.25">
      <c r="G122" s="2"/>
    </row>
    <row r="123" spans="7:7" ht="15" customHeight="1" x14ac:dyDescent="0.25">
      <c r="G123" s="2"/>
    </row>
    <row r="124" spans="7:7" ht="15" customHeight="1" x14ac:dyDescent="0.25">
      <c r="G124" s="2"/>
    </row>
    <row r="125" spans="7:7" ht="15" customHeight="1" x14ac:dyDescent="0.25">
      <c r="G125" s="2"/>
    </row>
    <row r="126" spans="7:7" ht="15" customHeight="1" x14ac:dyDescent="0.25">
      <c r="G126" s="2"/>
    </row>
    <row r="127" spans="7:7" ht="15" customHeight="1" x14ac:dyDescent="0.25">
      <c r="G127" s="2"/>
    </row>
    <row r="128" spans="7:7" ht="15" customHeight="1" x14ac:dyDescent="0.25">
      <c r="G128" s="2"/>
    </row>
    <row r="129" spans="7:7" ht="15" customHeight="1" x14ac:dyDescent="0.25">
      <c r="G129" s="2"/>
    </row>
    <row r="130" spans="7:7" ht="15" customHeight="1" x14ac:dyDescent="0.25">
      <c r="G130" s="2"/>
    </row>
    <row r="132" spans="7:7" ht="15" customHeight="1" x14ac:dyDescent="0.25">
      <c r="G132" s="2"/>
    </row>
    <row r="134" spans="7:7" ht="15" customHeight="1" x14ac:dyDescent="0.25">
      <c r="G1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7758-0BDC-4AF2-AE6A-60BF6045B314}">
  <dimension ref="A1:AI89"/>
  <sheetViews>
    <sheetView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E1" sqref="E1:E1048576"/>
    </sheetView>
  </sheetViews>
  <sheetFormatPr baseColWidth="10" defaultColWidth="11.42578125" defaultRowHeight="15" x14ac:dyDescent="0.25"/>
  <cols>
    <col min="1" max="1" width="17.7109375" customWidth="1"/>
    <col min="2" max="2" width="34.28515625" customWidth="1"/>
    <col min="3" max="3" width="11.42578125" customWidth="1"/>
    <col min="5" max="5" width="0" hidden="1" customWidth="1"/>
    <col min="12" max="12" width="23.140625" customWidth="1"/>
    <col min="15" max="31" width="11.42578125" customWidth="1"/>
  </cols>
  <sheetData>
    <row r="1" spans="1:35" x14ac:dyDescent="0.25">
      <c r="A1" t="s">
        <v>108</v>
      </c>
      <c r="B1" t="s">
        <v>109</v>
      </c>
      <c r="C1" t="s">
        <v>2</v>
      </c>
      <c r="D1" t="s">
        <v>110</v>
      </c>
      <c r="E1" t="s">
        <v>207</v>
      </c>
      <c r="F1" t="s">
        <v>111</v>
      </c>
      <c r="G1" t="s">
        <v>112</v>
      </c>
      <c r="H1" t="s">
        <v>113</v>
      </c>
      <c r="I1" t="str">
        <f>+'Muestreo mgL'!J1</f>
        <v>Campo</v>
      </c>
      <c r="J1" t="str">
        <f>+'Muestreo mgL'!K1</f>
        <v>Season</v>
      </c>
      <c r="K1" t="str">
        <f>+'Muestreo mgL'!L1</f>
        <v>Clase</v>
      </c>
      <c r="L1" t="s">
        <v>114</v>
      </c>
      <c r="M1" s="2" t="s">
        <v>115</v>
      </c>
      <c r="N1" t="s">
        <v>42</v>
      </c>
      <c r="O1" t="s">
        <v>44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206</v>
      </c>
      <c r="AF1" t="s">
        <v>227</v>
      </c>
    </row>
    <row r="2" spans="1:35" x14ac:dyDescent="0.25">
      <c r="A2" t="str">
        <f>+'Muestreo mgL'!A2</f>
        <v>ESPUSATO</v>
      </c>
      <c r="B2" t="str">
        <f>+'Muestreo mgL'!B2</f>
        <v>ESPUSATO</v>
      </c>
      <c r="C2" t="str">
        <f>+'Muestreo mgL'!C2</f>
        <v>Pozo</v>
      </c>
      <c r="D2" t="str">
        <f>+IF(AE2=1,"#592d74",IF(AE2=2,"#3b94b0",IF(AE2=3,"#2EF0FA",IF(AE2=4,"#08d81a","#f4f70d"))))</f>
        <v>#592d74</v>
      </c>
      <c r="E2" t="str">
        <f>+'Muestreo mgL'!E2</f>
        <v>#8c26ca</v>
      </c>
      <c r="F2" t="str">
        <f>+'Muestreo mgL'!G2</f>
        <v>d</v>
      </c>
      <c r="G2">
        <f>+'Muestreo mgL'!H2</f>
        <v>35</v>
      </c>
      <c r="H2">
        <f>+'Muestreo mgL'!I2</f>
        <v>0.8</v>
      </c>
      <c r="I2" t="str">
        <f>+'Muestreo mgL'!J2</f>
        <v>CAMPO II</v>
      </c>
      <c r="J2" t="str">
        <f>+'Muestreo mgL'!K2</f>
        <v>Wet</v>
      </c>
      <c r="K2" t="str">
        <f>+'Muestreo mgL'!L2</f>
        <v>Subterranea</v>
      </c>
      <c r="L2" t="str">
        <f>+'Muestreo mgL'!M2</f>
        <v>ESPUSATO</v>
      </c>
      <c r="M2">
        <f>+'Muestreo mgL'!N2</f>
        <v>36287</v>
      </c>
      <c r="N2" s="1">
        <f>+'Muestreo mgL'!O2</f>
        <v>44138</v>
      </c>
      <c r="O2">
        <f>+'Muestreo mgL'!P2</f>
        <v>3.62</v>
      </c>
      <c r="P2" s="7">
        <f>+'Muestreo mgL'!Q2/61.016</f>
        <v>0.19994755473974038</v>
      </c>
      <c r="Q2" s="7">
        <f>+'Muestreo mgL'!R2/30.005</f>
        <v>0</v>
      </c>
      <c r="R2" s="7">
        <f>+'Muestreo mgL'!S2/20.04</f>
        <v>4.9900199600798403E-2</v>
      </c>
      <c r="S2" s="7">
        <f>+'Muestreo mgL'!T2/12.1525</f>
        <v>8.2287595145031894E-2</v>
      </c>
      <c r="T2" s="7">
        <f>+'Muestreo mgL'!U2/27.9225</f>
        <v>1.7906706061420004E-3</v>
      </c>
      <c r="U2" s="7">
        <f>+'Muestreo mgL'!V2/27.469</f>
        <v>1.8202337180093925E-3</v>
      </c>
      <c r="V2" s="7">
        <f>+'Muestreo mgL'!W2/39.098</f>
        <v>3.580745818200419E-2</v>
      </c>
      <c r="W2" s="7">
        <f>+'Muestreo mgL'!X2/22.99</f>
        <v>5.2196607220530669E-2</v>
      </c>
      <c r="X2" s="7">
        <f>+'Muestreo mgL'!Y2/18.998</f>
        <v>0</v>
      </c>
      <c r="Y2" s="7">
        <f>+'Muestreo mgL'!Z2/46.005</f>
        <v>1.0868383871318334E-3</v>
      </c>
      <c r="Z2" s="7">
        <f>+'Muestreo mgL'!AA2/62.004</f>
        <v>5.6447971098638798E-2</v>
      </c>
      <c r="AA2" s="7">
        <f>+'Muestreo mgL'!AB2/35.453</f>
        <v>2.2565086170422813E-2</v>
      </c>
      <c r="AB2" s="7">
        <f>+'Muestreo mgL'!AC2/48.03</f>
        <v>1.6656256506350199E-2</v>
      </c>
      <c r="AC2" s="7">
        <f>+'Muestreo mgL'!AD2/31.6587</f>
        <v>6.3173787931911293E-3</v>
      </c>
      <c r="AD2">
        <f>+'Muestreo mgL'!AE2</f>
        <v>57</v>
      </c>
      <c r="AE2">
        <v>1</v>
      </c>
      <c r="AF2" s="9">
        <f>+ABS((SUM(R2:S2,V2:W2)-SUM(P2,Z2:AB2))/SUM(R2:S2,V2:W2,P2,Z2:AB2))</f>
        <v>0.14622670027747778</v>
      </c>
      <c r="AG2" t="str">
        <f>+IF(AF2&lt;$AI$2,"BIEN","NO")</f>
        <v>BIEN</v>
      </c>
      <c r="AI2" s="11">
        <v>0.2</v>
      </c>
    </row>
    <row r="3" spans="1:35" x14ac:dyDescent="0.25">
      <c r="A3" t="str">
        <f>+'Muestreo mgL'!A3</f>
        <v xml:space="preserve">ACUECTO </v>
      </c>
      <c r="B3" t="str">
        <f>+'Muestreo mgL'!B3</f>
        <v>ACUEDUCTO KM 8</v>
      </c>
      <c r="C3" t="str">
        <f>+'Muestreo mgL'!C3</f>
        <v>Pozo</v>
      </c>
      <c r="D3" t="str">
        <f t="shared" ref="D3:D54" si="0">+IF(AE3=1,"#592d74",IF(AE3=2,"#3b94b0",IF(AE3=3,"#2EF0FA",IF(AE3=4,"#08d81a","#f4f70d"))))</f>
        <v>#3b94b0</v>
      </c>
      <c r="E3" t="str">
        <f>+'Muestreo mgL'!E3</f>
        <v>#8c26ca</v>
      </c>
      <c r="F3" t="str">
        <f>+'Muestreo mgL'!G3</f>
        <v>d</v>
      </c>
      <c r="G3">
        <f>+'Muestreo mgL'!H3</f>
        <v>35</v>
      </c>
      <c r="H3">
        <f>+'Muestreo mgL'!I3</f>
        <v>0.8</v>
      </c>
      <c r="I3" t="str">
        <f>+'Muestreo mgL'!J3</f>
        <v>CAMPO II</v>
      </c>
      <c r="J3" t="str">
        <f>+'Muestreo mgL'!K3</f>
        <v>Wet</v>
      </c>
      <c r="K3" t="str">
        <f>+'Muestreo mgL'!L3</f>
        <v>Subterranea</v>
      </c>
      <c r="L3" t="str">
        <f>+'Muestreo mgL'!M3</f>
        <v xml:space="preserve">ACUECTO </v>
      </c>
      <c r="M3">
        <f>+'Muestreo mgL'!N3</f>
        <v>36372</v>
      </c>
      <c r="N3" s="1">
        <f>+'Muestreo mgL'!O3</f>
        <v>44140</v>
      </c>
      <c r="O3">
        <f>+'Muestreo mgL'!P3</f>
        <v>7.21</v>
      </c>
      <c r="P3" s="7">
        <f>+'Muestreo mgL'!Q3/61.016</f>
        <v>1.2196800839124164</v>
      </c>
      <c r="Q3" s="7">
        <f>+'Muestreo mgL'!R3/30.005</f>
        <v>0</v>
      </c>
      <c r="R3" s="7">
        <f>+'Muestreo mgL'!S3/20.04</f>
        <v>0.49900199600798406</v>
      </c>
      <c r="S3" s="7">
        <f>+'Muestreo mgL'!T3/12.1525</f>
        <v>0.32915038058012758</v>
      </c>
      <c r="T3" s="7">
        <f>+'Muestreo mgL'!U3/27.9225</f>
        <v>3.2232070910556007E-2</v>
      </c>
      <c r="U3" s="7">
        <f>+'Muestreo mgL'!V3/27.469</f>
        <v>3.640467436018785E-3</v>
      </c>
      <c r="V3" s="7">
        <f>+'Muestreo mgL'!W3/39.098</f>
        <v>0.11253772571487033</v>
      </c>
      <c r="W3" s="7">
        <f>+'Muestreo mgL'!X3/22.99</f>
        <v>0.37842540234884731</v>
      </c>
      <c r="X3" s="7">
        <f>+'Muestreo mgL'!Y3/18.998</f>
        <v>0</v>
      </c>
      <c r="Y3" s="7">
        <f>+'Muestreo mgL'!Z3/46.005</f>
        <v>1.0868383871318334E-3</v>
      </c>
      <c r="Z3" s="7">
        <f>+'Muestreo mgL'!AA3/62.004</f>
        <v>1.612799174246823E-3</v>
      </c>
      <c r="AA3" s="7">
        <f>+'Muestreo mgL'!AB3/35.453</f>
        <v>5.6412715426057032E-3</v>
      </c>
      <c r="AB3" s="7">
        <f>+'Muestreo mgL'!AC3/48.03</f>
        <v>2.0820320632937747E-2</v>
      </c>
      <c r="AC3" s="7">
        <f>+'Muestreo mgL'!AD3/31.6587</f>
        <v>6.3173787931911293E-3</v>
      </c>
      <c r="AD3">
        <f>+'Muestreo mgL'!AE3</f>
        <v>232</v>
      </c>
      <c r="AE3">
        <v>2</v>
      </c>
      <c r="AF3" s="9">
        <f t="shared" ref="AF3:AF54" si="1">+ABS((SUM(R3:S3,V3:W3)-SUM(P3,Z3:AB3))/SUM(R3:S3,V3:W3,P3,Z3:AB3))</f>
        <v>2.7800796280305712E-2</v>
      </c>
      <c r="AG3" t="str">
        <f t="shared" ref="AG3:AG54" si="2">+IF(AF3&lt;$AI$2,"BIEN","NO")</f>
        <v>BIEN</v>
      </c>
    </row>
    <row r="4" spans="1:35" x14ac:dyDescent="0.25">
      <c r="A4" t="str">
        <f>+'Muestreo mgL'!A4</f>
        <v>FINCJAMA</v>
      </c>
      <c r="B4" t="str">
        <f>+'Muestreo mgL'!B4</f>
        <v>FINCA JAMAICA</v>
      </c>
      <c r="C4" t="str">
        <f>+'Muestreo mgL'!C4</f>
        <v>Pozo</v>
      </c>
      <c r="D4" t="str">
        <f t="shared" si="0"/>
        <v>#592d74</v>
      </c>
      <c r="E4" t="str">
        <f>+'Muestreo mgL'!E4</f>
        <v>#8c26ca</v>
      </c>
      <c r="F4" t="str">
        <f>+'Muestreo mgL'!G4</f>
        <v>d</v>
      </c>
      <c r="G4">
        <f>+'Muestreo mgL'!H4</f>
        <v>35</v>
      </c>
      <c r="H4">
        <f>+'Muestreo mgL'!I4</f>
        <v>0.8</v>
      </c>
      <c r="I4" t="str">
        <f>+'Muestreo mgL'!J4</f>
        <v>CAMPO II</v>
      </c>
      <c r="J4" t="str">
        <f>+'Muestreo mgL'!K4</f>
        <v>Wet</v>
      </c>
      <c r="K4" t="str">
        <f>+'Muestreo mgL'!L4</f>
        <v>Subterranea</v>
      </c>
      <c r="L4" t="str">
        <f>+'Muestreo mgL'!M4</f>
        <v>FINCJAMA</v>
      </c>
      <c r="M4">
        <f>+'Muestreo mgL'!N4</f>
        <v>36369</v>
      </c>
      <c r="N4" s="1">
        <f>+'Muestreo mgL'!O4</f>
        <v>44140</v>
      </c>
      <c r="O4">
        <f>+'Muestreo mgL'!P4</f>
        <v>6.09</v>
      </c>
      <c r="P4" s="7">
        <f>+'Muestreo mgL'!Q4/61.016</f>
        <v>0.71981119706306551</v>
      </c>
      <c r="Q4" s="7">
        <f>+'Muestreo mgL'!R4/30.005</f>
        <v>0</v>
      </c>
      <c r="R4" s="7">
        <f>+'Muestreo mgL'!S4/20.04</f>
        <v>9.9800399201596807E-2</v>
      </c>
      <c r="S4" s="7">
        <f>+'Muestreo mgL'!T4/12.1525</f>
        <v>0.16457519029006379</v>
      </c>
      <c r="T4" s="7">
        <f>+'Muestreo mgL'!U4/27.9225</f>
        <v>3.5813412122840007E-3</v>
      </c>
      <c r="U4" s="7">
        <f>+'Muestreo mgL'!V4/27.469</f>
        <v>3.640467436018785E-3</v>
      </c>
      <c r="V4" s="7">
        <f>+'Muestreo mgL'!W4/39.098</f>
        <v>0.10486469896158371</v>
      </c>
      <c r="W4" s="7">
        <f>+'Muestreo mgL'!X4/22.99</f>
        <v>0.40887342322749026</v>
      </c>
      <c r="X4" s="7">
        <f>+'Muestreo mgL'!Y4/18.998</f>
        <v>0</v>
      </c>
      <c r="Y4" s="7">
        <f>+'Muestreo mgL'!Z4/46.005</f>
        <v>1.0868383871318334E-3</v>
      </c>
      <c r="Z4" s="7">
        <f>+'Muestreo mgL'!AA4/62.004</f>
        <v>3.2255983484936459E-3</v>
      </c>
      <c r="AA4" s="7">
        <f>+'Muestreo mgL'!AB4/35.453</f>
        <v>2.8206357713028513E-2</v>
      </c>
      <c r="AB4" s="7">
        <f>+'Muestreo mgL'!AC4/48.03</f>
        <v>1.6656256506350199E-2</v>
      </c>
      <c r="AC4" s="7">
        <f>+'Muestreo mgL'!AD4/31.6587</f>
        <v>6.3173787931911293E-3</v>
      </c>
      <c r="AD4">
        <f>+'Muestreo mgL'!AE4</f>
        <v>10</v>
      </c>
      <c r="AE4">
        <v>1</v>
      </c>
      <c r="AF4" s="9">
        <f t="shared" si="1"/>
        <v>6.6068663383210763E-3</v>
      </c>
      <c r="AG4" t="str">
        <f t="shared" si="2"/>
        <v>BIEN</v>
      </c>
    </row>
    <row r="5" spans="1:35" x14ac:dyDescent="0.25">
      <c r="A5" t="str">
        <f>+'Muestreo mgL'!A5</f>
        <v>FINCLAFR</v>
      </c>
      <c r="B5" t="str">
        <f>+'Muestreo mgL'!B5</f>
        <v>FINCA LA FLORIDA</v>
      </c>
      <c r="C5" t="str">
        <f>+'Muestreo mgL'!C5</f>
        <v>Aljibe</v>
      </c>
      <c r="D5" t="str">
        <f t="shared" si="0"/>
        <v>#2EF0FA</v>
      </c>
      <c r="E5" t="str">
        <f>+'Muestreo mgL'!E5</f>
        <v>#e37587</v>
      </c>
      <c r="F5" t="str">
        <f>+'Muestreo mgL'!G5</f>
        <v>d</v>
      </c>
      <c r="G5">
        <f>+'Muestreo mgL'!H5</f>
        <v>35</v>
      </c>
      <c r="H5">
        <f>+'Muestreo mgL'!I5</f>
        <v>0.8</v>
      </c>
      <c r="I5" t="str">
        <f>+'Muestreo mgL'!J5</f>
        <v>CAMPO II</v>
      </c>
      <c r="J5" t="str">
        <f>+'Muestreo mgL'!K5</f>
        <v>Wet</v>
      </c>
      <c r="K5" t="str">
        <f>+'Muestreo mgL'!L5</f>
        <v>Subterranea</v>
      </c>
      <c r="L5" t="str">
        <f>+'Muestreo mgL'!M5</f>
        <v>FINCLAFR</v>
      </c>
      <c r="M5">
        <f>+'Muestreo mgL'!N5</f>
        <v>36385</v>
      </c>
      <c r="N5" s="1">
        <f>+'Muestreo mgL'!O5</f>
        <v>44140</v>
      </c>
      <c r="O5">
        <f>+'Muestreo mgL'!P5</f>
        <v>5.52</v>
      </c>
      <c r="P5" s="7">
        <f>+'Muestreo mgL'!Q5/61.016</f>
        <v>0.45987937590140288</v>
      </c>
      <c r="Q5" s="7">
        <f>+'Muestreo mgL'!R5/30.005</f>
        <v>0</v>
      </c>
      <c r="R5" s="7">
        <f>+'Muestreo mgL'!S5/20.04</f>
        <v>0.39920159680638723</v>
      </c>
      <c r="S5" s="7">
        <f>+'Muestreo mgL'!T5/12.1525</f>
        <v>0.16457519029006379</v>
      </c>
      <c r="T5" s="7">
        <f>+'Muestreo mgL'!U5/27.9225</f>
        <v>3.5813412122840007E-3</v>
      </c>
      <c r="U5" s="7">
        <f>+'Muestreo mgL'!V5/27.469</f>
        <v>3.640467436018785E-3</v>
      </c>
      <c r="V5" s="7">
        <f>+'Muestreo mgL'!W5/39.098</f>
        <v>7.4172591948437255E-2</v>
      </c>
      <c r="W5" s="7">
        <f>+'Muestreo mgL'!X5/22.99</f>
        <v>0.17833840800347978</v>
      </c>
      <c r="X5" s="7">
        <f>+'Muestreo mgL'!Y5/18.998</f>
        <v>0</v>
      </c>
      <c r="Y5" s="7">
        <f>+'Muestreo mgL'!Z5/46.005</f>
        <v>1.0868383871318334E-3</v>
      </c>
      <c r="Z5" s="7">
        <f>+'Muestreo mgL'!AA5/62.004</f>
        <v>0.11450874137152442</v>
      </c>
      <c r="AA5" s="7">
        <f>+'Muestreo mgL'!AB5/35.453</f>
        <v>0.34411756409894784</v>
      </c>
      <c r="AB5" s="7">
        <f>+'Muestreo mgL'!AC5/48.03</f>
        <v>8.3281282531750996E-3</v>
      </c>
      <c r="AC5" s="7">
        <f>+'Muestreo mgL'!AD5/31.6587</f>
        <v>6.3173787931911293E-3</v>
      </c>
      <c r="AD5">
        <f>+'Muestreo mgL'!AE5</f>
        <v>79</v>
      </c>
      <c r="AE5">
        <v>3</v>
      </c>
      <c r="AF5" s="9">
        <f t="shared" si="1"/>
        <v>6.3418422895825902E-2</v>
      </c>
      <c r="AG5" t="str">
        <f t="shared" si="2"/>
        <v>BIEN</v>
      </c>
    </row>
    <row r="6" spans="1:35" x14ac:dyDescent="0.25">
      <c r="A6" t="str">
        <f>+'Muestreo mgL'!A6</f>
        <v>FINCSANT</v>
      </c>
      <c r="B6" t="str">
        <f>+'Muestreo mgL'!B6</f>
        <v>FINCA SANTA TERESA</v>
      </c>
      <c r="C6" t="str">
        <f>+'Muestreo mgL'!C6</f>
        <v>Aljibe</v>
      </c>
      <c r="D6" t="str">
        <f t="shared" si="0"/>
        <v>#3b94b0</v>
      </c>
      <c r="E6" t="str">
        <f>+'Muestreo mgL'!E6</f>
        <v>#e37587</v>
      </c>
      <c r="F6" t="str">
        <f>+'Muestreo mgL'!G6</f>
        <v>d</v>
      </c>
      <c r="G6">
        <f>+'Muestreo mgL'!H6</f>
        <v>35</v>
      </c>
      <c r="H6">
        <f>+'Muestreo mgL'!I6</f>
        <v>0.8</v>
      </c>
      <c r="I6" t="str">
        <f>+'Muestreo mgL'!J6</f>
        <v>CAMPO II</v>
      </c>
      <c r="J6" t="str">
        <f>+'Muestreo mgL'!K6</f>
        <v>Wet</v>
      </c>
      <c r="K6" t="str">
        <f>+'Muestreo mgL'!L6</f>
        <v>Subterranea</v>
      </c>
      <c r="L6" t="str">
        <f>+'Muestreo mgL'!M6</f>
        <v>FINCSANT</v>
      </c>
      <c r="M6">
        <f>+'Muestreo mgL'!N6</f>
        <v>36370</v>
      </c>
      <c r="N6" s="1">
        <f>+'Muestreo mgL'!O6</f>
        <v>44140</v>
      </c>
      <c r="O6">
        <f>+'Muestreo mgL'!P6</f>
        <v>7.36</v>
      </c>
      <c r="P6" s="7">
        <f>+'Muestreo mgL'!Q6/61.016</f>
        <v>2.3393863904549628</v>
      </c>
      <c r="Q6" s="7">
        <f>+'Muestreo mgL'!R6/30.005</f>
        <v>0</v>
      </c>
      <c r="R6" s="7">
        <f>+'Muestreo mgL'!S6/20.04</f>
        <v>1.5968063872255489</v>
      </c>
      <c r="S6" s="7">
        <f>+'Muestreo mgL'!T6/12.1525</f>
        <v>0.49372557087019131</v>
      </c>
      <c r="T6" s="7">
        <f>+'Muestreo mgL'!U6/27.9225</f>
        <v>3.5813412122840007E-3</v>
      </c>
      <c r="U6" s="7">
        <f>+'Muestreo mgL'!V6/27.469</f>
        <v>1.456186974407514E-2</v>
      </c>
      <c r="V6" s="7">
        <f>+'Muestreo mgL'!W6/39.098</f>
        <v>7.6730267532866131E-2</v>
      </c>
      <c r="W6" s="7">
        <f>+'Muestreo mgL'!X6/22.99</f>
        <v>0.23923444976076558</v>
      </c>
      <c r="X6" s="7">
        <f>+'Muestreo mgL'!Y6/18.998</f>
        <v>0</v>
      </c>
      <c r="Y6" s="7">
        <f>+'Muestreo mgL'!Z6/46.005</f>
        <v>1.0868383871318334E-3</v>
      </c>
      <c r="Z6" s="7">
        <f>+'Muestreo mgL'!AA6/62.004</f>
        <v>1.612799174246823E-3</v>
      </c>
      <c r="AA6" s="7">
        <f>+'Muestreo mgL'!AB6/35.453</f>
        <v>9.5901616224296951E-2</v>
      </c>
      <c r="AB6" s="7">
        <f>+'Muestreo mgL'!AC6/48.03</f>
        <v>8.3281282531750996E-3</v>
      </c>
      <c r="AC6" s="7">
        <f>+'Muestreo mgL'!AD6/31.6587</f>
        <v>6.3173787931911293E-3</v>
      </c>
      <c r="AD6">
        <f>+'Muestreo mgL'!AE6</f>
        <v>180</v>
      </c>
      <c r="AE6">
        <v>2</v>
      </c>
      <c r="AF6" s="9">
        <f t="shared" si="1"/>
        <v>7.9831923391342277E-3</v>
      </c>
      <c r="AG6" t="str">
        <f t="shared" si="2"/>
        <v>BIEN</v>
      </c>
    </row>
    <row r="7" spans="1:35" x14ac:dyDescent="0.25">
      <c r="A7" t="str">
        <f>+'Muestreo mgL'!A7</f>
        <v xml:space="preserve">ACUECTO </v>
      </c>
      <c r="B7" t="str">
        <f>+'Muestreo mgL'!B7</f>
        <v>ACUEDUCTO EL TALADRO</v>
      </c>
      <c r="C7" t="str">
        <f>+'Muestreo mgL'!C7</f>
        <v>Pozo</v>
      </c>
      <c r="D7" t="str">
        <f t="shared" si="0"/>
        <v>#2EF0FA</v>
      </c>
      <c r="E7" t="str">
        <f>+'Muestreo mgL'!E7</f>
        <v>#8c26ca</v>
      </c>
      <c r="F7" t="str">
        <f>+'Muestreo mgL'!G7</f>
        <v>d</v>
      </c>
      <c r="G7">
        <f>+'Muestreo mgL'!H7</f>
        <v>35</v>
      </c>
      <c r="H7">
        <f>+'Muestreo mgL'!I7</f>
        <v>0.8</v>
      </c>
      <c r="I7" t="str">
        <f>+'Muestreo mgL'!J7</f>
        <v>CAMPO II</v>
      </c>
      <c r="J7" t="str">
        <f>+'Muestreo mgL'!K7</f>
        <v>Wet</v>
      </c>
      <c r="K7" t="str">
        <f>+'Muestreo mgL'!L7</f>
        <v>Subterranea</v>
      </c>
      <c r="L7" t="str">
        <f>+'Muestreo mgL'!M7</f>
        <v xml:space="preserve">ACUECTO </v>
      </c>
      <c r="M7">
        <f>+'Muestreo mgL'!N7</f>
        <v>36392</v>
      </c>
      <c r="N7" s="1">
        <f>+'Muestreo mgL'!O7</f>
        <v>44141</v>
      </c>
      <c r="O7">
        <f>+'Muestreo mgL'!P7</f>
        <v>4.1900000000000004</v>
      </c>
      <c r="P7" s="7">
        <v>1E-4</v>
      </c>
      <c r="Q7" s="7">
        <f>+'Muestreo mgL'!R7/30.005</f>
        <v>0</v>
      </c>
      <c r="R7" s="7">
        <f>+'Muestreo mgL'!S7/20.04</f>
        <v>4.9900199600798403E-2</v>
      </c>
      <c r="S7" s="7">
        <f>+'Muestreo mgL'!T7/12.1525</f>
        <v>8.2287595145031894E-2</v>
      </c>
      <c r="T7" s="7">
        <f>+'Muestreo mgL'!U7/27.9225</f>
        <v>3.5813412122840007E-3</v>
      </c>
      <c r="U7" s="7">
        <f>+'Muestreo mgL'!V7/27.469</f>
        <v>3.640467436018785E-3</v>
      </c>
      <c r="V7" s="7">
        <f>+'Muestreo mgL'!W7/39.098</f>
        <v>1.2788377922144356E-2</v>
      </c>
      <c r="W7" s="7">
        <f>+'Muestreo mgL'!X7/22.99</f>
        <v>3.4797738147020446E-2</v>
      </c>
      <c r="X7" s="7">
        <f>+'Muestreo mgL'!Y7/18.998</f>
        <v>0</v>
      </c>
      <c r="Y7" s="7">
        <f>+'Muestreo mgL'!Z7/46.005</f>
        <v>1.0868383871318334E-3</v>
      </c>
      <c r="Z7" s="7">
        <f>+'Muestreo mgL'!AA7/62.004</f>
        <v>0.11773433972001807</v>
      </c>
      <c r="AA7" s="7">
        <f>+'Muestreo mgL'!AB7/35.453</f>
        <v>3.1026993484331369E-2</v>
      </c>
      <c r="AB7" s="7">
        <f>+'Muestreo mgL'!AC7/48.03</f>
        <v>4.1640641265875498E-3</v>
      </c>
      <c r="AC7" s="7">
        <f>+'Muestreo mgL'!AD7/31.6587</f>
        <v>6.3173787931911293E-3</v>
      </c>
      <c r="AD7">
        <f>+'Muestreo mgL'!AE7</f>
        <v>32</v>
      </c>
      <c r="AE7">
        <v>3</v>
      </c>
      <c r="AF7" s="9">
        <f t="shared" si="1"/>
        <v>8.0374306163908671E-2</v>
      </c>
      <c r="AG7" t="str">
        <f t="shared" si="2"/>
        <v>BIEN</v>
      </c>
    </row>
    <row r="8" spans="1:35" x14ac:dyDescent="0.25">
      <c r="A8" t="str">
        <f>+'Muestreo mgL'!A8</f>
        <v xml:space="preserve">ACUECTO </v>
      </c>
      <c r="B8" t="str">
        <f>+'Muestreo mgL'!B8</f>
        <v>ACUEDUCTO KM 36 MARYOMI BADILLO</v>
      </c>
      <c r="C8" t="str">
        <f>+'Muestreo mgL'!C8</f>
        <v>Aljibe</v>
      </c>
      <c r="D8" t="str">
        <f t="shared" si="0"/>
        <v>#2EF0FA</v>
      </c>
      <c r="E8" t="str">
        <f>+'Muestreo mgL'!E8</f>
        <v>#e37587</v>
      </c>
      <c r="F8" t="str">
        <f>+'Muestreo mgL'!G8</f>
        <v>d</v>
      </c>
      <c r="G8">
        <f>+'Muestreo mgL'!H8</f>
        <v>35</v>
      </c>
      <c r="H8">
        <f>+'Muestreo mgL'!I8</f>
        <v>0.8</v>
      </c>
      <c r="I8" t="str">
        <f>+'Muestreo mgL'!J8</f>
        <v>CAMPO II</v>
      </c>
      <c r="J8" t="str">
        <f>+'Muestreo mgL'!K8</f>
        <v>Wet</v>
      </c>
      <c r="K8" t="str">
        <f>+'Muestreo mgL'!L8</f>
        <v>Subterranea</v>
      </c>
      <c r="L8" t="str">
        <f>+'Muestreo mgL'!M8</f>
        <v xml:space="preserve">ACUECTO </v>
      </c>
      <c r="M8">
        <f>+'Muestreo mgL'!N8</f>
        <v>36398</v>
      </c>
      <c r="N8" s="1">
        <f>+'Muestreo mgL'!O8</f>
        <v>44141</v>
      </c>
      <c r="O8">
        <f>+'Muestreo mgL'!P8</f>
        <v>3.87</v>
      </c>
      <c r="P8" s="7">
        <v>1E-4</v>
      </c>
      <c r="Q8" s="7">
        <f>+'Muestreo mgL'!R8/30.005</f>
        <v>0</v>
      </c>
      <c r="R8" s="7">
        <f>+'Muestreo mgL'!S8/20.04</f>
        <v>4.9900199600798403E-2</v>
      </c>
      <c r="S8" s="7">
        <f>+'Muestreo mgL'!T8/12.1525</f>
        <v>8.2287595145031894E-2</v>
      </c>
      <c r="T8" s="7">
        <f>+'Muestreo mgL'!U8/27.9225</f>
        <v>3.5813412122840007E-3</v>
      </c>
      <c r="U8" s="7">
        <f>+'Muestreo mgL'!V8/27.469</f>
        <v>3.640467436018785E-3</v>
      </c>
      <c r="V8" s="7">
        <f>+'Muestreo mgL'!W8/39.098</f>
        <v>2.0461404675430971E-2</v>
      </c>
      <c r="W8" s="7">
        <f>+'Muestreo mgL'!X8/22.99</f>
        <v>0.10004349717268378</v>
      </c>
      <c r="X8" s="7">
        <f>+'Muestreo mgL'!Y8/18.998</f>
        <v>0</v>
      </c>
      <c r="Y8" s="7">
        <f>+'Muestreo mgL'!Z8/46.005</f>
        <v>1.0868383871318334E-3</v>
      </c>
      <c r="Z8" s="7">
        <f>+'Muestreo mgL'!AA8/62.004</f>
        <v>0.17740790916715052</v>
      </c>
      <c r="AA8" s="7">
        <f>+'Muestreo mgL'!AB8/35.453</f>
        <v>7.3336530053874138E-2</v>
      </c>
      <c r="AB8" s="7">
        <f>+'Muestreo mgL'!AC8/48.03</f>
        <v>8.3281282531750996E-3</v>
      </c>
      <c r="AC8" s="7">
        <f>+'Muestreo mgL'!AD8/31.6587</f>
        <v>6.3173787931911293E-3</v>
      </c>
      <c r="AD8">
        <f>+'Muestreo mgL'!AE8</f>
        <v>48</v>
      </c>
      <c r="AE8">
        <v>3</v>
      </c>
      <c r="AF8" s="9">
        <f t="shared" si="1"/>
        <v>1.2659329192910383E-2</v>
      </c>
      <c r="AG8" t="str">
        <f t="shared" si="2"/>
        <v>BIEN</v>
      </c>
    </row>
    <row r="9" spans="1:35" x14ac:dyDescent="0.25">
      <c r="A9" t="str">
        <f>+'Muestreo mgL'!A9</f>
        <v xml:space="preserve">ACUECTO </v>
      </c>
      <c r="B9" t="str">
        <f>+'Muestreo mgL'!B9</f>
        <v>ACUEDUCTO LA CRISTALINA</v>
      </c>
      <c r="C9" t="str">
        <f>+'Muestreo mgL'!C9</f>
        <v>Pozo</v>
      </c>
      <c r="D9" t="str">
        <f t="shared" si="0"/>
        <v>#3b94b0</v>
      </c>
      <c r="E9" t="str">
        <f>+'Muestreo mgL'!E9</f>
        <v>#8c26ca</v>
      </c>
      <c r="F9" t="str">
        <f>+'Muestreo mgL'!G9</f>
        <v>d</v>
      </c>
      <c r="G9">
        <f>+'Muestreo mgL'!H9</f>
        <v>35</v>
      </c>
      <c r="H9">
        <f>+'Muestreo mgL'!I9</f>
        <v>0.8</v>
      </c>
      <c r="I9" t="str">
        <f>+'Muestreo mgL'!J9</f>
        <v>CAMPO II</v>
      </c>
      <c r="J9" t="str">
        <f>+'Muestreo mgL'!K9</f>
        <v>Wet</v>
      </c>
      <c r="K9" t="str">
        <f>+'Muestreo mgL'!L9</f>
        <v>Subterranea</v>
      </c>
      <c r="L9" t="str">
        <f>+'Muestreo mgL'!M9</f>
        <v xml:space="preserve">ACUECTO </v>
      </c>
      <c r="M9">
        <f>+'Muestreo mgL'!N9</f>
        <v>36397</v>
      </c>
      <c r="N9" s="1">
        <f>+'Muestreo mgL'!O9</f>
        <v>44141</v>
      </c>
      <c r="O9">
        <f>+'Muestreo mgL'!P9</f>
        <v>6.7</v>
      </c>
      <c r="P9" s="7">
        <f>+'Muestreo mgL'!Q9/61.016</f>
        <v>1.479611905074079</v>
      </c>
      <c r="Q9" s="7">
        <f>+'Muestreo mgL'!R9/30.005</f>
        <v>0</v>
      </c>
      <c r="R9" s="7">
        <f>+'Muestreo mgL'!S9/20.04</f>
        <v>0.44910179640718567</v>
      </c>
      <c r="S9" s="7">
        <f>+'Muestreo mgL'!T9/12.1525</f>
        <v>0.41143797572515944</v>
      </c>
      <c r="T9" s="7">
        <f>+'Muestreo mgL'!U9/27.9225</f>
        <v>1.4325364849136003E-2</v>
      </c>
      <c r="U9" s="7">
        <f>+'Muestreo mgL'!V9/27.469</f>
        <v>7.2809348720375699E-3</v>
      </c>
      <c r="V9" s="7">
        <f>+'Muestreo mgL'!W9/39.098</f>
        <v>0.11765307688372806</v>
      </c>
      <c r="W9" s="7">
        <f>+'Muestreo mgL'!X9/22.99</f>
        <v>0.35232709873858198</v>
      </c>
      <c r="X9" s="7">
        <f>+'Muestreo mgL'!Y9/18.998</f>
        <v>0</v>
      </c>
      <c r="Y9" s="7">
        <f>+'Muestreo mgL'!Z9/46.005</f>
        <v>1.0868383871318334E-3</v>
      </c>
      <c r="Z9" s="7">
        <f>+'Muestreo mgL'!AA9/62.004</f>
        <v>1.612799174246823E-3</v>
      </c>
      <c r="AA9" s="7">
        <f>+'Muestreo mgL'!AB9/35.453</f>
        <v>8.4619073139085548E-3</v>
      </c>
      <c r="AB9" s="7">
        <f>+'Muestreo mgL'!AC9/48.03</f>
        <v>4.1640641265875498E-3</v>
      </c>
      <c r="AC9" s="7">
        <f>+'Muestreo mgL'!AD9/31.6587</f>
        <v>6.3173787931911293E-3</v>
      </c>
      <c r="AD9">
        <f>+'Muestreo mgL'!AE9</f>
        <v>171</v>
      </c>
      <c r="AE9">
        <v>2</v>
      </c>
      <c r="AF9" s="9">
        <f t="shared" si="1"/>
        <v>5.7829070511657435E-2</v>
      </c>
      <c r="AG9" t="str">
        <f t="shared" si="2"/>
        <v>BIEN</v>
      </c>
    </row>
    <row r="10" spans="1:35" x14ac:dyDescent="0.25">
      <c r="A10" t="str">
        <f>+'Muestreo mgL'!A10</f>
        <v>CASERISA</v>
      </c>
      <c r="B10" t="str">
        <f>+'Muestreo mgL'!B10</f>
        <v>CASERIO SABANETA</v>
      </c>
      <c r="C10" t="str">
        <f>+'Muestreo mgL'!C10</f>
        <v>Pozo</v>
      </c>
      <c r="D10" t="str">
        <f t="shared" si="0"/>
        <v>#2EF0FA</v>
      </c>
      <c r="E10" t="str">
        <f>+'Muestreo mgL'!E10</f>
        <v>#8c26ca</v>
      </c>
      <c r="F10" t="str">
        <f>+'Muestreo mgL'!G10</f>
        <v>d</v>
      </c>
      <c r="G10">
        <f>+'Muestreo mgL'!H10</f>
        <v>35</v>
      </c>
      <c r="H10">
        <f>+'Muestreo mgL'!I10</f>
        <v>0.8</v>
      </c>
      <c r="I10" t="str">
        <f>+'Muestreo mgL'!J10</f>
        <v>CAMPO II</v>
      </c>
      <c r="J10" t="str">
        <f>+'Muestreo mgL'!K10</f>
        <v>Wet</v>
      </c>
      <c r="K10" t="str">
        <f>+'Muestreo mgL'!L10</f>
        <v>Subterranea</v>
      </c>
      <c r="L10" t="str">
        <f>+'Muestreo mgL'!M10</f>
        <v>CASERISA</v>
      </c>
      <c r="M10">
        <f>+'Muestreo mgL'!N10</f>
        <v>36396</v>
      </c>
      <c r="N10" s="1">
        <f>+'Muestreo mgL'!O10</f>
        <v>44141</v>
      </c>
      <c r="O10">
        <f>+'Muestreo mgL'!P10</f>
        <v>5.9</v>
      </c>
      <c r="P10" s="7">
        <f>+'Muestreo mgL'!Q10/61.016</f>
        <v>0.19994755473974038</v>
      </c>
      <c r="Q10" s="7">
        <f>+'Muestreo mgL'!R10/30.005</f>
        <v>0</v>
      </c>
      <c r="R10" s="7">
        <f>+'Muestreo mgL'!S10/20.04</f>
        <v>0.19960079840319361</v>
      </c>
      <c r="S10" s="7">
        <f>+'Muestreo mgL'!T10/12.1525</f>
        <v>0.16457519029006379</v>
      </c>
      <c r="T10" s="7">
        <f>+'Muestreo mgL'!U10/27.9225</f>
        <v>3.5813412122840007E-3</v>
      </c>
      <c r="U10" s="7">
        <f>+'Muestreo mgL'!V10/27.469</f>
        <v>3.640467436018785E-3</v>
      </c>
      <c r="V10" s="7">
        <f>+'Muestreo mgL'!W10/39.098</f>
        <v>8.4403294286152744E-2</v>
      </c>
      <c r="W10" s="7">
        <f>+'Muestreo mgL'!X10/22.99</f>
        <v>0.2174858634188778</v>
      </c>
      <c r="X10" s="7">
        <f>+'Muestreo mgL'!Y10/18.998</f>
        <v>0</v>
      </c>
      <c r="Y10" s="7">
        <f>+'Muestreo mgL'!Z10/46.005</f>
        <v>1.0868383871318334E-3</v>
      </c>
      <c r="Z10" s="7">
        <f>+'Muestreo mgL'!AA10/62.004</f>
        <v>0.26933746209921938</v>
      </c>
      <c r="AA10" s="7">
        <f>+'Muestreo mgL'!AB10/35.453</f>
        <v>0.13821115279383972</v>
      </c>
      <c r="AB10" s="7">
        <f>+'Muestreo mgL'!AC10/48.03</f>
        <v>7.4953154278575893E-2</v>
      </c>
      <c r="AC10" s="7">
        <f>+'Muestreo mgL'!AD10/31.6587</f>
        <v>6.3173787931911293E-3</v>
      </c>
      <c r="AD10">
        <f>+'Muestreo mgL'!AE10</f>
        <v>72</v>
      </c>
      <c r="AE10">
        <v>3</v>
      </c>
      <c r="AF10" s="9">
        <f t="shared" si="1"/>
        <v>1.2149797331670419E-2</v>
      </c>
      <c r="AG10" t="str">
        <f t="shared" si="2"/>
        <v>BIEN</v>
      </c>
    </row>
    <row r="11" spans="1:35" x14ac:dyDescent="0.25">
      <c r="A11" t="str">
        <f>+'Muestreo mgL'!A11</f>
        <v xml:space="preserve">ACUECTO </v>
      </c>
      <c r="B11" t="str">
        <f>+'Muestreo mgL'!B11</f>
        <v>ACUEDUCTO BRISAS</v>
      </c>
      <c r="C11" t="str">
        <f>+'Muestreo mgL'!C11</f>
        <v>Pozo</v>
      </c>
      <c r="D11" t="str">
        <f t="shared" si="0"/>
        <v>#2EF0FA</v>
      </c>
      <c r="E11" t="str">
        <f>+'Muestreo mgL'!E11</f>
        <v>#8c26ca</v>
      </c>
      <c r="F11" t="str">
        <f>+'Muestreo mgL'!G11</f>
        <v>d</v>
      </c>
      <c r="G11">
        <f>+'Muestreo mgL'!H11</f>
        <v>35</v>
      </c>
      <c r="H11">
        <f>+'Muestreo mgL'!I11</f>
        <v>0.8</v>
      </c>
      <c r="I11" t="str">
        <f>+'Muestreo mgL'!J11</f>
        <v>CAMPO II</v>
      </c>
      <c r="J11" t="str">
        <f>+'Muestreo mgL'!K11</f>
        <v>Wet</v>
      </c>
      <c r="K11" t="str">
        <f>+'Muestreo mgL'!L11</f>
        <v>Subterranea</v>
      </c>
      <c r="L11" t="str">
        <f>+'Muestreo mgL'!M11</f>
        <v xml:space="preserve">ACUECTO </v>
      </c>
      <c r="M11">
        <f>+'Muestreo mgL'!N11</f>
        <v>36449</v>
      </c>
      <c r="N11" s="1">
        <f>+'Muestreo mgL'!O11</f>
        <v>44142</v>
      </c>
      <c r="O11">
        <f>+'Muestreo mgL'!P11</f>
        <v>5.51</v>
      </c>
      <c r="P11" s="7">
        <f>+'Muestreo mgL'!Q11/61.016</f>
        <v>0.33991084305755864</v>
      </c>
      <c r="Q11" s="7">
        <f>+'Muestreo mgL'!R11/30.005</f>
        <v>0</v>
      </c>
      <c r="R11" s="7">
        <f>+'Muestreo mgL'!S11/20.04</f>
        <v>0.14970059880239522</v>
      </c>
      <c r="S11" s="7">
        <f>+'Muestreo mgL'!T11/12.1525</f>
        <v>0.16457519029006379</v>
      </c>
      <c r="T11" s="7">
        <f>+'Muestreo mgL'!U11/27.9225</f>
        <v>3.5813412122840007E-3</v>
      </c>
      <c r="U11" s="7">
        <f>+'Muestreo mgL'!V11/27.469</f>
        <v>3.640467436018785E-3</v>
      </c>
      <c r="V11" s="7">
        <f>+'Muestreo mgL'!W11/39.098</f>
        <v>6.9057240779579518E-2</v>
      </c>
      <c r="W11" s="7">
        <f>+'Muestreo mgL'!X11/22.99</f>
        <v>0.50021748586341896</v>
      </c>
      <c r="X11" s="7">
        <f>+'Muestreo mgL'!Y11/18.998</f>
        <v>0</v>
      </c>
      <c r="Y11" s="7">
        <f>+'Muestreo mgL'!Z11/46.005</f>
        <v>1.0868383871318334E-3</v>
      </c>
      <c r="Z11" s="7">
        <f>+'Muestreo mgL'!AA11/62.004</f>
        <v>7.4188762015353849E-2</v>
      </c>
      <c r="AA11" s="7">
        <f>+'Muestreo mgL'!AB11/35.453</f>
        <v>0.28770484867289081</v>
      </c>
      <c r="AB11" s="7">
        <f>+'Muestreo mgL'!AC11/48.03</f>
        <v>4.3722673329169272E-2</v>
      </c>
      <c r="AC11" s="7">
        <f>+'Muestreo mgL'!AD11/31.6587</f>
        <v>6.3173787931911293E-3</v>
      </c>
      <c r="AD11">
        <f>+'Muestreo mgL'!AE11</f>
        <v>65</v>
      </c>
      <c r="AE11">
        <v>3</v>
      </c>
      <c r="AF11" s="9">
        <f t="shared" si="1"/>
        <v>8.4724868252670699E-2</v>
      </c>
      <c r="AG11" t="str">
        <f t="shared" si="2"/>
        <v>BIEN</v>
      </c>
      <c r="AH11" s="7"/>
    </row>
    <row r="12" spans="1:35" x14ac:dyDescent="0.25">
      <c r="A12" t="str">
        <f>+'Muestreo mgL'!A12</f>
        <v xml:space="preserve">ACUECTO </v>
      </c>
      <c r="B12" t="str">
        <f>+'Muestreo mgL'!B12</f>
        <v>ACUEDUCTO KM 20</v>
      </c>
      <c r="C12" t="str">
        <f>+'Muestreo mgL'!C12</f>
        <v>Pozo</v>
      </c>
      <c r="D12" t="str">
        <f t="shared" si="0"/>
        <v>#3b94b0</v>
      </c>
      <c r="E12" t="str">
        <f>+'Muestreo mgL'!E12</f>
        <v>#8c26ca</v>
      </c>
      <c r="F12" t="str">
        <f>+'Muestreo mgL'!G12</f>
        <v>d</v>
      </c>
      <c r="G12">
        <f>+'Muestreo mgL'!H12</f>
        <v>35</v>
      </c>
      <c r="H12">
        <f>+'Muestreo mgL'!I12</f>
        <v>0.8</v>
      </c>
      <c r="I12" t="str">
        <f>+'Muestreo mgL'!J12</f>
        <v>CAMPO II</v>
      </c>
      <c r="J12" t="str">
        <f>+'Muestreo mgL'!K12</f>
        <v>Wet</v>
      </c>
      <c r="K12" t="str">
        <f>+'Muestreo mgL'!L12</f>
        <v>Subterranea</v>
      </c>
      <c r="L12" t="str">
        <f>+'Muestreo mgL'!M12</f>
        <v xml:space="preserve">ACUECTO </v>
      </c>
      <c r="M12">
        <f>+'Muestreo mgL'!N12</f>
        <v>36446</v>
      </c>
      <c r="N12" s="1">
        <f>+'Muestreo mgL'!O12</f>
        <v>44143</v>
      </c>
      <c r="O12">
        <f>+'Muestreo mgL'!P12</f>
        <v>6.44</v>
      </c>
      <c r="P12" s="7">
        <f>+'Muestreo mgL'!Q12/61.016</f>
        <v>1.6195751933918971</v>
      </c>
      <c r="Q12" s="7">
        <f>+'Muestreo mgL'!R12/30.005</f>
        <v>0</v>
      </c>
      <c r="R12" s="7">
        <f>+'Muestreo mgL'!S12/20.04</f>
        <v>0.64870259481037928</v>
      </c>
      <c r="S12" s="7">
        <f>+'Muestreo mgL'!T12/12.1525</f>
        <v>0.49372557087019131</v>
      </c>
      <c r="T12" s="7">
        <f>+'Muestreo mgL'!U12/27.9225</f>
        <v>1.0744023636852E-2</v>
      </c>
      <c r="U12" s="7">
        <f>+'Muestreo mgL'!V12/27.469</f>
        <v>3.640467436018785E-3</v>
      </c>
      <c r="V12" s="7">
        <f>+'Muestreo mgL'!W12/39.098</f>
        <v>8.4403294286152744E-2</v>
      </c>
      <c r="W12" s="7">
        <f>+'Muestreo mgL'!X12/22.99</f>
        <v>0.47411918225315358</v>
      </c>
      <c r="X12" s="7">
        <f>+'Muestreo mgL'!Y12/18.998</f>
        <v>0</v>
      </c>
      <c r="Y12" s="7">
        <f>+'Muestreo mgL'!Z12/46.005</f>
        <v>1.0868383871318334E-3</v>
      </c>
      <c r="Z12" s="7">
        <f>+'Muestreo mgL'!AA12/62.004</f>
        <v>1.612799174246823E-3</v>
      </c>
      <c r="AA12" s="7">
        <f>+'Muestreo mgL'!AB12/35.453</f>
        <v>8.4619073139085548E-3</v>
      </c>
      <c r="AB12" s="7">
        <f>+'Muestreo mgL'!AC12/48.03</f>
        <v>1.0410160316468874E-2</v>
      </c>
      <c r="AC12" s="7">
        <f>+'Muestreo mgL'!AD12/31.6587</f>
        <v>6.3173787931911293E-3</v>
      </c>
      <c r="AD12">
        <f>+'Muestreo mgL'!AE12</f>
        <v>119</v>
      </c>
      <c r="AE12">
        <v>2</v>
      </c>
      <c r="AF12" s="9">
        <f t="shared" si="1"/>
        <v>1.8225198135197979E-2</v>
      </c>
      <c r="AG12" t="str">
        <f t="shared" si="2"/>
        <v>BIEN</v>
      </c>
      <c r="AH12" s="7"/>
    </row>
    <row r="13" spans="1:35" x14ac:dyDescent="0.25">
      <c r="A13" t="str">
        <f>+'Muestreo mgL'!A13</f>
        <v xml:space="preserve">ACUECTO </v>
      </c>
      <c r="B13" t="str">
        <f>+'Muestreo mgL'!B13</f>
        <v>ACUEDUCTO SAN CLAVER</v>
      </c>
      <c r="C13" t="str">
        <f>+'Muestreo mgL'!C13</f>
        <v>Pozo</v>
      </c>
      <c r="D13" t="str">
        <f t="shared" si="0"/>
        <v>#3b94b0</v>
      </c>
      <c r="E13" t="str">
        <f>+'Muestreo mgL'!E13</f>
        <v>#8c26ca</v>
      </c>
      <c r="F13" t="str">
        <f>+'Muestreo mgL'!G13</f>
        <v>d</v>
      </c>
      <c r="G13">
        <f>+'Muestreo mgL'!H13</f>
        <v>35</v>
      </c>
      <c r="H13">
        <f>+'Muestreo mgL'!I13</f>
        <v>0.8</v>
      </c>
      <c r="I13" t="str">
        <f>+'Muestreo mgL'!J13</f>
        <v>CAMPO II</v>
      </c>
      <c r="J13" t="str">
        <f>+'Muestreo mgL'!K13</f>
        <v>Wet</v>
      </c>
      <c r="K13" t="str">
        <f>+'Muestreo mgL'!L13</f>
        <v>Subterranea</v>
      </c>
      <c r="L13" t="str">
        <f>+'Muestreo mgL'!M13</f>
        <v xml:space="preserve">ACUECTO </v>
      </c>
      <c r="M13">
        <f>+'Muestreo mgL'!N13</f>
        <v>36445</v>
      </c>
      <c r="N13" s="1">
        <f>+'Muestreo mgL'!O13</f>
        <v>44143</v>
      </c>
      <c r="O13">
        <f>+'Muestreo mgL'!P13</f>
        <v>6.89</v>
      </c>
      <c r="P13" s="7">
        <f>+'Muestreo mgL'!Q13/61.016</f>
        <v>1.5795856824439491</v>
      </c>
      <c r="Q13" s="7">
        <f>+'Muestreo mgL'!R13/30.005</f>
        <v>0</v>
      </c>
      <c r="R13" s="7">
        <f>+'Muestreo mgL'!S13/20.04</f>
        <v>0.64870259481037928</v>
      </c>
      <c r="S13" s="7">
        <f>+'Muestreo mgL'!T13/12.1525</f>
        <v>0.32915038058012758</v>
      </c>
      <c r="T13" s="7">
        <f>+'Muestreo mgL'!U13/27.9225</f>
        <v>3.5813412122840007E-3</v>
      </c>
      <c r="U13" s="7">
        <f>+'Muestreo mgL'!V13/27.469</f>
        <v>3.640467436018785E-3</v>
      </c>
      <c r="V13" s="7">
        <f>+'Muestreo mgL'!W13/39.098</f>
        <v>0.10998005013044146</v>
      </c>
      <c r="W13" s="7">
        <f>+'Muestreo mgL'!X13/22.99</f>
        <v>0.44802087864288825</v>
      </c>
      <c r="X13" s="7">
        <f>+'Muestreo mgL'!Y13/18.998</f>
        <v>0</v>
      </c>
      <c r="Y13" s="7">
        <f>+'Muestreo mgL'!Z13/46.005</f>
        <v>1.0868383871318334E-3</v>
      </c>
      <c r="Z13" s="7">
        <f>+'Muestreo mgL'!AA13/62.004</f>
        <v>1.612799174246823E-3</v>
      </c>
      <c r="AA13" s="7">
        <f>+'Muestreo mgL'!AB13/35.453</f>
        <v>8.4619073139085548E-3</v>
      </c>
      <c r="AB13" s="7">
        <f>+'Muestreo mgL'!AC13/48.03</f>
        <v>4.1640641265875498E-3</v>
      </c>
      <c r="AC13" s="7">
        <f>+'Muestreo mgL'!AD13/31.6587</f>
        <v>6.3173787931911293E-3</v>
      </c>
      <c r="AD13">
        <f>+'Muestreo mgL'!AE13</f>
        <v>172</v>
      </c>
      <c r="AE13">
        <v>2</v>
      </c>
      <c r="AF13" s="9">
        <f t="shared" si="1"/>
        <v>1.8522845570080274E-2</v>
      </c>
      <c r="AG13" t="str">
        <f t="shared" si="2"/>
        <v>BIEN</v>
      </c>
      <c r="AH13" s="7"/>
    </row>
    <row r="14" spans="1:35" x14ac:dyDescent="0.25">
      <c r="A14" t="str">
        <f>+'Muestreo mgL'!A14</f>
        <v>CASAALIN</v>
      </c>
      <c r="B14" t="str">
        <f>+'Muestreo mgL'!B14</f>
        <v>CASA LA INDEPENDENCIA KM 07</v>
      </c>
      <c r="C14" t="str">
        <f>+'Muestreo mgL'!C14</f>
        <v>Aljibe</v>
      </c>
      <c r="D14" t="str">
        <f t="shared" si="0"/>
        <v>#2EF0FA</v>
      </c>
      <c r="E14" t="str">
        <f>+'Muestreo mgL'!E14</f>
        <v>#e37587</v>
      </c>
      <c r="F14" t="str">
        <f>+'Muestreo mgL'!G14</f>
        <v>d</v>
      </c>
      <c r="G14">
        <f>+'Muestreo mgL'!H14</f>
        <v>35</v>
      </c>
      <c r="H14">
        <f>+'Muestreo mgL'!I14</f>
        <v>0.8</v>
      </c>
      <c r="I14" t="str">
        <f>+'Muestreo mgL'!J14</f>
        <v>CAMPO II</v>
      </c>
      <c r="J14" t="str">
        <f>+'Muestreo mgL'!K14</f>
        <v>Wet</v>
      </c>
      <c r="K14" t="str">
        <f>+'Muestreo mgL'!L14</f>
        <v>Subterranea</v>
      </c>
      <c r="L14" t="str">
        <f>+'Muestreo mgL'!M14</f>
        <v>CASAALIN</v>
      </c>
      <c r="M14">
        <f>+'Muestreo mgL'!N14</f>
        <v>36456</v>
      </c>
      <c r="N14" s="1">
        <f>+'Muestreo mgL'!O14</f>
        <v>44143</v>
      </c>
      <c r="O14">
        <f>+'Muestreo mgL'!P14</f>
        <v>4.12</v>
      </c>
      <c r="P14" s="7">
        <f>+'Muestreo mgL'!Q14/61.016</f>
        <v>5.9984266421922124E-2</v>
      </c>
      <c r="Q14" s="7">
        <f>+'Muestreo mgL'!R14/30.005</f>
        <v>0</v>
      </c>
      <c r="R14" s="7">
        <f>+'Muestreo mgL'!S14/20.04</f>
        <v>0.14970059880239522</v>
      </c>
      <c r="S14" s="7">
        <f>+'Muestreo mgL'!T14/12.1525</f>
        <v>0.16457519029006379</v>
      </c>
      <c r="T14" s="7">
        <f>+'Muestreo mgL'!U14/27.9225</f>
        <v>3.5813412122840007E-3</v>
      </c>
      <c r="U14" s="7">
        <f>+'Muestreo mgL'!V14/27.469</f>
        <v>3.640467436018785E-3</v>
      </c>
      <c r="V14" s="7">
        <f>+'Muestreo mgL'!W14/39.098</f>
        <v>5.6268862857435167E-2</v>
      </c>
      <c r="W14" s="7">
        <f>+'Muestreo mgL'!X14/22.99</f>
        <v>0.97868638538495001</v>
      </c>
      <c r="X14" s="7">
        <f>+'Muestreo mgL'!Y14/18.998</f>
        <v>0</v>
      </c>
      <c r="Y14" s="7">
        <f>+'Muestreo mgL'!Z14/46.005</f>
        <v>1.0868383871318334E-3</v>
      </c>
      <c r="Z14" s="7">
        <f>+'Muestreo mgL'!AA14/62.004</f>
        <v>0.5757693052061158</v>
      </c>
      <c r="AA14" s="7">
        <f>+'Muestreo mgL'!AB14/35.453</f>
        <v>0.58105096888838748</v>
      </c>
      <c r="AB14" s="7">
        <f>+'Muestreo mgL'!AC14/48.03</f>
        <v>2.9148448886112843E-2</v>
      </c>
      <c r="AC14" s="7">
        <f>+'Muestreo mgL'!AD14/31.6587</f>
        <v>6.3173787931911293E-3</v>
      </c>
      <c r="AD14">
        <f>+'Muestreo mgL'!AE14</f>
        <v>150</v>
      </c>
      <c r="AE14">
        <v>3</v>
      </c>
      <c r="AF14" s="9">
        <f t="shared" si="1"/>
        <v>3.9796040230004472E-2</v>
      </c>
      <c r="AG14" t="str">
        <f t="shared" si="2"/>
        <v>BIEN</v>
      </c>
      <c r="AH14" s="7"/>
    </row>
    <row r="15" spans="1:35" x14ac:dyDescent="0.25">
      <c r="A15" t="str">
        <f>+'Muestreo mgL'!A15</f>
        <v>AGUADE P</v>
      </c>
      <c r="B15" t="str">
        <f>+'Muestreo mgL'!B15</f>
        <v>AGUAS DE P WILCHES</v>
      </c>
      <c r="C15" t="str">
        <f>+'Muestreo mgL'!C15</f>
        <v>Pozo</v>
      </c>
      <c r="D15" t="str">
        <f t="shared" si="0"/>
        <v>#3b94b0</v>
      </c>
      <c r="E15" t="str">
        <f>+'Muestreo mgL'!E15</f>
        <v>#8c26ca</v>
      </c>
      <c r="F15" t="str">
        <f>+'Muestreo mgL'!G15</f>
        <v>d</v>
      </c>
      <c r="G15">
        <f>+'Muestreo mgL'!H15</f>
        <v>35</v>
      </c>
      <c r="H15">
        <f>+'Muestreo mgL'!I15</f>
        <v>0.8</v>
      </c>
      <c r="I15" t="str">
        <f>+'Muestreo mgL'!J15</f>
        <v>CAMPO II</v>
      </c>
      <c r="J15" t="str">
        <f>+'Muestreo mgL'!K15</f>
        <v>Wet</v>
      </c>
      <c r="K15" t="str">
        <f>+'Muestreo mgL'!L15</f>
        <v>Subterranea</v>
      </c>
      <c r="L15" t="str">
        <f>+'Muestreo mgL'!M15</f>
        <v>AGUADE P</v>
      </c>
      <c r="M15">
        <f>+'Muestreo mgL'!N15</f>
        <v>36484</v>
      </c>
      <c r="N15" s="1">
        <f>+'Muestreo mgL'!O15</f>
        <v>44144</v>
      </c>
      <c r="O15">
        <f>+'Muestreo mgL'!P15</f>
        <v>6.54</v>
      </c>
      <c r="P15" s="7">
        <f>+'Muestreo mgL'!Q15/61.016</f>
        <v>1.8995017700275336</v>
      </c>
      <c r="Q15" s="7">
        <f>+'Muestreo mgL'!R15/30.005</f>
        <v>0</v>
      </c>
      <c r="R15" s="7">
        <f>+'Muestreo mgL'!S15/20.04</f>
        <v>1.0479041916167664</v>
      </c>
      <c r="S15" s="7">
        <f>+'Muestreo mgL'!T15/12.1525</f>
        <v>0.65830076116025515</v>
      </c>
      <c r="T15" s="7">
        <f>+'Muestreo mgL'!U15/27.9225</f>
        <v>3.5813412122840007E-3</v>
      </c>
      <c r="U15" s="7">
        <f>+'Muestreo mgL'!V15/27.469</f>
        <v>1.456186974407514E-2</v>
      </c>
      <c r="V15" s="7">
        <f>+'Muestreo mgL'!W15/39.098</f>
        <v>0.1074223745460126</v>
      </c>
      <c r="W15" s="7">
        <f>+'Muestreo mgL'!X15/22.99</f>
        <v>0.508916920400174</v>
      </c>
      <c r="X15" s="7">
        <f>+'Muestreo mgL'!Y15/18.998</f>
        <v>0</v>
      </c>
      <c r="Y15" s="7">
        <f>+'Muestreo mgL'!Z15/46.005</f>
        <v>1.0868383871318334E-3</v>
      </c>
      <c r="Z15" s="7">
        <f>+'Muestreo mgL'!AA15/62.004</f>
        <v>1.612799174246823E-3</v>
      </c>
      <c r="AA15" s="7">
        <f>+'Muestreo mgL'!AB15/35.453</f>
        <v>5.6412715426057025E-2</v>
      </c>
      <c r="AB15" s="7">
        <f>+'Muestreo mgL'!AC15/48.03</f>
        <v>0.35186341869664789</v>
      </c>
      <c r="AC15" s="7">
        <f>+'Muestreo mgL'!AD15/31.6587</f>
        <v>6.3173787931911293E-3</v>
      </c>
      <c r="AD15">
        <f>+'Muestreo mgL'!AE15</f>
        <v>194</v>
      </c>
      <c r="AE15">
        <v>2</v>
      </c>
      <c r="AF15" s="9">
        <f t="shared" si="1"/>
        <v>2.8397515374751383E-3</v>
      </c>
      <c r="AG15" t="str">
        <f t="shared" si="2"/>
        <v>BIEN</v>
      </c>
      <c r="AH15" s="7"/>
    </row>
    <row r="16" spans="1:35" x14ac:dyDescent="0.25">
      <c r="A16" t="str">
        <f>+'Muestreo mgL'!A16</f>
        <v>AGUADE P</v>
      </c>
      <c r="B16" t="str">
        <f>+'Muestreo mgL'!B16</f>
        <v>AGUAS DE P WILCHES PLANTA</v>
      </c>
      <c r="C16" t="str">
        <f>+'Muestreo mgL'!C16</f>
        <v>Pozo</v>
      </c>
      <c r="D16" t="str">
        <f t="shared" si="0"/>
        <v>#592d74</v>
      </c>
      <c r="E16" t="str">
        <f>+'Muestreo mgL'!E16</f>
        <v>#8c26ca</v>
      </c>
      <c r="F16" t="str">
        <f>+'Muestreo mgL'!G16</f>
        <v>d</v>
      </c>
      <c r="G16">
        <f>+'Muestreo mgL'!H16</f>
        <v>35</v>
      </c>
      <c r="H16">
        <f>+'Muestreo mgL'!I16</f>
        <v>0.8</v>
      </c>
      <c r="I16" t="str">
        <f>+'Muestreo mgL'!J16</f>
        <v>CAMPO II</v>
      </c>
      <c r="J16" t="str">
        <f>+'Muestreo mgL'!K16</f>
        <v>Wet</v>
      </c>
      <c r="K16" t="str">
        <f>+'Muestreo mgL'!L16</f>
        <v>Subterranea</v>
      </c>
      <c r="L16" t="str">
        <f>+'Muestreo mgL'!M16</f>
        <v>AGUADE P</v>
      </c>
      <c r="M16">
        <f>+'Muestreo mgL'!N16</f>
        <v>36482</v>
      </c>
      <c r="N16" s="1">
        <f>+'Muestreo mgL'!O16</f>
        <v>44144</v>
      </c>
      <c r="O16">
        <f>+'Muestreo mgL'!P16</f>
        <v>6.98</v>
      </c>
      <c r="P16" s="7">
        <f>+'Muestreo mgL'!Q16/61.016</f>
        <v>0.99973777369870198</v>
      </c>
      <c r="Q16" s="7">
        <f>+'Muestreo mgL'!R16/30.005</f>
        <v>0</v>
      </c>
      <c r="R16" s="7">
        <f>+'Muestreo mgL'!S16/20.04</f>
        <v>0.29940119760479045</v>
      </c>
      <c r="S16" s="7">
        <f>+'Muestreo mgL'!T16/12.1525</f>
        <v>0.24686278543509566</v>
      </c>
      <c r="T16" s="7">
        <f>+'Muestreo mgL'!U16/27.9225</f>
        <v>7.1626824245680015E-3</v>
      </c>
      <c r="U16" s="7">
        <f>+'Muestreo mgL'!V16/27.469</f>
        <v>3.640467436018785E-3</v>
      </c>
      <c r="V16" s="7">
        <f>+'Muestreo mgL'!W16/39.098</f>
        <v>5.1153511688577423E-2</v>
      </c>
      <c r="W16" s="7">
        <f>+'Muestreo mgL'!X16/22.99</f>
        <v>0.43932144410613311</v>
      </c>
      <c r="X16" s="7">
        <f>+'Muestreo mgL'!Y16/18.998</f>
        <v>0</v>
      </c>
      <c r="Y16" s="7">
        <f>+'Muestreo mgL'!Z16/46.005</f>
        <v>1.0868383871318334E-3</v>
      </c>
      <c r="Z16" s="7">
        <f>+'Muestreo mgL'!AA16/62.004</f>
        <v>1.4515192568221405E-2</v>
      </c>
      <c r="AA16" s="7">
        <f>+'Muestreo mgL'!AB16/35.453</f>
        <v>1.4103178856514256E-2</v>
      </c>
      <c r="AB16" s="7">
        <f>+'Muestreo mgL'!AC16/48.03</f>
        <v>2.2902352696231525E-2</v>
      </c>
      <c r="AC16" s="7">
        <f>+'Muestreo mgL'!AD16/31.6587</f>
        <v>6.3173787931911293E-3</v>
      </c>
      <c r="AD16">
        <f>+'Muestreo mgL'!AE16</f>
        <v>120</v>
      </c>
      <c r="AE16">
        <v>1</v>
      </c>
      <c r="AF16" s="9">
        <f t="shared" si="1"/>
        <v>6.9538203113592113E-3</v>
      </c>
      <c r="AG16" t="str">
        <f t="shared" si="2"/>
        <v>BIEN</v>
      </c>
      <c r="AH16" s="7"/>
    </row>
    <row r="17" spans="1:35" x14ac:dyDescent="0.25">
      <c r="A17" t="str">
        <f>+'Muestreo mgL'!A17</f>
        <v>CASEBBUE</v>
      </c>
      <c r="B17" t="str">
        <f>+'Muestreo mgL'!B17</f>
        <v>CASETA BUENOS AIRES</v>
      </c>
      <c r="C17" t="str">
        <f>+'Muestreo mgL'!C17</f>
        <v>Manantial</v>
      </c>
      <c r="D17" t="str">
        <f t="shared" si="0"/>
        <v>#592d74</v>
      </c>
      <c r="E17" t="str">
        <f>+'Muestreo mgL'!E17</f>
        <v>#e3e31f</v>
      </c>
      <c r="F17" t="str">
        <f>+'Muestreo mgL'!G17</f>
        <v>d</v>
      </c>
      <c r="G17">
        <f>+'Muestreo mgL'!H17</f>
        <v>35</v>
      </c>
      <c r="H17">
        <f>+'Muestreo mgL'!I17</f>
        <v>0.8</v>
      </c>
      <c r="I17" t="str">
        <f>+'Muestreo mgL'!J17</f>
        <v>CAMPO II</v>
      </c>
      <c r="J17" t="str">
        <f>+'Muestreo mgL'!K17</f>
        <v>Wet</v>
      </c>
      <c r="K17" t="str">
        <f>+'Muestreo mgL'!L17</f>
        <v>Superficial</v>
      </c>
      <c r="L17" t="str">
        <f>+'Muestreo mgL'!M17</f>
        <v>CASEBBUE</v>
      </c>
      <c r="M17">
        <f>+'Muestreo mgL'!N17</f>
        <v>36508</v>
      </c>
      <c r="N17" s="1">
        <f>+'Muestreo mgL'!O17</f>
        <v>44145</v>
      </c>
      <c r="O17">
        <f>+'Muestreo mgL'!P17</f>
        <v>4.4000000000000004</v>
      </c>
      <c r="P17" s="7">
        <f>+'Muestreo mgL'!Q17/61.016</f>
        <v>0.23993706568768849</v>
      </c>
      <c r="Q17" s="7">
        <f>+'Muestreo mgL'!R17/30.005</f>
        <v>0</v>
      </c>
      <c r="R17" s="7">
        <f>+'Muestreo mgL'!S17/20.04</f>
        <v>9.9800399201596807E-2</v>
      </c>
      <c r="S17" s="7">
        <f>+'Muestreo mgL'!T17/12.1525</f>
        <v>8.2287595145031894E-2</v>
      </c>
      <c r="T17" s="7">
        <f>+'Muestreo mgL'!U17/27.9225</f>
        <v>7.1626824245680015E-3</v>
      </c>
      <c r="U17" s="7">
        <f>+'Muestreo mgL'!V17/27.469</f>
        <v>3.640467436018785E-3</v>
      </c>
      <c r="V17" s="7">
        <f>+'Muestreo mgL'!W17/39.098</f>
        <v>3.0692107013146452E-2</v>
      </c>
      <c r="W17" s="7">
        <f>+'Muestreo mgL'!X17/22.99</f>
        <v>9.5693779904306234E-2</v>
      </c>
      <c r="X17" s="7">
        <f>+'Muestreo mgL'!Y17/18.998</f>
        <v>0</v>
      </c>
      <c r="Y17" s="7">
        <f>+'Muestreo mgL'!Z17/46.005</f>
        <v>1.0868383871318334E-3</v>
      </c>
      <c r="Z17" s="7">
        <f>+'Muestreo mgL'!AA17/62.004</f>
        <v>1.612799174246823E-3</v>
      </c>
      <c r="AA17" s="7">
        <f>+'Muestreo mgL'!AB17/35.453</f>
        <v>4.5130172340845626E-2</v>
      </c>
      <c r="AB17" s="7">
        <f>+'Muestreo mgL'!AC17/48.03</f>
        <v>8.3281282531750996E-3</v>
      </c>
      <c r="AC17" s="7">
        <f>+'Muestreo mgL'!AD17/31.6587</f>
        <v>6.3173787931911293E-3</v>
      </c>
      <c r="AD17">
        <f>+'Muestreo mgL'!AE17</f>
        <v>56</v>
      </c>
      <c r="AE17">
        <v>1</v>
      </c>
      <c r="AF17" s="9">
        <f t="shared" si="1"/>
        <v>2.2313366041810848E-2</v>
      </c>
      <c r="AG17" t="str">
        <f t="shared" si="2"/>
        <v>BIEN</v>
      </c>
      <c r="AH17" s="7"/>
    </row>
    <row r="18" spans="1:35" x14ac:dyDescent="0.25">
      <c r="A18" t="str">
        <f>+'Muestreo mgL'!A18</f>
        <v>ECP2ABAS</v>
      </c>
      <c r="B18" t="str">
        <f>+'Muestreo mgL'!B18</f>
        <v>ECP 2 ABAS</v>
      </c>
      <c r="C18" t="str">
        <f>+'Muestreo mgL'!C18</f>
        <v>ABAS</v>
      </c>
      <c r="D18" t="str">
        <f t="shared" si="0"/>
        <v>#3b94b0</v>
      </c>
      <c r="E18" t="str">
        <f>+'Muestreo mgL'!E18</f>
        <v>#e81406</v>
      </c>
      <c r="F18" t="str">
        <f>+'Muestreo mgL'!G18</f>
        <v>d</v>
      </c>
      <c r="G18">
        <f>+'Muestreo mgL'!H18</f>
        <v>35</v>
      </c>
      <c r="H18">
        <f>+'Muestreo mgL'!I18</f>
        <v>0.8</v>
      </c>
      <c r="I18" t="str">
        <f>+'Muestreo mgL'!J18</f>
        <v>CAMPO II</v>
      </c>
      <c r="J18" t="str">
        <f>+'Muestreo mgL'!K18</f>
        <v>Wet</v>
      </c>
      <c r="K18" t="str">
        <f>+'Muestreo mgL'!L18</f>
        <v>Subterranea</v>
      </c>
      <c r="L18" t="str">
        <f>+'Muestreo mgL'!M18</f>
        <v>ECP2ABAS</v>
      </c>
      <c r="M18">
        <f>+'Muestreo mgL'!N18</f>
        <v>36532</v>
      </c>
      <c r="N18" s="1">
        <f>+'Muestreo mgL'!O18</f>
        <v>44145</v>
      </c>
      <c r="O18">
        <f>+'Muestreo mgL'!P18</f>
        <v>8.3000000000000007</v>
      </c>
      <c r="P18" s="7">
        <f>+'Muestreo mgL'!Q18/61.016</f>
        <v>2.3393863904549628</v>
      </c>
      <c r="Q18" s="7">
        <f>+'Muestreo mgL'!R18/30.005</f>
        <v>0</v>
      </c>
      <c r="R18" s="7">
        <f>+'Muestreo mgL'!S18/20.04</f>
        <v>0.39920159680638723</v>
      </c>
      <c r="S18" s="7">
        <f>+'Muestreo mgL'!T18/12.1525</f>
        <v>0.16457519029006379</v>
      </c>
      <c r="T18" s="7">
        <f>+'Muestreo mgL'!U18/27.9225</f>
        <v>3.5813412122840007E-3</v>
      </c>
      <c r="U18" s="7">
        <f>+'Muestreo mgL'!V18/27.469</f>
        <v>3.640467436018785E-3</v>
      </c>
      <c r="V18" s="7">
        <f>+'Muestreo mgL'!W18/39.098</f>
        <v>3.8365133766433065E-2</v>
      </c>
      <c r="W18" s="7">
        <f>+'Muestreo mgL'!X18/22.99</f>
        <v>1.8007829491083081</v>
      </c>
      <c r="X18" s="7">
        <f>+'Muestreo mgL'!Y18/18.998</f>
        <v>0</v>
      </c>
      <c r="Y18" s="7">
        <f>+'Muestreo mgL'!Z18/46.005</f>
        <v>1.0868383871318334E-3</v>
      </c>
      <c r="Z18" s="7">
        <f>+'Muestreo mgL'!AA18/62.004</f>
        <v>1.612799174246823E-3</v>
      </c>
      <c r="AA18" s="7">
        <f>+'Muestreo mgL'!AB18/35.453</f>
        <v>2.8206357713028516E-3</v>
      </c>
      <c r="AB18" s="7">
        <f>+'Muestreo mgL'!AC18/48.03</f>
        <v>2.0820320632937749E-3</v>
      </c>
      <c r="AC18" s="7">
        <f>+'Muestreo mgL'!AD18/31.6587</f>
        <v>6.3173787931911293E-3</v>
      </c>
      <c r="AD18">
        <f>+'Muestreo mgL'!AE18</f>
        <v>155</v>
      </c>
      <c r="AE18">
        <v>2</v>
      </c>
      <c r="AF18" s="9">
        <f t="shared" si="1"/>
        <v>1.2007810724689351E-2</v>
      </c>
      <c r="AG18" t="str">
        <f t="shared" si="2"/>
        <v>BIEN</v>
      </c>
      <c r="AH18" s="7"/>
    </row>
    <row r="19" spans="1:35" x14ac:dyDescent="0.25">
      <c r="A19" t="str">
        <f>+'Muestreo mgL'!A19</f>
        <v xml:space="preserve">MANAIAL </v>
      </c>
      <c r="B19" t="str">
        <f>+'Muestreo mgL'!B19</f>
        <v>MANANTIAL MONTE ROJO</v>
      </c>
      <c r="C19" t="str">
        <f>+'Muestreo mgL'!C19</f>
        <v>Manantial</v>
      </c>
      <c r="D19" t="str">
        <f t="shared" si="0"/>
        <v>#592d74</v>
      </c>
      <c r="E19" t="str">
        <f>+'Muestreo mgL'!E19</f>
        <v>#e3e31f</v>
      </c>
      <c r="F19" t="str">
        <f>+'Muestreo mgL'!G19</f>
        <v>d</v>
      </c>
      <c r="G19">
        <f>+'Muestreo mgL'!H19</f>
        <v>35</v>
      </c>
      <c r="H19">
        <f>+'Muestreo mgL'!I19</f>
        <v>0.8</v>
      </c>
      <c r="I19" t="str">
        <f>+'Muestreo mgL'!J19</f>
        <v>CAMPO II</v>
      </c>
      <c r="J19" t="str">
        <f>+'Muestreo mgL'!K19</f>
        <v>Wet</v>
      </c>
      <c r="K19" t="str">
        <f>+'Muestreo mgL'!L19</f>
        <v>Superficial</v>
      </c>
      <c r="L19" t="str">
        <f>+'Muestreo mgL'!M19</f>
        <v xml:space="preserve">MANAIAL </v>
      </c>
      <c r="M19">
        <f>+'Muestreo mgL'!N19</f>
        <v>36507</v>
      </c>
      <c r="N19" s="1">
        <f>+'Muestreo mgL'!O19</f>
        <v>44145</v>
      </c>
      <c r="O19">
        <f>+'Muestreo mgL'!P19</f>
        <v>5.27</v>
      </c>
      <c r="P19" s="7">
        <f>+'Muestreo mgL'!Q19/61.016</f>
        <v>9.997377736987019E-2</v>
      </c>
      <c r="Q19" s="7">
        <f>+'Muestreo mgL'!R19/30.005</f>
        <v>0</v>
      </c>
      <c r="R19" s="7">
        <f>+'Muestreo mgL'!S19/20.04</f>
        <v>2.4950099800399202E-2</v>
      </c>
      <c r="S19" s="7">
        <f>+'Muestreo mgL'!T19/12.1525</f>
        <v>4.1143797572515947E-2</v>
      </c>
      <c r="T19" s="7">
        <f>+'Muestreo mgL'!U19/27.9225</f>
        <v>3.5813412122840007E-3</v>
      </c>
      <c r="U19" s="7">
        <f>+'Muestreo mgL'!V19/27.469</f>
        <v>3.640467436018785E-3</v>
      </c>
      <c r="V19" s="7">
        <f>+'Muestreo mgL'!W19/39.098</f>
        <v>1.2788377922144356E-2</v>
      </c>
      <c r="W19" s="7">
        <f>+'Muestreo mgL'!X19/22.99</f>
        <v>2.1748586341887779E-2</v>
      </c>
      <c r="X19" s="7">
        <f>+'Muestreo mgL'!Y19/18.998</f>
        <v>0</v>
      </c>
      <c r="Y19" s="7">
        <f>+'Muestreo mgL'!Z19/46.005</f>
        <v>1.0868383871318334E-3</v>
      </c>
      <c r="Z19" s="7">
        <f>+'Muestreo mgL'!AA19/62.004</f>
        <v>9.6767950454809369E-3</v>
      </c>
      <c r="AA19" s="7">
        <f>+'Muestreo mgL'!AB19/35.453</f>
        <v>1.1282543085211406E-2</v>
      </c>
      <c r="AB19" s="7">
        <f>+'Muestreo mgL'!AC19/48.03</f>
        <v>2.0820320632937749E-3</v>
      </c>
      <c r="AC19" s="7">
        <f>+'Muestreo mgL'!AD19/31.6587</f>
        <v>6.3173787931911293E-3</v>
      </c>
      <c r="AD19">
        <f>+'Muestreo mgL'!AE19</f>
        <v>30</v>
      </c>
      <c r="AE19">
        <v>1</v>
      </c>
      <c r="AF19" s="9">
        <f t="shared" si="1"/>
        <v>0.10008801859196599</v>
      </c>
      <c r="AG19" t="str">
        <f t="shared" si="2"/>
        <v>BIEN</v>
      </c>
      <c r="AH19" s="7"/>
      <c r="AI19" s="9"/>
    </row>
    <row r="20" spans="1:35" x14ac:dyDescent="0.25">
      <c r="A20" t="str">
        <f>+'Muestreo mgL'!A20</f>
        <v>PCM1ABAS</v>
      </c>
      <c r="B20" t="str">
        <f>+'Muestreo mgL'!B20</f>
        <v>PCM 1 ABAS</v>
      </c>
      <c r="C20" t="str">
        <f>+'Muestreo mgL'!C20</f>
        <v>ABAS</v>
      </c>
      <c r="D20" t="str">
        <f t="shared" si="0"/>
        <v>#3b94b0</v>
      </c>
      <c r="E20" t="str">
        <f>+'Muestreo mgL'!E20</f>
        <v>#e81406</v>
      </c>
      <c r="F20" t="str">
        <f>+'Muestreo mgL'!G20</f>
        <v>d</v>
      </c>
      <c r="G20">
        <f>+'Muestreo mgL'!H20</f>
        <v>35</v>
      </c>
      <c r="H20">
        <f>+'Muestreo mgL'!I20</f>
        <v>0.8</v>
      </c>
      <c r="I20" t="str">
        <f>+'Muestreo mgL'!J20</f>
        <v>CAMPO II</v>
      </c>
      <c r="J20" t="str">
        <f>+'Muestreo mgL'!K20</f>
        <v>Wet</v>
      </c>
      <c r="K20" t="str">
        <f>+'Muestreo mgL'!L20</f>
        <v>Subterranea</v>
      </c>
      <c r="L20" t="str">
        <f>+'Muestreo mgL'!M20</f>
        <v>PCM1ABAS</v>
      </c>
      <c r="M20">
        <f>+'Muestreo mgL'!N20</f>
        <v>36544</v>
      </c>
      <c r="N20" s="1">
        <f>+'Muestreo mgL'!O20</f>
        <v>44145</v>
      </c>
      <c r="O20">
        <f>+'Muestreo mgL'!P20</f>
        <v>7.55</v>
      </c>
      <c r="P20" s="7">
        <f>+'Muestreo mgL'!Q20/61.016</f>
        <v>4.9786941130195359</v>
      </c>
      <c r="Q20" s="7">
        <f>+'Muestreo mgL'!R20/30.005</f>
        <v>0</v>
      </c>
      <c r="R20" s="7">
        <f>+'Muestreo mgL'!S20/20.04</f>
        <v>2.19560878243513</v>
      </c>
      <c r="S20" s="7">
        <f>+'Muestreo mgL'!T20/12.1525</f>
        <v>0.98745114174038262</v>
      </c>
      <c r="T20" s="7">
        <f>+'Muestreo mgL'!U20/27.9225</f>
        <v>3.5813412122840007E-3</v>
      </c>
      <c r="U20" s="7">
        <f>+'Muestreo mgL'!V20/27.469</f>
        <v>1.8202337180093925E-3</v>
      </c>
      <c r="V20" s="7">
        <f>+'Muestreo mgL'!W20/39.098</f>
        <v>4.6038160519719679E-2</v>
      </c>
      <c r="W20" s="7">
        <f>+'Muestreo mgL'!X20/22.99</f>
        <v>2.9578077424967377</v>
      </c>
      <c r="X20" s="7">
        <f>+'Muestreo mgL'!Y20/18.998</f>
        <v>0</v>
      </c>
      <c r="Y20" s="7">
        <f>+'Muestreo mgL'!Z20/46.005</f>
        <v>1.0868383871318334E-3</v>
      </c>
      <c r="Z20" s="7">
        <f>+'Muestreo mgL'!AA20/62.004</f>
        <v>1.612799174246823E-3</v>
      </c>
      <c r="AA20" s="7">
        <f>+'Muestreo mgL'!AB20/35.453</f>
        <v>1.9744450399119959E-2</v>
      </c>
      <c r="AB20" s="7">
        <f>+'Muestreo mgL'!AC20/48.03</f>
        <v>1.0410160316468874E-2</v>
      </c>
      <c r="AC20" s="7">
        <f>+'Muestreo mgL'!AD20/31.6587</f>
        <v>6.3173787931911293E-3</v>
      </c>
      <c r="AD20">
        <f>+'Muestreo mgL'!AE20</f>
        <v>310</v>
      </c>
      <c r="AE20">
        <v>2</v>
      </c>
      <c r="AF20" s="9">
        <f t="shared" si="1"/>
        <v>0.10506436624783511</v>
      </c>
      <c r="AG20" t="str">
        <f t="shared" si="2"/>
        <v>BIEN</v>
      </c>
      <c r="AH20" s="7"/>
    </row>
    <row r="21" spans="1:35" x14ac:dyDescent="0.25">
      <c r="A21" t="str">
        <f>+'Muestreo mgL'!A21</f>
        <v>PCM2ABAS</v>
      </c>
      <c r="B21" t="str">
        <f>+'Muestreo mgL'!B21</f>
        <v>PCM 2 ABAS</v>
      </c>
      <c r="C21" t="str">
        <f>+'Muestreo mgL'!C21</f>
        <v>ABAS</v>
      </c>
      <c r="D21" t="str">
        <f t="shared" si="0"/>
        <v>#3b94b0</v>
      </c>
      <c r="E21" t="str">
        <f>+'Muestreo mgL'!E21</f>
        <v>#e81406</v>
      </c>
      <c r="F21" t="str">
        <f>+'Muestreo mgL'!G21</f>
        <v>d</v>
      </c>
      <c r="G21">
        <f>+'Muestreo mgL'!H21</f>
        <v>35</v>
      </c>
      <c r="H21">
        <f>+'Muestreo mgL'!I21</f>
        <v>0.8</v>
      </c>
      <c r="I21" t="str">
        <f>+'Muestreo mgL'!J21</f>
        <v>CAMPO II</v>
      </c>
      <c r="J21" t="str">
        <f>+'Muestreo mgL'!K21</f>
        <v>Wet</v>
      </c>
      <c r="K21" t="str">
        <f>+'Muestreo mgL'!L21</f>
        <v>Subterranea</v>
      </c>
      <c r="L21" t="str">
        <f>+'Muestreo mgL'!M21</f>
        <v>PCM2ABAS</v>
      </c>
      <c r="M21">
        <f>+'Muestreo mgL'!N21</f>
        <v>36533</v>
      </c>
      <c r="N21" s="1">
        <f>+'Muestreo mgL'!O21</f>
        <v>44145</v>
      </c>
      <c r="O21">
        <f>+'Muestreo mgL'!P21</f>
        <v>7.76</v>
      </c>
      <c r="P21" s="7">
        <f>+'Muestreo mgL'!Q21/61.016</f>
        <v>1.7395437262357416</v>
      </c>
      <c r="Q21" s="7">
        <f>+'Muestreo mgL'!R21/30.005</f>
        <v>0</v>
      </c>
      <c r="R21" s="7">
        <f>+'Muestreo mgL'!S21/20.04</f>
        <v>0.44910179640718567</v>
      </c>
      <c r="S21" s="7">
        <f>+'Muestreo mgL'!T21/12.1525</f>
        <v>0.32915038058012758</v>
      </c>
      <c r="T21" s="7">
        <f>+'Muestreo mgL'!U21/27.9225</f>
        <v>2.1488047273704E-2</v>
      </c>
      <c r="U21" s="7">
        <f>+'Muestreo mgL'!V21/27.469</f>
        <v>3.640467436018785E-3</v>
      </c>
      <c r="V21" s="7">
        <f>+'Muestreo mgL'!W21/39.098</f>
        <v>6.1384214026292905E-2</v>
      </c>
      <c r="W21" s="7">
        <f>+'Muestreo mgL'!X21/22.99</f>
        <v>0.60896041757285779</v>
      </c>
      <c r="X21" s="7">
        <f>+'Muestreo mgL'!Y21/18.998</f>
        <v>0</v>
      </c>
      <c r="Y21" s="7">
        <f>+'Muestreo mgL'!Z21/46.005</f>
        <v>1.0868383871318334E-3</v>
      </c>
      <c r="Z21" s="7">
        <f>+'Muestreo mgL'!AA21/62.004</f>
        <v>1.612799174246823E-3</v>
      </c>
      <c r="AA21" s="7">
        <f>+'Muestreo mgL'!AB21/35.453</f>
        <v>1.4103178856514256E-2</v>
      </c>
      <c r="AB21" s="7">
        <f>+'Muestreo mgL'!AC21/48.03</f>
        <v>6.2460961898813238E-3</v>
      </c>
      <c r="AC21" s="7">
        <f>+'Muestreo mgL'!AD21/31.6587</f>
        <v>6.3173787931911293E-3</v>
      </c>
      <c r="AD21">
        <f>+'Muestreo mgL'!AE21</f>
        <v>134</v>
      </c>
      <c r="AE21">
        <v>2</v>
      </c>
      <c r="AF21" s="9">
        <f t="shared" si="1"/>
        <v>9.7476320846709569E-2</v>
      </c>
      <c r="AG21" t="str">
        <f t="shared" si="2"/>
        <v>BIEN</v>
      </c>
      <c r="AH21" s="7"/>
    </row>
    <row r="22" spans="1:35" x14ac:dyDescent="0.25">
      <c r="A22" t="str">
        <f>+'Muestreo mgL'!A22</f>
        <v>CIENYARI</v>
      </c>
      <c r="B22" t="str">
        <f>+'Muestreo mgL'!B22</f>
        <v xml:space="preserve">CIENAGA YARIRI </v>
      </c>
      <c r="C22" t="str">
        <f>+'Muestreo mgL'!C22</f>
        <v xml:space="preserve">Cienaga </v>
      </c>
      <c r="D22" t="str">
        <f t="shared" si="0"/>
        <v>#592d74</v>
      </c>
      <c r="E22" t="str">
        <f>+'Muestreo mgL'!E22</f>
        <v>#0C769E</v>
      </c>
      <c r="F22" t="str">
        <f>+'Muestreo mgL'!G22</f>
        <v>d</v>
      </c>
      <c r="G22">
        <f>+'Muestreo mgL'!H22</f>
        <v>35</v>
      </c>
      <c r="H22">
        <f>+'Muestreo mgL'!I22</f>
        <v>0.8</v>
      </c>
      <c r="I22" t="str">
        <f>+'Muestreo mgL'!J22</f>
        <v>CAMPO II</v>
      </c>
      <c r="J22" t="str">
        <f>+'Muestreo mgL'!K22</f>
        <v>Wet</v>
      </c>
      <c r="K22" t="str">
        <f>+'Muestreo mgL'!L22</f>
        <v>Superficial</v>
      </c>
      <c r="L22" t="str">
        <f>+'Muestreo mgL'!M22</f>
        <v>CIENYARI</v>
      </c>
      <c r="M22">
        <f>+'Muestreo mgL'!N22</f>
        <v>36557</v>
      </c>
      <c r="N22" s="1">
        <f>+'Muestreo mgL'!O22</f>
        <v>44159</v>
      </c>
      <c r="O22">
        <f>+'Muestreo mgL'!P22</f>
        <v>6.33</v>
      </c>
      <c r="P22" s="7">
        <f>+'Muestreo mgL'!Q22/61.016</f>
        <v>0.17995279926576638</v>
      </c>
      <c r="Q22" s="7">
        <f>+'Muestreo mgL'!R22/30.005</f>
        <v>0</v>
      </c>
      <c r="R22" s="7">
        <f>+'Muestreo mgL'!S22/20.04</f>
        <v>9.9800399201596807E-2</v>
      </c>
      <c r="S22" s="7">
        <f>+'Muestreo mgL'!T22/12.1525</f>
        <v>0.16457519029006379</v>
      </c>
      <c r="T22" s="7">
        <f>+'Muestreo mgL'!U22/27.9225</f>
        <v>1.0744023636852E-2</v>
      </c>
      <c r="U22" s="7">
        <f>+'Muestreo mgL'!V22/27.469</f>
        <v>1.8202337180093925E-3</v>
      </c>
      <c r="V22" s="7">
        <f>+'Muestreo mgL'!W22/39.098</f>
        <v>6.6499565195150656E-2</v>
      </c>
      <c r="W22" s="7">
        <f>+'Muestreo mgL'!X22/22.99</f>
        <v>3.0448020878642887E-2</v>
      </c>
      <c r="X22" s="7">
        <f>+'Muestreo mgL'!Y22/18.998</f>
        <v>0</v>
      </c>
      <c r="Y22" s="7">
        <f>+'Muestreo mgL'!Z22/46.005</f>
        <v>1.0868383871318334E-3</v>
      </c>
      <c r="Z22" s="7">
        <f>+'Muestreo mgL'!AA22/62.004</f>
        <v>1.612799174246823E-3</v>
      </c>
      <c r="AA22" s="7">
        <f>+'Muestreo mgL'!AB22/35.453</f>
        <v>7.3336530053874138E-2</v>
      </c>
      <c r="AB22" s="7">
        <f>+'Muestreo mgL'!AC22/48.03</f>
        <v>1.8738288569643973E-2</v>
      </c>
      <c r="AC22" s="7">
        <f>+'Muestreo mgL'!AD22/31.6587</f>
        <v>3.1586893965955647E-3</v>
      </c>
      <c r="AD22">
        <f>+'Muestreo mgL'!AE22</f>
        <v>41</v>
      </c>
      <c r="AE22">
        <v>1</v>
      </c>
      <c r="AF22" s="9">
        <f t="shared" si="1"/>
        <v>0.13809100162559498</v>
      </c>
      <c r="AG22" t="str">
        <f t="shared" si="2"/>
        <v>BIEN</v>
      </c>
      <c r="AH22" s="7"/>
    </row>
    <row r="23" spans="1:35" x14ac:dyDescent="0.25">
      <c r="A23" t="str">
        <f>+'Muestreo mgL'!A23</f>
        <v>ACUEBRIS</v>
      </c>
      <c r="B23" t="str">
        <f>+'Muestreo mgL'!B23</f>
        <v>ACUEDUCTO BRISAS</v>
      </c>
      <c r="C23" t="str">
        <f>+'Muestreo mgL'!C23</f>
        <v>Pozo</v>
      </c>
      <c r="D23" t="str">
        <f t="shared" si="0"/>
        <v>#2EF0FA</v>
      </c>
      <c r="E23" t="str">
        <f>+'Muestreo mgL'!E23</f>
        <v>#8c26ca</v>
      </c>
      <c r="F23" t="str">
        <f>+'Muestreo mgL'!G23</f>
        <v>o</v>
      </c>
      <c r="G23">
        <f>+'Muestreo mgL'!H23</f>
        <v>35</v>
      </c>
      <c r="H23">
        <f>+'Muestreo mgL'!I23</f>
        <v>0.8</v>
      </c>
      <c r="I23" t="str">
        <f>+'Muestreo mgL'!J23</f>
        <v>CAMPO III</v>
      </c>
      <c r="J23" t="str">
        <f>+'Muestreo mgL'!K23</f>
        <v>Dry</v>
      </c>
      <c r="K23" t="str">
        <f>+'Muestreo mgL'!L23</f>
        <v>Subterranea</v>
      </c>
      <c r="L23" t="str">
        <f>+'Muestreo mgL'!M23</f>
        <v>ACUEBRIS</v>
      </c>
      <c r="M23">
        <f>+'Muestreo mgL'!N23</f>
        <v>36822</v>
      </c>
      <c r="N23" s="1">
        <f>+'Muestreo mgL'!O23</f>
        <v>44275</v>
      </c>
      <c r="O23">
        <f>+'Muestreo mgL'!P23</f>
        <v>5.85</v>
      </c>
      <c r="P23" s="7">
        <f>+'Muestreo mgL'!Q23/61.016</f>
        <v>3.998951094794808E-2</v>
      </c>
      <c r="Q23" s="7">
        <f>+'Muestreo mgL'!R23/30.005</f>
        <v>0</v>
      </c>
      <c r="R23" s="7">
        <f>+'Muestreo mgL'!S23/20.04</f>
        <v>4.9900199600798403E-2</v>
      </c>
      <c r="S23" s="7">
        <f>+'Muestreo mgL'!T23/12.1525</f>
        <v>4.1143797572515947E-2</v>
      </c>
      <c r="T23" s="7">
        <f>+'Muestreo mgL'!U23/27.9225</f>
        <v>1.7906706061420004E-3</v>
      </c>
      <c r="U23" s="7">
        <f>+'Muestreo mgL'!V23/27.469</f>
        <v>3.5530962175543339E-3</v>
      </c>
      <c r="V23" s="7">
        <f>+'Muestreo mgL'!W23/39.098</f>
        <v>9.7923167425443755E-2</v>
      </c>
      <c r="W23" s="7">
        <f>+'Muestreo mgL'!X23/22.99</f>
        <v>0.4604175728577643</v>
      </c>
      <c r="X23" s="7">
        <f>+'Muestreo mgL'!Y23/18.998</f>
        <v>0</v>
      </c>
      <c r="Y23" s="7">
        <f>+'Muestreo mgL'!Z23/46.005</f>
        <v>1.0868383871318334E-3</v>
      </c>
      <c r="Z23" s="7">
        <f>+'Muestreo mgL'!AA23/62.004</f>
        <v>0.10321914715179667</v>
      </c>
      <c r="AA23" s="7">
        <f>+'Muestreo mgL'!AB23/35.453</f>
        <v>0.49361125997799898</v>
      </c>
      <c r="AB23" s="7">
        <f>+'Muestreo mgL'!AC23/48.03</f>
        <v>4.996876951905059E-2</v>
      </c>
      <c r="AC23" s="7">
        <f>+'Muestreo mgL'!AD23/31.6587</f>
        <v>3.1586893965955647E-3</v>
      </c>
      <c r="AD23">
        <f>+'Muestreo mgL'!AE23</f>
        <v>70</v>
      </c>
      <c r="AE23">
        <v>3</v>
      </c>
      <c r="AF23" s="9">
        <f t="shared" si="1"/>
        <v>2.7993334876256316E-2</v>
      </c>
      <c r="AG23" t="str">
        <f t="shared" si="2"/>
        <v>BIEN</v>
      </c>
      <c r="AH23" s="7"/>
    </row>
    <row r="24" spans="1:35" x14ac:dyDescent="0.25">
      <c r="A24" t="str">
        <f>+'Muestreo mgL'!A24</f>
        <v>ACUERIST</v>
      </c>
      <c r="B24" t="str">
        <f>+'Muestreo mgL'!B24</f>
        <v>ACUEDUCTO LA CRISTALINA</v>
      </c>
      <c r="C24" t="str">
        <f>+'Muestreo mgL'!C24</f>
        <v>Pozo</v>
      </c>
      <c r="D24" t="str">
        <f t="shared" si="0"/>
        <v>#3b94b0</v>
      </c>
      <c r="E24" t="str">
        <f>+'Muestreo mgL'!E24</f>
        <v>#8c26ca</v>
      </c>
      <c r="F24" t="str">
        <f>+'Muestreo mgL'!G24</f>
        <v>o</v>
      </c>
      <c r="G24">
        <f>+'Muestreo mgL'!H24</f>
        <v>35</v>
      </c>
      <c r="H24">
        <f>+'Muestreo mgL'!I24</f>
        <v>0.8</v>
      </c>
      <c r="I24" t="str">
        <f>+'Muestreo mgL'!J24</f>
        <v>CAMPO III</v>
      </c>
      <c r="J24" t="str">
        <f>+'Muestreo mgL'!K24</f>
        <v>Dry</v>
      </c>
      <c r="K24" t="str">
        <f>+'Muestreo mgL'!L24</f>
        <v>Subterranea</v>
      </c>
      <c r="L24" t="str">
        <f>+'Muestreo mgL'!M24</f>
        <v>ACUERIST</v>
      </c>
      <c r="M24">
        <f>+'Muestreo mgL'!N24</f>
        <v>36834</v>
      </c>
      <c r="N24" s="1">
        <f>+'Muestreo mgL'!O24</f>
        <v>44275</v>
      </c>
      <c r="O24">
        <f>+'Muestreo mgL'!P24</f>
        <v>6.94</v>
      </c>
      <c r="P24" s="7">
        <f>+'Muestreo mgL'!Q24/61.016</f>
        <v>1.2596695948603644</v>
      </c>
      <c r="Q24" s="7">
        <f>+'Muestreo mgL'!R24/30.005</f>
        <v>0</v>
      </c>
      <c r="R24" s="7">
        <f>+'Muestreo mgL'!S24/20.04</f>
        <v>0.39920159680638723</v>
      </c>
      <c r="S24" s="7">
        <f>+'Muestreo mgL'!T24/12.1525</f>
        <v>0.32915038058012758</v>
      </c>
      <c r="T24" s="7">
        <f>+'Muestreo mgL'!U24/27.9225</f>
        <v>1.5503626107977437E-2</v>
      </c>
      <c r="U24" s="7">
        <f>+'Muestreo mgL'!V24/27.469</f>
        <v>6.0905020204594269E-3</v>
      </c>
      <c r="V24" s="7">
        <f>+'Muestreo mgL'!W24/39.098</f>
        <v>0.12520845056013097</v>
      </c>
      <c r="W24" s="7">
        <f>+'Muestreo mgL'!X24/22.99</f>
        <v>0.34784688995215313</v>
      </c>
      <c r="X24" s="7">
        <f>+'Muestreo mgL'!Y24/18.998</f>
        <v>0</v>
      </c>
      <c r="Y24" s="7">
        <f>+'Muestreo mgL'!Z24/46.005</f>
        <v>1.0868383871318334E-3</v>
      </c>
      <c r="Z24" s="7">
        <f>+'Muestreo mgL'!AA24/62.004</f>
        <v>8.0639958712341148E-4</v>
      </c>
      <c r="AA24" s="7">
        <f>+'Muestreo mgL'!AB24/35.453</f>
        <v>5.6412715426057032E-3</v>
      </c>
      <c r="AB24" s="7">
        <f>+'Muestreo mgL'!AC24/48.03</f>
        <v>1.0410160316468874E-2</v>
      </c>
      <c r="AC24" s="7">
        <f>+'Muestreo mgL'!AD24/31.6587</f>
        <v>3.1586893965955647E-3</v>
      </c>
      <c r="AD24">
        <f>+'Muestreo mgL'!AE24</f>
        <v>169</v>
      </c>
      <c r="AE24">
        <v>2</v>
      </c>
      <c r="AF24" s="9">
        <f t="shared" si="1"/>
        <v>3.0315612056948445E-2</v>
      </c>
      <c r="AG24" t="str">
        <f t="shared" si="2"/>
        <v>BIEN</v>
      </c>
      <c r="AH24" s="7"/>
    </row>
    <row r="25" spans="1:35" x14ac:dyDescent="0.25">
      <c r="A25" t="str">
        <f>+'Muestreo mgL'!A25</f>
        <v>ACUECLAV</v>
      </c>
      <c r="B25" t="str">
        <f>+'Muestreo mgL'!B25</f>
        <v>ACUEDUCTO SAN CLAVER</v>
      </c>
      <c r="C25" t="str">
        <f>+'Muestreo mgL'!C25</f>
        <v>Pozo</v>
      </c>
      <c r="D25" t="str">
        <f t="shared" si="0"/>
        <v>#3b94b0</v>
      </c>
      <c r="E25" t="str">
        <f>+'Muestreo mgL'!E25</f>
        <v>#8c26ca</v>
      </c>
      <c r="F25" t="str">
        <f>+'Muestreo mgL'!G25</f>
        <v>o</v>
      </c>
      <c r="G25">
        <f>+'Muestreo mgL'!H25</f>
        <v>35</v>
      </c>
      <c r="H25">
        <f>+'Muestreo mgL'!I25</f>
        <v>0.8</v>
      </c>
      <c r="I25" t="str">
        <f>+'Muestreo mgL'!J25</f>
        <v>CAMPO III</v>
      </c>
      <c r="J25" t="str">
        <f>+'Muestreo mgL'!K25</f>
        <v>Dry</v>
      </c>
      <c r="K25" t="str">
        <f>+'Muestreo mgL'!L25</f>
        <v>Subterranea</v>
      </c>
      <c r="L25" t="str">
        <f>+'Muestreo mgL'!M25</f>
        <v>ACUECLAV</v>
      </c>
      <c r="M25">
        <f>+'Muestreo mgL'!N25</f>
        <v>36789</v>
      </c>
      <c r="N25" s="1">
        <f>+'Muestreo mgL'!O25</f>
        <v>44275</v>
      </c>
      <c r="O25">
        <f>+'Muestreo mgL'!P25</f>
        <v>7.89</v>
      </c>
      <c r="P25" s="7">
        <f>+'Muestreo mgL'!Q25/61.016</f>
        <v>1.479611905074079</v>
      </c>
      <c r="Q25" s="7">
        <f>+'Muestreo mgL'!R25/30.005</f>
        <v>0</v>
      </c>
      <c r="R25" s="7">
        <f>+'Muestreo mgL'!S25/20.04</f>
        <v>0.54890219560878251</v>
      </c>
      <c r="S25" s="7">
        <f>+'Muestreo mgL'!T25/12.1525</f>
        <v>0.41143797572515944</v>
      </c>
      <c r="T25" s="7">
        <f>+'Muestreo mgL'!U25/27.9225</f>
        <v>2.8253200823708483E-2</v>
      </c>
      <c r="U25" s="7">
        <f>+'Muestreo mgL'!V25/27.469</f>
        <v>6.1742327714878588E-3</v>
      </c>
      <c r="V25" s="7">
        <f>+'Muestreo mgL'!W25/39.098</f>
        <v>0.10769093048237761</v>
      </c>
      <c r="W25" s="7">
        <f>+'Muestreo mgL'!X25/22.99</f>
        <v>0.38964332318399308</v>
      </c>
      <c r="X25" s="7">
        <f>+'Muestreo mgL'!Y25/18.998</f>
        <v>0</v>
      </c>
      <c r="Y25" s="7">
        <f>+'Muestreo mgL'!Z25/46.005</f>
        <v>1.0868383871318334E-3</v>
      </c>
      <c r="Z25" s="7">
        <f>+'Muestreo mgL'!AA25/62.004</f>
        <v>8.0639958712341148E-4</v>
      </c>
      <c r="AA25" s="7">
        <f>+'Muestreo mgL'!AB25/35.453</f>
        <v>6.6849067779877576E-3</v>
      </c>
      <c r="AB25" s="7">
        <f>+'Muestreo mgL'!AC25/48.03</f>
        <v>8.1199250468457218E-3</v>
      </c>
      <c r="AC25" s="7">
        <f>+'Muestreo mgL'!AD25/31.6587</f>
        <v>3.1586893965955647E-3</v>
      </c>
      <c r="AD25">
        <f>+'Muestreo mgL'!AE25</f>
        <v>183</v>
      </c>
      <c r="AE25">
        <v>2</v>
      </c>
      <c r="AF25" s="9">
        <f t="shared" si="1"/>
        <v>1.2715886922546384E-2</v>
      </c>
      <c r="AG25" t="str">
        <f t="shared" si="2"/>
        <v>BIEN</v>
      </c>
      <c r="AH25" s="7"/>
    </row>
    <row r="26" spans="1:35" x14ac:dyDescent="0.25">
      <c r="A26" t="str">
        <f>+'Muestreo mgL'!A26</f>
        <v>CASEBUEN</v>
      </c>
      <c r="B26" t="str">
        <f>+'Muestreo mgL'!B26</f>
        <v>CASETA BUENOS AIRES</v>
      </c>
      <c r="C26" t="str">
        <f>+'Muestreo mgL'!C26</f>
        <v>Manantial</v>
      </c>
      <c r="D26" t="str">
        <f t="shared" si="0"/>
        <v>#08d81a</v>
      </c>
      <c r="E26" t="str">
        <f>+'Muestreo mgL'!E26</f>
        <v>#e3e31f</v>
      </c>
      <c r="F26" t="str">
        <f>+'Muestreo mgL'!G26</f>
        <v>o</v>
      </c>
      <c r="G26">
        <f>+'Muestreo mgL'!H26</f>
        <v>35</v>
      </c>
      <c r="H26">
        <f>+'Muestreo mgL'!I26</f>
        <v>0.8</v>
      </c>
      <c r="I26" t="str">
        <f>+'Muestreo mgL'!J26</f>
        <v>CAMPO III</v>
      </c>
      <c r="J26" t="str">
        <f>+'Muestreo mgL'!K26</f>
        <v>Dry</v>
      </c>
      <c r="K26" t="str">
        <f>+'Muestreo mgL'!L26</f>
        <v>Superficial</v>
      </c>
      <c r="L26" t="str">
        <f>+'Muestreo mgL'!M26</f>
        <v>CASEBUEN</v>
      </c>
      <c r="M26">
        <f>+'Muestreo mgL'!N26</f>
        <v>36807</v>
      </c>
      <c r="N26" s="1">
        <f>+'Muestreo mgL'!O26</f>
        <v>44275</v>
      </c>
      <c r="O26">
        <f>+'Muestreo mgL'!P26</f>
        <v>6.52</v>
      </c>
      <c r="P26" s="7">
        <f>+'Muestreo mgL'!Q26/61.016</f>
        <v>0.39989510947948076</v>
      </c>
      <c r="Q26" s="7">
        <f>+'Muestreo mgL'!R26/30.005</f>
        <v>0</v>
      </c>
      <c r="R26" s="7">
        <f>+'Muestreo mgL'!S26/20.04</f>
        <v>4.9900199600798403E-2</v>
      </c>
      <c r="S26" s="7">
        <f>+'Muestreo mgL'!T26/12.1525</f>
        <v>8.2287595145031894E-2</v>
      </c>
      <c r="T26" s="7">
        <f>+'Muestreo mgL'!U26/27.9225</f>
        <v>5.8010564956576235E-2</v>
      </c>
      <c r="U26" s="7">
        <f>+'Muestreo mgL'!V26/27.469</f>
        <v>1.8202337180093925E-3</v>
      </c>
      <c r="V26" s="7">
        <f>+'Muestreo mgL'!W26/39.098</f>
        <v>0.34996419254181799</v>
      </c>
      <c r="W26" s="7">
        <f>+'Muestreo mgL'!X26/22.99</f>
        <v>0.20455415397999133</v>
      </c>
      <c r="X26" s="7">
        <f>+'Muestreo mgL'!Y26/18.998</f>
        <v>0</v>
      </c>
      <c r="Y26" s="7">
        <f>+'Muestreo mgL'!Z26/46.005</f>
        <v>1.0868383871318334E-3</v>
      </c>
      <c r="Z26" s="7">
        <f>+'Muestreo mgL'!AA26/62.004</f>
        <v>8.0639958712341148E-4</v>
      </c>
      <c r="AA26" s="7">
        <f>+'Muestreo mgL'!AB26/35.453</f>
        <v>0.26796039827377088</v>
      </c>
      <c r="AB26" s="7">
        <f>+'Muestreo mgL'!AC26/48.03</f>
        <v>2.2902352696231525E-2</v>
      </c>
      <c r="AC26" s="7">
        <f>+'Muestreo mgL'!AD26/31.6587</f>
        <v>3.1586893965955647E-3</v>
      </c>
      <c r="AD26">
        <f>+'Muestreo mgL'!AE26</f>
        <v>109</v>
      </c>
      <c r="AE26">
        <v>4</v>
      </c>
      <c r="AF26" s="9">
        <f t="shared" si="1"/>
        <v>3.5247936575941224E-3</v>
      </c>
      <c r="AG26" t="str">
        <f t="shared" si="2"/>
        <v>BIEN</v>
      </c>
      <c r="AH26" s="7"/>
    </row>
    <row r="27" spans="1:35" x14ac:dyDescent="0.25">
      <c r="A27" t="str">
        <f>+'Muestreo mgL'!A27</f>
        <v>ESPUSATO</v>
      </c>
      <c r="B27" t="str">
        <f>+'Muestreo mgL'!B27</f>
        <v>ESPUSATO</v>
      </c>
      <c r="C27" t="str">
        <f>+'Muestreo mgL'!C27</f>
        <v>Pozo</v>
      </c>
      <c r="D27" t="str">
        <f t="shared" si="0"/>
        <v>#592d74</v>
      </c>
      <c r="E27" t="str">
        <f>+'Muestreo mgL'!E27</f>
        <v>#8c26ca</v>
      </c>
      <c r="F27" t="str">
        <f>+'Muestreo mgL'!G27</f>
        <v>o</v>
      </c>
      <c r="G27">
        <f>+'Muestreo mgL'!H27</f>
        <v>35</v>
      </c>
      <c r="H27">
        <f>+'Muestreo mgL'!I27</f>
        <v>0.8</v>
      </c>
      <c r="I27" t="str">
        <f>+'Muestreo mgL'!J27</f>
        <v>CAMPO III</v>
      </c>
      <c r="J27" t="str">
        <f>+'Muestreo mgL'!K27</f>
        <v>Dry</v>
      </c>
      <c r="K27" t="str">
        <f>+'Muestreo mgL'!L27</f>
        <v>Subterranea</v>
      </c>
      <c r="L27" t="str">
        <f>+'Muestreo mgL'!M27</f>
        <v>ESPUSATO</v>
      </c>
      <c r="M27">
        <f>+'Muestreo mgL'!N27</f>
        <v>36816</v>
      </c>
      <c r="N27" s="1">
        <f>+'Muestreo mgL'!O27</f>
        <v>44275</v>
      </c>
      <c r="O27">
        <f>+'Muestreo mgL'!P27</f>
        <v>7.07</v>
      </c>
      <c r="P27" s="7">
        <f>+'Muestreo mgL'!Q27/61.016</f>
        <v>0.37990035400550676</v>
      </c>
      <c r="Q27" s="7">
        <f>+'Muestreo mgL'!R27/30.005</f>
        <v>0</v>
      </c>
      <c r="R27" s="7">
        <f>+'Muestreo mgL'!S27/20.04</f>
        <v>4.9900199600798403E-2</v>
      </c>
      <c r="S27" s="7">
        <f>+'Muestreo mgL'!T27/12.1525</f>
        <v>4.1143797572515947E-2</v>
      </c>
      <c r="T27" s="7">
        <f>+'Muestreo mgL'!U27/27.9225</f>
        <v>1.7906706061420004E-3</v>
      </c>
      <c r="U27" s="7">
        <f>+'Muestreo mgL'!V27/27.469</f>
        <v>1.8202337180093925E-3</v>
      </c>
      <c r="V27" s="7">
        <f>+'Muestreo mgL'!W27/39.098</f>
        <v>0.13979998976929767</v>
      </c>
      <c r="W27" s="7">
        <f>+'Muestreo mgL'!X27/22.99</f>
        <v>0.19541974771639845</v>
      </c>
      <c r="X27" s="7">
        <f>+'Muestreo mgL'!Y27/18.998</f>
        <v>0</v>
      </c>
      <c r="Y27" s="7">
        <f>+'Muestreo mgL'!Z27/46.005</f>
        <v>1.0868383871318334E-3</v>
      </c>
      <c r="Z27" s="7">
        <f>+'Muestreo mgL'!AA27/62.004</f>
        <v>5.8060770272885621E-2</v>
      </c>
      <c r="AA27" s="7">
        <f>+'Muestreo mgL'!AB27/35.453</f>
        <v>1.9744450399119959E-2</v>
      </c>
      <c r="AB27" s="7">
        <f>+'Muestreo mgL'!AC27/48.03</f>
        <v>1.2492192379762648E-2</v>
      </c>
      <c r="AC27" s="7">
        <f>+'Muestreo mgL'!AD27/31.6587</f>
        <v>3.1586893965955647E-3</v>
      </c>
      <c r="AD27">
        <f>+'Muestreo mgL'!AE27</f>
        <v>174</v>
      </c>
      <c r="AE27">
        <v>1</v>
      </c>
      <c r="AF27" s="9">
        <f t="shared" si="1"/>
        <v>4.9008275663988202E-2</v>
      </c>
      <c r="AG27" t="str">
        <f t="shared" si="2"/>
        <v>BIEN</v>
      </c>
      <c r="AH27" s="7"/>
    </row>
    <row r="28" spans="1:35" x14ac:dyDescent="0.25">
      <c r="A28" t="str">
        <f>+'Muestreo mgL'!A28</f>
        <v>ESPUSAII</v>
      </c>
      <c r="B28" t="str">
        <f>+'Muestreo mgL'!B28</f>
        <v>ESPUSATO II ESTADIO</v>
      </c>
      <c r="C28" t="str">
        <f>+'Muestreo mgL'!C28</f>
        <v>Pozo</v>
      </c>
      <c r="D28" t="str">
        <f t="shared" si="0"/>
        <v>#592d74</v>
      </c>
      <c r="E28" t="str">
        <f>+'Muestreo mgL'!E28</f>
        <v>#8c26ca</v>
      </c>
      <c r="F28" t="str">
        <f>+'Muestreo mgL'!G28</f>
        <v>o</v>
      </c>
      <c r="G28">
        <f>+'Muestreo mgL'!H28</f>
        <v>35</v>
      </c>
      <c r="H28">
        <f>+'Muestreo mgL'!I28</f>
        <v>0.8</v>
      </c>
      <c r="I28" t="str">
        <f>+'Muestreo mgL'!J28</f>
        <v>CAMPO III</v>
      </c>
      <c r="J28" t="str">
        <f>+'Muestreo mgL'!K28</f>
        <v>Dry</v>
      </c>
      <c r="K28" t="str">
        <f>+'Muestreo mgL'!L28</f>
        <v>Subterranea</v>
      </c>
      <c r="L28" t="str">
        <f>+'Muestreo mgL'!M28</f>
        <v>ESPUSAII</v>
      </c>
      <c r="M28">
        <f>+'Muestreo mgL'!N28</f>
        <v>36817</v>
      </c>
      <c r="N28" s="1">
        <f>+'Muestreo mgL'!O28</f>
        <v>44275</v>
      </c>
      <c r="O28">
        <f>+'Muestreo mgL'!P28</f>
        <v>7.13</v>
      </c>
      <c r="P28" s="7">
        <f>+'Muestreo mgL'!Q28/61.016</f>
        <v>0.21994231021371444</v>
      </c>
      <c r="Q28" s="7">
        <f>+'Muestreo mgL'!R28/30.005</f>
        <v>0</v>
      </c>
      <c r="R28" s="7">
        <f>+'Muestreo mgL'!S28/20.04</f>
        <v>4.9900199600798403E-2</v>
      </c>
      <c r="S28" s="7">
        <f>+'Muestreo mgL'!T28/12.1525</f>
        <v>4.1143797572515947E-2</v>
      </c>
      <c r="T28" s="7">
        <f>+'Muestreo mgL'!U28/27.9225</f>
        <v>1.7906706061420004E-3</v>
      </c>
      <c r="U28" s="7">
        <f>+'Muestreo mgL'!V28/27.469</f>
        <v>1.8202337180093925E-3</v>
      </c>
      <c r="V28" s="7">
        <f>+'Muestreo mgL'!W28/39.098</f>
        <v>0.15251931045066244</v>
      </c>
      <c r="W28" s="7">
        <f>+'Muestreo mgL'!X28/22.99</f>
        <v>0.13414528055676384</v>
      </c>
      <c r="X28" s="7">
        <f>+'Muestreo mgL'!Y28/18.998</f>
        <v>0</v>
      </c>
      <c r="Y28" s="7">
        <f>+'Muestreo mgL'!Z28/46.005</f>
        <v>1.0868383871318334E-3</v>
      </c>
      <c r="Z28" s="7">
        <f>+'Muestreo mgL'!AA28/62.004</f>
        <v>9.3542352106315715E-2</v>
      </c>
      <c r="AA28" s="7">
        <f>+'Muestreo mgL'!AB28/35.453</f>
        <v>2.5385721941725663E-2</v>
      </c>
      <c r="AB28" s="7">
        <f>+'Muestreo mgL'!AC28/48.03</f>
        <v>5.2050801582344368E-2</v>
      </c>
      <c r="AC28" s="7">
        <f>+'Muestreo mgL'!AD28/31.6587</f>
        <v>3.1586893965955647E-3</v>
      </c>
      <c r="AD28">
        <f>+'Muestreo mgL'!AE28</f>
        <v>83</v>
      </c>
      <c r="AE28">
        <v>1</v>
      </c>
      <c r="AF28" s="9">
        <f t="shared" si="1"/>
        <v>1.7189807251641251E-2</v>
      </c>
      <c r="AG28" t="str">
        <f t="shared" si="2"/>
        <v>BIEN</v>
      </c>
      <c r="AH28" s="7"/>
    </row>
    <row r="29" spans="1:35" x14ac:dyDescent="0.25">
      <c r="A29" t="str">
        <f>+'Muestreo mgL'!A29</f>
        <v>FINCJAMA</v>
      </c>
      <c r="B29" t="str">
        <f>+'Muestreo mgL'!B29</f>
        <v>FINCA JAMAICA</v>
      </c>
      <c r="C29" t="str">
        <f>+'Muestreo mgL'!C29</f>
        <v>Pozo</v>
      </c>
      <c r="D29" t="str">
        <f t="shared" si="0"/>
        <v>#592d74</v>
      </c>
      <c r="E29" t="str">
        <f>+'Muestreo mgL'!E29</f>
        <v>#8c26ca</v>
      </c>
      <c r="F29" t="str">
        <f>+'Muestreo mgL'!G29</f>
        <v>o</v>
      </c>
      <c r="G29">
        <f>+'Muestreo mgL'!H29</f>
        <v>35</v>
      </c>
      <c r="H29">
        <f>+'Muestreo mgL'!I29</f>
        <v>0.8</v>
      </c>
      <c r="I29" t="str">
        <f>+'Muestreo mgL'!J29</f>
        <v>CAMPO III</v>
      </c>
      <c r="J29" t="str">
        <f>+'Muestreo mgL'!K29</f>
        <v>Dry</v>
      </c>
      <c r="K29" t="str">
        <f>+'Muestreo mgL'!L29</f>
        <v>Subterranea</v>
      </c>
      <c r="L29" t="str">
        <f>+'Muestreo mgL'!M29</f>
        <v>FINCJAMA</v>
      </c>
      <c r="M29">
        <f>+'Muestreo mgL'!N29</f>
        <v>36851</v>
      </c>
      <c r="N29" s="1">
        <f>+'Muestreo mgL'!O29</f>
        <v>44275</v>
      </c>
      <c r="O29">
        <f>+'Muestreo mgL'!P29</f>
        <v>7.84</v>
      </c>
      <c r="P29" s="7">
        <f>+'Muestreo mgL'!Q29/61.016</f>
        <v>0.65982693064114328</v>
      </c>
      <c r="Q29" s="7">
        <f>+'Muestreo mgL'!R29/30.005</f>
        <v>0</v>
      </c>
      <c r="R29" s="7">
        <f>+'Muestreo mgL'!S29/20.04</f>
        <v>4.9900199600798403E-2</v>
      </c>
      <c r="S29" s="7">
        <f>+'Muestreo mgL'!T29/12.1525</f>
        <v>8.2287595145031894E-2</v>
      </c>
      <c r="T29" s="7">
        <f>+'Muestreo mgL'!U29/27.9225</f>
        <v>1.7906706061420004E-3</v>
      </c>
      <c r="U29" s="7">
        <f>+'Muestreo mgL'!V29/27.469</f>
        <v>1.8202337180093925E-3</v>
      </c>
      <c r="V29" s="7">
        <f>+'Muestreo mgL'!W29/39.098</f>
        <v>0.11045066243797635</v>
      </c>
      <c r="W29" s="7">
        <f>+'Muestreo mgL'!X29/22.99</f>
        <v>0.342096563723358</v>
      </c>
      <c r="X29" s="7">
        <f>+'Muestreo mgL'!Y29/18.998</f>
        <v>0</v>
      </c>
      <c r="Y29" s="7">
        <f>+'Muestreo mgL'!Z29/46.005</f>
        <v>1.0868383871318334E-3</v>
      </c>
      <c r="Z29" s="7">
        <f>+'Muestreo mgL'!AA29/62.004</f>
        <v>3.2255983484936459E-3</v>
      </c>
      <c r="AA29" s="7">
        <f>+'Muestreo mgL'!AB29/35.453</f>
        <v>1.1282543085211406E-2</v>
      </c>
      <c r="AB29" s="7">
        <f>+'Muestreo mgL'!AC29/48.03</f>
        <v>1.4574224443056422E-2</v>
      </c>
      <c r="AC29" s="7">
        <f>+'Muestreo mgL'!AD29/31.6587</f>
        <v>3.1586893965955647E-3</v>
      </c>
      <c r="AD29">
        <f>+'Muestreo mgL'!AE29</f>
        <v>141</v>
      </c>
      <c r="AE29">
        <v>1</v>
      </c>
      <c r="AF29" s="9">
        <f t="shared" si="1"/>
        <v>8.1792282339350084E-2</v>
      </c>
      <c r="AG29" t="str">
        <f t="shared" si="2"/>
        <v>BIEN</v>
      </c>
      <c r="AH29" s="7"/>
    </row>
    <row r="30" spans="1:35" x14ac:dyDescent="0.25">
      <c r="A30" t="str">
        <f>+'Muestreo mgL'!A30</f>
        <v>FINCLA F</v>
      </c>
      <c r="B30" t="str">
        <f>+'Muestreo mgL'!B30</f>
        <v>FINCA LA FLORESTA</v>
      </c>
      <c r="C30" t="str">
        <f>+'Muestreo mgL'!C30</f>
        <v>Pozo</v>
      </c>
      <c r="D30" t="str">
        <f t="shared" si="0"/>
        <v>#2EF0FA</v>
      </c>
      <c r="E30" t="str">
        <f>+'Muestreo mgL'!E30</f>
        <v>#8c26ca</v>
      </c>
      <c r="F30" t="str">
        <f>+'Muestreo mgL'!G30</f>
        <v>o</v>
      </c>
      <c r="G30">
        <f>+'Muestreo mgL'!H30</f>
        <v>35</v>
      </c>
      <c r="H30">
        <f>+'Muestreo mgL'!I30</f>
        <v>0.8</v>
      </c>
      <c r="I30" t="str">
        <f>+'Muestreo mgL'!J30</f>
        <v>CAMPO III</v>
      </c>
      <c r="J30" t="str">
        <f>+'Muestreo mgL'!K30</f>
        <v>Dry</v>
      </c>
      <c r="K30" t="str">
        <f>+'Muestreo mgL'!L30</f>
        <v>Subterranea</v>
      </c>
      <c r="L30" t="str">
        <f>+'Muestreo mgL'!M30</f>
        <v>FINCLA F</v>
      </c>
      <c r="M30">
        <f>+'Muestreo mgL'!N30</f>
        <v>36786</v>
      </c>
      <c r="N30" s="1">
        <f>+'Muestreo mgL'!O30</f>
        <v>44275</v>
      </c>
      <c r="O30">
        <f>+'Muestreo mgL'!P30</f>
        <v>5.25</v>
      </c>
      <c r="P30" s="7">
        <f>+'Muestreo mgL'!Q30/61.016</f>
        <v>1.999475547397404E-2</v>
      </c>
      <c r="Q30" s="7">
        <f>+'Muestreo mgL'!R30/30.005</f>
        <v>0</v>
      </c>
      <c r="R30" s="7">
        <f>+'Muestreo mgL'!S30/20.04</f>
        <v>4.9900199600798403E-2</v>
      </c>
      <c r="S30" s="7">
        <f>+'Muestreo mgL'!T30/12.1525</f>
        <v>4.1143797572515947E-2</v>
      </c>
      <c r="T30" s="7">
        <f>+'Muestreo mgL'!U30/27.9225</f>
        <v>1.7906706061420004E-3</v>
      </c>
      <c r="U30" s="7">
        <f>+'Muestreo mgL'!V30/27.469</f>
        <v>1.8202337180093925E-3</v>
      </c>
      <c r="V30" s="7">
        <f>+'Muestreo mgL'!W30/39.098</f>
        <v>1.3051818507340529E-2</v>
      </c>
      <c r="W30" s="7">
        <f>+'Muestreo mgL'!X30/22.99</f>
        <v>1.9604175728577644E-2</v>
      </c>
      <c r="X30" s="7">
        <f>+'Muestreo mgL'!Y30/18.998</f>
        <v>0</v>
      </c>
      <c r="Y30" s="7">
        <f>+'Muestreo mgL'!Z30/46.005</f>
        <v>1.0868383871318334E-3</v>
      </c>
      <c r="Z30" s="7">
        <f>+'Muestreo mgL'!AA30/62.004</f>
        <v>2.4675827365976389E-2</v>
      </c>
      <c r="AA30" s="7">
        <f>+'Muestreo mgL'!AB30/35.453</f>
        <v>1.748794178207768E-2</v>
      </c>
      <c r="AB30" s="7">
        <f>+'Muestreo mgL'!AC30/48.03</f>
        <v>2.6025400791172184E-2</v>
      </c>
      <c r="AC30" s="7">
        <f>+'Muestreo mgL'!AD30/31.6587</f>
        <v>3.1586893965955647E-3</v>
      </c>
      <c r="AD30">
        <f>+'Muestreo mgL'!AE30</f>
        <v>22</v>
      </c>
      <c r="AE30">
        <v>3</v>
      </c>
      <c r="AF30" s="9">
        <f t="shared" si="1"/>
        <v>0.16762039577452265</v>
      </c>
      <c r="AG30" t="str">
        <f t="shared" si="2"/>
        <v>BIEN</v>
      </c>
      <c r="AH30" s="7"/>
    </row>
    <row r="31" spans="1:35" x14ac:dyDescent="0.25">
      <c r="A31" t="str">
        <f>+'Muestreo mgL'!A31</f>
        <v>FINCVILL</v>
      </c>
      <c r="B31" t="str">
        <f>+'Muestreo mgL'!B31</f>
        <v>FINCA VILLA MARIA</v>
      </c>
      <c r="C31" t="str">
        <f>+'Muestreo mgL'!C31</f>
        <v>Pozo</v>
      </c>
      <c r="D31" t="str">
        <f t="shared" si="0"/>
        <v>#2EF0FA</v>
      </c>
      <c r="E31" t="str">
        <f>+'Muestreo mgL'!E31</f>
        <v>#8c26ca</v>
      </c>
      <c r="F31" t="str">
        <f>+'Muestreo mgL'!G31</f>
        <v>o</v>
      </c>
      <c r="G31">
        <f>+'Muestreo mgL'!H31</f>
        <v>35</v>
      </c>
      <c r="H31">
        <f>+'Muestreo mgL'!I31</f>
        <v>0.8</v>
      </c>
      <c r="I31" t="str">
        <f>+'Muestreo mgL'!J31</f>
        <v>CAMPO III</v>
      </c>
      <c r="J31" t="str">
        <f>+'Muestreo mgL'!K31</f>
        <v>Dry</v>
      </c>
      <c r="K31" t="str">
        <f>+'Muestreo mgL'!L31</f>
        <v>Subterranea</v>
      </c>
      <c r="L31" t="str">
        <f>+'Muestreo mgL'!M31</f>
        <v>FINCVILL</v>
      </c>
      <c r="M31">
        <f>+'Muestreo mgL'!N31</f>
        <v>36833</v>
      </c>
      <c r="N31" s="1">
        <f>+'Muestreo mgL'!O31</f>
        <v>44275</v>
      </c>
      <c r="O31">
        <f>+'Muestreo mgL'!P31</f>
        <v>4.26</v>
      </c>
      <c r="P31" s="7">
        <f>+'Muestreo mgL'!Q31/61.016</f>
        <v>9.99737773698702E-3</v>
      </c>
      <c r="Q31" s="7">
        <f>+'Muestreo mgL'!R31/30.005</f>
        <v>0</v>
      </c>
      <c r="R31" s="7">
        <f>+'Muestreo mgL'!S31/20.04</f>
        <v>4.9900199600798403E-2</v>
      </c>
      <c r="S31" s="7">
        <f>+'Muestreo mgL'!T31/12.1525</f>
        <v>8.2287595145031894E-2</v>
      </c>
      <c r="T31" s="7">
        <f>+'Muestreo mgL'!U31/27.9225</f>
        <v>1.7906706061420004E-3</v>
      </c>
      <c r="U31" s="7">
        <f>+'Muestreo mgL'!V31/27.469</f>
        <v>1.8202337180093925E-3</v>
      </c>
      <c r="V31" s="7">
        <f>+'Muestreo mgL'!W31/39.098</f>
        <v>7.9006598803007828E-3</v>
      </c>
      <c r="W31" s="7">
        <f>+'Muestreo mgL'!X31/22.99</f>
        <v>1.5015224010439322E-2</v>
      </c>
      <c r="X31" s="7">
        <f>+'Muestreo mgL'!Y31/18.998</f>
        <v>0</v>
      </c>
      <c r="Y31" s="7">
        <f>+'Muestreo mgL'!Z31/46.005</f>
        <v>1.0868383871318334E-3</v>
      </c>
      <c r="Z31" s="7">
        <f>+'Muestreo mgL'!AA31/62.004</f>
        <v>0.12095993806851171</v>
      </c>
      <c r="AA31" s="7">
        <f>+'Muestreo mgL'!AB31/35.453</f>
        <v>1.692381462781711E-2</v>
      </c>
      <c r="AB31" s="7">
        <f>+'Muestreo mgL'!AC31/48.03</f>
        <v>4.1640641265875498E-3</v>
      </c>
      <c r="AC31" s="7">
        <f>+'Muestreo mgL'!AD31/31.6587</f>
        <v>3.1586893965955647E-3</v>
      </c>
      <c r="AD31">
        <f>+'Muestreo mgL'!AE31</f>
        <v>36</v>
      </c>
      <c r="AE31">
        <v>3</v>
      </c>
      <c r="AF31" s="9">
        <f t="shared" si="1"/>
        <v>9.9576600911395405E-3</v>
      </c>
      <c r="AG31" t="str">
        <f t="shared" si="2"/>
        <v>BIEN</v>
      </c>
      <c r="AH31" s="7"/>
    </row>
    <row r="32" spans="1:35" x14ac:dyDescent="0.25">
      <c r="A32" t="str">
        <f>+'Muestreo mgL'!A32</f>
        <v xml:space="preserve">MANAIAL </v>
      </c>
      <c r="B32" t="str">
        <f>+'Muestreo mgL'!B32</f>
        <v>MANANTIAL MONTE ROJO</v>
      </c>
      <c r="C32" t="str">
        <f>+'Muestreo mgL'!C32</f>
        <v>Manantial</v>
      </c>
      <c r="D32" t="str">
        <f t="shared" si="0"/>
        <v>#592d74</v>
      </c>
      <c r="E32" t="str">
        <f>+'Muestreo mgL'!E32</f>
        <v>#e3e31f</v>
      </c>
      <c r="F32" t="str">
        <f>+'Muestreo mgL'!G32</f>
        <v>o</v>
      </c>
      <c r="G32">
        <f>+'Muestreo mgL'!H32</f>
        <v>35</v>
      </c>
      <c r="H32">
        <f>+'Muestreo mgL'!I32</f>
        <v>0.8</v>
      </c>
      <c r="I32" t="str">
        <f>+'Muestreo mgL'!J32</f>
        <v>CAMPO III</v>
      </c>
      <c r="J32" t="str">
        <f>+'Muestreo mgL'!K32</f>
        <v>Dry</v>
      </c>
      <c r="K32" t="str">
        <f>+'Muestreo mgL'!L32</f>
        <v>Superficial</v>
      </c>
      <c r="L32" t="str">
        <f>+'Muestreo mgL'!M32</f>
        <v xml:space="preserve">MANAIAL </v>
      </c>
      <c r="M32">
        <f>+'Muestreo mgL'!N32</f>
        <v>36809</v>
      </c>
      <c r="N32" s="1">
        <f>+'Muestreo mgL'!O32</f>
        <v>44275</v>
      </c>
      <c r="O32">
        <f>+'Muestreo mgL'!P32</f>
        <v>6.36</v>
      </c>
      <c r="P32" s="7">
        <f>+'Muestreo mgL'!Q32/61.016</f>
        <v>7.997902189589616E-2</v>
      </c>
      <c r="Q32" s="7">
        <f>+'Muestreo mgL'!R32/30.005</f>
        <v>0</v>
      </c>
      <c r="R32" s="7">
        <f>+'Muestreo mgL'!S32/20.04</f>
        <v>4.9900199600798403E-2</v>
      </c>
      <c r="S32" s="7">
        <f>+'Muestreo mgL'!T32/12.1525</f>
        <v>4.1143797572515947E-2</v>
      </c>
      <c r="T32" s="7">
        <f>+'Muestreo mgL'!U32/27.9225</f>
        <v>1.7906706061420004E-3</v>
      </c>
      <c r="U32" s="7">
        <f>+'Muestreo mgL'!V32/27.469</f>
        <v>1.8202337180093925E-3</v>
      </c>
      <c r="V32" s="7">
        <f>+'Muestreo mgL'!W32/39.098</f>
        <v>5.34196122563814E-2</v>
      </c>
      <c r="W32" s="7">
        <f>+'Muestreo mgL'!X32/22.99</f>
        <v>3.819051761635494E-2</v>
      </c>
      <c r="X32" s="7">
        <f>+'Muestreo mgL'!Y32/18.998</f>
        <v>0</v>
      </c>
      <c r="Y32" s="7">
        <f>+'Muestreo mgL'!Z32/46.005</f>
        <v>1.0868383871318334E-3</v>
      </c>
      <c r="Z32" s="7">
        <f>+'Muestreo mgL'!AA32/62.004</f>
        <v>2.5804786787949167E-2</v>
      </c>
      <c r="AA32" s="7">
        <f>+'Muestreo mgL'!AB32/35.453</f>
        <v>8.4619073139085548E-3</v>
      </c>
      <c r="AB32" s="7">
        <f>+'Muestreo mgL'!AC32/48.03</f>
        <v>1.0410160316468874E-2</v>
      </c>
      <c r="AC32" s="7">
        <f>+'Muestreo mgL'!AD32/31.6587</f>
        <v>3.1586893965955647E-3</v>
      </c>
      <c r="AD32">
        <f>+'Muestreo mgL'!AE32</f>
        <v>37</v>
      </c>
      <c r="AE32">
        <v>1</v>
      </c>
      <c r="AF32" s="9">
        <f t="shared" si="1"/>
        <v>0.18872880836174397</v>
      </c>
      <c r="AG32" t="str">
        <f t="shared" si="2"/>
        <v>BIEN</v>
      </c>
      <c r="AH32" s="7"/>
    </row>
    <row r="33" spans="1:34" x14ac:dyDescent="0.25">
      <c r="A33" t="str">
        <f>+'Muestreo mgL'!A33</f>
        <v>PCM2ABAS</v>
      </c>
      <c r="B33" t="str">
        <f>+'Muestreo mgL'!B33</f>
        <v>PCM 2 ABAS</v>
      </c>
      <c r="C33" t="str">
        <f>+'Muestreo mgL'!C33</f>
        <v>ABAS</v>
      </c>
      <c r="D33" t="str">
        <f t="shared" si="0"/>
        <v>#3b94b0</v>
      </c>
      <c r="E33" t="str">
        <f>+'Muestreo mgL'!E33</f>
        <v>#e81406</v>
      </c>
      <c r="F33" t="str">
        <f>+'Muestreo mgL'!G33</f>
        <v>o</v>
      </c>
      <c r="G33">
        <f>+'Muestreo mgL'!H33</f>
        <v>35</v>
      </c>
      <c r="H33">
        <f>+'Muestreo mgL'!I33</f>
        <v>0.8</v>
      </c>
      <c r="I33" t="str">
        <f>+'Muestreo mgL'!J33</f>
        <v>CAMPO III</v>
      </c>
      <c r="J33" t="str">
        <f>+'Muestreo mgL'!K33</f>
        <v>Dry</v>
      </c>
      <c r="K33" t="str">
        <f>+'Muestreo mgL'!L33</f>
        <v>Subterranea</v>
      </c>
      <c r="L33" t="str">
        <f>+'Muestreo mgL'!M33</f>
        <v>PCM2ABAS</v>
      </c>
      <c r="M33">
        <f>+'Muestreo mgL'!N33</f>
        <v>36824</v>
      </c>
      <c r="N33" s="1">
        <f>+'Muestreo mgL'!O33</f>
        <v>44275</v>
      </c>
      <c r="O33">
        <f>+'Muestreo mgL'!P33</f>
        <v>8.33</v>
      </c>
      <c r="P33" s="7">
        <f>+'Muestreo mgL'!Q33/61.016</f>
        <v>2.4793496787727811</v>
      </c>
      <c r="Q33" s="7">
        <f>+'Muestreo mgL'!R33/30.005</f>
        <v>0</v>
      </c>
      <c r="R33" s="7">
        <f>+'Muestreo mgL'!S33/20.04</f>
        <v>0.29940119760479045</v>
      </c>
      <c r="S33" s="7">
        <f>+'Muestreo mgL'!T33/12.1525</f>
        <v>8.2287595145031894E-2</v>
      </c>
      <c r="T33" s="7">
        <f>+'Muestreo mgL'!U33/27.9225</f>
        <v>1.7906706061420004E-3</v>
      </c>
      <c r="U33" s="7">
        <f>+'Muestreo mgL'!V33/27.469</f>
        <v>1.8202337180093925E-3</v>
      </c>
      <c r="V33" s="7">
        <f>+'Muestreo mgL'!W33/39.098</f>
        <v>4.1255307176837688E-2</v>
      </c>
      <c r="W33" s="7">
        <f>+'Muestreo mgL'!X33/22.99</f>
        <v>1.8361461505002177</v>
      </c>
      <c r="X33" s="7">
        <f>+'Muestreo mgL'!Y33/18.998</f>
        <v>0</v>
      </c>
      <c r="Y33" s="7">
        <f>+'Muestreo mgL'!Z33/46.005</f>
        <v>1.0868383871318334E-3</v>
      </c>
      <c r="Z33" s="7">
        <f>+'Muestreo mgL'!AA33/62.004</f>
        <v>8.0639958712341148E-4</v>
      </c>
      <c r="AA33" s="7">
        <f>+'Muestreo mgL'!AB33/35.453</f>
        <v>1.4103178856514256E-2</v>
      </c>
      <c r="AB33" s="7">
        <f>+'Muestreo mgL'!AC33/48.03</f>
        <v>1.0410160316468874E-2</v>
      </c>
      <c r="AC33" s="7">
        <f>+'Muestreo mgL'!AD33/31.6587</f>
        <v>3.1586893965955647E-3</v>
      </c>
      <c r="AD33">
        <f>+'Muestreo mgL'!AE33</f>
        <v>153</v>
      </c>
      <c r="AE33">
        <v>2</v>
      </c>
      <c r="AF33" s="9">
        <f t="shared" si="1"/>
        <v>5.1551544205248906E-2</v>
      </c>
      <c r="AG33" t="str">
        <f t="shared" si="2"/>
        <v>BIEN</v>
      </c>
      <c r="AH33" s="7"/>
    </row>
    <row r="34" spans="1:34" x14ac:dyDescent="0.25">
      <c r="A34" t="str">
        <f>+'Muestreo mgL'!A34</f>
        <v>ESPUSA03</v>
      </c>
      <c r="B34" t="str">
        <f>+'Muestreo mgL'!B34</f>
        <v>ESPUSATO</v>
      </c>
      <c r="C34" t="str">
        <f>+'Muestreo mgL'!C34</f>
        <v>Pozo</v>
      </c>
      <c r="D34" t="str">
        <f t="shared" si="0"/>
        <v>#2EF0FA</v>
      </c>
      <c r="E34" t="str">
        <f>+'Muestreo mgL'!E34</f>
        <v>#8c26ca</v>
      </c>
      <c r="F34" t="str">
        <f>+'Muestreo mgL'!G34</f>
        <v>p</v>
      </c>
      <c r="G34">
        <f>+'Muestreo mgL'!H34</f>
        <v>35</v>
      </c>
      <c r="H34">
        <f>+'Muestreo mgL'!I34</f>
        <v>0.8</v>
      </c>
      <c r="I34" t="str">
        <f>+'Muestreo mgL'!J34</f>
        <v>ZEM IV</v>
      </c>
      <c r="J34" t="str">
        <f>+'Muestreo mgL'!K34</f>
        <v>Wet</v>
      </c>
      <c r="K34" t="str">
        <f>+'Muestreo mgL'!L34</f>
        <v>Subterranea</v>
      </c>
      <c r="L34" t="str">
        <f>+'Muestreo mgL'!M34</f>
        <v>ESPUSA03</v>
      </c>
      <c r="M34">
        <f>+'Muestreo mgL'!N34</f>
        <v>38229</v>
      </c>
      <c r="N34" s="1">
        <f>+'Muestreo mgL'!O34</f>
        <v>45035</v>
      </c>
      <c r="O34">
        <f>+'Muestreo mgL'!P34</f>
        <v>3.93</v>
      </c>
      <c r="P34" s="7">
        <f>+'Muestreo mgL'!Q34/61.016</f>
        <v>4.9986888684935095E-2</v>
      </c>
      <c r="Q34" s="7">
        <f>+'Muestreo mgL'!R34/30.005</f>
        <v>0</v>
      </c>
      <c r="R34" s="7">
        <f>+'Muestreo mgL'!S34/20.04</f>
        <v>2.4950099800399202E-2</v>
      </c>
      <c r="S34" s="7">
        <f>+'Muestreo mgL'!T34/12.1525</f>
        <v>0.16457519029006379</v>
      </c>
      <c r="T34" s="7">
        <f>+'Muestreo mgL'!U34/27.9225</f>
        <v>1.7906706061420004E-3</v>
      </c>
      <c r="U34" s="7">
        <f>+'Muestreo mgL'!V34/27.469</f>
        <v>1.8202337180093925E-3</v>
      </c>
      <c r="V34" s="7">
        <f>+'Muestreo mgL'!W34/39.098</f>
        <v>2.3019080259859839E-2</v>
      </c>
      <c r="W34" s="7">
        <f>+'Muestreo mgL'!X34/22.99</f>
        <v>0.12614180078294912</v>
      </c>
      <c r="X34" s="7">
        <f>+'Muestreo mgL'!Y34/18.998</f>
        <v>0</v>
      </c>
      <c r="Y34" s="7">
        <f>+'Muestreo mgL'!Z34/46.005</f>
        <v>1.0868383871318334E-3</v>
      </c>
      <c r="Z34" s="7">
        <f>+'Muestreo mgL'!AA34/62.004</f>
        <v>0.15482872072769499</v>
      </c>
      <c r="AA34" s="7">
        <f>+'Muestreo mgL'!AB34/35.453</f>
        <v>8.7439708910388395E-2</v>
      </c>
      <c r="AB34" s="7">
        <f>+'Muestreo mgL'!AC34/48.03</f>
        <v>1.0410160316468874E-2</v>
      </c>
      <c r="AC34" s="7">
        <f>+'Muestreo mgL'!AD34/31.6587</f>
        <v>1.8952136379573388E-2</v>
      </c>
      <c r="AD34">
        <f>+'Muestreo mgL'!AE34</f>
        <v>52</v>
      </c>
      <c r="AE34">
        <v>3</v>
      </c>
      <c r="AF34" s="9">
        <f t="shared" si="1"/>
        <v>5.6163716904052974E-2</v>
      </c>
      <c r="AG34" t="str">
        <f t="shared" si="2"/>
        <v>BIEN</v>
      </c>
      <c r="AH34" s="7"/>
    </row>
    <row r="35" spans="1:34" x14ac:dyDescent="0.25">
      <c r="A35" t="str">
        <f>+'Muestreo mgL'!A35</f>
        <v>QULGOM01</v>
      </c>
      <c r="B35" t="str">
        <f>+'Muestreo mgL'!B35</f>
        <v>QUEBRADA LA GOMEZ</v>
      </c>
      <c r="C35" t="str">
        <f>+'Muestreo mgL'!C35</f>
        <v>Quebrada</v>
      </c>
      <c r="D35" t="str">
        <f t="shared" si="0"/>
        <v>#2EF0FA</v>
      </c>
      <c r="E35" t="str">
        <f>+'Muestreo mgL'!E35</f>
        <v>#1fe33d</v>
      </c>
      <c r="F35" t="str">
        <f>+'Muestreo mgL'!G35</f>
        <v>p</v>
      </c>
      <c r="G35">
        <f>+'Muestreo mgL'!H35</f>
        <v>35</v>
      </c>
      <c r="H35">
        <f>+'Muestreo mgL'!I35</f>
        <v>0.8</v>
      </c>
      <c r="I35" t="str">
        <f>+'Muestreo mgL'!J35</f>
        <v>ZEM IV</v>
      </c>
      <c r="J35" t="str">
        <f>+'Muestreo mgL'!K35</f>
        <v>Wet</v>
      </c>
      <c r="K35" t="str">
        <f>+'Muestreo mgL'!L35</f>
        <v>Superficial</v>
      </c>
      <c r="L35" t="str">
        <f>+'Muestreo mgL'!M35</f>
        <v>QULGOM01</v>
      </c>
      <c r="M35">
        <f>+'Muestreo mgL'!N35</f>
        <v>38235</v>
      </c>
      <c r="N35" s="1">
        <f>+'Muestreo mgL'!O35</f>
        <v>45035</v>
      </c>
      <c r="O35">
        <f>+'Muestreo mgL'!P35</f>
        <v>4.76</v>
      </c>
      <c r="P35" s="7">
        <f>+'Muestreo mgL'!Q35/61.016</f>
        <v>4.9986888684935095E-2</v>
      </c>
      <c r="Q35" s="7">
        <f>+'Muestreo mgL'!R35/30.005</f>
        <v>0</v>
      </c>
      <c r="R35" s="7">
        <f>+'Muestreo mgL'!S35/20.04</f>
        <v>2.4950099800399202E-2</v>
      </c>
      <c r="S35" s="7">
        <f>+'Muestreo mgL'!T35/12.1525</f>
        <v>8.2287595145031894E-2</v>
      </c>
      <c r="T35" s="7">
        <f>+'Muestreo mgL'!U35/27.9225</f>
        <v>1.7906706061420004E-3</v>
      </c>
      <c r="U35" s="7">
        <f>+'Muestreo mgL'!V35/27.469</f>
        <v>1.8202337180093925E-3</v>
      </c>
      <c r="V35" s="7">
        <f>+'Muestreo mgL'!W35/39.098</f>
        <v>2.4297918052074274E-2</v>
      </c>
      <c r="W35" s="7">
        <f>+'Muestreo mgL'!X35/22.99</f>
        <v>3.0448020878642887E-2</v>
      </c>
      <c r="X35" s="7">
        <f>+'Muestreo mgL'!Y35/18.998</f>
        <v>0</v>
      </c>
      <c r="Y35" s="7">
        <f>+'Muestreo mgL'!Z35/46.005</f>
        <v>1.0868383871318334E-3</v>
      </c>
      <c r="Z35" s="7">
        <f>+'Muestreo mgL'!AA35/62.004</f>
        <v>2.9030385136442811E-2</v>
      </c>
      <c r="AA35" s="7">
        <f>+'Muestreo mgL'!AB35/35.453</f>
        <v>4.2309536569542769E-2</v>
      </c>
      <c r="AB35" s="7">
        <f>+'Muestreo mgL'!AC35/48.03</f>
        <v>3.3312513012700398E-2</v>
      </c>
      <c r="AC35" s="7">
        <f>+'Muestreo mgL'!AD35/31.6587</f>
        <v>3.1586893965955647E-3</v>
      </c>
      <c r="AD35">
        <f>+'Muestreo mgL'!AE35</f>
        <v>36</v>
      </c>
      <c r="AE35">
        <v>3</v>
      </c>
      <c r="AF35" s="9">
        <f t="shared" si="1"/>
        <v>2.3195761089546286E-2</v>
      </c>
      <c r="AG35" t="str">
        <f t="shared" si="2"/>
        <v>BIEN</v>
      </c>
      <c r="AH35" s="7"/>
    </row>
    <row r="36" spans="1:34" x14ac:dyDescent="0.25">
      <c r="A36" t="str">
        <f>+'Muestreo mgL'!A36</f>
        <v>FINJAM03</v>
      </c>
      <c r="B36" t="str">
        <f>+'Muestreo mgL'!B36</f>
        <v>FINCA JAMAICA</v>
      </c>
      <c r="C36" t="str">
        <f>+'Muestreo mgL'!C36</f>
        <v>Pozo</v>
      </c>
      <c r="D36" t="str">
        <f t="shared" si="0"/>
        <v>#592d74</v>
      </c>
      <c r="E36" t="str">
        <f>+'Muestreo mgL'!E36</f>
        <v>#8c26ca</v>
      </c>
      <c r="F36" t="str">
        <f>+'Muestreo mgL'!G36</f>
        <v>p</v>
      </c>
      <c r="G36">
        <f>+'Muestreo mgL'!H36</f>
        <v>35</v>
      </c>
      <c r="H36">
        <f>+'Muestreo mgL'!I36</f>
        <v>0.8</v>
      </c>
      <c r="I36" t="str">
        <f>+'Muestreo mgL'!J36</f>
        <v>ZEM IV</v>
      </c>
      <c r="J36" t="str">
        <f>+'Muestreo mgL'!K36</f>
        <v>Wet</v>
      </c>
      <c r="K36" t="str">
        <f>+'Muestreo mgL'!L36</f>
        <v>Subterranea</v>
      </c>
      <c r="L36" t="str">
        <f>+'Muestreo mgL'!M36</f>
        <v>FINJAM03</v>
      </c>
      <c r="M36">
        <f>+'Muestreo mgL'!N36</f>
        <v>38228</v>
      </c>
      <c r="N36" s="1">
        <f>+'Muestreo mgL'!O36</f>
        <v>45035</v>
      </c>
      <c r="O36">
        <f>+'Muestreo mgL'!P36</f>
        <v>5.97</v>
      </c>
      <c r="P36" s="7">
        <f>+'Muestreo mgL'!Q36/61.016</f>
        <v>0.43988462042742887</v>
      </c>
      <c r="Q36" s="7">
        <f>+'Muestreo mgL'!R36/30.005</f>
        <v>0</v>
      </c>
      <c r="R36" s="7">
        <f>+'Muestreo mgL'!S36/20.04</f>
        <v>0.19960079840319361</v>
      </c>
      <c r="S36" s="7">
        <f>+'Muestreo mgL'!T36/12.1525</f>
        <v>0.16457519029006379</v>
      </c>
      <c r="T36" s="7">
        <f>+'Muestreo mgL'!U36/27.9225</f>
        <v>1.7906706061420004E-3</v>
      </c>
      <c r="U36" s="7">
        <f>+'Muestreo mgL'!V36/27.469</f>
        <v>1.8202337180093925E-3</v>
      </c>
      <c r="V36" s="7">
        <f>+'Muestreo mgL'!W36/39.098</f>
        <v>0.14322983272801676</v>
      </c>
      <c r="W36" s="7">
        <f>+'Muestreo mgL'!X36/22.99</f>
        <v>0.20443671161374513</v>
      </c>
      <c r="X36" s="7">
        <f>+'Muestreo mgL'!Y36/18.998</f>
        <v>0</v>
      </c>
      <c r="Y36" s="7">
        <f>+'Muestreo mgL'!Z36/46.005</f>
        <v>1.0868383871318334E-3</v>
      </c>
      <c r="Z36" s="7">
        <f>+'Muestreo mgL'!AA36/62.004</f>
        <v>3.3868782659183284E-2</v>
      </c>
      <c r="AA36" s="7">
        <f>+'Muestreo mgL'!AB36/35.453</f>
        <v>1.4103178856514256E-2</v>
      </c>
      <c r="AB36" s="7">
        <f>+'Muestreo mgL'!AC36/48.03</f>
        <v>1.4574224443056422E-2</v>
      </c>
      <c r="AC36" s="7">
        <f>+'Muestreo mgL'!AD36/31.6587</f>
        <v>1.2634757586382259E-2</v>
      </c>
      <c r="AD36">
        <f>+'Muestreo mgL'!AE36</f>
        <v>81</v>
      </c>
      <c r="AE36">
        <v>1</v>
      </c>
      <c r="AF36" s="9">
        <f t="shared" si="1"/>
        <v>0.17245847359924335</v>
      </c>
      <c r="AG36" t="str">
        <f t="shared" si="2"/>
        <v>BIEN</v>
      </c>
      <c r="AH36" s="7"/>
    </row>
    <row r="37" spans="1:34" x14ac:dyDescent="0.25">
      <c r="A37" t="str">
        <f>+'Muestreo mgL'!A37</f>
        <v>ACKM3602</v>
      </c>
      <c r="B37" t="str">
        <f>+'Muestreo mgL'!B37</f>
        <v>ACUEDUCTO KM 36 MARYOMI BADILLO</v>
      </c>
      <c r="C37" t="str">
        <f>+'Muestreo mgL'!C37</f>
        <v>Aljibe</v>
      </c>
      <c r="D37" t="str">
        <f t="shared" si="0"/>
        <v>#592d74</v>
      </c>
      <c r="E37" t="str">
        <f>+'Muestreo mgL'!E37</f>
        <v>#e37587</v>
      </c>
      <c r="F37" t="str">
        <f>+'Muestreo mgL'!G37</f>
        <v>p</v>
      </c>
      <c r="G37">
        <f>+'Muestreo mgL'!H37</f>
        <v>35</v>
      </c>
      <c r="H37">
        <f>+'Muestreo mgL'!I37</f>
        <v>0.8</v>
      </c>
      <c r="I37" t="str">
        <f>+'Muestreo mgL'!J37</f>
        <v>ZEM IV</v>
      </c>
      <c r="J37" t="str">
        <f>+'Muestreo mgL'!K37</f>
        <v>Wet</v>
      </c>
      <c r="K37" t="str">
        <f>+'Muestreo mgL'!L37</f>
        <v>Subterranea</v>
      </c>
      <c r="L37" t="str">
        <f>+'Muestreo mgL'!M37</f>
        <v>ACKM3602</v>
      </c>
      <c r="M37">
        <f>+'Muestreo mgL'!N37</f>
        <v>38234</v>
      </c>
      <c r="N37" s="1">
        <f>+'Muestreo mgL'!O37</f>
        <v>45035</v>
      </c>
      <c r="O37">
        <f>+'Muestreo mgL'!P37</f>
        <v>6.26</v>
      </c>
      <c r="P37" s="7">
        <f>+'Muestreo mgL'!Q37/61.016</f>
        <v>0.67982168611511729</v>
      </c>
      <c r="Q37" s="7">
        <f>+'Muestreo mgL'!R37/30.005</f>
        <v>0</v>
      </c>
      <c r="R37" s="7">
        <f>+'Muestreo mgL'!S37/20.04</f>
        <v>2.4950099800399202E-2</v>
      </c>
      <c r="S37" s="7">
        <f>+'Muestreo mgL'!T37/12.1525</f>
        <v>0.16457519029006379</v>
      </c>
      <c r="T37" s="7">
        <f>+'Muestreo mgL'!U37/27.9225</f>
        <v>1.7906706061420004E-3</v>
      </c>
      <c r="U37" s="7">
        <f>+'Muestreo mgL'!V37/27.469</f>
        <v>1.8202337180093925E-3</v>
      </c>
      <c r="V37" s="7">
        <f>+'Muestreo mgL'!W37/39.098</f>
        <v>0.1150954012992992</v>
      </c>
      <c r="W37" s="7">
        <f>+'Muestreo mgL'!X37/22.99</f>
        <v>0.43062200956937802</v>
      </c>
      <c r="X37" s="7">
        <f>+'Muestreo mgL'!Y37/18.998</f>
        <v>0</v>
      </c>
      <c r="Y37" s="7">
        <f>+'Muestreo mgL'!Z37/46.005</f>
        <v>1.0868383871318334E-3</v>
      </c>
      <c r="Z37" s="7">
        <f>+'Muestreo mgL'!AA37/62.004</f>
        <v>9.6767950454809369E-3</v>
      </c>
      <c r="AA37" s="7">
        <f>+'Muestreo mgL'!AB37/35.453</f>
        <v>3.6668265026937069E-2</v>
      </c>
      <c r="AB37" s="7">
        <f>+'Muestreo mgL'!AC37/48.03</f>
        <v>1.2492192379762648E-2</v>
      </c>
      <c r="AC37" s="7">
        <f>+'Muestreo mgL'!AD37/31.6587</f>
        <v>9.476068189786694E-3</v>
      </c>
      <c r="AD37">
        <f>+'Muestreo mgL'!AE37</f>
        <v>123</v>
      </c>
      <c r="AE37">
        <v>1</v>
      </c>
      <c r="AF37" s="9">
        <f t="shared" si="1"/>
        <v>2.3178192604869545E-3</v>
      </c>
      <c r="AG37" t="str">
        <f t="shared" si="2"/>
        <v>BIEN</v>
      </c>
      <c r="AH37" s="7"/>
    </row>
    <row r="38" spans="1:34" x14ac:dyDescent="0.25">
      <c r="A38" t="str">
        <f>+'Muestreo mgL'!A38</f>
        <v>FINJOH01</v>
      </c>
      <c r="B38" t="str">
        <f>+'Muestreo mgL'!B38</f>
        <v>FINCA JOHAN RUIZ</v>
      </c>
      <c r="C38" t="str">
        <f>+'Muestreo mgL'!C38</f>
        <v>Aljibe</v>
      </c>
      <c r="D38" t="str">
        <f t="shared" si="0"/>
        <v>#2EF0FA</v>
      </c>
      <c r="E38" t="str">
        <f>+'Muestreo mgL'!E38</f>
        <v>#e37587</v>
      </c>
      <c r="F38" t="str">
        <f>+'Muestreo mgL'!G38</f>
        <v>p</v>
      </c>
      <c r="G38">
        <f>+'Muestreo mgL'!H38</f>
        <v>35</v>
      </c>
      <c r="H38">
        <f>+'Muestreo mgL'!I38</f>
        <v>0.8</v>
      </c>
      <c r="I38" t="str">
        <f>+'Muestreo mgL'!J38</f>
        <v>ZEM IV</v>
      </c>
      <c r="J38" t="str">
        <f>+'Muestreo mgL'!K38</f>
        <v>Wet</v>
      </c>
      <c r="K38" t="str">
        <f>+'Muestreo mgL'!L38</f>
        <v>Subterranea</v>
      </c>
      <c r="L38" t="str">
        <f>+'Muestreo mgL'!M38</f>
        <v>FINJOH01</v>
      </c>
      <c r="M38">
        <f>+'Muestreo mgL'!N38</f>
        <v>38264</v>
      </c>
      <c r="N38" s="1">
        <f>+'Muestreo mgL'!O38</f>
        <v>45036</v>
      </c>
      <c r="O38">
        <f>+'Muestreo mgL'!P38</f>
        <v>4.3</v>
      </c>
      <c r="P38" s="7">
        <f>+'Muestreo mgL'!Q38/61.016</f>
        <v>4.9986888684935095E-2</v>
      </c>
      <c r="Q38" s="7">
        <f>+'Muestreo mgL'!R38/30.005</f>
        <v>0</v>
      </c>
      <c r="R38" s="7">
        <f>+'Muestreo mgL'!S38/20.04</f>
        <v>0.5988023952095809</v>
      </c>
      <c r="S38" s="7">
        <f>+'Muestreo mgL'!T38/12.1525</f>
        <v>0.57601316601522323</v>
      </c>
      <c r="T38" s="7">
        <f>+'Muestreo mgL'!U38/27.9225</f>
        <v>3.5813412122840007E-3</v>
      </c>
      <c r="U38" s="7">
        <f>+'Muestreo mgL'!V38/27.469</f>
        <v>7.2809348720375699E-3</v>
      </c>
      <c r="V38" s="7">
        <f>+'Muestreo mgL'!W38/39.098</f>
        <v>0.25320988285845825</v>
      </c>
      <c r="W38" s="7">
        <f>+'Muestreo mgL'!X38/22.99</f>
        <v>4.5672031317964337E-2</v>
      </c>
      <c r="X38" s="7">
        <f>+'Muestreo mgL'!Y38/18.998</f>
        <v>0</v>
      </c>
      <c r="Y38" s="7">
        <f>+'Muestreo mgL'!Z38/46.005</f>
        <v>1.0868383871318334E-3</v>
      </c>
      <c r="Z38" s="7">
        <f>+'Muestreo mgL'!AA38/62.004</f>
        <v>1.3112057286626668</v>
      </c>
      <c r="AA38" s="7">
        <f>+'Muestreo mgL'!AB38/35.453</f>
        <v>0.16077623896426255</v>
      </c>
      <c r="AB38" s="7">
        <f>+'Muestreo mgL'!AC38/48.03</f>
        <v>6.2460961898813238E-3</v>
      </c>
      <c r="AC38" s="7">
        <f>+'Muestreo mgL'!AD38/31.6587</f>
        <v>1.5793446982977823E-2</v>
      </c>
      <c r="AD38">
        <f>+'Muestreo mgL'!AE38</f>
        <v>177</v>
      </c>
      <c r="AE38">
        <v>3</v>
      </c>
      <c r="AF38" s="9">
        <f t="shared" si="1"/>
        <v>1.8160915219836361E-2</v>
      </c>
      <c r="AG38" t="str">
        <f t="shared" si="2"/>
        <v>BIEN</v>
      </c>
      <c r="AH38" s="7"/>
    </row>
    <row r="39" spans="1:34" x14ac:dyDescent="0.25">
      <c r="A39" t="str">
        <f>+'Muestreo mgL'!A39</f>
        <v>FINLSD01</v>
      </c>
      <c r="B39" t="str">
        <f>+'Muestreo mgL'!B39</f>
        <v>FINCA LAS DELICIAS</v>
      </c>
      <c r="C39" t="str">
        <f>+'Muestreo mgL'!C39</f>
        <v>Aljibe</v>
      </c>
      <c r="D39" t="str">
        <f t="shared" si="0"/>
        <v>#2EF0FA</v>
      </c>
      <c r="E39" t="str">
        <f>+'Muestreo mgL'!E39</f>
        <v>#e37587</v>
      </c>
      <c r="F39" t="str">
        <f>+'Muestreo mgL'!G39</f>
        <v>p</v>
      </c>
      <c r="G39">
        <f>+'Muestreo mgL'!H39</f>
        <v>35</v>
      </c>
      <c r="H39">
        <f>+'Muestreo mgL'!I39</f>
        <v>0.8</v>
      </c>
      <c r="I39" t="str">
        <f>+'Muestreo mgL'!J39</f>
        <v>ZEM IV</v>
      </c>
      <c r="J39" t="str">
        <f>+'Muestreo mgL'!K39</f>
        <v>Wet</v>
      </c>
      <c r="K39" t="str">
        <f>+'Muestreo mgL'!L39</f>
        <v>Subterranea</v>
      </c>
      <c r="L39" t="str">
        <f>+'Muestreo mgL'!M39</f>
        <v>FINLSD01</v>
      </c>
      <c r="M39">
        <f>+'Muestreo mgL'!N39</f>
        <v>38271</v>
      </c>
      <c r="N39" s="1">
        <f>+'Muestreo mgL'!O39</f>
        <v>45036</v>
      </c>
      <c r="O39">
        <f>+'Muestreo mgL'!P39</f>
        <v>4.43</v>
      </c>
      <c r="P39" s="7">
        <f>+'Muestreo mgL'!Q39/61.016</f>
        <v>4.9986888684935095E-2</v>
      </c>
      <c r="Q39" s="7">
        <f>+'Muestreo mgL'!R39/30.005</f>
        <v>0</v>
      </c>
      <c r="R39" s="7">
        <f>+'Muestreo mgL'!S39/20.04</f>
        <v>2.4950099800399202E-2</v>
      </c>
      <c r="S39" s="7">
        <f>+'Muestreo mgL'!T39/12.1525</f>
        <v>8.2287595145031894E-2</v>
      </c>
      <c r="T39" s="7">
        <f>+'Muestreo mgL'!U39/27.9225</f>
        <v>1.7906706061420004E-3</v>
      </c>
      <c r="U39" s="7">
        <f>+'Muestreo mgL'!V39/27.469</f>
        <v>1.8202337180093925E-3</v>
      </c>
      <c r="V39" s="7">
        <f>+'Muestreo mgL'!W39/39.098</f>
        <v>1.1253772571487033E-2</v>
      </c>
      <c r="W39" s="7">
        <f>+'Muestreo mgL'!X39/22.99</f>
        <v>2.653327533710309E-2</v>
      </c>
      <c r="X39" s="7">
        <f>+'Muestreo mgL'!Y39/18.998</f>
        <v>0</v>
      </c>
      <c r="Y39" s="7">
        <f>+'Muestreo mgL'!Z39/46.005</f>
        <v>1.0868383871318334E-3</v>
      </c>
      <c r="Z39" s="7">
        <f>+'Muestreo mgL'!AA39/62.004</f>
        <v>7.4188762015353849E-2</v>
      </c>
      <c r="AA39" s="7">
        <f>+'Muestreo mgL'!AB39/35.453</f>
        <v>2.5385721941725663E-2</v>
      </c>
      <c r="AB39" s="7">
        <f>+'Muestreo mgL'!AC39/48.03</f>
        <v>2.0820320632937749E-3</v>
      </c>
      <c r="AC39" s="7">
        <f>+'Muestreo mgL'!AD39/31.6587</f>
        <v>1.2634757586382259E-2</v>
      </c>
      <c r="AD39">
        <f>+'Muestreo mgL'!AE39</f>
        <v>31</v>
      </c>
      <c r="AE39">
        <v>3</v>
      </c>
      <c r="AF39" s="9">
        <f t="shared" si="1"/>
        <v>2.2309984761554179E-2</v>
      </c>
      <c r="AG39" t="str">
        <f t="shared" si="2"/>
        <v>BIEN</v>
      </c>
      <c r="AH39" s="7"/>
    </row>
    <row r="40" spans="1:34" x14ac:dyDescent="0.25">
      <c r="A40" t="str">
        <f>+'Muestreo mgL'!A40</f>
        <v>FINLES01</v>
      </c>
      <c r="B40" t="str">
        <f>+'Muestreo mgL'!B40</f>
        <v>FINCA LA ESMERALDA</v>
      </c>
      <c r="C40" t="str">
        <f>+'Muestreo mgL'!C40</f>
        <v>Aljibe</v>
      </c>
      <c r="D40" t="str">
        <f t="shared" si="0"/>
        <v>#2EF0FA</v>
      </c>
      <c r="E40" t="str">
        <f>+'Muestreo mgL'!E40</f>
        <v>#e37587</v>
      </c>
      <c r="F40" t="str">
        <f>+'Muestreo mgL'!G40</f>
        <v>p</v>
      </c>
      <c r="G40">
        <f>+'Muestreo mgL'!H40</f>
        <v>35</v>
      </c>
      <c r="H40">
        <f>+'Muestreo mgL'!I40</f>
        <v>0.8</v>
      </c>
      <c r="I40" t="str">
        <f>+'Muestreo mgL'!J40</f>
        <v>ZEM IV</v>
      </c>
      <c r="J40" t="str">
        <f>+'Muestreo mgL'!K40</f>
        <v>Wet</v>
      </c>
      <c r="K40" t="str">
        <f>+'Muestreo mgL'!L40</f>
        <v>Subterranea</v>
      </c>
      <c r="L40" t="str">
        <f>+'Muestreo mgL'!M40</f>
        <v>FINLES01</v>
      </c>
      <c r="M40">
        <f>+'Muestreo mgL'!N40</f>
        <v>38276</v>
      </c>
      <c r="N40" s="1">
        <f>+'Muestreo mgL'!O40</f>
        <v>45036</v>
      </c>
      <c r="O40">
        <f>+'Muestreo mgL'!P40</f>
        <v>6.05</v>
      </c>
      <c r="P40" s="7">
        <f>+'Muestreo mgL'!Q40/61.016</f>
        <v>0.33991084305755864</v>
      </c>
      <c r="Q40" s="7">
        <f>+'Muestreo mgL'!R40/30.005</f>
        <v>0</v>
      </c>
      <c r="R40" s="7">
        <f>+'Muestreo mgL'!S40/20.04</f>
        <v>0.34930139720558884</v>
      </c>
      <c r="S40" s="7">
        <f>+'Muestreo mgL'!T40/12.1525</f>
        <v>0.16457519029006379</v>
      </c>
      <c r="T40" s="7">
        <f>+'Muestreo mgL'!U40/27.9225</f>
        <v>1.7906706061420004E-3</v>
      </c>
      <c r="U40" s="7">
        <f>+'Muestreo mgL'!V40/27.469</f>
        <v>1.8202337180093925E-3</v>
      </c>
      <c r="V40" s="7">
        <f>+'Muestreo mgL'!W40/39.098</f>
        <v>4.348048493529081E-2</v>
      </c>
      <c r="W40" s="7">
        <f>+'Muestreo mgL'!X40/22.99</f>
        <v>0.17833840800347978</v>
      </c>
      <c r="X40" s="7">
        <f>+'Muestreo mgL'!Y40/18.998</f>
        <v>0</v>
      </c>
      <c r="Y40" s="7">
        <f>+'Muestreo mgL'!Z40/46.005</f>
        <v>1.0868383871318334E-3</v>
      </c>
      <c r="Z40" s="7">
        <f>+'Muestreo mgL'!AA40/62.004</f>
        <v>9.8380749629056186E-2</v>
      </c>
      <c r="AA40" s="7">
        <f>+'Muestreo mgL'!AB40/35.453</f>
        <v>0.13821115279383972</v>
      </c>
      <c r="AB40" s="7">
        <f>+'Muestreo mgL'!AC40/48.03</f>
        <v>1.8738288569643973E-2</v>
      </c>
      <c r="AC40" s="7">
        <f>+'Muestreo mgL'!AD40/31.6587</f>
        <v>3.1586893965955647E-3</v>
      </c>
      <c r="AD40">
        <f>+'Muestreo mgL'!AE40</f>
        <v>69</v>
      </c>
      <c r="AE40">
        <v>3</v>
      </c>
      <c r="AF40" s="9">
        <f t="shared" si="1"/>
        <v>0.10553053797515151</v>
      </c>
      <c r="AG40" t="str">
        <f t="shared" si="2"/>
        <v>BIEN</v>
      </c>
      <c r="AH40" s="7"/>
    </row>
    <row r="41" spans="1:34" x14ac:dyDescent="0.25">
      <c r="A41" t="str">
        <f>+'Muestreo mgL'!A41</f>
        <v>QUPPA01</v>
      </c>
      <c r="B41" t="str">
        <f>+'Muestreo mgL'!B41</f>
        <v>QUEBRADA PROCESADORA DE PALMAS ACEITE</v>
      </c>
      <c r="C41" t="str">
        <f>+'Muestreo mgL'!C41</f>
        <v>Quebrada</v>
      </c>
      <c r="D41" t="str">
        <f t="shared" si="0"/>
        <v>#08d81a</v>
      </c>
      <c r="E41" t="str">
        <f>+'Muestreo mgL'!E41</f>
        <v>#1fe33d</v>
      </c>
      <c r="F41" t="str">
        <f>+'Muestreo mgL'!G41</f>
        <v>p</v>
      </c>
      <c r="G41">
        <f>+'Muestreo mgL'!H41</f>
        <v>35</v>
      </c>
      <c r="H41">
        <f>+'Muestreo mgL'!I41</f>
        <v>0.8</v>
      </c>
      <c r="I41" t="str">
        <f>+'Muestreo mgL'!J41</f>
        <v>ZEM IV</v>
      </c>
      <c r="J41" t="str">
        <f>+'Muestreo mgL'!K41</f>
        <v>Wet</v>
      </c>
      <c r="K41" t="str">
        <f>+'Muestreo mgL'!L41</f>
        <v>Superficial</v>
      </c>
      <c r="L41" t="str">
        <f>+'Muestreo mgL'!M41</f>
        <v>QUPPA01</v>
      </c>
      <c r="M41">
        <f>+'Muestreo mgL'!N41</f>
        <v>38259</v>
      </c>
      <c r="N41" s="1">
        <f>+'Muestreo mgL'!O41</f>
        <v>45036</v>
      </c>
      <c r="O41">
        <f>+'Muestreo mgL'!P41</f>
        <v>6.56</v>
      </c>
      <c r="P41" s="7">
        <f>+'Muestreo mgL'!Q41/61.016</f>
        <v>0.23993706568768849</v>
      </c>
      <c r="Q41" s="7">
        <f>+'Muestreo mgL'!R41/30.005</f>
        <v>0</v>
      </c>
      <c r="R41" s="7">
        <f>+'Muestreo mgL'!S41/20.04</f>
        <v>0.29940119760479045</v>
      </c>
      <c r="S41" s="7">
        <f>+'Muestreo mgL'!T41/12.1525</f>
        <v>0.49372557087019131</v>
      </c>
      <c r="T41" s="7">
        <f>+'Muestreo mgL'!U41/27.9225</f>
        <v>1.0744023636852E-2</v>
      </c>
      <c r="U41" s="7">
        <f>+'Muestreo mgL'!V41/27.469</f>
        <v>1.8202337180093925E-3</v>
      </c>
      <c r="V41" s="7">
        <f>+'Muestreo mgL'!W41/39.098</f>
        <v>0.23786382935188502</v>
      </c>
      <c r="W41" s="7">
        <f>+'Muestreo mgL'!X41/22.99</f>
        <v>1.6006959547629405</v>
      </c>
      <c r="X41" s="7">
        <f>+'Muestreo mgL'!Y41/18.998</f>
        <v>0</v>
      </c>
      <c r="Y41" s="7">
        <f>+'Muestreo mgL'!Z41/46.005</f>
        <v>1.0868383871318334E-3</v>
      </c>
      <c r="Z41" s="7">
        <f>+'Muestreo mgL'!AA41/62.004</f>
        <v>2.9030385136442811E-2</v>
      </c>
      <c r="AA41" s="7">
        <f>+'Muestreo mgL'!AB41/35.453</f>
        <v>1.5541703099878712</v>
      </c>
      <c r="AB41" s="7">
        <f>+'Muestreo mgL'!AC41/48.03</f>
        <v>4.996876951905059E-2</v>
      </c>
      <c r="AC41" s="7">
        <f>+'Muestreo mgL'!AD41/31.6587</f>
        <v>3.1586893965955647E-3</v>
      </c>
      <c r="AD41">
        <f>+'Muestreo mgL'!AE41</f>
        <v>178</v>
      </c>
      <c r="AE41">
        <v>4</v>
      </c>
      <c r="AF41" s="9">
        <f t="shared" si="1"/>
        <v>0.16839397688093116</v>
      </c>
      <c r="AG41" t="str">
        <f t="shared" si="2"/>
        <v>BIEN</v>
      </c>
      <c r="AH41" s="7"/>
    </row>
    <row r="42" spans="1:34" x14ac:dyDescent="0.25">
      <c r="A42" t="str">
        <f>+'Muestreo mgL'!A42</f>
        <v>ACKM2002</v>
      </c>
      <c r="B42" t="str">
        <f>+'Muestreo mgL'!B42</f>
        <v>ACUEDUCTO KM 20</v>
      </c>
      <c r="C42" t="str">
        <f>+'Muestreo mgL'!C42</f>
        <v>Pozo</v>
      </c>
      <c r="D42" t="str">
        <f t="shared" si="0"/>
        <v>#3b94b0</v>
      </c>
      <c r="E42" t="str">
        <f>+'Muestreo mgL'!E42</f>
        <v>#8c26ca</v>
      </c>
      <c r="F42" t="str">
        <f>+'Muestreo mgL'!G42</f>
        <v>p</v>
      </c>
      <c r="G42">
        <f>+'Muestreo mgL'!H42</f>
        <v>35</v>
      </c>
      <c r="H42">
        <f>+'Muestreo mgL'!I42</f>
        <v>0.8</v>
      </c>
      <c r="I42" t="str">
        <f>+'Muestreo mgL'!J42</f>
        <v>ZEM IV</v>
      </c>
      <c r="J42" t="str">
        <f>+'Muestreo mgL'!K42</f>
        <v>Wet</v>
      </c>
      <c r="K42" t="str">
        <f>+'Muestreo mgL'!L42</f>
        <v>Subterranea</v>
      </c>
      <c r="L42" t="str">
        <f>+'Muestreo mgL'!M42</f>
        <v>ACKM2002</v>
      </c>
      <c r="M42">
        <f>+'Muestreo mgL'!N42</f>
        <v>38252</v>
      </c>
      <c r="N42" s="1">
        <f>+'Muestreo mgL'!O42</f>
        <v>45036</v>
      </c>
      <c r="O42">
        <f>+'Muestreo mgL'!P42</f>
        <v>6.65</v>
      </c>
      <c r="P42" s="7">
        <f>+'Muestreo mgL'!Q42/61.016</f>
        <v>1.559590926969975</v>
      </c>
      <c r="Q42" s="7">
        <f>+'Muestreo mgL'!R42/30.005</f>
        <v>0</v>
      </c>
      <c r="R42" s="7">
        <f>+'Muestreo mgL'!S42/20.04</f>
        <v>0.54890219560878251</v>
      </c>
      <c r="S42" s="7">
        <f>+'Muestreo mgL'!T42/12.1525</f>
        <v>0.41143797572515944</v>
      </c>
      <c r="T42" s="7">
        <f>+'Muestreo mgL'!U42/27.9225</f>
        <v>3.2232070910556007E-2</v>
      </c>
      <c r="U42" s="7">
        <f>+'Muestreo mgL'!V42/27.469</f>
        <v>1.8202337180093925E-3</v>
      </c>
      <c r="V42" s="7">
        <f>+'Muestreo mgL'!W42/39.098</f>
        <v>8.3124456493938306E-2</v>
      </c>
      <c r="W42" s="7">
        <f>+'Muestreo mgL'!X42/22.99</f>
        <v>0.45237059591126583</v>
      </c>
      <c r="X42" s="7">
        <f>+'Muestreo mgL'!Y42/18.998</f>
        <v>0</v>
      </c>
      <c r="Y42" s="7">
        <f>+'Muestreo mgL'!Z42/46.005</f>
        <v>1.0868383871318334E-3</v>
      </c>
      <c r="Z42" s="7">
        <f>+'Muestreo mgL'!AA42/62.004</f>
        <v>8.0639958712341148E-4</v>
      </c>
      <c r="AA42" s="7">
        <f>+'Muestreo mgL'!AB42/35.453</f>
        <v>5.6412715426057032E-3</v>
      </c>
      <c r="AB42" s="7">
        <f>+'Muestreo mgL'!AC42/48.03</f>
        <v>8.3281282531750996E-3</v>
      </c>
      <c r="AC42" s="7">
        <f>+'Muestreo mgL'!AD42/31.6587</f>
        <v>6.3173787931911293E-3</v>
      </c>
      <c r="AD42">
        <f>+'Muestreo mgL'!AE42</f>
        <v>192</v>
      </c>
      <c r="AE42">
        <v>2</v>
      </c>
      <c r="AF42" s="9">
        <f t="shared" si="1"/>
        <v>2.5578611404171416E-2</v>
      </c>
      <c r="AG42" t="str">
        <f t="shared" si="2"/>
        <v>BIEN</v>
      </c>
      <c r="AH42" s="7"/>
    </row>
    <row r="43" spans="1:34" x14ac:dyDescent="0.25">
      <c r="A43" t="str">
        <f>+'Muestreo mgL'!A43</f>
        <v>ACLCRI03</v>
      </c>
      <c r="B43" t="str">
        <f>+'Muestreo mgL'!B43</f>
        <v>ACUEDUCTO LA CRISTALINA</v>
      </c>
      <c r="C43" t="str">
        <f>+'Muestreo mgL'!C43</f>
        <v>Pozo</v>
      </c>
      <c r="D43" t="str">
        <f t="shared" si="0"/>
        <v>#3b94b0</v>
      </c>
      <c r="E43" t="str">
        <f>+'Muestreo mgL'!E43</f>
        <v>#8c26ca</v>
      </c>
      <c r="F43" t="str">
        <f>+'Muestreo mgL'!G43</f>
        <v>p</v>
      </c>
      <c r="G43">
        <f>+'Muestreo mgL'!H43</f>
        <v>35</v>
      </c>
      <c r="H43">
        <f>+'Muestreo mgL'!I43</f>
        <v>0.8</v>
      </c>
      <c r="I43" t="str">
        <f>+'Muestreo mgL'!J43</f>
        <v>ZEM IV</v>
      </c>
      <c r="J43" t="str">
        <f>+'Muestreo mgL'!K43</f>
        <v>Wet</v>
      </c>
      <c r="K43" t="str">
        <f>+'Muestreo mgL'!L43</f>
        <v>Subterranea</v>
      </c>
      <c r="L43" t="str">
        <f>+'Muestreo mgL'!M43</f>
        <v>ACLCRI03</v>
      </c>
      <c r="M43">
        <f>+'Muestreo mgL'!N43</f>
        <v>38246</v>
      </c>
      <c r="N43" s="1">
        <f>+'Muestreo mgL'!O43</f>
        <v>45036</v>
      </c>
      <c r="O43">
        <f>+'Muestreo mgL'!P43</f>
        <v>6.92</v>
      </c>
      <c r="P43" s="7">
        <f>+'Muestreo mgL'!Q43/61.016</f>
        <v>1.3596433722302346</v>
      </c>
      <c r="Q43" s="7">
        <f>+'Muestreo mgL'!R43/30.005</f>
        <v>0</v>
      </c>
      <c r="R43" s="7">
        <f>+'Muestreo mgL'!S43/20.04</f>
        <v>0.39920159680638723</v>
      </c>
      <c r="S43" s="7">
        <f>+'Muestreo mgL'!T43/12.1525</f>
        <v>0.49372557087019131</v>
      </c>
      <c r="T43" s="7">
        <f>+'Muestreo mgL'!U43/27.9225</f>
        <v>1.0744023636852E-2</v>
      </c>
      <c r="U43" s="7">
        <f>+'Muestreo mgL'!V43/27.469</f>
        <v>3.640467436018785E-3</v>
      </c>
      <c r="V43" s="7">
        <f>+'Muestreo mgL'!W43/39.098</f>
        <v>0.12532610363701469</v>
      </c>
      <c r="W43" s="7">
        <f>+'Muestreo mgL'!X43/22.99</f>
        <v>0.38277511961722493</v>
      </c>
      <c r="X43" s="7">
        <f>+'Muestreo mgL'!Y43/18.998</f>
        <v>0</v>
      </c>
      <c r="Y43" s="7">
        <f>+'Muestreo mgL'!Z43/46.005</f>
        <v>1.0868383871318334E-3</v>
      </c>
      <c r="Z43" s="7">
        <f>+'Muestreo mgL'!AA43/62.004</f>
        <v>8.0639958712341148E-4</v>
      </c>
      <c r="AA43" s="7">
        <f>+'Muestreo mgL'!AB43/35.453</f>
        <v>5.6412715426057032E-3</v>
      </c>
      <c r="AB43" s="7">
        <f>+'Muestreo mgL'!AC43/48.03</f>
        <v>6.2460961898813238E-3</v>
      </c>
      <c r="AC43" s="7">
        <f>+'Muestreo mgL'!AD43/31.6587</f>
        <v>3.1586893965955647E-3</v>
      </c>
      <c r="AD43">
        <f>+'Muestreo mgL'!AE43</f>
        <v>166</v>
      </c>
      <c r="AE43">
        <v>2</v>
      </c>
      <c r="AF43" s="9">
        <f t="shared" si="1"/>
        <v>1.0345283038114472E-2</v>
      </c>
      <c r="AG43" t="str">
        <f t="shared" si="2"/>
        <v>BIEN</v>
      </c>
      <c r="AH43" s="7"/>
    </row>
    <row r="44" spans="1:34" x14ac:dyDescent="0.25">
      <c r="A44" t="str">
        <f>+'Muestreo mgL'!A44</f>
        <v>FINSJG01</v>
      </c>
      <c r="B44" t="str">
        <f>+'Muestreo mgL'!B44</f>
        <v>FINCA SAN JOSE</v>
      </c>
      <c r="C44" t="str">
        <f>+'Muestreo mgL'!C44</f>
        <v>Pozo</v>
      </c>
      <c r="D44" t="str">
        <f t="shared" si="0"/>
        <v>#3b94b0</v>
      </c>
      <c r="E44" t="str">
        <f>+'Muestreo mgL'!E44</f>
        <v>#8c26ca</v>
      </c>
      <c r="F44" t="str">
        <f>+'Muestreo mgL'!G44</f>
        <v>p</v>
      </c>
      <c r="G44">
        <f>+'Muestreo mgL'!H44</f>
        <v>35</v>
      </c>
      <c r="H44">
        <f>+'Muestreo mgL'!I44</f>
        <v>0.8</v>
      </c>
      <c r="I44" t="str">
        <f>+'Muestreo mgL'!J44</f>
        <v>ZEM IV</v>
      </c>
      <c r="J44" t="str">
        <f>+'Muestreo mgL'!K44</f>
        <v>Wet</v>
      </c>
      <c r="K44" t="str">
        <f>+'Muestreo mgL'!L44</f>
        <v>Subterranea</v>
      </c>
      <c r="L44" t="str">
        <f>+'Muestreo mgL'!M44</f>
        <v>FINSJG01</v>
      </c>
      <c r="M44">
        <f>+'Muestreo mgL'!N44</f>
        <v>38270</v>
      </c>
      <c r="N44" s="1">
        <f>+'Muestreo mgL'!O44</f>
        <v>45036</v>
      </c>
      <c r="O44">
        <f>+'Muestreo mgL'!P44</f>
        <v>6.98</v>
      </c>
      <c r="P44" s="7">
        <f>+'Muestreo mgL'!Q44/61.016</f>
        <v>1.6395699488658713</v>
      </c>
      <c r="Q44" s="7">
        <f>+'Muestreo mgL'!R44/30.005</f>
        <v>0</v>
      </c>
      <c r="R44" s="7">
        <f>+'Muestreo mgL'!S44/20.04</f>
        <v>0.49900199600798406</v>
      </c>
      <c r="S44" s="7">
        <f>+'Muestreo mgL'!T44/12.1525</f>
        <v>0.41143797572515944</v>
      </c>
      <c r="T44" s="7">
        <f>+'Muestreo mgL'!U44/27.9225</f>
        <v>3.5813412122840005E-2</v>
      </c>
      <c r="U44" s="7">
        <f>+'Muestreo mgL'!V44/27.469</f>
        <v>1.8202337180093925E-3</v>
      </c>
      <c r="V44" s="7">
        <f>+'Muestreo mgL'!W44/39.098</f>
        <v>9.974934779272597E-2</v>
      </c>
      <c r="W44" s="7">
        <f>+'Muestreo mgL'!X44/22.99</f>
        <v>0.5197912135711179</v>
      </c>
      <c r="X44" s="7">
        <f>+'Muestreo mgL'!Y44/18.998</f>
        <v>0</v>
      </c>
      <c r="Y44" s="7">
        <f>+'Muestreo mgL'!Z44/46.005</f>
        <v>1.0868383871318334E-3</v>
      </c>
      <c r="Z44" s="7">
        <f>+'Muestreo mgL'!AA44/62.004</f>
        <v>8.0639958712341148E-4</v>
      </c>
      <c r="AA44" s="7">
        <f>+'Muestreo mgL'!AB44/35.453</f>
        <v>5.6412715426057032E-3</v>
      </c>
      <c r="AB44" s="7">
        <f>+'Muestreo mgL'!AC44/48.03</f>
        <v>1.2492192379762648E-2</v>
      </c>
      <c r="AC44" s="7">
        <f>+'Muestreo mgL'!AD44/31.6587</f>
        <v>3.1586893965955647E-3</v>
      </c>
      <c r="AD44">
        <f>+'Muestreo mgL'!AE44</f>
        <v>166</v>
      </c>
      <c r="AE44">
        <v>2</v>
      </c>
      <c r="AF44" s="9">
        <f t="shared" si="1"/>
        <v>4.0310386845262669E-2</v>
      </c>
      <c r="AG44" t="str">
        <f t="shared" si="2"/>
        <v>BIEN</v>
      </c>
      <c r="AH44" s="7"/>
    </row>
    <row r="45" spans="1:34" x14ac:dyDescent="0.25">
      <c r="A45" t="str">
        <f>+'Muestreo mgL'!A45</f>
        <v>ACKM0803</v>
      </c>
      <c r="B45" t="str">
        <f>+'Muestreo mgL'!B45</f>
        <v>ACUEDUCTO KM 8</v>
      </c>
      <c r="C45" t="str">
        <f>+'Muestreo mgL'!C45</f>
        <v>Pozo</v>
      </c>
      <c r="D45" t="str">
        <f t="shared" si="0"/>
        <v>#3b94b0</v>
      </c>
      <c r="E45" t="str">
        <f>+'Muestreo mgL'!E45</f>
        <v>#8c26ca</v>
      </c>
      <c r="F45" t="str">
        <f>+'Muestreo mgL'!G45</f>
        <v>p</v>
      </c>
      <c r="G45">
        <f>+'Muestreo mgL'!H45</f>
        <v>35</v>
      </c>
      <c r="H45">
        <f>+'Muestreo mgL'!I45</f>
        <v>0.8</v>
      </c>
      <c r="I45" t="str">
        <f>+'Muestreo mgL'!J45</f>
        <v>ZEM IV</v>
      </c>
      <c r="J45" t="str">
        <f>+'Muestreo mgL'!K45</f>
        <v>Wet</v>
      </c>
      <c r="K45" t="str">
        <f>+'Muestreo mgL'!L45</f>
        <v>Subterranea</v>
      </c>
      <c r="L45" t="str">
        <f>+'Muestreo mgL'!M45</f>
        <v>ACKM0803</v>
      </c>
      <c r="M45">
        <f>+'Muestreo mgL'!N45</f>
        <v>38258</v>
      </c>
      <c r="N45" s="1">
        <f>+'Muestreo mgL'!O45</f>
        <v>45036</v>
      </c>
      <c r="O45">
        <f>+'Muestreo mgL'!P45</f>
        <v>7.13</v>
      </c>
      <c r="P45" s="7">
        <f>+'Muestreo mgL'!Q45/61.016</f>
        <v>1.1996853284384426</v>
      </c>
      <c r="Q45" s="7">
        <f>+'Muestreo mgL'!R45/30.005</f>
        <v>0</v>
      </c>
      <c r="R45" s="7">
        <f>+'Muestreo mgL'!S45/20.04</f>
        <v>0.29940119760479045</v>
      </c>
      <c r="S45" s="7">
        <f>+'Muestreo mgL'!T45/12.1525</f>
        <v>0.57601316601522323</v>
      </c>
      <c r="T45" s="7">
        <f>+'Muestreo mgL'!U45/27.9225</f>
        <v>2.8650729698272006E-2</v>
      </c>
      <c r="U45" s="7">
        <f>+'Muestreo mgL'!V45/27.469</f>
        <v>1.8202337180093925E-3</v>
      </c>
      <c r="V45" s="7">
        <f>+'Muestreo mgL'!W45/39.098</f>
        <v>0.12532610363701469</v>
      </c>
      <c r="W45" s="7">
        <f>+'Muestreo mgL'!X45/22.99</f>
        <v>0.39451935624184431</v>
      </c>
      <c r="X45" s="7">
        <f>+'Muestreo mgL'!Y45/18.998</f>
        <v>0</v>
      </c>
      <c r="Y45" s="7">
        <f>+'Muestreo mgL'!Z45/46.005</f>
        <v>1.0868383871318334E-3</v>
      </c>
      <c r="Z45" s="7">
        <f>+'Muestreo mgL'!AA45/62.004</f>
        <v>3.2255983484936459E-3</v>
      </c>
      <c r="AA45" s="7">
        <f>+'Muestreo mgL'!AB45/35.453</f>
        <v>5.6412715426057032E-3</v>
      </c>
      <c r="AB45" s="7">
        <f>+'Muestreo mgL'!AC45/48.03</f>
        <v>1.8738288569643973E-2</v>
      </c>
      <c r="AC45" s="7">
        <f>+'Muestreo mgL'!AD45/31.6587</f>
        <v>1.5793446982977823E-2</v>
      </c>
      <c r="AD45">
        <f>+'Muestreo mgL'!AE45</f>
        <v>151</v>
      </c>
      <c r="AE45">
        <v>2</v>
      </c>
      <c r="AF45" s="9">
        <f t="shared" si="1"/>
        <v>6.4048089347880588E-2</v>
      </c>
      <c r="AG45" t="str">
        <f t="shared" si="2"/>
        <v>BIEN</v>
      </c>
      <c r="AH45" s="7"/>
    </row>
    <row r="46" spans="1:34" x14ac:dyDescent="0.25">
      <c r="A46" t="str">
        <f>+'Muestreo mgL'!A46</f>
        <v>ACSANC03</v>
      </c>
      <c r="B46" t="str">
        <f>+'Muestreo mgL'!B46</f>
        <v>ACUEDUCTO SAN CLAVER</v>
      </c>
      <c r="C46" t="str">
        <f>+'Muestreo mgL'!C46</f>
        <v>Pozo</v>
      </c>
      <c r="D46" t="str">
        <f t="shared" si="0"/>
        <v>#3b94b0</v>
      </c>
      <c r="E46" t="str">
        <f>+'Muestreo mgL'!E46</f>
        <v>#8c26ca</v>
      </c>
      <c r="F46" t="str">
        <f>+'Muestreo mgL'!G46</f>
        <v>p</v>
      </c>
      <c r="G46">
        <f>+'Muestreo mgL'!H46</f>
        <v>35</v>
      </c>
      <c r="H46">
        <f>+'Muestreo mgL'!I46</f>
        <v>0.8</v>
      </c>
      <c r="I46" t="str">
        <f>+'Muestreo mgL'!J46</f>
        <v>ZEM IV</v>
      </c>
      <c r="J46" t="str">
        <f>+'Muestreo mgL'!K46</f>
        <v>Wet</v>
      </c>
      <c r="K46" t="str">
        <f>+'Muestreo mgL'!L46</f>
        <v>Subterranea</v>
      </c>
      <c r="L46" t="str">
        <f>+'Muestreo mgL'!M46</f>
        <v>ACSANC03</v>
      </c>
      <c r="M46">
        <f>+'Muestreo mgL'!N46</f>
        <v>38253</v>
      </c>
      <c r="N46" s="1">
        <f>+'Muestreo mgL'!O46</f>
        <v>45036</v>
      </c>
      <c r="O46">
        <f>+'Muestreo mgL'!P46</f>
        <v>7.17</v>
      </c>
      <c r="P46" s="7">
        <f>+'Muestreo mgL'!Q46/61.016</f>
        <v>1.599580437917923</v>
      </c>
      <c r="Q46" s="7">
        <f>+'Muestreo mgL'!R46/30.005</f>
        <v>0</v>
      </c>
      <c r="R46" s="7">
        <f>+'Muestreo mgL'!S46/20.04</f>
        <v>0.44910179640718567</v>
      </c>
      <c r="S46" s="7">
        <f>+'Muestreo mgL'!T46/12.1525</f>
        <v>0.57601316601522323</v>
      </c>
      <c r="T46" s="7">
        <f>+'Muestreo mgL'!U46/27.9225</f>
        <v>7.1626824245680015E-3</v>
      </c>
      <c r="U46" s="7">
        <f>+'Muestreo mgL'!V46/27.469</f>
        <v>1.8202337180093925E-3</v>
      </c>
      <c r="V46" s="7">
        <f>+'Muestreo mgL'!W46/39.098</f>
        <v>0.10230702337715485</v>
      </c>
      <c r="W46" s="7">
        <f>+'Muestreo mgL'!X46/22.99</f>
        <v>0.43932144410613311</v>
      </c>
      <c r="X46" s="7">
        <f>+'Muestreo mgL'!Y46/18.998</f>
        <v>0</v>
      </c>
      <c r="Y46" s="7">
        <f>+'Muestreo mgL'!Z46/46.005</f>
        <v>1.0868383871318334E-3</v>
      </c>
      <c r="Z46" s="7">
        <f>+'Muestreo mgL'!AA46/62.004</f>
        <v>8.0639958712341148E-4</v>
      </c>
      <c r="AA46" s="7">
        <f>+'Muestreo mgL'!AB46/35.453</f>
        <v>5.6412715426057032E-3</v>
      </c>
      <c r="AB46" s="7">
        <f>+'Muestreo mgL'!AC46/48.03</f>
        <v>8.3281282531750996E-3</v>
      </c>
      <c r="AC46" s="7">
        <f>+'Muestreo mgL'!AD46/31.6587</f>
        <v>1.5793446982977823E-2</v>
      </c>
      <c r="AD46">
        <f>+'Muestreo mgL'!AE46</f>
        <v>173</v>
      </c>
      <c r="AE46">
        <v>2</v>
      </c>
      <c r="AF46" s="9">
        <f t="shared" si="1"/>
        <v>1.4967405103953127E-2</v>
      </c>
      <c r="AG46" t="str">
        <f t="shared" si="2"/>
        <v>BIEN</v>
      </c>
      <c r="AH46" s="7"/>
    </row>
    <row r="47" spans="1:34" x14ac:dyDescent="0.25">
      <c r="A47" t="str">
        <f>+'Muestreo mgL'!A47</f>
        <v>CASCAN01</v>
      </c>
      <c r="B47" t="str">
        <f>+'Muestreo mgL'!B47</f>
        <v>CASA CANTAGALLO</v>
      </c>
      <c r="C47" t="str">
        <f>+'Muestreo mgL'!C47</f>
        <v>Aljibe</v>
      </c>
      <c r="D47" t="str">
        <f t="shared" si="0"/>
        <v>#08d81a</v>
      </c>
      <c r="E47" t="str">
        <f>+'Muestreo mgL'!E47</f>
        <v>#e37587</v>
      </c>
      <c r="F47" t="str">
        <f>+'Muestreo mgL'!G47</f>
        <v>p</v>
      </c>
      <c r="G47">
        <f>+'Muestreo mgL'!H47</f>
        <v>35</v>
      </c>
      <c r="H47">
        <f>+'Muestreo mgL'!I47</f>
        <v>0.8</v>
      </c>
      <c r="I47" t="str">
        <f>+'Muestreo mgL'!J47</f>
        <v>ZEM IV</v>
      </c>
      <c r="J47" t="str">
        <f>+'Muestreo mgL'!K47</f>
        <v>Wet</v>
      </c>
      <c r="K47" t="str">
        <f>+'Muestreo mgL'!L47</f>
        <v>Subterranea</v>
      </c>
      <c r="L47" t="str">
        <f>+'Muestreo mgL'!M47</f>
        <v>CASCAN01</v>
      </c>
      <c r="M47">
        <f>+'Muestreo mgL'!N47</f>
        <v>38288</v>
      </c>
      <c r="N47" s="1">
        <f>+'Muestreo mgL'!O47</f>
        <v>45037</v>
      </c>
      <c r="O47">
        <f>+'Muestreo mgL'!P47</f>
        <v>5.05</v>
      </c>
      <c r="P47" s="7">
        <f>+'Muestreo mgL'!Q47/61.016</f>
        <v>0.31991608758358464</v>
      </c>
      <c r="Q47" s="7">
        <f>+'Muestreo mgL'!R47/30.005</f>
        <v>0</v>
      </c>
      <c r="R47" s="7">
        <f>+'Muestreo mgL'!S47/20.04</f>
        <v>1.6966067864271457</v>
      </c>
      <c r="S47" s="7">
        <f>+'Muestreo mgL'!T47/12.1525</f>
        <v>0.98745114174038262</v>
      </c>
      <c r="T47" s="7">
        <f>+'Muestreo mgL'!U47/27.9225</f>
        <v>1.7906706061420004E-3</v>
      </c>
      <c r="U47" s="7">
        <f>+'Muestreo mgL'!V47/27.469</f>
        <v>2.912373948815028E-2</v>
      </c>
      <c r="V47" s="7">
        <f>+'Muestreo mgL'!W47/39.098</f>
        <v>0.26216174740395931</v>
      </c>
      <c r="W47" s="7">
        <f>+'Muestreo mgL'!X47/22.99</f>
        <v>0.43932144410613311</v>
      </c>
      <c r="X47" s="7">
        <f>+'Muestreo mgL'!Y47/18.998</f>
        <v>0</v>
      </c>
      <c r="Y47" s="7">
        <f>+'Muestreo mgL'!Z47/46.005</f>
        <v>2.1736767742636669E-3</v>
      </c>
      <c r="Z47" s="7">
        <f>+'Muestreo mgL'!AA47/62.004</f>
        <v>0.12418553641700536</v>
      </c>
      <c r="AA47" s="7">
        <f>+'Muestreo mgL'!AB47/35.453</f>
        <v>0.39488900798239918</v>
      </c>
      <c r="AB47" s="7">
        <f>+'Muestreo mgL'!AC47/48.03</f>
        <v>2.6212783676868625</v>
      </c>
      <c r="AC47" s="7">
        <f>+'Muestreo mgL'!AD47/31.6587</f>
        <v>3.4745583362551215E-2</v>
      </c>
      <c r="AD47">
        <f>+'Muestreo mgL'!AE47</f>
        <v>257</v>
      </c>
      <c r="AE47">
        <v>4</v>
      </c>
      <c r="AF47" s="9">
        <f t="shared" si="1"/>
        <v>1.0915856368998115E-2</v>
      </c>
      <c r="AG47" t="str">
        <f t="shared" si="2"/>
        <v>BIEN</v>
      </c>
      <c r="AH47" s="7"/>
    </row>
    <row r="48" spans="1:34" x14ac:dyDescent="0.25">
      <c r="A48" t="str">
        <f>+'Muestreo mgL'!A48</f>
        <v>ACBRIS03</v>
      </c>
      <c r="B48" t="str">
        <f>+'Muestreo mgL'!B48</f>
        <v>ACUEDUCTO BRISAS</v>
      </c>
      <c r="C48" t="str">
        <f>+'Muestreo mgL'!C48</f>
        <v>Pozo</v>
      </c>
      <c r="D48" t="str">
        <f t="shared" si="0"/>
        <v>#08d81a</v>
      </c>
      <c r="E48" t="str">
        <f>+'Muestreo mgL'!E48</f>
        <v>#8c26ca</v>
      </c>
      <c r="F48" t="str">
        <f>+'Muestreo mgL'!G48</f>
        <v>p</v>
      </c>
      <c r="G48">
        <f>+'Muestreo mgL'!H48</f>
        <v>35</v>
      </c>
      <c r="H48">
        <f>+'Muestreo mgL'!I48</f>
        <v>0.8</v>
      </c>
      <c r="I48" t="str">
        <f>+'Muestreo mgL'!J48</f>
        <v>ZEM IV</v>
      </c>
      <c r="J48" t="str">
        <f>+'Muestreo mgL'!K48</f>
        <v>Wet</v>
      </c>
      <c r="K48" t="str">
        <f>+'Muestreo mgL'!L48</f>
        <v>Subterranea</v>
      </c>
      <c r="L48" t="str">
        <f>+'Muestreo mgL'!M48</f>
        <v>ACBRIS03</v>
      </c>
      <c r="M48">
        <f>+'Muestreo mgL'!N48</f>
        <v>38287</v>
      </c>
      <c r="N48" s="1">
        <f>+'Muestreo mgL'!O48</f>
        <v>45037</v>
      </c>
      <c r="O48">
        <f>+'Muestreo mgL'!P48</f>
        <v>5.08</v>
      </c>
      <c r="P48" s="7">
        <f>+'Muestreo mgL'!Q48/61.016</f>
        <v>0.21994231021371444</v>
      </c>
      <c r="Q48" s="7">
        <f>+'Muestreo mgL'!R48/30.005</f>
        <v>0</v>
      </c>
      <c r="R48" s="7">
        <f>+'Muestreo mgL'!S48/20.04</f>
        <v>2.4950099800399202E-2</v>
      </c>
      <c r="S48" s="7">
        <f>+'Muestreo mgL'!T48/12.1525</f>
        <v>4.1143797572515947E-2</v>
      </c>
      <c r="T48" s="7">
        <f>+'Muestreo mgL'!U48/27.9225</f>
        <v>1.7906706061420004E-3</v>
      </c>
      <c r="U48" s="7">
        <f>+'Muestreo mgL'!V48/27.469</f>
        <v>1.8202337180093925E-3</v>
      </c>
      <c r="V48" s="7">
        <f>+'Muestreo mgL'!W48/39.098</f>
        <v>6.3174586935393115E-2</v>
      </c>
      <c r="W48" s="7">
        <f>+'Muestreo mgL'!X48/22.99</f>
        <v>0.40017398869073512</v>
      </c>
      <c r="X48" s="7">
        <f>+'Muestreo mgL'!Y48/18.998</f>
        <v>0</v>
      </c>
      <c r="Y48" s="7">
        <f>+'Muestreo mgL'!Z48/46.005</f>
        <v>1.0868383871318334E-3</v>
      </c>
      <c r="Z48" s="7">
        <f>+'Muestreo mgL'!AA48/62.004</f>
        <v>8.0639958712341148E-4</v>
      </c>
      <c r="AA48" s="7">
        <f>+'Muestreo mgL'!AB48/35.453</f>
        <v>0.27360166981637657</v>
      </c>
      <c r="AB48" s="7">
        <f>+'Muestreo mgL'!AC48/48.03</f>
        <v>4.5804705392463049E-2</v>
      </c>
      <c r="AC48" s="7">
        <f>+'Muestreo mgL'!AD48/31.6587</f>
        <v>3.1586893965955647E-3</v>
      </c>
      <c r="AD48">
        <f>+'Muestreo mgL'!AE48</f>
        <v>53</v>
      </c>
      <c r="AE48">
        <v>4</v>
      </c>
      <c r="AF48" s="9">
        <f t="shared" si="1"/>
        <v>1.0015553915977301E-2</v>
      </c>
      <c r="AG48" t="str">
        <f t="shared" si="2"/>
        <v>BIEN</v>
      </c>
      <c r="AH48" s="7"/>
    </row>
    <row r="49" spans="1:34" x14ac:dyDescent="0.25">
      <c r="A49" t="str">
        <f>+'Muestreo mgL'!A49</f>
        <v>POPWIL01</v>
      </c>
      <c r="B49" t="str">
        <f>+'Muestreo mgL'!B49</f>
        <v>POZO PUERTO WILCHES</v>
      </c>
      <c r="C49" t="str">
        <f>+'Muestreo mgL'!C49</f>
        <v>Pozo</v>
      </c>
      <c r="D49" t="str">
        <f t="shared" si="0"/>
        <v>#592d74</v>
      </c>
      <c r="E49" t="str">
        <f>+'Muestreo mgL'!E49</f>
        <v>#8c26ca</v>
      </c>
      <c r="F49" t="str">
        <f>+'Muestreo mgL'!G49</f>
        <v>p</v>
      </c>
      <c r="G49">
        <f>+'Muestreo mgL'!H49</f>
        <v>35</v>
      </c>
      <c r="H49">
        <f>+'Muestreo mgL'!I49</f>
        <v>0.8</v>
      </c>
      <c r="I49" t="str">
        <f>+'Muestreo mgL'!J49</f>
        <v>ZEM IV</v>
      </c>
      <c r="J49" t="str">
        <f>+'Muestreo mgL'!K49</f>
        <v>Wet</v>
      </c>
      <c r="K49" t="str">
        <f>+'Muestreo mgL'!L49</f>
        <v>Subterranea</v>
      </c>
      <c r="L49" t="str">
        <f>+'Muestreo mgL'!M49</f>
        <v>POPWIL01</v>
      </c>
      <c r="M49">
        <f>+'Muestreo mgL'!N49</f>
        <v>38294</v>
      </c>
      <c r="N49" s="1">
        <f>+'Muestreo mgL'!O49</f>
        <v>45037</v>
      </c>
      <c r="O49">
        <f>+'Muestreo mgL'!P49</f>
        <v>5.24</v>
      </c>
      <c r="P49" s="7">
        <f>+'Muestreo mgL'!Q49/61.016</f>
        <v>0.19994755473974038</v>
      </c>
      <c r="Q49" s="7">
        <f>+'Muestreo mgL'!R49/30.005</f>
        <v>0</v>
      </c>
      <c r="R49" s="7">
        <f>+'Muestreo mgL'!S49/20.04</f>
        <v>9.9800399201596807E-2</v>
      </c>
      <c r="S49" s="7">
        <f>+'Muestreo mgL'!T49/12.1525</f>
        <v>8.2287595145031894E-2</v>
      </c>
      <c r="T49" s="7">
        <f>+'Muestreo mgL'!U49/27.9225</f>
        <v>1.7906706061420004E-3</v>
      </c>
      <c r="U49" s="7">
        <f>+'Muestreo mgL'!V49/27.469</f>
        <v>1.8202337180093925E-3</v>
      </c>
      <c r="V49" s="7">
        <f>+'Muestreo mgL'!W49/39.098</f>
        <v>3.0436339454703566E-2</v>
      </c>
      <c r="W49" s="7">
        <f>+'Muestreo mgL'!X49/22.99</f>
        <v>7.8294910830796011E-2</v>
      </c>
      <c r="X49" s="7">
        <f>+'Muestreo mgL'!Y49/18.998</f>
        <v>0</v>
      </c>
      <c r="Y49" s="7">
        <f>+'Muestreo mgL'!Z49/46.005</f>
        <v>1.0868383871318334E-3</v>
      </c>
      <c r="Z49" s="7">
        <f>+'Muestreo mgL'!AA49/62.004</f>
        <v>9.6767950454809369E-3</v>
      </c>
      <c r="AA49" s="7">
        <f>+'Muestreo mgL'!AB49/35.453</f>
        <v>9.5901616224296951E-2</v>
      </c>
      <c r="AB49" s="7">
        <f>+'Muestreo mgL'!AC49/48.03</f>
        <v>1.0410160316468874E-2</v>
      </c>
      <c r="AC49" s="7">
        <f>+'Muestreo mgL'!AD49/31.6587</f>
        <v>6.3173787931911293E-3</v>
      </c>
      <c r="AD49">
        <f>+'Muestreo mgL'!AE49</f>
        <v>28</v>
      </c>
      <c r="AE49">
        <v>1</v>
      </c>
      <c r="AF49" s="9">
        <f t="shared" si="1"/>
        <v>4.139540067720747E-2</v>
      </c>
      <c r="AG49" t="str">
        <f t="shared" si="2"/>
        <v>BIEN</v>
      </c>
      <c r="AH49" s="7"/>
    </row>
    <row r="50" spans="1:34" x14ac:dyDescent="0.25">
      <c r="A50" t="str">
        <f>+'Muestreo mgL'!A50</f>
        <v>RIMAGD01</v>
      </c>
      <c r="B50" t="str">
        <f>+'Muestreo mgL'!B50</f>
        <v>RIO MAGDALENA</v>
      </c>
      <c r="C50" t="str">
        <f>+'Muestreo mgL'!C50</f>
        <v>Rio</v>
      </c>
      <c r="D50" t="str">
        <f t="shared" si="0"/>
        <v>#08d81a</v>
      </c>
      <c r="E50" t="str">
        <f>+'Muestreo mgL'!E50</f>
        <v>#e470bd</v>
      </c>
      <c r="F50" t="str">
        <f>+'Muestreo mgL'!G50</f>
        <v>p</v>
      </c>
      <c r="G50">
        <f>+'Muestreo mgL'!H50</f>
        <v>35</v>
      </c>
      <c r="H50">
        <f>+'Muestreo mgL'!I50</f>
        <v>0.8</v>
      </c>
      <c r="I50" t="str">
        <f>+'Muestreo mgL'!J50</f>
        <v>ZEM IV</v>
      </c>
      <c r="J50" t="str">
        <f>+'Muestreo mgL'!K50</f>
        <v>Wet</v>
      </c>
      <c r="K50" t="str">
        <f>+'Muestreo mgL'!L50</f>
        <v>Superficial</v>
      </c>
      <c r="L50" t="str">
        <f>+'Muestreo mgL'!M50</f>
        <v>RIMAGD01</v>
      </c>
      <c r="M50">
        <f>+'Muestreo mgL'!N50</f>
        <v>38293</v>
      </c>
      <c r="N50" s="1">
        <f>+'Muestreo mgL'!O50</f>
        <v>45037</v>
      </c>
      <c r="O50">
        <f>+'Muestreo mgL'!P50</f>
        <v>7.56</v>
      </c>
      <c r="P50" s="7">
        <f>+'Muestreo mgL'!Q50/61.016</f>
        <v>1.2996591058083125</v>
      </c>
      <c r="Q50" s="7">
        <f>+'Muestreo mgL'!R50/30.005</f>
        <v>0</v>
      </c>
      <c r="R50" s="7">
        <f>+'Muestreo mgL'!S50/20.04</f>
        <v>1.1976047904191618</v>
      </c>
      <c r="S50" s="7">
        <f>+'Muestreo mgL'!T50/12.1525</f>
        <v>0.57601316601522323</v>
      </c>
      <c r="T50" s="7">
        <f>+'Muestreo mgL'!U50/27.9225</f>
        <v>3.5813412122840007E-3</v>
      </c>
      <c r="U50" s="7">
        <f>+'Muestreo mgL'!V50/27.469</f>
        <v>1.8202337180093925E-3</v>
      </c>
      <c r="V50" s="7">
        <f>+'Muestreo mgL'!W50/39.098</f>
        <v>4.348048493529081E-2</v>
      </c>
      <c r="W50" s="7">
        <f>+'Muestreo mgL'!X50/22.99</f>
        <v>0.25228360156589824</v>
      </c>
      <c r="X50" s="7">
        <f>+'Muestreo mgL'!Y50/18.998</f>
        <v>0</v>
      </c>
      <c r="Y50" s="7">
        <f>+'Muestreo mgL'!Z50/46.005</f>
        <v>1.0868383871318334E-3</v>
      </c>
      <c r="Z50" s="7">
        <f>+'Muestreo mgL'!AA50/62.004</f>
        <v>3.8707180181923748E-2</v>
      </c>
      <c r="AA50" s="7">
        <f>+'Muestreo mgL'!AB50/35.453</f>
        <v>9.0260344681691251E-2</v>
      </c>
      <c r="AB50" s="7">
        <f>+'Muestreo mgL'!AC50/48.03</f>
        <v>0.36851967520299811</v>
      </c>
      <c r="AC50" s="7">
        <f>+'Muestreo mgL'!AD50/31.6587</f>
        <v>1.2634757586382259E-2</v>
      </c>
      <c r="AD50">
        <f>+'Muestreo mgL'!AE50</f>
        <v>674</v>
      </c>
      <c r="AE50">
        <v>4</v>
      </c>
      <c r="AF50" s="9">
        <f t="shared" si="1"/>
        <v>7.0408312703668513E-2</v>
      </c>
      <c r="AG50" t="str">
        <f t="shared" si="2"/>
        <v>BIEN</v>
      </c>
      <c r="AH50" s="7"/>
    </row>
    <row r="51" spans="1:34" x14ac:dyDescent="0.25">
      <c r="A51" t="str">
        <f>+'Muestreo mgL'!A51</f>
        <v>ACBRIS04</v>
      </c>
      <c r="B51" t="str">
        <f>+'Muestreo mgL'!B51</f>
        <v>ACUEDUCTO BRISAS</v>
      </c>
      <c r="C51" t="str">
        <f>+'Muestreo mgL'!C51</f>
        <v>Pozo</v>
      </c>
      <c r="D51" t="str">
        <f t="shared" si="0"/>
        <v>#2EF0FA</v>
      </c>
      <c r="E51" t="str">
        <f>+'Muestreo mgL'!E51</f>
        <v>#8c26ca</v>
      </c>
      <c r="F51" t="str">
        <f>+'Muestreo mgL'!G51</f>
        <v>v</v>
      </c>
      <c r="G51">
        <f>+'Muestreo mgL'!H51</f>
        <v>35</v>
      </c>
      <c r="H51">
        <f>+'Muestreo mgL'!I51</f>
        <v>0.8</v>
      </c>
      <c r="I51" t="str">
        <f>+'Muestreo mgL'!J51</f>
        <v>ZEM V</v>
      </c>
      <c r="J51" t="str">
        <f>+'Muestreo mgL'!K51</f>
        <v>Wet</v>
      </c>
      <c r="K51" t="str">
        <f>+'Muestreo mgL'!L51</f>
        <v>Subterranea</v>
      </c>
      <c r="L51" t="str">
        <f>+'Muestreo mgL'!M51</f>
        <v>ACBRIS04</v>
      </c>
      <c r="M51">
        <f>+'Muestreo mgL'!N51</f>
        <v>38368</v>
      </c>
      <c r="N51" s="1">
        <f>+'Muestreo mgL'!O51</f>
        <v>45104</v>
      </c>
      <c r="O51">
        <f>+'Muestreo mgL'!P51</f>
        <v>5.26</v>
      </c>
      <c r="P51" s="7">
        <f>+'Muestreo mgL'!Q51/61.016</f>
        <v>4.9986888684935095E-2</v>
      </c>
      <c r="Q51" s="7">
        <f>+'Muestreo mgL'!R51/30.005</f>
        <v>0</v>
      </c>
      <c r="R51" s="7">
        <f>+'Muestreo mgL'!S51/20.04</f>
        <v>9.9800399201596807E-2</v>
      </c>
      <c r="S51" s="7">
        <f>+'Muestreo mgL'!T51/12.1525</f>
        <v>8.2287595145031894E-2</v>
      </c>
      <c r="T51" s="7">
        <f>+'Muestreo mgL'!U51/27.9225</f>
        <v>1.7906706061420004E-3</v>
      </c>
      <c r="U51" s="7">
        <f>+'Muestreo mgL'!V51/27.469</f>
        <v>1.8202337180093925E-3</v>
      </c>
      <c r="V51" s="7">
        <f>+'Muestreo mgL'!W51/39.098</f>
        <v>5.3711187273006299E-2</v>
      </c>
      <c r="W51" s="7">
        <f>+'Muestreo mgL'!X51/22.99</f>
        <v>3.0013049151805131E-2</v>
      </c>
      <c r="X51" s="7">
        <f>+'Muestreo mgL'!Y51/18.998</f>
        <v>0</v>
      </c>
      <c r="Y51" s="7">
        <f>+'Muestreo mgL'!Z51/46.005</f>
        <v>1.0868383871318334E-3</v>
      </c>
      <c r="Z51" s="7">
        <f>+'Muestreo mgL'!AA51/62.004</f>
        <v>4.9996774401651511E-2</v>
      </c>
      <c r="AA51" s="7">
        <f>+'Muestreo mgL'!AB51/35.453</f>
        <v>0.23411276901813668</v>
      </c>
      <c r="AB51" s="7">
        <f>+'Muestreo mgL'!AC51/48.03</f>
        <v>3.7476577139287946E-2</v>
      </c>
      <c r="AC51" s="7">
        <f>+'Muestreo mgL'!AD51/31.6587</f>
        <v>3.1586893965955647E-3</v>
      </c>
      <c r="AD51">
        <f>+'Muestreo mgL'!AE51</f>
        <v>65</v>
      </c>
      <c r="AE51">
        <v>3</v>
      </c>
      <c r="AF51" s="9">
        <f t="shared" si="1"/>
        <v>0.16592913019135375</v>
      </c>
      <c r="AG51" t="str">
        <f t="shared" si="2"/>
        <v>BIEN</v>
      </c>
      <c r="AH51" s="7"/>
    </row>
    <row r="52" spans="1:34" x14ac:dyDescent="0.25">
      <c r="A52" t="str">
        <f>+'Muestreo mgL'!A52</f>
        <v>CASCAN02</v>
      </c>
      <c r="B52" t="str">
        <f>+'Muestreo mgL'!B52</f>
        <v>CASA CANTAGALLO</v>
      </c>
      <c r="C52" t="str">
        <f>+'Muestreo mgL'!C52</f>
        <v>Aljibe</v>
      </c>
      <c r="D52" t="str">
        <f t="shared" si="0"/>
        <v>#08d81a</v>
      </c>
      <c r="E52" t="str">
        <f>+'Muestreo mgL'!E52</f>
        <v>#e37587</v>
      </c>
      <c r="F52" t="str">
        <f>+'Muestreo mgL'!G52</f>
        <v>v</v>
      </c>
      <c r="G52">
        <f>+'Muestreo mgL'!H52</f>
        <v>35</v>
      </c>
      <c r="H52">
        <f>+'Muestreo mgL'!I52</f>
        <v>0.8</v>
      </c>
      <c r="I52" t="str">
        <f>+'Muestreo mgL'!J52</f>
        <v>ZEM V</v>
      </c>
      <c r="J52" t="str">
        <f>+'Muestreo mgL'!K52</f>
        <v>Wet</v>
      </c>
      <c r="K52" t="str">
        <f>+'Muestreo mgL'!L52</f>
        <v>Subterranea</v>
      </c>
      <c r="L52" t="str">
        <f>+'Muestreo mgL'!M52</f>
        <v>CASCAN02</v>
      </c>
      <c r="M52">
        <f>+'Muestreo mgL'!N52</f>
        <v>38369</v>
      </c>
      <c r="N52" s="1">
        <f>+'Muestreo mgL'!O52</f>
        <v>45104</v>
      </c>
      <c r="O52">
        <f>+'Muestreo mgL'!P52</f>
        <v>5.12</v>
      </c>
      <c r="P52" s="7">
        <f>+'Muestreo mgL'!Q52/61.016</f>
        <v>0.23993706568768849</v>
      </c>
      <c r="Q52" s="7">
        <f>+'Muestreo mgL'!R52/30.005</f>
        <v>0</v>
      </c>
      <c r="R52" s="7">
        <f>+'Muestreo mgL'!S52/20.04</f>
        <v>1.7465069860279443</v>
      </c>
      <c r="S52" s="7">
        <f>+'Muestreo mgL'!T52/12.1525</f>
        <v>0.57601316601522323</v>
      </c>
      <c r="T52" s="7">
        <f>+'Muestreo mgL'!U52/27.9225</f>
        <v>1.7906706061420004E-3</v>
      </c>
      <c r="U52" s="7">
        <f>+'Muestreo mgL'!V52/27.469</f>
        <v>4.0045141796206635E-2</v>
      </c>
      <c r="V52" s="7">
        <f>+'Muestreo mgL'!W52/39.098</f>
        <v>0.26344058519617375</v>
      </c>
      <c r="W52" s="7">
        <f>+'Muestreo mgL'!X52/22.99</f>
        <v>0.70378425402348854</v>
      </c>
      <c r="X52" s="7">
        <f>+'Muestreo mgL'!Y52/18.998</f>
        <v>0</v>
      </c>
      <c r="Y52" s="7">
        <f>+'Muestreo mgL'!Z52/46.005</f>
        <v>1.0868383871318334E-3</v>
      </c>
      <c r="Z52" s="7">
        <f>+'Muestreo mgL'!AA52/62.004</f>
        <v>9.8380749629056186E-2</v>
      </c>
      <c r="AA52" s="7">
        <f>+'Muestreo mgL'!AB52/35.453</f>
        <v>0.34975883564155358</v>
      </c>
      <c r="AB52" s="7">
        <f>+'Muestreo mgL'!AC52/48.03</f>
        <v>2.6420986883198001</v>
      </c>
      <c r="AC52" s="7">
        <f>+'Muestreo mgL'!AD52/31.6587</f>
        <v>3.1586893965955647E-3</v>
      </c>
      <c r="AD52">
        <f>+'Muestreo mgL'!AE52</f>
        <v>278</v>
      </c>
      <c r="AE52">
        <v>4</v>
      </c>
      <c r="AF52" s="9">
        <f t="shared" si="1"/>
        <v>6.1073768257820012E-3</v>
      </c>
      <c r="AG52" t="str">
        <f t="shared" si="2"/>
        <v>BIEN</v>
      </c>
      <c r="AH52" s="7"/>
    </row>
    <row r="53" spans="1:34" x14ac:dyDescent="0.25">
      <c r="A53" t="str">
        <f>+'Muestreo mgL'!A53</f>
        <v>FINLAB01</v>
      </c>
      <c r="B53" t="str">
        <f>+'Muestreo mgL'!B53</f>
        <v>FINCA LA BELLEZA</v>
      </c>
      <c r="C53" t="str">
        <f>+'Muestreo mgL'!C53</f>
        <v>Aljibe</v>
      </c>
      <c r="D53" t="str">
        <f t="shared" si="0"/>
        <v>#2EF0FA</v>
      </c>
      <c r="E53" t="str">
        <f>+'Muestreo mgL'!E53</f>
        <v>#e37587</v>
      </c>
      <c r="F53" t="str">
        <f>+'Muestreo mgL'!G53</f>
        <v>v</v>
      </c>
      <c r="G53">
        <f>+'Muestreo mgL'!H53</f>
        <v>35</v>
      </c>
      <c r="H53">
        <f>+'Muestreo mgL'!I53</f>
        <v>0.8</v>
      </c>
      <c r="I53" t="str">
        <f>+'Muestreo mgL'!J53</f>
        <v>ZEM V</v>
      </c>
      <c r="J53" t="str">
        <f>+'Muestreo mgL'!K53</f>
        <v>Wet</v>
      </c>
      <c r="K53" t="str">
        <f>+'Muestreo mgL'!L53</f>
        <v>Subterranea</v>
      </c>
      <c r="L53" t="str">
        <f>+'Muestreo mgL'!M53</f>
        <v>FINLAB01</v>
      </c>
      <c r="M53">
        <f>+'Muestreo mgL'!N53</f>
        <v>38375</v>
      </c>
      <c r="N53" s="1">
        <f>+'Muestreo mgL'!O53</f>
        <v>45104</v>
      </c>
      <c r="O53">
        <f>+'Muestreo mgL'!P53</f>
        <v>4.4400000000000004</v>
      </c>
      <c r="P53" s="7">
        <f>+'Muestreo mgL'!Q53/61.016</f>
        <v>4.9986888684935095E-2</v>
      </c>
      <c r="Q53" s="7">
        <f>+'Muestreo mgL'!R53/30.005</f>
        <v>0</v>
      </c>
      <c r="R53" s="7">
        <f>+'Muestreo mgL'!S53/20.04</f>
        <v>0.64870259481037928</v>
      </c>
      <c r="S53" s="7">
        <f>+'Muestreo mgL'!T53/12.1525</f>
        <v>0.24686278543509566</v>
      </c>
      <c r="T53" s="7">
        <f>+'Muestreo mgL'!U53/27.9225</f>
        <v>1.7906706061420004E-3</v>
      </c>
      <c r="U53" s="7">
        <f>+'Muestreo mgL'!V53/27.469</f>
        <v>7.2809348720375699E-3</v>
      </c>
      <c r="V53" s="7">
        <f>+'Muestreo mgL'!W53/39.098</f>
        <v>0.26855593636503144</v>
      </c>
      <c r="W53" s="7">
        <f>+'Muestreo mgL'!X53/22.99</f>
        <v>5.6546324488908228E-2</v>
      </c>
      <c r="X53" s="7">
        <f>+'Muestreo mgL'!Y53/18.998</f>
        <v>0</v>
      </c>
      <c r="Y53" s="7">
        <f>+'Muestreo mgL'!Z53/46.005</f>
        <v>1.0868383871318334E-3</v>
      </c>
      <c r="Z53" s="7">
        <f>+'Muestreo mgL'!AA53/62.004</f>
        <v>1.2676601509580028</v>
      </c>
      <c r="AA53" s="7">
        <f>+'Muestreo mgL'!AB53/35.453</f>
        <v>0.16923814627817108</v>
      </c>
      <c r="AB53" s="7">
        <f>+'Muestreo mgL'!AC53/48.03</f>
        <v>2.0820320632937747E-2</v>
      </c>
      <c r="AC53" s="7">
        <f>+'Muestreo mgL'!AD53/31.6587</f>
        <v>3.1586893965955647E-3</v>
      </c>
      <c r="AD53">
        <f>+'Muestreo mgL'!AE53</f>
        <v>187</v>
      </c>
      <c r="AE53">
        <v>3</v>
      </c>
      <c r="AF53" s="9">
        <f t="shared" si="1"/>
        <v>0.10520476852717131</v>
      </c>
      <c r="AG53" t="str">
        <f t="shared" si="2"/>
        <v>BIEN</v>
      </c>
      <c r="AH53" s="7"/>
    </row>
    <row r="54" spans="1:34" x14ac:dyDescent="0.25">
      <c r="A54" t="str">
        <f>+'Muestreo mgL'!A54</f>
        <v>FINLMA02</v>
      </c>
      <c r="B54" t="str">
        <f>+'Muestreo mgL'!B54</f>
        <v>FINCA LA MARQUEZA</v>
      </c>
      <c r="C54" t="str">
        <f>+'Muestreo mgL'!C54</f>
        <v>Pozo</v>
      </c>
      <c r="D54" t="str">
        <f t="shared" si="0"/>
        <v>#592d74</v>
      </c>
      <c r="E54" t="str">
        <f>+'Muestreo mgL'!E54</f>
        <v>#8c26ca</v>
      </c>
      <c r="F54" t="str">
        <f>+'Muestreo mgL'!G54</f>
        <v>v</v>
      </c>
      <c r="G54">
        <f>+'Muestreo mgL'!H54</f>
        <v>35</v>
      </c>
      <c r="H54">
        <f>+'Muestreo mgL'!I54</f>
        <v>0.8</v>
      </c>
      <c r="I54" t="str">
        <f>+'Muestreo mgL'!J54</f>
        <v>ZEM V</v>
      </c>
      <c r="J54" t="str">
        <f>+'Muestreo mgL'!K54</f>
        <v>Wet</v>
      </c>
      <c r="K54" t="str">
        <f>+'Muestreo mgL'!L54</f>
        <v>Subterranea</v>
      </c>
      <c r="L54" t="str">
        <f>+'Muestreo mgL'!M54</f>
        <v>FINLMA02</v>
      </c>
      <c r="M54">
        <f>+'Muestreo mgL'!N54</f>
        <v>38374</v>
      </c>
      <c r="N54" s="1">
        <f>+'Muestreo mgL'!O54</f>
        <v>45104</v>
      </c>
      <c r="O54">
        <f>+'Muestreo mgL'!P54</f>
        <v>5.29</v>
      </c>
      <c r="P54" s="7">
        <f>+'Muestreo mgL'!Q54/61.016</f>
        <v>0.11996853284384425</v>
      </c>
      <c r="Q54" s="7">
        <f>+'Muestreo mgL'!R54/30.005</f>
        <v>0</v>
      </c>
      <c r="R54" s="7">
        <f>+'Muestreo mgL'!S54/20.04</f>
        <v>2.4950099800399202E-2</v>
      </c>
      <c r="S54" s="7">
        <f>+'Muestreo mgL'!T54/12.1525</f>
        <v>4.1143797572515947E-2</v>
      </c>
      <c r="T54" s="7">
        <f>+'Muestreo mgL'!U54/27.9225</f>
        <v>1.7906706061420004E-3</v>
      </c>
      <c r="U54" s="7">
        <f>+'Muestreo mgL'!V54/27.469</f>
        <v>1.8202337180093925E-3</v>
      </c>
      <c r="V54" s="7">
        <f>+'Muestreo mgL'!W54/39.098</f>
        <v>4.2201647143076372E-2</v>
      </c>
      <c r="W54" s="7">
        <f>+'Muestreo mgL'!X54/22.99</f>
        <v>3.6972596781209226E-2</v>
      </c>
      <c r="X54" s="7">
        <f>+'Muestreo mgL'!Y54/18.998</f>
        <v>0</v>
      </c>
      <c r="Y54" s="7">
        <f>+'Muestreo mgL'!Z54/46.005</f>
        <v>1.0868383871318334E-3</v>
      </c>
      <c r="Z54" s="7">
        <f>+'Muestreo mgL'!AA54/62.004</f>
        <v>9.6767950454809369E-3</v>
      </c>
      <c r="AA54" s="7">
        <f>+'Muestreo mgL'!AB54/35.453</f>
        <v>2.8206357713028516E-3</v>
      </c>
      <c r="AB54" s="7">
        <f>+'Muestreo mgL'!AC54/48.03</f>
        <v>2.0820320632937749E-3</v>
      </c>
      <c r="AC54" s="7">
        <f>+'Muestreo mgL'!AD54/31.6587</f>
        <v>9.476068189786694E-3</v>
      </c>
      <c r="AD54">
        <f>+'Muestreo mgL'!AE54</f>
        <v>35</v>
      </c>
      <c r="AE54">
        <v>1</v>
      </c>
      <c r="AF54" s="9">
        <f t="shared" si="1"/>
        <v>3.8311391499446408E-2</v>
      </c>
      <c r="AG54" t="str">
        <f t="shared" si="2"/>
        <v>BIEN</v>
      </c>
      <c r="AH54" s="7"/>
    </row>
    <row r="55" spans="1:34" x14ac:dyDescent="0.25">
      <c r="A55" t="str">
        <f>+'Muestreo mgL'!A55</f>
        <v>ACKM2003</v>
      </c>
      <c r="B55" t="str">
        <f>+'Muestreo mgL'!B55</f>
        <v>ACUEDUCTO KM 20</v>
      </c>
      <c r="C55" t="str">
        <f>+'Muestreo mgL'!C55</f>
        <v>Pozo</v>
      </c>
      <c r="D55" t="str">
        <f t="shared" ref="D55:D75" si="3">+IF(AE55=1,"#592d74",IF(AE55=2,"#3b94b0",IF(AE55=3,"#2EF0FA",IF(AE55=4,"#08d81a","#f4f70d"))))</f>
        <v>#3b94b0</v>
      </c>
      <c r="E55" t="str">
        <f>+'Muestreo mgL'!E55</f>
        <v>#8c26ca</v>
      </c>
      <c r="F55" t="str">
        <f>+'Muestreo mgL'!G55</f>
        <v>v</v>
      </c>
      <c r="G55">
        <f>+'Muestreo mgL'!H55</f>
        <v>35</v>
      </c>
      <c r="H55">
        <f>+'Muestreo mgL'!I55</f>
        <v>0.8</v>
      </c>
      <c r="I55" t="str">
        <f>+'Muestreo mgL'!J55</f>
        <v>ZEM V</v>
      </c>
      <c r="J55" t="str">
        <f>+'Muestreo mgL'!K55</f>
        <v>Wet</v>
      </c>
      <c r="K55" t="str">
        <f>+'Muestreo mgL'!L55</f>
        <v>Subterranea</v>
      </c>
      <c r="L55" t="str">
        <f>+'Muestreo mgL'!M55</f>
        <v>ACKM2003</v>
      </c>
      <c r="M55">
        <f>+'Muestreo mgL'!N55</f>
        <v>38398</v>
      </c>
      <c r="N55" s="1">
        <f>+'Muestreo mgL'!O55</f>
        <v>45105</v>
      </c>
      <c r="O55">
        <f>+'Muestreo mgL'!P55</f>
        <v>6.4</v>
      </c>
      <c r="P55" s="7">
        <f>+'Muestreo mgL'!Q55/61.016</f>
        <v>1.4996066605480529</v>
      </c>
      <c r="Q55" s="7">
        <f>+'Muestreo mgL'!R55/30.005</f>
        <v>0</v>
      </c>
      <c r="R55" s="7">
        <f>+'Muestreo mgL'!S55/20.04</f>
        <v>0.54890219560878251</v>
      </c>
      <c r="S55" s="7">
        <f>+'Muestreo mgL'!T55/12.1525</f>
        <v>0.41143797572515944</v>
      </c>
      <c r="T55" s="7">
        <f>+'Muestreo mgL'!U55/27.9225</f>
        <v>1.7906706061420004E-3</v>
      </c>
      <c r="U55" s="7">
        <f>+'Muestreo mgL'!V55/27.469</f>
        <v>1.8202337180093925E-3</v>
      </c>
      <c r="V55" s="7">
        <f>+'Muestreo mgL'!W55/39.098</f>
        <v>7.3405289273108604E-2</v>
      </c>
      <c r="W55" s="7">
        <f>+'Muestreo mgL'!X55/22.99</f>
        <v>0.48716833405828619</v>
      </c>
      <c r="X55" s="7">
        <f>+'Muestreo mgL'!Y55/18.998</f>
        <v>0</v>
      </c>
      <c r="Y55" s="7">
        <f>+'Muestreo mgL'!Z55/46.005</f>
        <v>1.0868383871318334E-3</v>
      </c>
      <c r="Z55" s="7">
        <f>+'Muestreo mgL'!AA55/62.004</f>
        <v>8.0639958712341148E-4</v>
      </c>
      <c r="AA55" s="7">
        <f>+'Muestreo mgL'!AB55/35.453</f>
        <v>8.4619073139085548E-3</v>
      </c>
      <c r="AB55" s="7">
        <f>+'Muestreo mgL'!AC55/48.03</f>
        <v>6.2460961898813238E-3</v>
      </c>
      <c r="AC55" s="7">
        <f>+'Muestreo mgL'!AD55/31.6587</f>
        <v>2.8428204569360082E-2</v>
      </c>
      <c r="AD55">
        <f>+'Muestreo mgL'!AE55</f>
        <v>190</v>
      </c>
      <c r="AE55">
        <v>2</v>
      </c>
      <c r="AF55" s="9">
        <f t="shared" ref="AF55:AF75" si="4">+ABS((SUM(R55:S55,V55:W55)-SUM(P55,Z55:AB55))/SUM(R55:S55,V55:W55,P55,Z55:AB55))</f>
        <v>1.9079922651499869E-3</v>
      </c>
      <c r="AG55" t="str">
        <f t="shared" ref="AG55:AG75" si="5">+IF(AF55&lt;$AI$2,"BIEN","NO")</f>
        <v>BIEN</v>
      </c>
      <c r="AH55" s="7"/>
    </row>
    <row r="56" spans="1:34" x14ac:dyDescent="0.25">
      <c r="A56" t="str">
        <f>+'Muestreo mgL'!A56</f>
        <v>ACKM0804</v>
      </c>
      <c r="B56" t="str">
        <f>+'Muestreo mgL'!B56</f>
        <v>ACUEDUCTO KM 8</v>
      </c>
      <c r="C56" t="str">
        <f>+'Muestreo mgL'!C56</f>
        <v>Pozo</v>
      </c>
      <c r="D56" t="str">
        <f t="shared" si="3"/>
        <v>#3b94b0</v>
      </c>
      <c r="E56" t="str">
        <f>+'Muestreo mgL'!E56</f>
        <v>#8c26ca</v>
      </c>
      <c r="F56" t="str">
        <f>+'Muestreo mgL'!G56</f>
        <v>v</v>
      </c>
      <c r="G56">
        <f>+'Muestreo mgL'!H56</f>
        <v>35</v>
      </c>
      <c r="H56">
        <f>+'Muestreo mgL'!I56</f>
        <v>0.8</v>
      </c>
      <c r="I56" t="str">
        <f>+'Muestreo mgL'!J56</f>
        <v>ZEM V</v>
      </c>
      <c r="J56" t="str">
        <f>+'Muestreo mgL'!K56</f>
        <v>Wet</v>
      </c>
      <c r="K56" t="str">
        <f>+'Muestreo mgL'!L56</f>
        <v>Subterranea</v>
      </c>
      <c r="L56" t="str">
        <f>+'Muestreo mgL'!M56</f>
        <v>ACKM0804</v>
      </c>
      <c r="M56">
        <f>+'Muestreo mgL'!N56</f>
        <v>38392</v>
      </c>
      <c r="N56" s="1">
        <f>+'Muestreo mgL'!O56</f>
        <v>45105</v>
      </c>
      <c r="O56">
        <f>+'Muestreo mgL'!P56</f>
        <v>6.91</v>
      </c>
      <c r="P56" s="7">
        <f>+'Muestreo mgL'!Q56/61.016</f>
        <v>1.1796905729644684</v>
      </c>
      <c r="Q56" s="7">
        <f>+'Muestreo mgL'!R56/30.005</f>
        <v>0</v>
      </c>
      <c r="R56" s="7">
        <f>+'Muestreo mgL'!S56/20.04</f>
        <v>0.34930139720558884</v>
      </c>
      <c r="S56" s="7">
        <f>+'Muestreo mgL'!T56/12.1525</f>
        <v>0.24686278543509566</v>
      </c>
      <c r="T56" s="7">
        <f>+'Muestreo mgL'!U56/27.9225</f>
        <v>4.6557435759692005E-2</v>
      </c>
      <c r="U56" s="7">
        <f>+'Muestreo mgL'!V56/27.469</f>
        <v>1.8202337180093925E-3</v>
      </c>
      <c r="V56" s="7">
        <f>+'Muestreo mgL'!W56/39.098</f>
        <v>9.8726277558954426E-2</v>
      </c>
      <c r="W56" s="7">
        <f>+'Muestreo mgL'!X56/22.99</f>
        <v>0.42148760330578511</v>
      </c>
      <c r="X56" s="7">
        <f>+'Muestreo mgL'!Y56/18.998</f>
        <v>0</v>
      </c>
      <c r="Y56" s="7">
        <f>+'Muestreo mgL'!Z56/46.005</f>
        <v>1.0868383871318334E-3</v>
      </c>
      <c r="Z56" s="7">
        <f>+'Muestreo mgL'!AA56/62.004</f>
        <v>8.0639958712341148E-4</v>
      </c>
      <c r="AA56" s="7">
        <f>+'Muestreo mgL'!AB56/35.453</f>
        <v>5.6412715426057032E-3</v>
      </c>
      <c r="AB56" s="7">
        <f>+'Muestreo mgL'!AC56/48.03</f>
        <v>2.4984384759525295E-2</v>
      </c>
      <c r="AC56" s="7">
        <f>+'Muestreo mgL'!AD56/31.6587</f>
        <v>1.2634757586382259E-2</v>
      </c>
      <c r="AD56">
        <f>+'Muestreo mgL'!AE56</f>
        <v>158</v>
      </c>
      <c r="AE56">
        <v>2</v>
      </c>
      <c r="AF56" s="9">
        <f t="shared" si="4"/>
        <v>4.0706568062184333E-2</v>
      </c>
      <c r="AG56" t="str">
        <f t="shared" si="5"/>
        <v>BIEN</v>
      </c>
      <c r="AH56" s="7"/>
    </row>
    <row r="57" spans="1:34" x14ac:dyDescent="0.25">
      <c r="A57" t="str">
        <f>+'Muestreo mgL'!A57</f>
        <v>ACLCRI04</v>
      </c>
      <c r="B57" t="str">
        <f>+'Muestreo mgL'!B57</f>
        <v>ACUEDUCTO LA CRISTALINA</v>
      </c>
      <c r="C57" t="str">
        <f>+'Muestreo mgL'!C57</f>
        <v>Pozo</v>
      </c>
      <c r="D57" t="str">
        <f t="shared" si="3"/>
        <v>#3b94b0</v>
      </c>
      <c r="E57" t="str">
        <f>+'Muestreo mgL'!E57</f>
        <v>#8c26ca</v>
      </c>
      <c r="F57" t="str">
        <f>+'Muestreo mgL'!G57</f>
        <v>v</v>
      </c>
      <c r="G57">
        <f>+'Muestreo mgL'!H57</f>
        <v>35</v>
      </c>
      <c r="H57">
        <f>+'Muestreo mgL'!I57</f>
        <v>0.8</v>
      </c>
      <c r="I57" t="str">
        <f>+'Muestreo mgL'!J57</f>
        <v>ZEM V</v>
      </c>
      <c r="J57" t="str">
        <f>+'Muestreo mgL'!K57</f>
        <v>Wet</v>
      </c>
      <c r="K57" t="str">
        <f>+'Muestreo mgL'!L57</f>
        <v>Subterranea</v>
      </c>
      <c r="L57" t="str">
        <f>+'Muestreo mgL'!M57</f>
        <v>ACLCRI04</v>
      </c>
      <c r="M57">
        <f>+'Muestreo mgL'!N57</f>
        <v>38399</v>
      </c>
      <c r="N57" s="1">
        <f>+'Muestreo mgL'!O57</f>
        <v>45105</v>
      </c>
      <c r="O57">
        <f>+'Muestreo mgL'!P57</f>
        <v>6.9</v>
      </c>
      <c r="P57" s="7">
        <f>+'Muestreo mgL'!Q57/61.016</f>
        <v>1.3396486167562607</v>
      </c>
      <c r="Q57" s="7">
        <f>+'Muestreo mgL'!R57/30.005</f>
        <v>0</v>
      </c>
      <c r="R57" s="7">
        <f>+'Muestreo mgL'!S57/20.04</f>
        <v>0.39920159680638723</v>
      </c>
      <c r="S57" s="7">
        <f>+'Muestreo mgL'!T57/12.1525</f>
        <v>0.41143797572515944</v>
      </c>
      <c r="T57" s="7">
        <f>+'Muestreo mgL'!U57/27.9225</f>
        <v>2.8650729698272006E-2</v>
      </c>
      <c r="U57" s="7">
        <f>+'Muestreo mgL'!V57/27.469</f>
        <v>7.2809348720375699E-3</v>
      </c>
      <c r="V57" s="7">
        <f>+'Muestreo mgL'!W57/39.098</f>
        <v>0.1150954012992992</v>
      </c>
      <c r="W57" s="7">
        <f>+'Muestreo mgL'!X57/22.99</f>
        <v>0.4462809917355372</v>
      </c>
      <c r="X57" s="7">
        <f>+'Muestreo mgL'!Y57/18.998</f>
        <v>0</v>
      </c>
      <c r="Y57" s="7">
        <f>+'Muestreo mgL'!Z57/46.005</f>
        <v>1.0868383871318334E-3</v>
      </c>
      <c r="Z57" s="7">
        <f>+'Muestreo mgL'!AA57/62.004</f>
        <v>8.0639958712341148E-4</v>
      </c>
      <c r="AA57" s="7">
        <f>+'Muestreo mgL'!AB57/35.453</f>
        <v>8.4619073139085548E-3</v>
      </c>
      <c r="AB57" s="7">
        <f>+'Muestreo mgL'!AC57/48.03</f>
        <v>8.3281282531750996E-3</v>
      </c>
      <c r="AC57" s="7">
        <f>+'Muestreo mgL'!AD57/31.6587</f>
        <v>1.8952136379573388E-2</v>
      </c>
      <c r="AD57">
        <f>+'Muestreo mgL'!AE57</f>
        <v>165</v>
      </c>
      <c r="AE57">
        <v>2</v>
      </c>
      <c r="AF57" s="9">
        <f t="shared" si="4"/>
        <v>5.4120560698773853E-3</v>
      </c>
      <c r="AG57" t="str">
        <f t="shared" si="5"/>
        <v>BIEN</v>
      </c>
      <c r="AH57" s="7"/>
    </row>
    <row r="58" spans="1:34" x14ac:dyDescent="0.25">
      <c r="A58" t="str">
        <f>+'Muestreo mgL'!A58</f>
        <v>ACSANC04</v>
      </c>
      <c r="B58" t="str">
        <f>+'Muestreo mgL'!B58</f>
        <v>ACUEDUCTO SAN CLAVER</v>
      </c>
      <c r="C58" t="str">
        <f>+'Muestreo mgL'!C58</f>
        <v>Pozo</v>
      </c>
      <c r="D58" t="str">
        <f t="shared" si="3"/>
        <v>#3b94b0</v>
      </c>
      <c r="E58" t="str">
        <f>+'Muestreo mgL'!E58</f>
        <v>#8c26ca</v>
      </c>
      <c r="F58" t="str">
        <f>+'Muestreo mgL'!G58</f>
        <v>v</v>
      </c>
      <c r="G58">
        <f>+'Muestreo mgL'!H58</f>
        <v>35</v>
      </c>
      <c r="H58">
        <f>+'Muestreo mgL'!I58</f>
        <v>0.8</v>
      </c>
      <c r="I58" t="str">
        <f>+'Muestreo mgL'!J58</f>
        <v>ZEM V</v>
      </c>
      <c r="J58" t="str">
        <f>+'Muestreo mgL'!K58</f>
        <v>Wet</v>
      </c>
      <c r="K58" t="str">
        <f>+'Muestreo mgL'!L58</f>
        <v>Subterranea</v>
      </c>
      <c r="L58" t="str">
        <f>+'Muestreo mgL'!M58</f>
        <v>ACSANC04</v>
      </c>
      <c r="M58">
        <f>+'Muestreo mgL'!N58</f>
        <v>38393</v>
      </c>
      <c r="N58" s="1">
        <f>+'Muestreo mgL'!O58</f>
        <v>45105</v>
      </c>
      <c r="O58">
        <f>+'Muestreo mgL'!P58</f>
        <v>7.01</v>
      </c>
      <c r="P58" s="7">
        <f>+'Muestreo mgL'!Q58/61.016</f>
        <v>1.519601416022027</v>
      </c>
      <c r="Q58" s="7">
        <f>+'Muestreo mgL'!R58/30.005</f>
        <v>0</v>
      </c>
      <c r="R58" s="7">
        <f>+'Muestreo mgL'!S58/20.04</f>
        <v>0.49900199600798406</v>
      </c>
      <c r="S58" s="7">
        <f>+'Muestreo mgL'!T58/12.1525</f>
        <v>0.49372557087019131</v>
      </c>
      <c r="T58" s="7">
        <f>+'Muestreo mgL'!U58/27.9225</f>
        <v>1.0744023636852E-2</v>
      </c>
      <c r="U58" s="7">
        <f>+'Muestreo mgL'!V58/27.469</f>
        <v>7.2809348720375699E-3</v>
      </c>
      <c r="V58" s="7">
        <f>+'Muestreo mgL'!W58/39.098</f>
        <v>9.6424369532968443E-2</v>
      </c>
      <c r="W58" s="7">
        <f>+'Muestreo mgL'!X58/22.99</f>
        <v>0.47411918225315358</v>
      </c>
      <c r="X58" s="7">
        <f>+'Muestreo mgL'!Y58/18.998</f>
        <v>0</v>
      </c>
      <c r="Y58" s="7">
        <f>+'Muestreo mgL'!Z58/46.005</f>
        <v>1.0868383871318334E-3</v>
      </c>
      <c r="Z58" s="7">
        <f>+'Muestreo mgL'!AA58/62.004</f>
        <v>8.0639958712341148E-4</v>
      </c>
      <c r="AA58" s="7">
        <f>+'Muestreo mgL'!AB58/35.453</f>
        <v>5.6412715426057032E-3</v>
      </c>
      <c r="AB58" s="7">
        <f>+'Muestreo mgL'!AC58/48.03</f>
        <v>8.3281282531750996E-3</v>
      </c>
      <c r="AC58" s="7">
        <f>+'Muestreo mgL'!AD58/31.6587</f>
        <v>2.5269515172764517E-2</v>
      </c>
      <c r="AD58">
        <f>+'Muestreo mgL'!AE58</f>
        <v>178</v>
      </c>
      <c r="AE58">
        <v>2</v>
      </c>
      <c r="AF58" s="9">
        <f t="shared" si="4"/>
        <v>9.3276899580817633E-3</v>
      </c>
      <c r="AG58" t="str">
        <f t="shared" si="5"/>
        <v>BIEN</v>
      </c>
      <c r="AH58" s="7"/>
    </row>
    <row r="59" spans="1:34" x14ac:dyDescent="0.25">
      <c r="A59" t="str">
        <f>+'Muestreo mgL'!A59</f>
        <v>AGVICA01</v>
      </c>
      <c r="B59" t="str">
        <f>+'Muestreo mgL'!B59</f>
        <v>AGROPALMA VIVIANA CARMONA</v>
      </c>
      <c r="C59" t="str">
        <f>+'Muestreo mgL'!C59</f>
        <v>Aljibe</v>
      </c>
      <c r="D59" t="str">
        <f t="shared" si="3"/>
        <v>#2EF0FA</v>
      </c>
      <c r="E59" t="str">
        <f>+'Muestreo mgL'!E59</f>
        <v>#e37587</v>
      </c>
      <c r="F59" t="str">
        <f>+'Muestreo mgL'!G59</f>
        <v>v</v>
      </c>
      <c r="G59">
        <f>+'Muestreo mgL'!H59</f>
        <v>35</v>
      </c>
      <c r="H59">
        <f>+'Muestreo mgL'!I59</f>
        <v>0.8</v>
      </c>
      <c r="I59" t="str">
        <f>+'Muestreo mgL'!J59</f>
        <v>ZEM V</v>
      </c>
      <c r="J59" t="str">
        <f>+'Muestreo mgL'!K59</f>
        <v>Wet</v>
      </c>
      <c r="K59" t="str">
        <f>+'Muestreo mgL'!L59</f>
        <v>Subterranea</v>
      </c>
      <c r="L59" t="str">
        <f>+'Muestreo mgL'!M59</f>
        <v>AGVICA01</v>
      </c>
      <c r="M59">
        <f>+'Muestreo mgL'!N59</f>
        <v>38381</v>
      </c>
      <c r="N59" s="1">
        <f>+'Muestreo mgL'!O59</f>
        <v>45105</v>
      </c>
      <c r="O59">
        <f>+'Muestreo mgL'!P59</f>
        <v>6.81</v>
      </c>
      <c r="P59" s="7">
        <f>+'Muestreo mgL'!Q59/61.016</f>
        <v>0.27992657663563653</v>
      </c>
      <c r="Q59" s="7">
        <f>+'Muestreo mgL'!R59/30.005</f>
        <v>0</v>
      </c>
      <c r="R59" s="7">
        <f>+'Muestreo mgL'!S59/20.04</f>
        <v>0.29940119760479045</v>
      </c>
      <c r="S59" s="7">
        <f>+'Muestreo mgL'!T59/12.1525</f>
        <v>4.1143797572515947E-2</v>
      </c>
      <c r="T59" s="7">
        <f>+'Muestreo mgL'!U59/27.9225</f>
        <v>1.7906706061420004E-3</v>
      </c>
      <c r="U59" s="7">
        <f>+'Muestreo mgL'!V59/27.469</f>
        <v>1.8202337180093925E-3</v>
      </c>
      <c r="V59" s="7">
        <f>+'Muestreo mgL'!W59/39.098</f>
        <v>3.7597831091104407E-2</v>
      </c>
      <c r="W59" s="7">
        <f>+'Muestreo mgL'!X59/22.99</f>
        <v>0.18834275772074816</v>
      </c>
      <c r="X59" s="7">
        <f>+'Muestreo mgL'!Y59/18.998</f>
        <v>0</v>
      </c>
      <c r="Y59" s="7">
        <f>+'Muestreo mgL'!Z59/46.005</f>
        <v>1.0868383871318334E-3</v>
      </c>
      <c r="Z59" s="7">
        <f>+'Muestreo mgL'!AA59/62.004</f>
        <v>0.12579833559125217</v>
      </c>
      <c r="AA59" s="7">
        <f>+'Muestreo mgL'!AB59/35.453</f>
        <v>0.15795560319295968</v>
      </c>
      <c r="AB59" s="7">
        <f>+'Muestreo mgL'!AC59/48.03</f>
        <v>2.0820320632937747E-2</v>
      </c>
      <c r="AC59" s="7">
        <f>+'Muestreo mgL'!AD59/31.6587</f>
        <v>9.476068189786694E-3</v>
      </c>
      <c r="AD59">
        <f>+'Muestreo mgL'!AE59</f>
        <v>61</v>
      </c>
      <c r="AE59">
        <v>3</v>
      </c>
      <c r="AF59" s="9">
        <f t="shared" si="4"/>
        <v>1.5652010962015139E-2</v>
      </c>
      <c r="AG59" t="str">
        <f t="shared" si="5"/>
        <v>BIEN</v>
      </c>
      <c r="AH59" s="7"/>
    </row>
    <row r="60" spans="1:34" x14ac:dyDescent="0.25">
      <c r="A60" t="str">
        <f>+'Muestreo mgL'!A60</f>
        <v>FINLSD02</v>
      </c>
      <c r="B60" t="str">
        <f>+'Muestreo mgL'!B60</f>
        <v>FINCA LAS DELICIAS</v>
      </c>
      <c r="C60" t="str">
        <f>+'Muestreo mgL'!C60</f>
        <v>Aljibe</v>
      </c>
      <c r="D60" t="str">
        <f t="shared" si="3"/>
        <v>#2EF0FA</v>
      </c>
      <c r="E60" t="str">
        <f>+'Muestreo mgL'!E60</f>
        <v>#e37587</v>
      </c>
      <c r="F60" t="str">
        <f>+'Muestreo mgL'!G60</f>
        <v>v</v>
      </c>
      <c r="G60">
        <f>+'Muestreo mgL'!H60</f>
        <v>35</v>
      </c>
      <c r="H60">
        <f>+'Muestreo mgL'!I60</f>
        <v>0.8</v>
      </c>
      <c r="I60" t="str">
        <f>+'Muestreo mgL'!J60</f>
        <v>ZEM V</v>
      </c>
      <c r="J60" t="str">
        <f>+'Muestreo mgL'!K60</f>
        <v>Wet</v>
      </c>
      <c r="K60" t="str">
        <f>+'Muestreo mgL'!L60</f>
        <v>Subterranea</v>
      </c>
      <c r="L60" t="str">
        <f>+'Muestreo mgL'!M60</f>
        <v>FINLSD02</v>
      </c>
      <c r="M60">
        <f>+'Muestreo mgL'!N60</f>
        <v>38380</v>
      </c>
      <c r="N60" s="1">
        <f>+'Muestreo mgL'!O60</f>
        <v>45105</v>
      </c>
      <c r="O60">
        <f>+'Muestreo mgL'!P60</f>
        <v>5.88</v>
      </c>
      <c r="P60" s="7">
        <f>+'Muestreo mgL'!Q60/61.016</f>
        <v>4.9986888684935095E-2</v>
      </c>
      <c r="Q60" s="7">
        <f>+'Muestreo mgL'!R60/30.005</f>
        <v>0</v>
      </c>
      <c r="R60" s="7">
        <f>+'Muestreo mgL'!S60/20.04</f>
        <v>2.4950099800399202E-2</v>
      </c>
      <c r="S60" s="7">
        <f>+'Muestreo mgL'!T60/12.1525</f>
        <v>8.2287595145031894E-2</v>
      </c>
      <c r="T60" s="7">
        <f>+'Muestreo mgL'!U60/27.9225</f>
        <v>1.7906706061420004E-3</v>
      </c>
      <c r="U60" s="7">
        <f>+'Muestreo mgL'!V60/27.469</f>
        <v>1.8202337180093925E-3</v>
      </c>
      <c r="V60" s="7">
        <f>+'Muestreo mgL'!W60/39.098</f>
        <v>8.9518645455010475E-3</v>
      </c>
      <c r="W60" s="7">
        <f>+'Muestreo mgL'!X60/22.99</f>
        <v>3.0448020878642887E-2</v>
      </c>
      <c r="X60" s="7">
        <f>+'Muestreo mgL'!Y60/18.998</f>
        <v>0</v>
      </c>
      <c r="Y60" s="7">
        <f>+'Muestreo mgL'!Z60/46.005</f>
        <v>1.0868383871318334E-3</v>
      </c>
      <c r="Z60" s="7">
        <f>+'Muestreo mgL'!AA60/62.004</f>
        <v>6.4511966969872908E-2</v>
      </c>
      <c r="AA60" s="7">
        <f>+'Muestreo mgL'!AB60/35.453</f>
        <v>1.692381462781711E-2</v>
      </c>
      <c r="AB60" s="7">
        <f>+'Muestreo mgL'!AC60/48.03</f>
        <v>4.1640641265875498E-3</v>
      </c>
      <c r="AC60" s="7">
        <f>+'Muestreo mgL'!AD60/31.6587</f>
        <v>1.2634757586382259E-2</v>
      </c>
      <c r="AD60">
        <f>+'Muestreo mgL'!AE60</f>
        <v>36</v>
      </c>
      <c r="AE60">
        <v>3</v>
      </c>
      <c r="AF60" s="9">
        <f t="shared" si="4"/>
        <v>3.9156250477653642E-2</v>
      </c>
      <c r="AG60" t="str">
        <f t="shared" si="5"/>
        <v>BIEN</v>
      </c>
      <c r="AH60" s="7"/>
    </row>
    <row r="61" spans="1:34" x14ac:dyDescent="0.25">
      <c r="A61" t="str">
        <f>+'Muestreo mgL'!A61</f>
        <v>FINSJS01</v>
      </c>
      <c r="B61" t="str">
        <f>+'Muestreo mgL'!B61</f>
        <v>FINCA SAN JOSE</v>
      </c>
      <c r="C61" t="str">
        <f>+'Muestreo mgL'!C61</f>
        <v>Pozo</v>
      </c>
      <c r="D61" t="str">
        <f t="shared" si="3"/>
        <v>#3b94b0</v>
      </c>
      <c r="E61" t="str">
        <f>+'Muestreo mgL'!E61</f>
        <v>#8c26ca</v>
      </c>
      <c r="F61" t="str">
        <f>+'Muestreo mgL'!G61</f>
        <v>v</v>
      </c>
      <c r="G61">
        <f>+'Muestreo mgL'!H61</f>
        <v>35</v>
      </c>
      <c r="H61">
        <f>+'Muestreo mgL'!I61</f>
        <v>0.8</v>
      </c>
      <c r="I61" t="str">
        <f>+'Muestreo mgL'!J61</f>
        <v>ZEM V</v>
      </c>
      <c r="J61" t="str">
        <f>+'Muestreo mgL'!K61</f>
        <v>Wet</v>
      </c>
      <c r="K61" t="str">
        <f>+'Muestreo mgL'!L61</f>
        <v>Subterranea</v>
      </c>
      <c r="L61" t="str">
        <f>+'Muestreo mgL'!M61</f>
        <v>FINSJS01</v>
      </c>
      <c r="M61">
        <f>+'Muestreo mgL'!N61</f>
        <v>38386</v>
      </c>
      <c r="N61" s="1">
        <f>+'Muestreo mgL'!O61</f>
        <v>45105</v>
      </c>
      <c r="O61">
        <f>+'Muestreo mgL'!P61</f>
        <v>6.91</v>
      </c>
      <c r="P61" s="7">
        <f>+'Muestreo mgL'!Q61/61.016</f>
        <v>1.6395699488658713</v>
      </c>
      <c r="Q61" s="7">
        <f>+'Muestreo mgL'!R61/30.005</f>
        <v>0</v>
      </c>
      <c r="R61" s="7">
        <f>+'Muestreo mgL'!S61/20.04</f>
        <v>0.49900199600798406</v>
      </c>
      <c r="S61" s="7">
        <f>+'Muestreo mgL'!T61/12.1525</f>
        <v>0.49372557087019131</v>
      </c>
      <c r="T61" s="7">
        <f>+'Muestreo mgL'!U61/27.9225</f>
        <v>5.7301459396544012E-2</v>
      </c>
      <c r="U61" s="7">
        <f>+'Muestreo mgL'!V61/27.469</f>
        <v>7.2809348720375699E-3</v>
      </c>
      <c r="V61" s="7">
        <f>+'Muestreo mgL'!W61/39.098</f>
        <v>7.4172591948437255E-2</v>
      </c>
      <c r="W61" s="7">
        <f>+'Muestreo mgL'!X61/22.99</f>
        <v>0.51196172248803828</v>
      </c>
      <c r="X61" s="7">
        <f>+'Muestreo mgL'!Y61/18.998</f>
        <v>0</v>
      </c>
      <c r="Y61" s="7">
        <f>+'Muestreo mgL'!Z61/46.005</f>
        <v>1.0868383871318334E-3</v>
      </c>
      <c r="Z61" s="7">
        <f>+'Muestreo mgL'!AA61/62.004</f>
        <v>8.0639958712341148E-4</v>
      </c>
      <c r="AA61" s="7">
        <f>+'Muestreo mgL'!AB61/35.453</f>
        <v>5.6412715426057032E-3</v>
      </c>
      <c r="AB61" s="7">
        <f>+'Muestreo mgL'!AC61/48.03</f>
        <v>2.0820320632937747E-2</v>
      </c>
      <c r="AC61" s="7">
        <f>+'Muestreo mgL'!AD61/31.6587</f>
        <v>9.476068189786694E-3</v>
      </c>
      <c r="AD61">
        <f>+'Muestreo mgL'!AE61</f>
        <v>155</v>
      </c>
      <c r="AE61">
        <v>2</v>
      </c>
      <c r="AF61" s="9">
        <f t="shared" si="4"/>
        <v>2.7105420753671689E-2</v>
      </c>
      <c r="AG61" t="str">
        <f t="shared" si="5"/>
        <v>BIEN</v>
      </c>
      <c r="AH61" s="7"/>
    </row>
    <row r="62" spans="1:34" x14ac:dyDescent="0.25">
      <c r="A62" t="str">
        <f>+'Muestreo mgL'!A62</f>
        <v>ACKM3603</v>
      </c>
      <c r="B62" t="str">
        <f>+'Muestreo mgL'!B62</f>
        <v>ACUEDUCTO KM 36 MARYOMI BADILLO</v>
      </c>
      <c r="C62" t="str">
        <f>+'Muestreo mgL'!C62</f>
        <v>Aljibe</v>
      </c>
      <c r="D62" t="str">
        <f t="shared" si="3"/>
        <v>#2EF0FA</v>
      </c>
      <c r="E62" t="str">
        <f>+'Muestreo mgL'!E62</f>
        <v>#e37587</v>
      </c>
      <c r="F62" t="str">
        <f>+'Muestreo mgL'!G62</f>
        <v>v</v>
      </c>
      <c r="G62">
        <f>+'Muestreo mgL'!H62</f>
        <v>35</v>
      </c>
      <c r="H62">
        <f>+'Muestreo mgL'!I62</f>
        <v>0.8</v>
      </c>
      <c r="I62" t="str">
        <f>+'Muestreo mgL'!J62</f>
        <v>ZEM V</v>
      </c>
      <c r="J62" t="str">
        <f>+'Muestreo mgL'!K62</f>
        <v>Wet</v>
      </c>
      <c r="K62" t="str">
        <f>+'Muestreo mgL'!L62</f>
        <v>Subterranea</v>
      </c>
      <c r="L62" t="str">
        <f>+'Muestreo mgL'!M62</f>
        <v>ACKM3603</v>
      </c>
      <c r="M62">
        <f>+'Muestreo mgL'!N62</f>
        <v>38404</v>
      </c>
      <c r="N62" s="1">
        <f>+'Muestreo mgL'!O62</f>
        <v>45106</v>
      </c>
      <c r="O62">
        <f>+'Muestreo mgL'!P62</f>
        <v>4.03</v>
      </c>
      <c r="P62" s="7">
        <f>+'Muestreo mgL'!Q62/61.016</f>
        <v>4.9986888684935095E-2</v>
      </c>
      <c r="Q62" s="7">
        <f>+'Muestreo mgL'!R62/30.005</f>
        <v>0</v>
      </c>
      <c r="R62" s="7">
        <f>+'Muestreo mgL'!S62/20.04</f>
        <v>2.4950099800399202E-2</v>
      </c>
      <c r="S62" s="7">
        <f>+'Muestreo mgL'!T62/12.1525</f>
        <v>4.1143797572515947E-2</v>
      </c>
      <c r="T62" s="7">
        <f>+'Muestreo mgL'!U62/27.9225</f>
        <v>1.7906706061420004E-3</v>
      </c>
      <c r="U62" s="7">
        <f>+'Muestreo mgL'!V62/27.469</f>
        <v>1.8202337180093925E-3</v>
      </c>
      <c r="V62" s="7">
        <f>+'Muestreo mgL'!W62/39.098</f>
        <v>1.7392193974116326E-2</v>
      </c>
      <c r="W62" s="7">
        <f>+'Muestreo mgL'!X62/22.99</f>
        <v>0.26881252718573295</v>
      </c>
      <c r="X62" s="7">
        <f>+'Muestreo mgL'!Y62/18.998</f>
        <v>0</v>
      </c>
      <c r="Y62" s="7">
        <f>+'Muestreo mgL'!Z62/46.005</f>
        <v>1.0868383871318334E-3</v>
      </c>
      <c r="Z62" s="7">
        <f>+'Muestreo mgL'!AA62/62.004</f>
        <v>0.20805109347784015</v>
      </c>
      <c r="AA62" s="7">
        <f>+'Muestreo mgL'!AB62/35.453</f>
        <v>9.0260344681691251E-2</v>
      </c>
      <c r="AB62" s="7">
        <f>+'Muestreo mgL'!AC62/48.03</f>
        <v>8.3281282531750996E-3</v>
      </c>
      <c r="AC62" s="7">
        <f>+'Muestreo mgL'!AD62/31.6587</f>
        <v>3.1586893965955647E-3</v>
      </c>
      <c r="AD62">
        <f>+'Muestreo mgL'!AE62</f>
        <v>52</v>
      </c>
      <c r="AE62">
        <v>3</v>
      </c>
      <c r="AF62" s="9">
        <f t="shared" si="4"/>
        <v>6.1047869878748445E-3</v>
      </c>
      <c r="AG62" t="str">
        <f t="shared" si="5"/>
        <v>BIEN</v>
      </c>
      <c r="AH62" s="7"/>
    </row>
    <row r="63" spans="1:34" x14ac:dyDescent="0.25">
      <c r="A63" t="str">
        <f>+'Muestreo mgL'!A63</f>
        <v>ACSABT01</v>
      </c>
      <c r="B63" t="str">
        <f>+'Muestreo mgL'!B63</f>
        <v>ACUEDUCTO SABANA DE TORRES</v>
      </c>
      <c r="C63" t="str">
        <f>+'Muestreo mgL'!C63</f>
        <v>Aljibe</v>
      </c>
      <c r="D63" t="str">
        <f t="shared" si="3"/>
        <v>#592d74</v>
      </c>
      <c r="E63" t="str">
        <f>+'Muestreo mgL'!E63</f>
        <v>#e37587</v>
      </c>
      <c r="F63" t="str">
        <f>+'Muestreo mgL'!G63</f>
        <v>v</v>
      </c>
      <c r="G63">
        <f>+'Muestreo mgL'!H63</f>
        <v>35</v>
      </c>
      <c r="H63">
        <f>+'Muestreo mgL'!I63</f>
        <v>0.8</v>
      </c>
      <c r="I63" t="str">
        <f>+'Muestreo mgL'!J63</f>
        <v>ZEM V</v>
      </c>
      <c r="J63" t="str">
        <f>+'Muestreo mgL'!K63</f>
        <v>Wet</v>
      </c>
      <c r="K63" t="str">
        <f>+'Muestreo mgL'!L63</f>
        <v>Subterranea</v>
      </c>
      <c r="L63" t="str">
        <f>+'Muestreo mgL'!M63</f>
        <v>ACSABT01</v>
      </c>
      <c r="M63">
        <f>+'Muestreo mgL'!N63</f>
        <v>38416</v>
      </c>
      <c r="N63" s="1">
        <f>+'Muestreo mgL'!O63</f>
        <v>45106</v>
      </c>
      <c r="O63">
        <f>+'Muestreo mgL'!P63</f>
        <v>5.67</v>
      </c>
      <c r="P63" s="7">
        <f>+'Muestreo mgL'!Q63/61.016</f>
        <v>0.23993706568768849</v>
      </c>
      <c r="Q63" s="7">
        <f>+'Muestreo mgL'!R63/30.005</f>
        <v>0</v>
      </c>
      <c r="R63" s="7">
        <f>+'Muestreo mgL'!S63/20.04</f>
        <v>2.4950099800399202E-2</v>
      </c>
      <c r="S63" s="7">
        <f>+'Muestreo mgL'!T63/12.1525</f>
        <v>8.2287595145031894E-2</v>
      </c>
      <c r="T63" s="7">
        <f>+'Muestreo mgL'!U63/27.9225</f>
        <v>1.7906706061420004E-3</v>
      </c>
      <c r="U63" s="7">
        <f>+'Muestreo mgL'!V63/27.469</f>
        <v>1.8202337180093925E-3</v>
      </c>
      <c r="V63" s="7">
        <f>+'Muestreo mgL'!W63/39.098</f>
        <v>0.15525090797483249</v>
      </c>
      <c r="W63" s="7">
        <f>+'Muestreo mgL'!X63/22.99</f>
        <v>0.13484123531970424</v>
      </c>
      <c r="X63" s="7">
        <f>+'Muestreo mgL'!Y63/18.998</f>
        <v>0</v>
      </c>
      <c r="Y63" s="7">
        <f>+'Muestreo mgL'!Z63/46.005</f>
        <v>1.0868383871318334E-3</v>
      </c>
      <c r="Z63" s="7">
        <f>+'Muestreo mgL'!AA63/62.004</f>
        <v>0.12095993806851171</v>
      </c>
      <c r="AA63" s="7">
        <f>+'Muestreo mgL'!AB63/35.453</f>
        <v>5.0771443883451325E-2</v>
      </c>
      <c r="AB63" s="7">
        <f>+'Muestreo mgL'!AC63/48.03</f>
        <v>3.7476577139287946E-2</v>
      </c>
      <c r="AC63" s="7">
        <f>+'Muestreo mgL'!AD63/31.6587</f>
        <v>6.3173787931911293E-3</v>
      </c>
      <c r="AD63">
        <f>+'Muestreo mgL'!AE63</f>
        <v>47</v>
      </c>
      <c r="AE63">
        <v>1</v>
      </c>
      <c r="AF63" s="9">
        <f t="shared" si="4"/>
        <v>6.1212906375241398E-2</v>
      </c>
      <c r="AG63" t="str">
        <f t="shared" si="5"/>
        <v>BIEN</v>
      </c>
      <c r="AH63" s="7"/>
    </row>
    <row r="64" spans="1:34" x14ac:dyDescent="0.25">
      <c r="A64" t="str">
        <f>+'Muestreo mgL'!A64</f>
        <v>ACVEKM36</v>
      </c>
      <c r="B64" t="str">
        <f>+'Muestreo mgL'!B64</f>
        <v>ACUEDUCTO VEREDA KM 36</v>
      </c>
      <c r="C64" t="str">
        <f>+'Muestreo mgL'!C64</f>
        <v>Aljibe</v>
      </c>
      <c r="D64" t="str">
        <f t="shared" si="3"/>
        <v>#592d74</v>
      </c>
      <c r="E64" t="str">
        <f>+'Muestreo mgL'!E64</f>
        <v>#e37587</v>
      </c>
      <c r="F64" t="str">
        <f>+'Muestreo mgL'!G64</f>
        <v>v</v>
      </c>
      <c r="G64">
        <f>+'Muestreo mgL'!H64</f>
        <v>35</v>
      </c>
      <c r="H64">
        <f>+'Muestreo mgL'!I64</f>
        <v>0.8</v>
      </c>
      <c r="I64" t="str">
        <f>+'Muestreo mgL'!J64</f>
        <v>ZEM V</v>
      </c>
      <c r="J64" t="str">
        <f>+'Muestreo mgL'!K64</f>
        <v>Wet</v>
      </c>
      <c r="K64" t="str">
        <f>+'Muestreo mgL'!L64</f>
        <v>Subterranea</v>
      </c>
      <c r="L64" t="str">
        <f>+'Muestreo mgL'!M64</f>
        <v>ACVEKM36</v>
      </c>
      <c r="M64">
        <f>+'Muestreo mgL'!N64</f>
        <v>38417</v>
      </c>
      <c r="N64" s="1">
        <f>+'Muestreo mgL'!O64</f>
        <v>45106</v>
      </c>
      <c r="O64">
        <f>+'Muestreo mgL'!P64</f>
        <v>5.82</v>
      </c>
      <c r="P64" s="7">
        <f>+'Muestreo mgL'!Q64/61.016</f>
        <v>0.43988462042742887</v>
      </c>
      <c r="Q64" s="7">
        <f>+'Muestreo mgL'!R64/30.005</f>
        <v>0</v>
      </c>
      <c r="R64" s="7">
        <f>+'Muestreo mgL'!S64/20.04</f>
        <v>2.4950099800399202E-2</v>
      </c>
      <c r="S64" s="7">
        <f>+'Muestreo mgL'!T64/12.1525</f>
        <v>8.2287595145031894E-2</v>
      </c>
      <c r="T64" s="7">
        <f>+'Muestreo mgL'!U64/27.9225</f>
        <v>1.7906706061420004E-3</v>
      </c>
      <c r="U64" s="7">
        <f>+'Muestreo mgL'!V64/27.469</f>
        <v>1.8202337180093925E-3</v>
      </c>
      <c r="V64" s="7">
        <f>+'Muestreo mgL'!W64/39.098</f>
        <v>0.13990485446825923</v>
      </c>
      <c r="W64" s="7">
        <f>+'Muestreo mgL'!X64/22.99</f>
        <v>0.23705959112657679</v>
      </c>
      <c r="X64" s="7">
        <f>+'Muestreo mgL'!Y64/18.998</f>
        <v>0</v>
      </c>
      <c r="Y64" s="7">
        <f>+'Muestreo mgL'!Z64/46.005</f>
        <v>1.0868383871318334E-3</v>
      </c>
      <c r="Z64" s="7">
        <f>+'Muestreo mgL'!AA64/62.004</f>
        <v>4.3545577704664218E-2</v>
      </c>
      <c r="AA64" s="7">
        <f>+'Muestreo mgL'!AB64/35.453</f>
        <v>1.692381462781711E-2</v>
      </c>
      <c r="AB64" s="7">
        <f>+'Muestreo mgL'!AC64/48.03</f>
        <v>1.8738288569643973E-2</v>
      </c>
      <c r="AC64" s="7">
        <f>+'Muestreo mgL'!AD64/31.6587</f>
        <v>9.476068189786694E-3</v>
      </c>
      <c r="AD64">
        <f>+'Muestreo mgL'!AE64</f>
        <v>46</v>
      </c>
      <c r="AE64">
        <v>1</v>
      </c>
      <c r="AF64" s="9">
        <f t="shared" si="4"/>
        <v>3.4775594614341661E-2</v>
      </c>
      <c r="AG64" t="str">
        <f t="shared" si="5"/>
        <v>BIEN</v>
      </c>
      <c r="AH64" s="7"/>
    </row>
    <row r="65" spans="1:34" x14ac:dyDescent="0.25">
      <c r="A65" t="str">
        <f>+'Muestreo mgL'!A65</f>
        <v>CABUAI04</v>
      </c>
      <c r="B65" t="str">
        <f>+'Muestreo mgL'!B65</f>
        <v>CASETA BUENOS AIRES</v>
      </c>
      <c r="C65" t="str">
        <f>+'Muestreo mgL'!C65</f>
        <v>Manantial</v>
      </c>
      <c r="D65" t="str">
        <f t="shared" si="3"/>
        <v>#08d81a</v>
      </c>
      <c r="E65" t="str">
        <f>+'Muestreo mgL'!E65</f>
        <v>#e3e31f</v>
      </c>
      <c r="F65" t="str">
        <f>+'Muestreo mgL'!G65</f>
        <v>v</v>
      </c>
      <c r="G65">
        <f>+'Muestreo mgL'!H65</f>
        <v>35</v>
      </c>
      <c r="H65">
        <f>+'Muestreo mgL'!I65</f>
        <v>0.8</v>
      </c>
      <c r="I65" t="str">
        <f>+'Muestreo mgL'!J65</f>
        <v>ZEM V</v>
      </c>
      <c r="J65" t="str">
        <f>+'Muestreo mgL'!K65</f>
        <v>Wet</v>
      </c>
      <c r="K65" t="str">
        <f>+'Muestreo mgL'!L65</f>
        <v>Superficial</v>
      </c>
      <c r="L65" t="str">
        <f>+'Muestreo mgL'!M65</f>
        <v>CABUAI04</v>
      </c>
      <c r="M65">
        <f>+'Muestreo mgL'!N65</f>
        <v>38410</v>
      </c>
      <c r="N65" s="1">
        <f>+'Muestreo mgL'!O65</f>
        <v>45106</v>
      </c>
      <c r="O65">
        <f>+'Muestreo mgL'!P65</f>
        <v>6.72</v>
      </c>
      <c r="P65" s="7">
        <f>+'Muestreo mgL'!Q65/61.016</f>
        <v>0.51986364232332505</v>
      </c>
      <c r="Q65" s="7">
        <f>+'Muestreo mgL'!R65/30.005</f>
        <v>0</v>
      </c>
      <c r="R65" s="7">
        <f>+'Muestreo mgL'!S65/20.04</f>
        <v>0.19960079840319361</v>
      </c>
      <c r="S65" s="7">
        <f>+'Muestreo mgL'!T65/12.1525</f>
        <v>8.2287595145031894E-2</v>
      </c>
      <c r="T65" s="7">
        <f>+'Muestreo mgL'!U65/27.9225</f>
        <v>3.2232070910556007E-2</v>
      </c>
      <c r="U65" s="7">
        <f>+'Muestreo mgL'!V65/27.469</f>
        <v>1.8202337180093925E-3</v>
      </c>
      <c r="V65" s="7">
        <f>+'Muestreo mgL'!W65/39.098</f>
        <v>0.16113356181901889</v>
      </c>
      <c r="W65" s="7">
        <f>+'Muestreo mgL'!X65/22.99</f>
        <v>0.19138755980861247</v>
      </c>
      <c r="X65" s="7">
        <f>+'Muestreo mgL'!Y65/18.998</f>
        <v>0</v>
      </c>
      <c r="Y65" s="7">
        <f>+'Muestreo mgL'!Z65/46.005</f>
        <v>1.0868383871318334E-3</v>
      </c>
      <c r="Z65" s="7">
        <f>+'Muestreo mgL'!AA65/62.004</f>
        <v>8.0639958712341148E-4</v>
      </c>
      <c r="AA65" s="7">
        <f>+'Muestreo mgL'!AB65/35.453</f>
        <v>7.0515894282571281E-2</v>
      </c>
      <c r="AB65" s="7">
        <f>+'Muestreo mgL'!AC65/48.03</f>
        <v>1.4574224443056422E-2</v>
      </c>
      <c r="AC65" s="7">
        <f>+'Muestreo mgL'!AD65/31.6587</f>
        <v>3.1586893965955647E-3</v>
      </c>
      <c r="AD65">
        <f>+'Muestreo mgL'!AE65</f>
        <v>50</v>
      </c>
      <c r="AE65">
        <v>4</v>
      </c>
      <c r="AF65" s="9">
        <f t="shared" si="4"/>
        <v>2.3101157122733293E-2</v>
      </c>
      <c r="AG65" t="str">
        <f t="shared" si="5"/>
        <v>BIEN</v>
      </c>
      <c r="AH65" s="7"/>
    </row>
    <row r="66" spans="1:34" x14ac:dyDescent="0.25">
      <c r="A66" t="str">
        <f>+'Muestreo mgL'!A66</f>
        <v>MANMRO04</v>
      </c>
      <c r="B66" t="str">
        <f>+'Muestreo mgL'!B66</f>
        <v>MANANTIAL MONTE ROJO</v>
      </c>
      <c r="C66" t="str">
        <f>+'Muestreo mgL'!C66</f>
        <v>Manantial</v>
      </c>
      <c r="D66" t="str">
        <f t="shared" si="3"/>
        <v>#592d74</v>
      </c>
      <c r="E66" t="str">
        <f>+'Muestreo mgL'!E66</f>
        <v>#e3e31f</v>
      </c>
      <c r="F66" t="str">
        <f>+'Muestreo mgL'!G66</f>
        <v>v</v>
      </c>
      <c r="G66">
        <f>+'Muestreo mgL'!H66</f>
        <v>35</v>
      </c>
      <c r="H66">
        <f>+'Muestreo mgL'!I66</f>
        <v>0.8</v>
      </c>
      <c r="I66" t="str">
        <f>+'Muestreo mgL'!J66</f>
        <v>ZEM V</v>
      </c>
      <c r="J66" t="str">
        <f>+'Muestreo mgL'!K66</f>
        <v>Wet</v>
      </c>
      <c r="K66" t="str">
        <f>+'Muestreo mgL'!L66</f>
        <v>Superficial</v>
      </c>
      <c r="L66" t="str">
        <f>+'Muestreo mgL'!M66</f>
        <v>MANMRO04</v>
      </c>
      <c r="M66">
        <f>+'Muestreo mgL'!N66</f>
        <v>38411</v>
      </c>
      <c r="N66" s="1">
        <f>+'Muestreo mgL'!O66</f>
        <v>45106</v>
      </c>
      <c r="O66">
        <f>+'Muestreo mgL'!P66</f>
        <v>5.01</v>
      </c>
      <c r="P66" s="7">
        <f>+'Muestreo mgL'!Q66/61.016</f>
        <v>0.15995804379179232</v>
      </c>
      <c r="Q66" s="7">
        <f>+'Muestreo mgL'!R66/30.005</f>
        <v>0</v>
      </c>
      <c r="R66" s="7">
        <f>+'Muestreo mgL'!S66/20.04</f>
        <v>2.4950099800399202E-2</v>
      </c>
      <c r="S66" s="7">
        <f>+'Muestreo mgL'!T66/12.1525</f>
        <v>4.1143797572515947E-2</v>
      </c>
      <c r="T66" s="7">
        <f>+'Muestreo mgL'!U66/27.9225</f>
        <v>1.7906706061420004E-3</v>
      </c>
      <c r="U66" s="7">
        <f>+'Muestreo mgL'!V66/27.469</f>
        <v>1.8202337180093925E-3</v>
      </c>
      <c r="V66" s="7">
        <f>+'Muestreo mgL'!W66/39.098</f>
        <v>3.580745818200419E-2</v>
      </c>
      <c r="W66" s="7">
        <f>+'Muestreo mgL'!X66/22.99</f>
        <v>3.9147455415398005E-2</v>
      </c>
      <c r="X66" s="7">
        <f>+'Muestreo mgL'!Y66/18.998</f>
        <v>0</v>
      </c>
      <c r="Y66" s="7">
        <f>+'Muestreo mgL'!Z66/46.005</f>
        <v>1.0868383871318334E-3</v>
      </c>
      <c r="Z66" s="7">
        <f>+'Muestreo mgL'!AA66/62.004</f>
        <v>6.4511966969872919E-3</v>
      </c>
      <c r="AA66" s="7">
        <f>+'Muestreo mgL'!AB66/35.453</f>
        <v>1.692381462781711E-2</v>
      </c>
      <c r="AB66" s="7">
        <f>+'Muestreo mgL'!AC66/48.03</f>
        <v>8.3281282531750996E-3</v>
      </c>
      <c r="AC66" s="7">
        <f>+'Muestreo mgL'!AD66/31.6587</f>
        <v>3.1586893965955647E-3</v>
      </c>
      <c r="AD66">
        <f>+'Muestreo mgL'!AE66</f>
        <v>38</v>
      </c>
      <c r="AE66">
        <v>1</v>
      </c>
      <c r="AF66" s="9">
        <f t="shared" si="4"/>
        <v>0.15212158714931656</v>
      </c>
      <c r="AG66" t="str">
        <f t="shared" si="5"/>
        <v>BIEN</v>
      </c>
      <c r="AH66" s="7"/>
    </row>
    <row r="67" spans="1:34" x14ac:dyDescent="0.25">
      <c r="A67" t="str">
        <f>+'Muestreo mgL'!A67</f>
        <v>QUKM3601</v>
      </c>
      <c r="B67" t="str">
        <f>+'Muestreo mgL'!B67</f>
        <v>QUEBRADA KM 36</v>
      </c>
      <c r="C67" t="str">
        <f>+'Muestreo mgL'!C67</f>
        <v>Quebrada</v>
      </c>
      <c r="D67" t="str">
        <f t="shared" si="3"/>
        <v>#592d74</v>
      </c>
      <c r="E67" t="str">
        <f>+'Muestreo mgL'!E67</f>
        <v>#1fe33d</v>
      </c>
      <c r="F67" t="str">
        <f>+'Muestreo mgL'!G67</f>
        <v>v</v>
      </c>
      <c r="G67">
        <f>+'Muestreo mgL'!H67</f>
        <v>35</v>
      </c>
      <c r="H67">
        <f>+'Muestreo mgL'!I67</f>
        <v>0.8</v>
      </c>
      <c r="I67" t="str">
        <f>+'Muestreo mgL'!J67</f>
        <v>ZEM V</v>
      </c>
      <c r="J67" t="str">
        <f>+'Muestreo mgL'!K67</f>
        <v>Wet</v>
      </c>
      <c r="K67" t="str">
        <f>+'Muestreo mgL'!L67</f>
        <v>Superficial</v>
      </c>
      <c r="L67" t="str">
        <f>+'Muestreo mgL'!M67</f>
        <v>QUKM3601</v>
      </c>
      <c r="M67">
        <f>+'Muestreo mgL'!N67</f>
        <v>38405</v>
      </c>
      <c r="N67" s="1">
        <f>+'Muestreo mgL'!O67</f>
        <v>45106</v>
      </c>
      <c r="O67">
        <f>+'Muestreo mgL'!P67</f>
        <v>5.63</v>
      </c>
      <c r="P67" s="7">
        <f>+'Muestreo mgL'!Q67/61.016</f>
        <v>4.9986888684935095E-2</v>
      </c>
      <c r="Q67" s="7">
        <f>+'Muestreo mgL'!R67/30.005</f>
        <v>0</v>
      </c>
      <c r="R67" s="7">
        <f>+'Muestreo mgL'!S67/20.04</f>
        <v>2.4950099800399202E-2</v>
      </c>
      <c r="S67" s="7">
        <f>+'Muestreo mgL'!T67/12.1525</f>
        <v>4.1143797572515947E-2</v>
      </c>
      <c r="T67" s="7">
        <f>+'Muestreo mgL'!U67/27.9225</f>
        <v>3.5813412122840007E-3</v>
      </c>
      <c r="U67" s="7">
        <f>+'Muestreo mgL'!V67/27.469</f>
        <v>1.8202337180093925E-3</v>
      </c>
      <c r="V67" s="7">
        <f>+'Muestreo mgL'!W67/39.098</f>
        <v>1.8926799324773647E-2</v>
      </c>
      <c r="W67" s="7">
        <f>+'Muestreo mgL'!X67/22.99</f>
        <v>3.0448020878642887E-2</v>
      </c>
      <c r="X67" s="7">
        <f>+'Muestreo mgL'!Y67/18.998</f>
        <v>0</v>
      </c>
      <c r="Y67" s="7">
        <f>+'Muestreo mgL'!Z67/46.005</f>
        <v>1.0868383871318334E-3</v>
      </c>
      <c r="Z67" s="7">
        <f>+'Muestreo mgL'!AA67/62.004</f>
        <v>4.8383975227404685E-3</v>
      </c>
      <c r="AA67" s="7">
        <f>+'Muestreo mgL'!AB67/35.453</f>
        <v>3.1026993484331369E-2</v>
      </c>
      <c r="AB67" s="7">
        <f>+'Muestreo mgL'!AC67/48.03</f>
        <v>1.6656256506350199E-2</v>
      </c>
      <c r="AC67" s="7">
        <f>+'Muestreo mgL'!AD67/31.6587</f>
        <v>3.1586893965955647E-3</v>
      </c>
      <c r="AD67">
        <f>+'Muestreo mgL'!AE67</f>
        <v>49</v>
      </c>
      <c r="AE67">
        <v>1</v>
      </c>
      <c r="AF67" s="9">
        <f t="shared" si="4"/>
        <v>5.9456577021429959E-2</v>
      </c>
      <c r="AG67" t="str">
        <f t="shared" si="5"/>
        <v>BIEN</v>
      </c>
      <c r="AH67" s="7"/>
    </row>
    <row r="68" spans="1:34" x14ac:dyDescent="0.25">
      <c r="A68" t="str">
        <f>+'Muestreo mgL'!A68</f>
        <v>ACUCAMPA</v>
      </c>
      <c r="B68" t="str">
        <f>+'Muestreo mgL'!B68</f>
        <v>ACUEDUCTO CAMPO PAYOA</v>
      </c>
      <c r="C68" t="str">
        <f>+'Muestreo mgL'!C68</f>
        <v>Aljibe</v>
      </c>
      <c r="D68" t="str">
        <f t="shared" si="3"/>
        <v>#08d81a</v>
      </c>
      <c r="E68" t="str">
        <f>+'Muestreo mgL'!E68</f>
        <v>#e37587</v>
      </c>
      <c r="F68" t="str">
        <f>+'Muestreo mgL'!G68</f>
        <v>^</v>
      </c>
      <c r="G68">
        <f>+'Muestreo mgL'!H68</f>
        <v>35</v>
      </c>
      <c r="H68">
        <f>+'Muestreo mgL'!I68</f>
        <v>0.8</v>
      </c>
      <c r="I68" t="str">
        <f>+'Muestreo mgL'!J68</f>
        <v>CH23</v>
      </c>
      <c r="J68" t="str">
        <f>+'Muestreo mgL'!K68</f>
        <v>Dry</v>
      </c>
      <c r="K68" t="str">
        <f>+'Muestreo mgL'!L68</f>
        <v>Subterranea</v>
      </c>
      <c r="L68" t="str">
        <f>+'Muestreo mgL'!M68</f>
        <v>ACUCAMPA</v>
      </c>
      <c r="M68">
        <f>+'Muestreo mgL'!N68</f>
        <v>762</v>
      </c>
      <c r="N68" s="1">
        <f>+'Muestreo mgL'!O68</f>
        <v>45200</v>
      </c>
      <c r="O68">
        <f>+'Muestreo mgL'!P68</f>
        <v>5.84</v>
      </c>
      <c r="P68" s="7">
        <f>+'Muestreo mgL'!Q68/61.016</f>
        <v>1.1934574537826144</v>
      </c>
      <c r="Q68" s="7">
        <f>+'Muestreo mgL'!R68/30.005</f>
        <v>0</v>
      </c>
      <c r="R68" s="7">
        <f>+'Muestreo mgL'!S68/20.04</f>
        <v>0.26212574850299403</v>
      </c>
      <c r="S68" s="7">
        <f>+'Muestreo mgL'!T68/12.1525</f>
        <v>0.16803126928615511</v>
      </c>
      <c r="T68" s="7">
        <f>+'Muestreo mgL'!U68/27.9225</f>
        <v>4.2653773838302447E-2</v>
      </c>
      <c r="U68" s="7">
        <f>+'Muestreo mgL'!V68/27.469</f>
        <v>5.0238450617059232E-3</v>
      </c>
      <c r="V68" s="7">
        <f>+'Muestreo mgL'!W68/39.098</f>
        <v>4.4963936774259555E-2</v>
      </c>
      <c r="W68" s="7">
        <f>+'Muestreo mgL'!X68/22.99</f>
        <v>1.0488038277511962</v>
      </c>
      <c r="X68" s="7">
        <f>+'Muestreo mgL'!Y68/18.998</f>
        <v>0</v>
      </c>
      <c r="Y68" s="7">
        <f>+'Muestreo mgL'!Z68/46.005</f>
        <v>1.0868383871318334E-3</v>
      </c>
      <c r="Z68" s="7">
        <f>+'Muestreo mgL'!AA68/62.004</f>
        <v>8.0639958712341135E-3</v>
      </c>
      <c r="AA68" s="7">
        <f>+'Muestreo mgL'!AB68/35.453</f>
        <v>0.11282543085211405</v>
      </c>
      <c r="AB68" s="7">
        <f>+'Muestreo mgL'!AC68/48.03</f>
        <v>0.1145117634811576</v>
      </c>
      <c r="AC68" s="7">
        <f>+'Muestreo mgL'!AD68/31.6587</f>
        <v>4.6789379015990231E-3</v>
      </c>
      <c r="AD68">
        <f>+'Muestreo mgL'!AE68</f>
        <v>149</v>
      </c>
      <c r="AE68">
        <v>4</v>
      </c>
      <c r="AF68" s="9">
        <f t="shared" si="4"/>
        <v>3.2195432106767292E-2</v>
      </c>
      <c r="AG68" t="str">
        <f t="shared" si="5"/>
        <v>BIEN</v>
      </c>
    </row>
    <row r="69" spans="1:34" x14ac:dyDescent="0.25">
      <c r="A69" t="str">
        <f>+'Muestreo mgL'!A69</f>
        <v>EMPELHORI</v>
      </c>
      <c r="B69" t="str">
        <f>+'Muestreo mgL'!B69</f>
        <v>EMPRESA EL HORIZONTE S.A.S</v>
      </c>
      <c r="C69" t="str">
        <f>+'Muestreo mgL'!C69</f>
        <v>Pozo</v>
      </c>
      <c r="D69" t="str">
        <f t="shared" si="3"/>
        <v>#08d81a</v>
      </c>
      <c r="E69" t="str">
        <f>+'Muestreo mgL'!E69</f>
        <v>#8c26ca</v>
      </c>
      <c r="F69" t="str">
        <f>+'Muestreo mgL'!G69</f>
        <v>^</v>
      </c>
      <c r="G69">
        <f>+'Muestreo mgL'!H69</f>
        <v>35</v>
      </c>
      <c r="H69">
        <f>+'Muestreo mgL'!I69</f>
        <v>0.8</v>
      </c>
      <c r="I69" t="str">
        <f>+'Muestreo mgL'!J69</f>
        <v>CH23</v>
      </c>
      <c r="J69" t="str">
        <f>+'Muestreo mgL'!K69</f>
        <v>Dry</v>
      </c>
      <c r="K69" t="str">
        <f>+'Muestreo mgL'!L69</f>
        <v>Subterranea</v>
      </c>
      <c r="L69" t="str">
        <f>+'Muestreo mgL'!M69</f>
        <v>EMPELHORI</v>
      </c>
      <c r="M69">
        <f>+'Muestreo mgL'!N69</f>
        <v>769</v>
      </c>
      <c r="N69" s="1">
        <f>+'Muestreo mgL'!O69</f>
        <v>45200</v>
      </c>
      <c r="O69">
        <f>+'Muestreo mgL'!P69</f>
        <v>6.47</v>
      </c>
      <c r="P69" s="7">
        <f>+'Muestreo mgL'!Q69/61.016</f>
        <v>0.8910777500983349</v>
      </c>
      <c r="Q69" s="7">
        <f>+'Muestreo mgL'!R69/30.005</f>
        <v>0</v>
      </c>
      <c r="R69" s="7">
        <f>+'Muestreo mgL'!S69/20.04</f>
        <v>0.2507984031936128</v>
      </c>
      <c r="S69" s="7">
        <f>+'Muestreo mgL'!T69/12.1525</f>
        <v>0.22719605019543304</v>
      </c>
      <c r="T69" s="7">
        <f>+'Muestreo mgL'!U69/27.9225</f>
        <v>0.17956844838391978</v>
      </c>
      <c r="U69" s="7">
        <f>+'Muestreo mgL'!V69/27.469</f>
        <v>1.015690414649241E-2</v>
      </c>
      <c r="V69" s="7">
        <f>+'Muestreo mgL'!W69/39.098</f>
        <v>9.9647040769348813E-2</v>
      </c>
      <c r="W69" s="7">
        <f>+'Muestreo mgL'!X69/22.99</f>
        <v>0.32035667681600699</v>
      </c>
      <c r="X69" s="7">
        <f>+'Muestreo mgL'!Y69/18.998</f>
        <v>0</v>
      </c>
      <c r="Y69" s="7">
        <f>+'Muestreo mgL'!Z69/46.005</f>
        <v>1.0868383871318334E-3</v>
      </c>
      <c r="Z69" s="7">
        <f>+'Muestreo mgL'!AA69/62.004</f>
        <v>8.0639958712341135E-3</v>
      </c>
      <c r="AA69" s="7">
        <f>+'Muestreo mgL'!AB69/35.453</f>
        <v>0.11282543085211405</v>
      </c>
      <c r="AB69" s="7">
        <f>+'Muestreo mgL'!AC69/48.03</f>
        <v>0.1145117634811576</v>
      </c>
      <c r="AC69" s="7">
        <f>+'Muestreo mgL'!AD69/31.6587</f>
        <v>3.9841687248550316E-3</v>
      </c>
      <c r="AD69">
        <f>+'Muestreo mgL'!AE69</f>
        <v>118</v>
      </c>
      <c r="AE69">
        <v>4</v>
      </c>
      <c r="AF69" s="9">
        <f t="shared" si="4"/>
        <v>0.11285915165733364</v>
      </c>
      <c r="AG69" t="str">
        <f t="shared" si="5"/>
        <v>BIEN</v>
      </c>
    </row>
    <row r="70" spans="1:34" x14ac:dyDescent="0.25">
      <c r="A70" t="str">
        <f>+'Muestreo mgL'!A70</f>
        <v>ACUEPROV</v>
      </c>
      <c r="B70" t="str">
        <f>+'Muestreo mgL'!B70</f>
        <v xml:space="preserve">ACUEDUCTO PROVINCIA </v>
      </c>
      <c r="C70" t="str">
        <f>+'Muestreo mgL'!C70</f>
        <v>Pozo</v>
      </c>
      <c r="D70" t="str">
        <f t="shared" si="3"/>
        <v>#08d81a</v>
      </c>
      <c r="E70" t="str">
        <f>+'Muestreo mgL'!E70</f>
        <v>#8c26ca</v>
      </c>
      <c r="F70" t="str">
        <f>+'Muestreo mgL'!G70</f>
        <v>^</v>
      </c>
      <c r="G70">
        <f>+'Muestreo mgL'!H70</f>
        <v>35</v>
      </c>
      <c r="H70">
        <f>+'Muestreo mgL'!I70</f>
        <v>0.8</v>
      </c>
      <c r="I70" t="str">
        <f>+'Muestreo mgL'!J70</f>
        <v>CH23</v>
      </c>
      <c r="J70" t="str">
        <f>+'Muestreo mgL'!K70</f>
        <v>Dry</v>
      </c>
      <c r="K70" t="str">
        <f>+'Muestreo mgL'!L70</f>
        <v>Subterranea</v>
      </c>
      <c r="L70" t="str">
        <f>+'Muestreo mgL'!M70</f>
        <v>ACUEPROV</v>
      </c>
      <c r="M70">
        <f>+'Muestreo mgL'!N70</f>
        <v>773</v>
      </c>
      <c r="N70" s="1">
        <f>+'Muestreo mgL'!O70</f>
        <v>45200</v>
      </c>
      <c r="O70">
        <f>+'Muestreo mgL'!P70</f>
        <v>7.51</v>
      </c>
      <c r="P70" s="7">
        <f>+'Muestreo mgL'!Q70/61.016</f>
        <v>0.827487872033565</v>
      </c>
      <c r="Q70" s="7">
        <f>+'Muestreo mgL'!R70/30.005</f>
        <v>0</v>
      </c>
      <c r="R70" s="7">
        <f>+'Muestreo mgL'!S70/20.04</f>
        <v>0.20469061876247507</v>
      </c>
      <c r="S70" s="7">
        <f>+'Muestreo mgL'!T70/12.1525</f>
        <v>0.15379551532606459</v>
      </c>
      <c r="T70" s="7">
        <f>+'Muestreo mgL'!U70/27.9225</f>
        <v>4.4408631032321604E-3</v>
      </c>
      <c r="U70" s="7">
        <f>+'Muestreo mgL'!V70/27.469</f>
        <v>4.8418216899049835E-3</v>
      </c>
      <c r="V70" s="7">
        <f>+'Muestreo mgL'!W70/39.098</f>
        <v>9.4633996623868233E-2</v>
      </c>
      <c r="W70" s="7">
        <f>+'Muestreo mgL'!X70/22.99</f>
        <v>0.4437146585471945</v>
      </c>
      <c r="X70" s="7">
        <f>+'Muestreo mgL'!Y70/18.998</f>
        <v>0</v>
      </c>
      <c r="Y70" s="7">
        <f>+'Muestreo mgL'!Z70/46.005</f>
        <v>1.0868383871318334E-3</v>
      </c>
      <c r="Z70" s="7">
        <f>+'Muestreo mgL'!AA70/62.004</f>
        <v>8.0639958712341135E-3</v>
      </c>
      <c r="AA70" s="7">
        <f>+'Muestreo mgL'!AB70/35.453</f>
        <v>0.11282543085211405</v>
      </c>
      <c r="AB70" s="7">
        <f>+'Muestreo mgL'!AC70/48.03</f>
        <v>0.1145117634811576</v>
      </c>
      <c r="AC70" s="7">
        <f>+'Muestreo mgL'!AD70/31.6587</f>
        <v>9.2441382665231042E-4</v>
      </c>
      <c r="AD70">
        <f>+'Muestreo mgL'!AE70</f>
        <v>94</v>
      </c>
      <c r="AE70">
        <v>4</v>
      </c>
      <c r="AF70" s="9">
        <f t="shared" si="4"/>
        <v>8.4733506127184763E-2</v>
      </c>
      <c r="AG70" t="str">
        <f t="shared" si="5"/>
        <v>BIEN</v>
      </c>
    </row>
    <row r="71" spans="1:34" x14ac:dyDescent="0.25">
      <c r="A71" t="str">
        <f>+'Muestreo mgL'!A71</f>
        <v>ACUSABPO</v>
      </c>
      <c r="B71" t="str">
        <f>+'Muestreo mgL'!B71</f>
        <v xml:space="preserve">ACUEDUCTO SABANA POZO </v>
      </c>
      <c r="C71" t="str">
        <f>+'Muestreo mgL'!C71</f>
        <v>Pozo</v>
      </c>
      <c r="D71" t="str">
        <f t="shared" si="3"/>
        <v>#08d81a</v>
      </c>
      <c r="E71" t="str">
        <f>+'Muestreo mgL'!E71</f>
        <v>#8c26ca</v>
      </c>
      <c r="F71" t="str">
        <f>+'Muestreo mgL'!G71</f>
        <v>^</v>
      </c>
      <c r="G71">
        <f>+'Muestreo mgL'!H71</f>
        <v>35</v>
      </c>
      <c r="H71">
        <f>+'Muestreo mgL'!I71</f>
        <v>0.8</v>
      </c>
      <c r="I71" t="str">
        <f>+'Muestreo mgL'!J71</f>
        <v>CH23</v>
      </c>
      <c r="J71" t="str">
        <f>+'Muestreo mgL'!K71</f>
        <v>Dry</v>
      </c>
      <c r="K71" t="str">
        <f>+'Muestreo mgL'!L71</f>
        <v>Subterranea</v>
      </c>
      <c r="L71" t="str">
        <f>+'Muestreo mgL'!M71</f>
        <v>ACUSABPO</v>
      </c>
      <c r="M71">
        <f>+'Muestreo mgL'!N71</f>
        <v>774</v>
      </c>
      <c r="N71" s="1">
        <f>+'Muestreo mgL'!O71</f>
        <v>45200</v>
      </c>
      <c r="O71">
        <f>+'Muestreo mgL'!P71</f>
        <v>5.96</v>
      </c>
      <c r="P71" s="7">
        <f>+'Muestreo mgL'!Q71/61.016</f>
        <v>0.41366199029762685</v>
      </c>
      <c r="Q71" s="7">
        <f>+'Muestreo mgL'!R71/30.005</f>
        <v>0</v>
      </c>
      <c r="R71" s="7">
        <f>+'Muestreo mgL'!S71/20.04</f>
        <v>2.4950099800399202E-2</v>
      </c>
      <c r="S71" s="7">
        <f>+'Muestreo mgL'!T71/12.1525</f>
        <v>4.1143797572515947E-2</v>
      </c>
      <c r="T71" s="7">
        <f>+'Muestreo mgL'!U71/27.9225</f>
        <v>2.5427522607216401E-3</v>
      </c>
      <c r="U71" s="7">
        <f>+'Muestreo mgL'!V71/27.469</f>
        <v>1.8202337180093925E-3</v>
      </c>
      <c r="V71" s="7">
        <f>+'Muestreo mgL'!W71/39.098</f>
        <v>0.15504629392807817</v>
      </c>
      <c r="W71" s="7">
        <f>+'Muestreo mgL'!X71/22.99</f>
        <v>0.276555023923445</v>
      </c>
      <c r="X71" s="7">
        <f>+'Muestreo mgL'!Y71/18.998</f>
        <v>0</v>
      </c>
      <c r="Y71" s="7">
        <f>+'Muestreo mgL'!Z71/46.005</f>
        <v>1.0868383871318334E-3</v>
      </c>
      <c r="Z71" s="7">
        <f>+'Muestreo mgL'!AA71/62.004</f>
        <v>8.0639958712341135E-3</v>
      </c>
      <c r="AA71" s="7">
        <f>+'Muestreo mgL'!AB71/35.453</f>
        <v>0.11282543085211405</v>
      </c>
      <c r="AB71" s="7">
        <f>+'Muestreo mgL'!AC71/48.03</f>
        <v>0.1145117634811576</v>
      </c>
      <c r="AC71" s="7">
        <f>+'Muestreo mgL'!AD71/31.6587</f>
        <v>3.2448460003542471E-5</v>
      </c>
      <c r="AD71">
        <f>+'Muestreo mgL'!AE71</f>
        <v>66</v>
      </c>
      <c r="AE71">
        <v>4</v>
      </c>
      <c r="AF71" s="9">
        <f t="shared" si="4"/>
        <v>0.13199638724405388</v>
      </c>
      <c r="AG71" t="str">
        <f t="shared" si="5"/>
        <v>BIEN</v>
      </c>
    </row>
    <row r="72" spans="1:34" x14ac:dyDescent="0.25">
      <c r="A72" t="str">
        <f>+'Muestreo mgL'!A72</f>
        <v>PARADOLU</v>
      </c>
      <c r="B72" t="str">
        <f>+'Muestreo mgL'!B72</f>
        <v>PARADOR DONDE LUCY</v>
      </c>
      <c r="C72" t="str">
        <f>+'Muestreo mgL'!C72</f>
        <v>Aljibe</v>
      </c>
      <c r="D72" t="str">
        <f t="shared" si="3"/>
        <v>#08d81a</v>
      </c>
      <c r="E72" t="str">
        <f>+'Muestreo mgL'!E72</f>
        <v>#e37587</v>
      </c>
      <c r="F72" t="str">
        <f>+'Muestreo mgL'!G72</f>
        <v>^</v>
      </c>
      <c r="G72">
        <f>+'Muestreo mgL'!H72</f>
        <v>35</v>
      </c>
      <c r="H72">
        <f>+'Muestreo mgL'!I72</f>
        <v>0.8</v>
      </c>
      <c r="I72" t="str">
        <f>+'Muestreo mgL'!J72</f>
        <v>CH23</v>
      </c>
      <c r="J72" t="str">
        <f>+'Muestreo mgL'!K72</f>
        <v>Dry</v>
      </c>
      <c r="K72" t="str">
        <f>+'Muestreo mgL'!L72</f>
        <v>Subterranea</v>
      </c>
      <c r="L72" t="str">
        <f>+'Muestreo mgL'!M72</f>
        <v>PARADOLU</v>
      </c>
      <c r="M72">
        <f>+'Muestreo mgL'!N72</f>
        <v>779</v>
      </c>
      <c r="N72" s="1">
        <f>+'Muestreo mgL'!O72</f>
        <v>45200</v>
      </c>
      <c r="O72">
        <f>+'Muestreo mgL'!P72</f>
        <v>5.81</v>
      </c>
      <c r="P72" s="7">
        <f>+'Muestreo mgL'!Q72/61.016</f>
        <v>0.55378917005375639</v>
      </c>
      <c r="Q72" s="7">
        <f>+'Muestreo mgL'!R72/30.005</f>
        <v>0</v>
      </c>
      <c r="R72" s="7">
        <f>+'Muestreo mgL'!S72/20.04</f>
        <v>5.8732534930139725E-2</v>
      </c>
      <c r="S72" s="7">
        <f>+'Muestreo mgL'!T72/12.1525</f>
        <v>4.1143797572515947E-2</v>
      </c>
      <c r="T72" s="7">
        <f>+'Muestreo mgL'!U72/27.9225</f>
        <v>0.11134389828990958</v>
      </c>
      <c r="U72" s="7">
        <f>+'Muestreo mgL'!V72/27.469</f>
        <v>5.5335105027485522E-3</v>
      </c>
      <c r="V72" s="7">
        <f>+'Muestreo mgL'!W72/39.098</f>
        <v>0.10757583508107833</v>
      </c>
      <c r="W72" s="7">
        <f>+'Muestreo mgL'!X72/22.99</f>
        <v>0.36389734667246632</v>
      </c>
      <c r="X72" s="7">
        <f>+'Muestreo mgL'!Y72/18.998</f>
        <v>0</v>
      </c>
      <c r="Y72" s="7">
        <f>+'Muestreo mgL'!Z72/46.005</f>
        <v>1.0868383871318334E-3</v>
      </c>
      <c r="Z72" s="7">
        <f>+'Muestreo mgL'!AA72/62.004</f>
        <v>8.0639958712341135E-3</v>
      </c>
      <c r="AA72" s="7">
        <f>+'Muestreo mgL'!AB72/35.453</f>
        <v>0.11282543085211405</v>
      </c>
      <c r="AB72" s="7">
        <f>+'Muestreo mgL'!AC72/48.03</f>
        <v>0.1145117634811576</v>
      </c>
      <c r="AC72" s="7">
        <f>+'Muestreo mgL'!AD72/31.6587</f>
        <v>2.0838351803685151E-4</v>
      </c>
      <c r="AD72">
        <f>+'Muestreo mgL'!AE72</f>
        <v>52</v>
      </c>
      <c r="AE72">
        <v>4</v>
      </c>
      <c r="AF72" s="9">
        <f t="shared" si="4"/>
        <v>0.16011353293103803</v>
      </c>
      <c r="AG72" t="str">
        <f t="shared" si="5"/>
        <v>BIEN</v>
      </c>
    </row>
    <row r="73" spans="1:34" x14ac:dyDescent="0.25">
      <c r="A73" t="str">
        <f>+'Muestreo mgL'!A73</f>
        <v>SANJORGE</v>
      </c>
      <c r="B73" t="str">
        <f>+'Muestreo mgL'!B73</f>
        <v xml:space="preserve">SAN JORGE </v>
      </c>
      <c r="C73" t="str">
        <f>+'Muestreo mgL'!C73</f>
        <v>Aljibe</v>
      </c>
      <c r="D73" t="str">
        <f t="shared" si="3"/>
        <v>#08d81a</v>
      </c>
      <c r="E73" t="str">
        <f>+'Muestreo mgL'!E73</f>
        <v>#e37587</v>
      </c>
      <c r="F73" t="str">
        <f>+'Muestreo mgL'!G73</f>
        <v>^</v>
      </c>
      <c r="G73">
        <f>+'Muestreo mgL'!H73</f>
        <v>35</v>
      </c>
      <c r="H73">
        <f>+'Muestreo mgL'!I73</f>
        <v>0.8</v>
      </c>
      <c r="I73" t="str">
        <f>+'Muestreo mgL'!J73</f>
        <v>CH23</v>
      </c>
      <c r="J73" t="str">
        <f>+'Muestreo mgL'!K73</f>
        <v>Dry</v>
      </c>
      <c r="K73" t="str">
        <f>+'Muestreo mgL'!L73</f>
        <v>Subterranea</v>
      </c>
      <c r="L73" t="str">
        <f>+'Muestreo mgL'!M73</f>
        <v>SANJORGE</v>
      </c>
      <c r="M73">
        <f>+'Muestreo mgL'!N73</f>
        <v>780</v>
      </c>
      <c r="N73" s="1">
        <f>+'Muestreo mgL'!O73</f>
        <v>45200</v>
      </c>
      <c r="O73">
        <f>+'Muestreo mgL'!P73</f>
        <v>5.1100000000000003</v>
      </c>
      <c r="P73" s="7">
        <f>+'Muestreo mgL'!Q73/61.016</f>
        <v>8.1945719155631314E-2</v>
      </c>
      <c r="Q73" s="7">
        <f>+'Muestreo mgL'!R73/30.005</f>
        <v>0</v>
      </c>
      <c r="R73" s="7">
        <f>+'Muestreo mgL'!S73/20.04</f>
        <v>7.7544910179640728E-2</v>
      </c>
      <c r="S73" s="7">
        <f>+'Muestreo mgL'!T73/12.1525</f>
        <v>4.1143797572515947E-2</v>
      </c>
      <c r="T73" s="7">
        <f>+'Muestreo mgL'!U73/27.9225</f>
        <v>1.3788163667293402E-2</v>
      </c>
      <c r="U73" s="7">
        <f>+'Muestreo mgL'!V73/27.469</f>
        <v>1.8202337180093925E-3</v>
      </c>
      <c r="V73" s="7">
        <f>+'Muestreo mgL'!W73/39.098</f>
        <v>1.2788377922144356E-2</v>
      </c>
      <c r="W73" s="7">
        <f>+'Muestreo mgL'!X73/22.99</f>
        <v>0.31713788603740761</v>
      </c>
      <c r="X73" s="7">
        <f>+'Muestreo mgL'!Y73/18.998</f>
        <v>0</v>
      </c>
      <c r="Y73" s="7">
        <f>+'Muestreo mgL'!Z73/46.005</f>
        <v>1.0868383871318334E-3</v>
      </c>
      <c r="Z73" s="7">
        <f>+'Muestreo mgL'!AA73/62.004</f>
        <v>8.0639958712341135E-3</v>
      </c>
      <c r="AA73" s="7">
        <f>+'Muestreo mgL'!AB73/35.453</f>
        <v>0.34496375483033875</v>
      </c>
      <c r="AB73" s="7">
        <f>+'Muestreo mgL'!AC73/48.03</f>
        <v>0.1145117634811576</v>
      </c>
      <c r="AC73" s="7">
        <f>+'Muestreo mgL'!AD73/31.6587</f>
        <v>1.334846345737374E-4</v>
      </c>
      <c r="AD73">
        <f>+'Muestreo mgL'!AE73</f>
        <v>64</v>
      </c>
      <c r="AE73">
        <v>4</v>
      </c>
      <c r="AF73" s="9">
        <f t="shared" si="4"/>
        <v>0.10106225919630274</v>
      </c>
      <c r="AG73" t="str">
        <f t="shared" si="5"/>
        <v>BIEN</v>
      </c>
    </row>
    <row r="74" spans="1:34" x14ac:dyDescent="0.25">
      <c r="A74" t="str">
        <f>+'Muestreo mgL'!A74</f>
        <v>FINCSABI</v>
      </c>
      <c r="B74" t="str">
        <f>+'Muestreo mgL'!B74</f>
        <v>FINCA SABANA I</v>
      </c>
      <c r="C74" t="str">
        <f>+'Muestreo mgL'!C74</f>
        <v>Pozo</v>
      </c>
      <c r="D74" t="str">
        <f t="shared" si="3"/>
        <v>#08d81a</v>
      </c>
      <c r="E74" t="str">
        <f>+'Muestreo mgL'!E74</f>
        <v>#8c26ca</v>
      </c>
      <c r="F74" t="str">
        <f>+'Muestreo mgL'!G74</f>
        <v>^</v>
      </c>
      <c r="G74">
        <f>+'Muestreo mgL'!H74</f>
        <v>35</v>
      </c>
      <c r="H74">
        <f>+'Muestreo mgL'!I74</f>
        <v>0.8</v>
      </c>
      <c r="I74" t="str">
        <f>+'Muestreo mgL'!J74</f>
        <v>CH23</v>
      </c>
      <c r="J74" t="str">
        <f>+'Muestreo mgL'!K74</f>
        <v>Dry</v>
      </c>
      <c r="K74" t="str">
        <f>+'Muestreo mgL'!L74</f>
        <v>Subterranea</v>
      </c>
      <c r="L74" t="str">
        <f>+'Muestreo mgL'!M74</f>
        <v>FINCSABI</v>
      </c>
      <c r="M74">
        <f>+'Muestreo mgL'!N74</f>
        <v>809</v>
      </c>
      <c r="N74" s="1">
        <f>+'Muestreo mgL'!O74</f>
        <v>45200</v>
      </c>
      <c r="O74">
        <f>+'Muestreo mgL'!P74</f>
        <v>5.62</v>
      </c>
      <c r="P74" s="7">
        <f>+'Muestreo mgL'!Q74/61.016</f>
        <v>8.1945719155631314E-2</v>
      </c>
      <c r="Q74" s="7">
        <f>+'Muestreo mgL'!R74/30.005</f>
        <v>0</v>
      </c>
      <c r="R74" s="7">
        <f>+'Muestreo mgL'!S74/20.04</f>
        <v>0.13013972055888223</v>
      </c>
      <c r="S74" s="7">
        <f>+'Muestreo mgL'!T74/12.1525</f>
        <v>4.1143797572515947E-2</v>
      </c>
      <c r="T74" s="7">
        <f>+'Muestreo mgL'!U74/27.9225</f>
        <v>2.0413644910018802E-3</v>
      </c>
      <c r="U74" s="7">
        <f>+'Muestreo mgL'!V74/27.469</f>
        <v>1.8202337180093925E-3</v>
      </c>
      <c r="V74" s="7">
        <f>+'Muestreo mgL'!W74/39.098</f>
        <v>1.2788377922144356E-2</v>
      </c>
      <c r="W74" s="7">
        <f>+'Muestreo mgL'!X74/22.99</f>
        <v>0.63340582862113959</v>
      </c>
      <c r="X74" s="7">
        <f>+'Muestreo mgL'!Y74/18.998</f>
        <v>0</v>
      </c>
      <c r="Y74" s="7">
        <f>+'Muestreo mgL'!Z74/46.005</f>
        <v>1.0868383871318334E-3</v>
      </c>
      <c r="Z74" s="7">
        <f>+'Muestreo mgL'!AA74/62.004</f>
        <v>3.8707180181923748E-2</v>
      </c>
      <c r="AA74" s="7">
        <f>+'Muestreo mgL'!AB74/35.453</f>
        <v>0.5017911037147772</v>
      </c>
      <c r="AB74" s="7">
        <f>+'Muestreo mgL'!AC74/48.03</f>
        <v>0.1145117634811576</v>
      </c>
      <c r="AC74" s="7">
        <f>+'Muestreo mgL'!AD74/31.6587</f>
        <v>4.4163814218684595E-6</v>
      </c>
      <c r="AD74">
        <f>+'Muestreo mgL'!AE74</f>
        <v>109</v>
      </c>
      <c r="AE74">
        <v>4</v>
      </c>
      <c r="AF74" s="9">
        <f t="shared" si="4"/>
        <v>5.1801481759510493E-2</v>
      </c>
      <c r="AG74" t="str">
        <f t="shared" si="5"/>
        <v>BIEN</v>
      </c>
    </row>
    <row r="75" spans="1:34" x14ac:dyDescent="0.25">
      <c r="A75" t="str">
        <f>+'Muestreo mgL'!A75</f>
        <v>FINSABII</v>
      </c>
      <c r="B75" t="str">
        <f>+'Muestreo mgL'!B75</f>
        <v>FINCA SABANA II</v>
      </c>
      <c r="C75" t="str">
        <f>+'Muestreo mgL'!C75</f>
        <v>Pozo</v>
      </c>
      <c r="D75" t="str">
        <f t="shared" si="3"/>
        <v>#08d81a</v>
      </c>
      <c r="E75" t="str">
        <f>+'Muestreo mgL'!E75</f>
        <v>#8c26ca</v>
      </c>
      <c r="F75" t="str">
        <f>+'Muestreo mgL'!G75</f>
        <v>^</v>
      </c>
      <c r="G75">
        <f>+'Muestreo mgL'!H75</f>
        <v>35</v>
      </c>
      <c r="H75">
        <f>+'Muestreo mgL'!I75</f>
        <v>0.8</v>
      </c>
      <c r="I75" t="str">
        <f>+'Muestreo mgL'!J75</f>
        <v>CH23</v>
      </c>
      <c r="J75" t="str">
        <f>+'Muestreo mgL'!K75</f>
        <v>Dry</v>
      </c>
      <c r="K75" t="str">
        <f>+'Muestreo mgL'!L75</f>
        <v>Subterranea</v>
      </c>
      <c r="L75" t="str">
        <f>+'Muestreo mgL'!M75</f>
        <v>FINSABII</v>
      </c>
      <c r="M75">
        <f>+'Muestreo mgL'!N75</f>
        <v>810</v>
      </c>
      <c r="N75" s="1">
        <f>+'Muestreo mgL'!O75</f>
        <v>45200</v>
      </c>
      <c r="O75">
        <f>+'Muestreo mgL'!P75</f>
        <v>5.1100000000000003</v>
      </c>
      <c r="P75" s="7">
        <f>+'Muestreo mgL'!Q75/61.016</f>
        <v>8.1945719155631314E-2</v>
      </c>
      <c r="Q75" s="7">
        <f>+'Muestreo mgL'!R75/30.005</f>
        <v>0</v>
      </c>
      <c r="R75" s="7">
        <f>+'Muestreo mgL'!S75/20.04</f>
        <v>2.4950099800399202E-2</v>
      </c>
      <c r="S75" s="7">
        <f>+'Muestreo mgL'!T75/12.1525</f>
        <v>4.1143797572515947E-2</v>
      </c>
      <c r="T75" s="7">
        <f>+'Muestreo mgL'!U75/27.9225</f>
        <v>2.0055510788790404E-3</v>
      </c>
      <c r="U75" s="7">
        <f>+'Muestreo mgL'!V75/27.469</f>
        <v>2.0022570898103314E-3</v>
      </c>
      <c r="V75" s="7">
        <f>+'Muestreo mgL'!W75/39.098</f>
        <v>1.2788377922144356E-2</v>
      </c>
      <c r="W75" s="7">
        <f>+'Muestreo mgL'!X75/22.99</f>
        <v>0.18394954327968685</v>
      </c>
      <c r="X75" s="7">
        <f>+'Muestreo mgL'!Y75/18.998</f>
        <v>0</v>
      </c>
      <c r="Y75" s="7">
        <f>+'Muestreo mgL'!Z75/46.005</f>
        <v>1.0868383871318334E-3</v>
      </c>
      <c r="Z75" s="7">
        <f>+'Muestreo mgL'!AA75/62.004</f>
        <v>8.0639958712341135E-3</v>
      </c>
      <c r="AA75" s="7">
        <f>+'Muestreo mgL'!AB75/35.453</f>
        <v>0.11282543085211405</v>
      </c>
      <c r="AB75" s="7">
        <f>+'Muestreo mgL'!AC75/48.03</f>
        <v>0.1145117634811576</v>
      </c>
      <c r="AC75" s="7">
        <f>+'Muestreo mgL'!AD75/31.6587</f>
        <v>4.0753017163588213E-4</v>
      </c>
      <c r="AD75">
        <f>+'Muestreo mgL'!AE75</f>
        <v>37</v>
      </c>
      <c r="AE75">
        <v>4</v>
      </c>
      <c r="AF75" s="9">
        <f t="shared" si="4"/>
        <v>9.3962581116054392E-2</v>
      </c>
      <c r="AG75" t="str">
        <f t="shared" si="5"/>
        <v>BIEN</v>
      </c>
    </row>
    <row r="76" spans="1:34" x14ac:dyDescent="0.25">
      <c r="A76" t="str">
        <f>+'Muestreo mgL'!A76</f>
        <v>FINLAMAN</v>
      </c>
      <c r="B76" t="str">
        <f>+'Muestreo mgL'!B76</f>
        <v>FINCA  LA MANGUITA</v>
      </c>
      <c r="C76" t="str">
        <f>+'Muestreo mgL'!C76</f>
        <v>Aljibe</v>
      </c>
      <c r="D76" t="str">
        <f t="shared" ref="D76:D89" si="6">+IF(AE76=1,"#592d74",IF(AE76=2,"#3b94b0",IF(AE76=3,"#2EF0FA",IF(AE76=4,"#08d81a","#f4f70d"))))</f>
        <v>#2EF0FA</v>
      </c>
      <c r="E76">
        <f>+'Muestreo mgL'!E76</f>
        <v>0</v>
      </c>
      <c r="F76" t="str">
        <f>+'Muestreo mgL'!G76</f>
        <v>s</v>
      </c>
      <c r="G76">
        <f>+'Muestreo mgL'!H76</f>
        <v>35</v>
      </c>
      <c r="H76">
        <f>+'Muestreo mgL'!I76</f>
        <v>0.8</v>
      </c>
      <c r="I76" t="str">
        <f>+'Muestreo mgL'!J76</f>
        <v>ZEM VI</v>
      </c>
      <c r="J76" t="str">
        <f>+'Muestreo mgL'!K76</f>
        <v>Dry</v>
      </c>
      <c r="K76" t="str">
        <f>+'Muestreo mgL'!L76</f>
        <v>Subterranea</v>
      </c>
      <c r="L76" t="str">
        <f>+'Muestreo mgL'!M76</f>
        <v>FINLAMAN</v>
      </c>
      <c r="M76">
        <f>+'Muestreo mgL'!N76</f>
        <v>38969</v>
      </c>
      <c r="N76" s="1">
        <f>+'Muestreo mgL'!O76</f>
        <v>45580</v>
      </c>
      <c r="O76">
        <f>+'Muestreo mgL'!P76</f>
        <v>6.39</v>
      </c>
      <c r="P76" s="7">
        <f>+'Muestreo mgL'!Q76/61.016</f>
        <v>0.23993706568768849</v>
      </c>
      <c r="Q76" s="7">
        <f>+'Muestreo mgL'!R76/30.005</f>
        <v>0</v>
      </c>
      <c r="R76" s="7">
        <f>+'Muestreo mgL'!S76/20.04</f>
        <v>0.29940119760479045</v>
      </c>
      <c r="S76" s="7">
        <f>+'Muestreo mgL'!T76/12.1525</f>
        <v>8.2287595145031894E-2</v>
      </c>
      <c r="T76" s="7">
        <f>+'Muestreo mgL'!U76/27.9225</f>
        <v>1.7906706061420004E-3</v>
      </c>
      <c r="U76" s="7">
        <f>+'Muestreo mgL'!V76/27.469</f>
        <v>1.8202337180093925E-3</v>
      </c>
      <c r="V76" s="7">
        <f>+'Muestreo mgL'!W76/39.098</f>
        <v>4.4247787610619468E-2</v>
      </c>
      <c r="W76" s="7">
        <f>+'Muestreo mgL'!X76/22.99</f>
        <v>0.13049151805132667</v>
      </c>
      <c r="X76" s="7">
        <f>+'Muestreo mgL'!Y76/18.998</f>
        <v>0</v>
      </c>
      <c r="Y76" s="7">
        <f>+'Muestreo mgL'!Z76/46.005</f>
        <v>1.0868383871318334E-3</v>
      </c>
      <c r="Z76" s="7">
        <f>+'Muestreo mgL'!AA76/62.004</f>
        <v>0.14999032320495453</v>
      </c>
      <c r="AA76" s="7">
        <f>+'Muestreo mgL'!AB76/35.453</f>
        <v>0.14667306010774828</v>
      </c>
      <c r="AB76" s="7">
        <f>+'Muestreo mgL'!AC76/48.03</f>
        <v>1.4574224443056422E-2</v>
      </c>
      <c r="AC76" s="7">
        <f>+'Muestreo mgL'!AD76/31.6587</f>
        <v>3.1586893965955647E-3</v>
      </c>
      <c r="AD76">
        <f>+'Muestreo mgL'!AE76</f>
        <v>0</v>
      </c>
      <c r="AE76">
        <v>3</v>
      </c>
      <c r="AF76" s="9">
        <f t="shared" ref="AF76:AF89" si="7">+ABS((SUM(R76:S76,V76:W76)-SUM(P76,Z76:AB76))/SUM(R76:S76,V76:W76,P76,Z76:AB76))</f>
        <v>4.7430587046305584E-3</v>
      </c>
      <c r="AG76" t="str">
        <f t="shared" ref="AG76:AG89" si="8">+IF(AF76&lt;$AI$2,"BIEN","NO")</f>
        <v>BIEN</v>
      </c>
    </row>
    <row r="77" spans="1:34" x14ac:dyDescent="0.25">
      <c r="A77" t="str">
        <f>+'Muestreo mgL'!A77</f>
        <v>LAINDEPE</v>
      </c>
      <c r="B77" t="str">
        <f>+'Muestreo mgL'!B77</f>
        <v>LA INDEPENDENCIA</v>
      </c>
      <c r="C77" t="str">
        <f>+'Muestreo mgL'!C77</f>
        <v>Aljibe</v>
      </c>
      <c r="D77" t="str">
        <f t="shared" si="6"/>
        <v>#2EF0FA</v>
      </c>
      <c r="E77">
        <f>+'Muestreo mgL'!E77</f>
        <v>0</v>
      </c>
      <c r="F77" t="str">
        <f>+'Muestreo mgL'!G77</f>
        <v>s</v>
      </c>
      <c r="G77">
        <f>+'Muestreo mgL'!H77</f>
        <v>35</v>
      </c>
      <c r="H77">
        <f>+'Muestreo mgL'!I77</f>
        <v>0.8</v>
      </c>
      <c r="I77" t="str">
        <f>+'Muestreo mgL'!J77</f>
        <v>ZEM VI</v>
      </c>
      <c r="J77" t="str">
        <f>+'Muestreo mgL'!K77</f>
        <v>Dry</v>
      </c>
      <c r="K77" t="str">
        <f>+'Muestreo mgL'!L77</f>
        <v>Subterranea</v>
      </c>
      <c r="L77" t="str">
        <f>+'Muestreo mgL'!M77</f>
        <v>LAINDEPE</v>
      </c>
      <c r="M77">
        <f>+'Muestreo mgL'!N77</f>
        <v>38970</v>
      </c>
      <c r="N77" s="1">
        <f>+'Muestreo mgL'!O77</f>
        <v>45580</v>
      </c>
      <c r="O77">
        <f>+'Muestreo mgL'!P77</f>
        <v>5.89</v>
      </c>
      <c r="P77" s="7">
        <f>+'Muestreo mgL'!Q77/61.016</f>
        <v>0.25993182116166252</v>
      </c>
      <c r="Q77" s="7">
        <f>+'Muestreo mgL'!R77/30.005</f>
        <v>0</v>
      </c>
      <c r="R77" s="7">
        <f>+'Muestreo mgL'!S77/20.04</f>
        <v>0.29940119760479045</v>
      </c>
      <c r="S77" s="7">
        <f>+'Muestreo mgL'!T77/12.1525</f>
        <v>8.2287595145031894E-2</v>
      </c>
      <c r="T77" s="7">
        <f>+'Muestreo mgL'!U77/27.9225</f>
        <v>1.7906706061420004E-3</v>
      </c>
      <c r="U77" s="7">
        <f>+'Muestreo mgL'!V77/27.469</f>
        <v>1.8202337180093925E-3</v>
      </c>
      <c r="V77" s="7">
        <f>+'Muestreo mgL'!W77/39.098</f>
        <v>8.6193667195252954E-2</v>
      </c>
      <c r="W77" s="7">
        <f>+'Muestreo mgL'!X77/22.99</f>
        <v>0.37973031752936065</v>
      </c>
      <c r="X77" s="7">
        <f>+'Muestreo mgL'!Y77/18.998</f>
        <v>0</v>
      </c>
      <c r="Y77" s="7">
        <f>+'Muestreo mgL'!Z77/46.005</f>
        <v>1.0868383871318334E-3</v>
      </c>
      <c r="Z77" s="7">
        <f>+'Muestreo mgL'!AA77/62.004</f>
        <v>0.37578220759950975</v>
      </c>
      <c r="AA77" s="7">
        <f>+'Muestreo mgL'!AB77/35.453</f>
        <v>0.23693340478943953</v>
      </c>
      <c r="AB77" s="7">
        <f>+'Muestreo mgL'!AC77/48.03</f>
        <v>5.6214865708931923E-2</v>
      </c>
      <c r="AC77" s="7">
        <f>+'Muestreo mgL'!AD77/31.6587</f>
        <v>3.1586893965955647E-3</v>
      </c>
      <c r="AD77">
        <f>+'Muestreo mgL'!AE77</f>
        <v>0</v>
      </c>
      <c r="AE77">
        <v>3</v>
      </c>
      <c r="AF77" s="9">
        <f t="shared" si="7"/>
        <v>4.5736370213807734E-2</v>
      </c>
      <c r="AG77" t="str">
        <f t="shared" si="8"/>
        <v>BIEN</v>
      </c>
    </row>
    <row r="78" spans="1:34" x14ac:dyDescent="0.25">
      <c r="A78" t="str">
        <f>+'Muestreo mgL'!A78</f>
        <v>FINVILLEM</v>
      </c>
      <c r="B78" t="str">
        <f>+'Muestreo mgL'!B78</f>
        <v>FINCA VILLA EMILIANA</v>
      </c>
      <c r="C78" t="str">
        <f>+'Muestreo mgL'!C78</f>
        <v>Aljibe</v>
      </c>
      <c r="D78" t="str">
        <f t="shared" si="6"/>
        <v>#2EF0FA</v>
      </c>
      <c r="E78">
        <f>+'Muestreo mgL'!E78</f>
        <v>0</v>
      </c>
      <c r="F78" t="str">
        <f>+'Muestreo mgL'!G78</f>
        <v>s</v>
      </c>
      <c r="G78">
        <f>+'Muestreo mgL'!H78</f>
        <v>35</v>
      </c>
      <c r="H78">
        <f>+'Muestreo mgL'!I78</f>
        <v>0.8</v>
      </c>
      <c r="I78" t="str">
        <f>+'Muestreo mgL'!J78</f>
        <v>ZEM VI</v>
      </c>
      <c r="J78" t="str">
        <f>+'Muestreo mgL'!K78</f>
        <v>Dry</v>
      </c>
      <c r="K78" t="str">
        <f>+'Muestreo mgL'!L78</f>
        <v>Subterranea</v>
      </c>
      <c r="L78" t="str">
        <f>+'Muestreo mgL'!M78</f>
        <v>FINVILLEM</v>
      </c>
      <c r="M78">
        <f>+'Muestreo mgL'!N78</f>
        <v>38971</v>
      </c>
      <c r="N78" s="1">
        <f>+'Muestreo mgL'!O78</f>
        <v>45580</v>
      </c>
      <c r="O78">
        <f>+'Muestreo mgL'!P78</f>
        <v>4.46</v>
      </c>
      <c r="P78" s="7">
        <f>+'Muestreo mgL'!Q78/61.016</f>
        <v>4.9986888684935095E-2</v>
      </c>
      <c r="Q78" s="7">
        <f>+'Muestreo mgL'!R78/30.005</f>
        <v>0</v>
      </c>
      <c r="R78" s="7">
        <f>+'Muestreo mgL'!S78/20.04</f>
        <v>0.34930139720558884</v>
      </c>
      <c r="S78" s="7">
        <f>+'Muestreo mgL'!T78/12.1525</f>
        <v>0.16457519029006379</v>
      </c>
      <c r="T78" s="7">
        <f>+'Muestreo mgL'!U78/27.9225</f>
        <v>1.7906706061420004E-3</v>
      </c>
      <c r="U78" s="7">
        <f>+'Muestreo mgL'!V78/27.469</f>
        <v>1.8202337180093925E-3</v>
      </c>
      <c r="V78" s="7">
        <f>+'Muestreo mgL'!W78/39.098</f>
        <v>5.0897744130134537E-2</v>
      </c>
      <c r="W78" s="7">
        <f>+'Muestreo mgL'!X78/22.99</f>
        <v>0.58112222705524141</v>
      </c>
      <c r="X78" s="7">
        <f>+'Muestreo mgL'!Y78/18.998</f>
        <v>0</v>
      </c>
      <c r="Y78" s="7">
        <f>+'Muestreo mgL'!Z78/46.005</f>
        <v>1.0868383871318334E-3</v>
      </c>
      <c r="Z78" s="7">
        <f>+'Muestreo mgL'!AA78/62.004</f>
        <v>0.85800916069930977</v>
      </c>
      <c r="AA78" s="7">
        <f>+'Muestreo mgL'!AB78/35.453</f>
        <v>0.47386680957887906</v>
      </c>
      <c r="AB78" s="7">
        <f>+'Muestreo mgL'!AC78/48.03</f>
        <v>2.9148448886112843E-2</v>
      </c>
      <c r="AC78" s="7">
        <f>+'Muestreo mgL'!AD78/31.6587</f>
        <v>3.1586893965955647E-3</v>
      </c>
      <c r="AD78">
        <f>+'Muestreo mgL'!AE78</f>
        <v>0</v>
      </c>
      <c r="AE78">
        <v>3</v>
      </c>
      <c r="AF78" s="9">
        <f t="shared" si="7"/>
        <v>0.10368568716868551</v>
      </c>
      <c r="AG78" t="str">
        <f t="shared" si="8"/>
        <v>BIEN</v>
      </c>
    </row>
    <row r="79" spans="1:34" x14ac:dyDescent="0.25">
      <c r="A79" t="str">
        <f>+'Muestreo mgL'!A79</f>
        <v>AGROPALM</v>
      </c>
      <c r="B79" t="str">
        <f>+'Muestreo mgL'!B79</f>
        <v>AGROPALMA</v>
      </c>
      <c r="C79" t="str">
        <f>+'Muestreo mgL'!C79</f>
        <v>Aljibe</v>
      </c>
      <c r="D79" t="str">
        <f t="shared" si="6"/>
        <v>#592d74</v>
      </c>
      <c r="E79">
        <f>+'Muestreo mgL'!E79</f>
        <v>0</v>
      </c>
      <c r="F79" t="str">
        <f>+'Muestreo mgL'!G79</f>
        <v>s</v>
      </c>
      <c r="G79">
        <f>+'Muestreo mgL'!H79</f>
        <v>35</v>
      </c>
      <c r="H79">
        <f>+'Muestreo mgL'!I79</f>
        <v>0.8</v>
      </c>
      <c r="I79" t="str">
        <f>+'Muestreo mgL'!J79</f>
        <v>ZEM VI</v>
      </c>
      <c r="J79" t="str">
        <f>+'Muestreo mgL'!K79</f>
        <v>Dry</v>
      </c>
      <c r="K79" t="str">
        <f>+'Muestreo mgL'!L79</f>
        <v>Subterranea</v>
      </c>
      <c r="L79" t="str">
        <f>+'Muestreo mgL'!M79</f>
        <v>AGROPALM</v>
      </c>
      <c r="M79">
        <f>+'Muestreo mgL'!N79</f>
        <v>38973</v>
      </c>
      <c r="N79" s="1">
        <f>+'Muestreo mgL'!O79</f>
        <v>45580</v>
      </c>
      <c r="O79">
        <f>+'Muestreo mgL'!P79</f>
        <v>6.41</v>
      </c>
      <c r="P79" s="7">
        <f>+'Muestreo mgL'!Q79/61.016</f>
        <v>0.13996328831781826</v>
      </c>
      <c r="Q79" s="7">
        <f>+'Muestreo mgL'!R79/30.005</f>
        <v>0</v>
      </c>
      <c r="R79" s="7">
        <f>+'Muestreo mgL'!S79/20.04</f>
        <v>4.9900199600798403E-2</v>
      </c>
      <c r="S79" s="7">
        <f>+'Muestreo mgL'!T79/12.1525</f>
        <v>8.2287595145031894E-2</v>
      </c>
      <c r="T79" s="7">
        <f>+'Muestreo mgL'!U79/27.9225</f>
        <v>1.7906706061420004E-3</v>
      </c>
      <c r="U79" s="7">
        <f>+'Muestreo mgL'!V79/27.469</f>
        <v>1.8202337180093925E-3</v>
      </c>
      <c r="V79" s="7">
        <f>+'Muestreo mgL'!W79/39.098</f>
        <v>5.2688117039234747E-2</v>
      </c>
      <c r="W79" s="7">
        <f>+'Muestreo mgL'!X79/22.99</f>
        <v>4.3062200956937802E-2</v>
      </c>
      <c r="X79" s="7">
        <f>+'Muestreo mgL'!Y79/18.998</f>
        <v>0</v>
      </c>
      <c r="Y79" s="7">
        <f>+'Muestreo mgL'!Z79/46.005</f>
        <v>1.0868383871318334E-3</v>
      </c>
      <c r="Z79" s="7">
        <f>+'Muestreo mgL'!AA79/62.004</f>
        <v>3.8707180181923748E-2</v>
      </c>
      <c r="AA79" s="7">
        <f>+'Muestreo mgL'!AB79/35.453</f>
        <v>2.8206357713028513E-2</v>
      </c>
      <c r="AB79" s="7">
        <f>+'Muestreo mgL'!AC79/48.03</f>
        <v>1.2492192379762648E-2</v>
      </c>
      <c r="AC79" s="7">
        <f>+'Muestreo mgL'!AD79/31.6587</f>
        <v>3.1586893965955647E-3</v>
      </c>
      <c r="AD79">
        <f>+'Muestreo mgL'!AE79</f>
        <v>0</v>
      </c>
      <c r="AE79">
        <v>1</v>
      </c>
      <c r="AF79" s="9">
        <f t="shared" si="7"/>
        <v>1.9157070274967252E-2</v>
      </c>
      <c r="AG79" t="str">
        <f t="shared" si="8"/>
        <v>BIEN</v>
      </c>
    </row>
    <row r="80" spans="1:34" x14ac:dyDescent="0.25">
      <c r="A80" t="str">
        <f>+'Muestreo mgL'!A80</f>
        <v>FINJOHARU</v>
      </c>
      <c r="B80" t="str">
        <f>+'Muestreo mgL'!B80</f>
        <v>FINCA JOHAN RUIZ</v>
      </c>
      <c r="C80" t="str">
        <f>+'Muestreo mgL'!C80</f>
        <v>Aljibe</v>
      </c>
      <c r="D80" t="str">
        <f t="shared" si="6"/>
        <v>#2EF0FA</v>
      </c>
      <c r="E80">
        <f>+'Muestreo mgL'!E80</f>
        <v>0</v>
      </c>
      <c r="F80" t="str">
        <f>+'Muestreo mgL'!G80</f>
        <v>s</v>
      </c>
      <c r="G80">
        <f>+'Muestreo mgL'!H80</f>
        <v>35</v>
      </c>
      <c r="H80">
        <f>+'Muestreo mgL'!I80</f>
        <v>0.8</v>
      </c>
      <c r="I80" t="str">
        <f>+'Muestreo mgL'!J80</f>
        <v>ZEM VI</v>
      </c>
      <c r="J80" t="str">
        <f>+'Muestreo mgL'!K80</f>
        <v>Dry</v>
      </c>
      <c r="K80" t="str">
        <f>+'Muestreo mgL'!L80</f>
        <v>Subterranea</v>
      </c>
      <c r="L80" t="str">
        <f>+'Muestreo mgL'!M80</f>
        <v>FINJOHARU</v>
      </c>
      <c r="M80">
        <f>+'Muestreo mgL'!N80</f>
        <v>38974</v>
      </c>
      <c r="N80" s="1">
        <f>+'Muestreo mgL'!O80</f>
        <v>45580</v>
      </c>
      <c r="O80">
        <f>+'Muestreo mgL'!P80</f>
        <v>4.6500000000000004</v>
      </c>
      <c r="P80" s="7">
        <f>+'Muestreo mgL'!Q80/61.016</f>
        <v>4.9986888684935095E-2</v>
      </c>
      <c r="Q80" s="7">
        <f>+'Muestreo mgL'!R80/30.005</f>
        <v>0</v>
      </c>
      <c r="R80" s="7">
        <f>+'Muestreo mgL'!S80/20.04</f>
        <v>0.54890219560878251</v>
      </c>
      <c r="S80" s="7">
        <f>+'Muestreo mgL'!T80/12.1525</f>
        <v>0.32915038058012758</v>
      </c>
      <c r="T80" s="7">
        <f>+'Muestreo mgL'!U80/27.9225</f>
        <v>1.7906706061420004E-3</v>
      </c>
      <c r="U80" s="7">
        <f>+'Muestreo mgL'!V80/27.469</f>
        <v>7.6449816156394478E-3</v>
      </c>
      <c r="V80" s="7">
        <f>+'Muestreo mgL'!W80/39.098</f>
        <v>0.285436595222262</v>
      </c>
      <c r="W80" s="7">
        <f>+'Muestreo mgL'!X80/22.99</f>
        <v>6.6985645933014357E-2</v>
      </c>
      <c r="X80" s="7">
        <f>+'Muestreo mgL'!Y80/18.998</f>
        <v>0</v>
      </c>
      <c r="Y80" s="7">
        <f>+'Muestreo mgL'!Z80/46.005</f>
        <v>1.0868383871318334E-3</v>
      </c>
      <c r="Z80" s="7">
        <f>+'Muestreo mgL'!AA80/62.004</f>
        <v>1.2273401716018322</v>
      </c>
      <c r="AA80" s="7">
        <f>+'Muestreo mgL'!AB80/35.453</f>
        <v>0.23411276901813668</v>
      </c>
      <c r="AB80" s="7">
        <f>+'Muestreo mgL'!AC80/48.03</f>
        <v>2.2902352696231525E-2</v>
      </c>
      <c r="AC80" s="7">
        <f>+'Muestreo mgL'!AD80/31.6587</f>
        <v>3.1586893965955647E-3</v>
      </c>
      <c r="AD80">
        <f>+'Muestreo mgL'!AE80</f>
        <v>0</v>
      </c>
      <c r="AE80">
        <v>3</v>
      </c>
      <c r="AF80" s="9">
        <f t="shared" si="7"/>
        <v>0.10990505510089869</v>
      </c>
      <c r="AG80" t="str">
        <f t="shared" si="8"/>
        <v>BIEN</v>
      </c>
    </row>
    <row r="81" spans="1:33" x14ac:dyDescent="0.25">
      <c r="A81" t="str">
        <f>+'Muestreo mgL'!A81</f>
        <v>FINLAHOR</v>
      </c>
      <c r="B81" t="str">
        <f>+'Muestreo mgL'!B81</f>
        <v>FINCA LA HORQUETA</v>
      </c>
      <c r="C81" t="str">
        <f>+'Muestreo mgL'!C81</f>
        <v>Aljibe</v>
      </c>
      <c r="D81" t="str">
        <f t="shared" si="6"/>
        <v>#08d81a</v>
      </c>
      <c r="E81">
        <f>+'Muestreo mgL'!E81</f>
        <v>0</v>
      </c>
      <c r="F81" t="str">
        <f>+'Muestreo mgL'!G81</f>
        <v>s</v>
      </c>
      <c r="G81">
        <f>+'Muestreo mgL'!H81</f>
        <v>35</v>
      </c>
      <c r="H81">
        <f>+'Muestreo mgL'!I81</f>
        <v>0.8</v>
      </c>
      <c r="I81" t="str">
        <f>+'Muestreo mgL'!J81</f>
        <v>ZEM VI</v>
      </c>
      <c r="J81" t="str">
        <f>+'Muestreo mgL'!K81</f>
        <v>Dry</v>
      </c>
      <c r="K81" t="str">
        <f>+'Muestreo mgL'!L81</f>
        <v>Subterranea</v>
      </c>
      <c r="L81" t="str">
        <f>+'Muestreo mgL'!M81</f>
        <v>FINLAHOR</v>
      </c>
      <c r="M81">
        <f>+'Muestreo mgL'!N81</f>
        <v>38976</v>
      </c>
      <c r="N81" s="1">
        <f>+'Muestreo mgL'!O81</f>
        <v>45581</v>
      </c>
      <c r="O81">
        <f>+'Muestreo mgL'!P81</f>
        <v>6.04</v>
      </c>
      <c r="P81" s="7">
        <f>+'Muestreo mgL'!Q81/61.016</f>
        <v>0.55985315327127305</v>
      </c>
      <c r="Q81" s="7">
        <f>+'Muestreo mgL'!R81/30.005</f>
        <v>0</v>
      </c>
      <c r="R81" s="7">
        <f>+'Muestreo mgL'!S81/20.04</f>
        <v>0.69860279441117767</v>
      </c>
      <c r="S81" s="7">
        <f>+'Muestreo mgL'!T81/12.1525</f>
        <v>0.41143797572515944</v>
      </c>
      <c r="T81" s="7">
        <f>+'Muestreo mgL'!U81/27.9225</f>
        <v>1.7906706061420004E-3</v>
      </c>
      <c r="U81" s="7">
        <f>+'Muestreo mgL'!V81/27.469</f>
        <v>5.0966544104262988E-3</v>
      </c>
      <c r="V81" s="7">
        <f>+'Muestreo mgL'!W81/39.098</f>
        <v>0.91181134584889256</v>
      </c>
      <c r="W81" s="7">
        <f>+'Muestreo mgL'!X81/22.99</f>
        <v>0.20791648542844718</v>
      </c>
      <c r="X81" s="7">
        <f>+'Muestreo mgL'!Y81/18.998</f>
        <v>0</v>
      </c>
      <c r="Y81" s="7">
        <f>+'Muestreo mgL'!Z81/46.005</f>
        <v>1.0868383871318334E-3</v>
      </c>
      <c r="Z81" s="7">
        <f>+'Muestreo mgL'!AA81/62.004</f>
        <v>0.41448938778143346</v>
      </c>
      <c r="AA81" s="7">
        <f>+'Muestreo mgL'!AB81/35.453</f>
        <v>0.57258906157447886</v>
      </c>
      <c r="AB81" s="7">
        <f>+'Muestreo mgL'!AC81/48.03</f>
        <v>0.65167603581095146</v>
      </c>
      <c r="AC81" s="7">
        <f>+'Muestreo mgL'!AD81/31.6587</f>
        <v>3.1586893965955647E-3</v>
      </c>
      <c r="AD81">
        <f>+'Muestreo mgL'!AE81</f>
        <v>0</v>
      </c>
      <c r="AE81">
        <v>4</v>
      </c>
      <c r="AF81" s="9">
        <f t="shared" si="7"/>
        <v>7.0366566180886086E-3</v>
      </c>
      <c r="AG81" t="str">
        <f t="shared" si="8"/>
        <v>BIEN</v>
      </c>
    </row>
    <row r="82" spans="1:33" x14ac:dyDescent="0.25">
      <c r="A82" t="str">
        <f>+'Muestreo mgL'!A82</f>
        <v>FINLADAN</v>
      </c>
      <c r="B82" t="str">
        <f>+'Muestreo mgL'!B82</f>
        <v>FINCA LA DANIELA</v>
      </c>
      <c r="C82" t="str">
        <f>+'Muestreo mgL'!C82</f>
        <v>Aljibe</v>
      </c>
      <c r="D82" t="str">
        <f t="shared" si="6"/>
        <v>#2EF0FA</v>
      </c>
      <c r="E82">
        <f>+'Muestreo mgL'!E82</f>
        <v>0</v>
      </c>
      <c r="F82" t="str">
        <f>+'Muestreo mgL'!G82</f>
        <v>s</v>
      </c>
      <c r="G82">
        <f>+'Muestreo mgL'!H82</f>
        <v>35</v>
      </c>
      <c r="H82">
        <f>+'Muestreo mgL'!I82</f>
        <v>0.8</v>
      </c>
      <c r="I82" t="str">
        <f>+'Muestreo mgL'!J82</f>
        <v>ZEM VI</v>
      </c>
      <c r="J82" t="str">
        <f>+'Muestreo mgL'!K82</f>
        <v>Dry</v>
      </c>
      <c r="K82" t="str">
        <f>+'Muestreo mgL'!L82</f>
        <v>Subterranea</v>
      </c>
      <c r="L82" t="str">
        <f>+'Muestreo mgL'!M82</f>
        <v>FINLADAN</v>
      </c>
      <c r="M82">
        <f>+'Muestreo mgL'!N82</f>
        <v>38978</v>
      </c>
      <c r="N82" s="1">
        <f>+'Muestreo mgL'!O82</f>
        <v>45581</v>
      </c>
      <c r="O82">
        <f>+'Muestreo mgL'!P82</f>
        <v>5.3</v>
      </c>
      <c r="P82" s="7">
        <f>+'Muestreo mgL'!Q82/61.016</f>
        <v>0.11996853284384425</v>
      </c>
      <c r="Q82" s="7">
        <f>+'Muestreo mgL'!R82/30.005</f>
        <v>0</v>
      </c>
      <c r="R82" s="7">
        <f>+'Muestreo mgL'!S82/20.04</f>
        <v>0.19960079840319361</v>
      </c>
      <c r="S82" s="7">
        <f>+'Muestreo mgL'!T82/12.1525</f>
        <v>0.16457519029006379</v>
      </c>
      <c r="T82" s="7">
        <f>+'Muestreo mgL'!U82/27.9225</f>
        <v>1.7906706061420004E-3</v>
      </c>
      <c r="U82" s="7">
        <f>+'Muestreo mgL'!V82/27.469</f>
        <v>1.8202337180093925E-3</v>
      </c>
      <c r="V82" s="7">
        <f>+'Muestreo mgL'!W82/39.098</f>
        <v>8.3124456493938306E-2</v>
      </c>
      <c r="W82" s="7">
        <f>+'Muestreo mgL'!X82/22.99</f>
        <v>4.6541974771639849E-2</v>
      </c>
      <c r="X82" s="7">
        <f>+'Muestreo mgL'!Y82/18.998</f>
        <v>0</v>
      </c>
      <c r="Y82" s="7">
        <f>+'Muestreo mgL'!Z82/46.005</f>
        <v>1.0868383871318334E-3</v>
      </c>
      <c r="Z82" s="7">
        <f>+'Muestreo mgL'!AA82/62.004</f>
        <v>0.11612154054577124</v>
      </c>
      <c r="AA82" s="7">
        <f>+'Muestreo mgL'!AB82/35.453</f>
        <v>0.19744450399119959</v>
      </c>
      <c r="AB82" s="7">
        <f>+'Muestreo mgL'!AC82/48.03</f>
        <v>6.2460961898813238E-3</v>
      </c>
      <c r="AC82" s="7">
        <f>+'Muestreo mgL'!AD82/31.6587</f>
        <v>9.476068189786694E-3</v>
      </c>
      <c r="AD82">
        <f>+'Muestreo mgL'!AE82</f>
        <v>0</v>
      </c>
      <c r="AE82">
        <v>3</v>
      </c>
      <c r="AF82" s="9">
        <f t="shared" si="7"/>
        <v>5.7905322568404409E-2</v>
      </c>
      <c r="AG82" t="str">
        <f t="shared" si="8"/>
        <v>BIEN</v>
      </c>
    </row>
    <row r="83" spans="1:33" x14ac:dyDescent="0.25">
      <c r="A83" t="str">
        <f>+'Muestreo mgL'!A83</f>
        <v>FINLAMAR</v>
      </c>
      <c r="B83" t="str">
        <f>+'Muestreo mgL'!B83</f>
        <v>FINCA LA MARQUEZA</v>
      </c>
      <c r="C83" t="str">
        <f>+'Muestreo mgL'!C83</f>
        <v>Pozo</v>
      </c>
      <c r="D83" t="str">
        <f t="shared" si="6"/>
        <v>#592d74</v>
      </c>
      <c r="E83">
        <f>+'Muestreo mgL'!E83</f>
        <v>0</v>
      </c>
      <c r="F83" t="str">
        <f>+'Muestreo mgL'!G83</f>
        <v>s</v>
      </c>
      <c r="G83">
        <f>+'Muestreo mgL'!H83</f>
        <v>35</v>
      </c>
      <c r="H83">
        <f>+'Muestreo mgL'!I83</f>
        <v>0.8</v>
      </c>
      <c r="I83" t="str">
        <f>+'Muestreo mgL'!J83</f>
        <v>ZEM VI</v>
      </c>
      <c r="J83" t="str">
        <f>+'Muestreo mgL'!K83</f>
        <v>Dry</v>
      </c>
      <c r="K83" t="str">
        <f>+'Muestreo mgL'!L83</f>
        <v>Subterranea</v>
      </c>
      <c r="L83" t="str">
        <f>+'Muestreo mgL'!M83</f>
        <v>FINLAMAR</v>
      </c>
      <c r="M83">
        <f>+'Muestreo mgL'!N83</f>
        <v>38979</v>
      </c>
      <c r="N83" s="1">
        <f>+'Muestreo mgL'!O83</f>
        <v>45581</v>
      </c>
      <c r="O83">
        <f>+'Muestreo mgL'!P83</f>
        <v>5.68</v>
      </c>
      <c r="P83" s="7">
        <f>+'Muestreo mgL'!Q83/61.016</f>
        <v>0.13996328831781826</v>
      </c>
      <c r="Q83" s="7">
        <f>+'Muestreo mgL'!R83/30.005</f>
        <v>0</v>
      </c>
      <c r="R83" s="7">
        <f>+'Muestreo mgL'!S83/20.04</f>
        <v>4.9900199600798403E-2</v>
      </c>
      <c r="S83" s="7">
        <f>+'Muestreo mgL'!T83/12.1525</f>
        <v>8.2287595145031894E-2</v>
      </c>
      <c r="T83" s="7">
        <f>+'Muestreo mgL'!U83/27.9225</f>
        <v>1.7906706061420004E-3</v>
      </c>
      <c r="U83" s="7">
        <f>+'Muestreo mgL'!V83/27.469</f>
        <v>1.8202337180093925E-3</v>
      </c>
      <c r="V83" s="7">
        <f>+'Muestreo mgL'!W83/39.098</f>
        <v>5.2688117039234747E-2</v>
      </c>
      <c r="W83" s="7">
        <f>+'Muestreo mgL'!X83/22.99</f>
        <v>4.4367116137451069E-2</v>
      </c>
      <c r="X83" s="7">
        <f>+'Muestreo mgL'!Y83/18.998</f>
        <v>0</v>
      </c>
      <c r="Y83" s="7">
        <f>+'Muestreo mgL'!Z83/46.005</f>
        <v>1.0868383871318334E-3</v>
      </c>
      <c r="Z83" s="7">
        <f>+'Muestreo mgL'!AA83/62.004</f>
        <v>1.7740790916715054E-2</v>
      </c>
      <c r="AA83" s="7">
        <f>+'Muestreo mgL'!AB83/35.453</f>
        <v>1.1282543085211406E-2</v>
      </c>
      <c r="AB83" s="7">
        <f>+'Muestreo mgL'!AC83/48.03</f>
        <v>8.3281282531750996E-3</v>
      </c>
      <c r="AC83" s="7">
        <f>+'Muestreo mgL'!AD83/31.6587</f>
        <v>3.1586893965955647E-3</v>
      </c>
      <c r="AD83">
        <f>+'Muestreo mgL'!AE83</f>
        <v>0</v>
      </c>
      <c r="AE83">
        <v>1</v>
      </c>
      <c r="AF83" s="9">
        <f t="shared" si="7"/>
        <v>0.12772668510185514</v>
      </c>
      <c r="AG83" t="str">
        <f t="shared" si="8"/>
        <v>BIEN</v>
      </c>
    </row>
    <row r="84" spans="1:33" x14ac:dyDescent="0.25">
      <c r="A84" t="str">
        <f>+'Muestreo mgL'!A84</f>
        <v>COSTRIC1</v>
      </c>
      <c r="B84" t="str">
        <f>+'Muestreo mgL'!B84</f>
        <v>COSTA RICA 1</v>
      </c>
      <c r="C84" t="str">
        <f>+'Muestreo mgL'!C84</f>
        <v>Aljibe</v>
      </c>
      <c r="D84" t="str">
        <f t="shared" si="6"/>
        <v>#592d74</v>
      </c>
      <c r="E84">
        <f>+'Muestreo mgL'!E84</f>
        <v>0</v>
      </c>
      <c r="F84" t="str">
        <f>+'Muestreo mgL'!G84</f>
        <v>s</v>
      </c>
      <c r="G84">
        <f>+'Muestreo mgL'!H84</f>
        <v>35</v>
      </c>
      <c r="H84">
        <f>+'Muestreo mgL'!I84</f>
        <v>0.8</v>
      </c>
      <c r="I84" t="str">
        <f>+'Muestreo mgL'!J84</f>
        <v>ZEM VI</v>
      </c>
      <c r="J84" t="str">
        <f>+'Muestreo mgL'!K84</f>
        <v>Dry</v>
      </c>
      <c r="K84" t="str">
        <f>+'Muestreo mgL'!L84</f>
        <v>Subterranea</v>
      </c>
      <c r="L84" t="str">
        <f>+'Muestreo mgL'!M84</f>
        <v>COSTRIC1</v>
      </c>
      <c r="M84">
        <f>+'Muestreo mgL'!N84</f>
        <v>38980</v>
      </c>
      <c r="N84" s="1">
        <f>+'Muestreo mgL'!O84</f>
        <v>45581</v>
      </c>
      <c r="O84">
        <f>+'Muestreo mgL'!P84</f>
        <v>5.8</v>
      </c>
      <c r="P84" s="7">
        <f>+'Muestreo mgL'!Q84/61.016</f>
        <v>0.29992133210961064</v>
      </c>
      <c r="Q84" s="7">
        <f>+'Muestreo mgL'!R84/30.005</f>
        <v>0</v>
      </c>
      <c r="R84" s="7">
        <f>+'Muestreo mgL'!S84/20.04</f>
        <v>0.19960079840319361</v>
      </c>
      <c r="S84" s="7">
        <f>+'Muestreo mgL'!T84/12.1525</f>
        <v>8.2287595145031894E-2</v>
      </c>
      <c r="T84" s="7">
        <f>+'Muestreo mgL'!U84/27.9225</f>
        <v>1.7906706061420004E-3</v>
      </c>
      <c r="U84" s="7">
        <f>+'Muestreo mgL'!V84/27.469</f>
        <v>1.8202337180093925E-3</v>
      </c>
      <c r="V84" s="7">
        <f>+'Muestreo mgL'!W84/39.098</f>
        <v>8.0055245792623658E-2</v>
      </c>
      <c r="W84" s="7">
        <f>+'Muestreo mgL'!X84/22.99</f>
        <v>5.002174858634189E-2</v>
      </c>
      <c r="X84" s="7">
        <f>+'Muestreo mgL'!Y84/18.998</f>
        <v>0</v>
      </c>
      <c r="Y84" s="7">
        <f>+'Muestreo mgL'!Z84/46.005</f>
        <v>1.0868383871318334E-3</v>
      </c>
      <c r="Z84" s="7">
        <f>+'Muestreo mgL'!AA84/62.004</f>
        <v>4.1932778530417394E-2</v>
      </c>
      <c r="AA84" s="7">
        <f>+'Muestreo mgL'!AB84/35.453</f>
        <v>1.1282543085211406E-2</v>
      </c>
      <c r="AB84" s="7">
        <f>+'Muestreo mgL'!AC84/48.03</f>
        <v>1.0410160316468874E-2</v>
      </c>
      <c r="AC84" s="7">
        <f>+'Muestreo mgL'!AD84/31.6587</f>
        <v>3.1586893965955647E-3</v>
      </c>
      <c r="AD84">
        <f>+'Muestreo mgL'!AE84</f>
        <v>0</v>
      </c>
      <c r="AE84">
        <v>1</v>
      </c>
      <c r="AF84" s="9">
        <f t="shared" si="7"/>
        <v>6.2434316007608744E-2</v>
      </c>
      <c r="AG84" t="str">
        <f t="shared" si="8"/>
        <v>BIEN</v>
      </c>
    </row>
    <row r="85" spans="1:33" x14ac:dyDescent="0.25">
      <c r="A85" t="str">
        <f>+'Muestreo mgL'!A85</f>
        <v>COSTRIC2</v>
      </c>
      <c r="B85" t="str">
        <f>+'Muestreo mgL'!B85</f>
        <v>COSTA RICA 2</v>
      </c>
      <c r="C85" t="str">
        <f>+'Muestreo mgL'!C85</f>
        <v>Aljibe</v>
      </c>
      <c r="D85" t="str">
        <f t="shared" si="6"/>
        <v>#592d74</v>
      </c>
      <c r="E85">
        <f>+'Muestreo mgL'!E85</f>
        <v>0</v>
      </c>
      <c r="F85" t="str">
        <f>+'Muestreo mgL'!G85</f>
        <v>s</v>
      </c>
      <c r="G85">
        <f>+'Muestreo mgL'!H85</f>
        <v>35</v>
      </c>
      <c r="H85">
        <f>+'Muestreo mgL'!I85</f>
        <v>0.8</v>
      </c>
      <c r="I85" t="str">
        <f>+'Muestreo mgL'!J85</f>
        <v>ZEM VI</v>
      </c>
      <c r="J85" t="str">
        <f>+'Muestreo mgL'!K85</f>
        <v>Dry</v>
      </c>
      <c r="K85" t="str">
        <f>+'Muestreo mgL'!L85</f>
        <v>Subterranea</v>
      </c>
      <c r="L85" t="str">
        <f>+'Muestreo mgL'!M85</f>
        <v>COSTRIC2</v>
      </c>
      <c r="M85">
        <f>+'Muestreo mgL'!N85</f>
        <v>38981</v>
      </c>
      <c r="N85" s="1">
        <f>+'Muestreo mgL'!O85</f>
        <v>45581</v>
      </c>
      <c r="O85">
        <f>+'Muestreo mgL'!P85</f>
        <v>6.26</v>
      </c>
      <c r="P85" s="7">
        <f>+'Muestreo mgL'!Q85/61.016</f>
        <v>0.55985315327127305</v>
      </c>
      <c r="Q85" s="7">
        <f>+'Muestreo mgL'!R85/30.005</f>
        <v>0</v>
      </c>
      <c r="R85" s="7">
        <f>+'Muestreo mgL'!S85/20.04</f>
        <v>0.49900199600798406</v>
      </c>
      <c r="S85" s="7">
        <f>+'Muestreo mgL'!T85/12.1525</f>
        <v>0.24686278543509566</v>
      </c>
      <c r="T85" s="7">
        <f>+'Muestreo mgL'!U85/27.9225</f>
        <v>1.0744023636852E-2</v>
      </c>
      <c r="U85" s="7">
        <f>+'Muestreo mgL'!V85/27.469</f>
        <v>2.1842804616112707E-3</v>
      </c>
      <c r="V85" s="7">
        <f>+'Muestreo mgL'!W85/39.098</f>
        <v>4.0922809350861941E-2</v>
      </c>
      <c r="W85" s="7">
        <f>+'Muestreo mgL'!X85/22.99</f>
        <v>2.8273162244454114E-2</v>
      </c>
      <c r="X85" s="7">
        <f>+'Muestreo mgL'!Y85/18.998</f>
        <v>0</v>
      </c>
      <c r="Y85" s="7">
        <f>+'Muestreo mgL'!Z85/46.005</f>
        <v>1.0868383871318334E-3</v>
      </c>
      <c r="Z85" s="7">
        <f>+'Muestreo mgL'!AA85/62.004</f>
        <v>9.6767950454809369E-3</v>
      </c>
      <c r="AA85" s="7">
        <f>+'Muestreo mgL'!AB85/35.453</f>
        <v>9.0260344681691251E-2</v>
      </c>
      <c r="AB85" s="7">
        <f>+'Muestreo mgL'!AC85/48.03</f>
        <v>2.9148448886112843E-2</v>
      </c>
      <c r="AC85" s="7">
        <f>+'Muestreo mgL'!AD85/31.6587</f>
        <v>1.2634757586382259E-2</v>
      </c>
      <c r="AD85">
        <f>+'Muestreo mgL'!AE85</f>
        <v>0</v>
      </c>
      <c r="AE85">
        <v>1</v>
      </c>
      <c r="AF85" s="9">
        <f t="shared" si="7"/>
        <v>8.3857748343391908E-2</v>
      </c>
      <c r="AG85" t="str">
        <f t="shared" si="8"/>
        <v>BIEN</v>
      </c>
    </row>
    <row r="86" spans="1:33" x14ac:dyDescent="0.25">
      <c r="A86" t="str">
        <f>+'Muestreo mgL'!A86</f>
        <v>FINCEDUA</v>
      </c>
      <c r="B86" t="str">
        <f>+'Muestreo mgL'!B86</f>
        <v>FINCA EDUARD</v>
      </c>
      <c r="C86" t="str">
        <f>+'Muestreo mgL'!C86</f>
        <v>Aljibe</v>
      </c>
      <c r="D86" t="str">
        <f t="shared" si="6"/>
        <v>#2EF0FA</v>
      </c>
      <c r="E86">
        <f>+'Muestreo mgL'!E86</f>
        <v>0</v>
      </c>
      <c r="F86" t="str">
        <f>+'Muestreo mgL'!G86</f>
        <v>s</v>
      </c>
      <c r="G86">
        <f>+'Muestreo mgL'!H86</f>
        <v>35</v>
      </c>
      <c r="H86">
        <f>+'Muestreo mgL'!I86</f>
        <v>0.8</v>
      </c>
      <c r="I86" t="str">
        <f>+'Muestreo mgL'!J86</f>
        <v>ZEM VI</v>
      </c>
      <c r="J86" t="str">
        <f>+'Muestreo mgL'!K86</f>
        <v>Dry</v>
      </c>
      <c r="K86" t="str">
        <f>+'Muestreo mgL'!L86</f>
        <v>Subterranea</v>
      </c>
      <c r="L86" t="str">
        <f>+'Muestreo mgL'!M86</f>
        <v>FINCEDUA</v>
      </c>
      <c r="M86">
        <f>+'Muestreo mgL'!N86</f>
        <v>38982</v>
      </c>
      <c r="N86" s="1">
        <f>+'Muestreo mgL'!O86</f>
        <v>45581</v>
      </c>
      <c r="O86">
        <f>+'Muestreo mgL'!P86</f>
        <v>5.59</v>
      </c>
      <c r="P86" s="7">
        <f>+'Muestreo mgL'!Q86/61.016</f>
        <v>0.21994231021371444</v>
      </c>
      <c r="Q86" s="7">
        <f>+'Muestreo mgL'!R86/30.005</f>
        <v>0</v>
      </c>
      <c r="R86" s="7">
        <f>+'Muestreo mgL'!S86/20.04</f>
        <v>0.19960079840319361</v>
      </c>
      <c r="S86" s="7">
        <f>+'Muestreo mgL'!T86/12.1525</f>
        <v>8.2287595145031894E-2</v>
      </c>
      <c r="T86" s="7">
        <f>+'Muestreo mgL'!U86/27.9225</f>
        <v>1.7906706061420004E-3</v>
      </c>
      <c r="U86" s="7">
        <f>+'Muestreo mgL'!V86/27.469</f>
        <v>1.8202337180093925E-3</v>
      </c>
      <c r="V86" s="7">
        <f>+'Muestreo mgL'!W86/39.098</f>
        <v>0.11049158524732725</v>
      </c>
      <c r="W86" s="7">
        <f>+'Muestreo mgL'!X86/22.99</f>
        <v>3.5667681600695958E-2</v>
      </c>
      <c r="X86" s="7">
        <f>+'Muestreo mgL'!Y86/18.998</f>
        <v>0</v>
      </c>
      <c r="Y86" s="7">
        <f>+'Muestreo mgL'!Z86/46.005</f>
        <v>1.0868383871318334E-3</v>
      </c>
      <c r="Z86" s="7">
        <f>+'Muestreo mgL'!AA86/62.004</f>
        <v>7.0963163666860216E-2</v>
      </c>
      <c r="AA86" s="7">
        <f>+'Muestreo mgL'!AB86/35.453</f>
        <v>0.2143683186190167</v>
      </c>
      <c r="AB86" s="7">
        <f>+'Muestreo mgL'!AC86/48.03</f>
        <v>6.2460961898813238E-3</v>
      </c>
      <c r="AC86" s="7">
        <f>+'Muestreo mgL'!AD86/31.6587</f>
        <v>3.1586893965955647E-3</v>
      </c>
      <c r="AD86">
        <f>+'Muestreo mgL'!AE86</f>
        <v>0</v>
      </c>
      <c r="AE86">
        <v>3</v>
      </c>
      <c r="AF86" s="9">
        <f t="shared" si="7"/>
        <v>8.884111458984463E-2</v>
      </c>
      <c r="AG86" t="str">
        <f t="shared" si="8"/>
        <v>BIEN</v>
      </c>
    </row>
    <row r="87" spans="1:33" x14ac:dyDescent="0.25">
      <c r="A87" t="str">
        <f>+'Muestreo mgL'!A87</f>
        <v>FINSANJO</v>
      </c>
      <c r="B87" t="str">
        <f>+'Muestreo mgL'!B87</f>
        <v>FINCA SAN JOSE</v>
      </c>
      <c r="C87" t="str">
        <f>+'Muestreo mgL'!C87</f>
        <v>Pozo</v>
      </c>
      <c r="D87" t="str">
        <f t="shared" si="6"/>
        <v>#3b94b0</v>
      </c>
      <c r="E87">
        <f>+'Muestreo mgL'!E87</f>
        <v>0</v>
      </c>
      <c r="F87" t="str">
        <f>+'Muestreo mgL'!G87</f>
        <v>s</v>
      </c>
      <c r="G87">
        <f>+'Muestreo mgL'!H87</f>
        <v>35</v>
      </c>
      <c r="H87">
        <f>+'Muestreo mgL'!I87</f>
        <v>0.8</v>
      </c>
      <c r="I87" t="str">
        <f>+'Muestreo mgL'!J87</f>
        <v>ZEM VI</v>
      </c>
      <c r="J87" t="str">
        <f>+'Muestreo mgL'!K87</f>
        <v>Dry</v>
      </c>
      <c r="K87" t="str">
        <f>+'Muestreo mgL'!L87</f>
        <v>Subterranea</v>
      </c>
      <c r="L87" t="str">
        <f>+'Muestreo mgL'!M87</f>
        <v>FINSANJO</v>
      </c>
      <c r="M87">
        <f>+'Muestreo mgL'!N87</f>
        <v>38983</v>
      </c>
      <c r="N87" s="1">
        <f>+'Muestreo mgL'!O87</f>
        <v>45581</v>
      </c>
      <c r="O87">
        <f>+'Muestreo mgL'!P87</f>
        <v>7</v>
      </c>
      <c r="P87" s="7">
        <f>+'Muestreo mgL'!Q87/61.016</f>
        <v>1.6395699488658713</v>
      </c>
      <c r="Q87" s="7">
        <f>+'Muestreo mgL'!R87/30.005</f>
        <v>0</v>
      </c>
      <c r="R87" s="7">
        <f>+'Muestreo mgL'!S87/20.04</f>
        <v>0.5988023952095809</v>
      </c>
      <c r="S87" s="7">
        <f>+'Muestreo mgL'!T87/12.1525</f>
        <v>0.49372557087019131</v>
      </c>
      <c r="T87" s="7">
        <f>+'Muestreo mgL'!U87/27.9225</f>
        <v>6.4464141821112014E-2</v>
      </c>
      <c r="U87" s="7">
        <f>+'Muestreo mgL'!V87/27.469</f>
        <v>7.6449816156394478E-3</v>
      </c>
      <c r="V87" s="7">
        <f>+'Muestreo mgL'!W87/39.098</f>
        <v>9.5401299299196898E-2</v>
      </c>
      <c r="W87" s="7">
        <f>+'Muestreo mgL'!X87/22.99</f>
        <v>0.50456720313179648</v>
      </c>
      <c r="X87" s="7">
        <f>+'Muestreo mgL'!Y87/18.998</f>
        <v>0</v>
      </c>
      <c r="Y87" s="7">
        <f>+'Muestreo mgL'!Z87/46.005</f>
        <v>1.0868383871318334E-3</v>
      </c>
      <c r="Z87" s="7">
        <f>+'Muestreo mgL'!AA87/62.004</f>
        <v>8.0639958712341148E-4</v>
      </c>
      <c r="AA87" s="7">
        <f>+'Muestreo mgL'!AB87/35.453</f>
        <v>1.692381462781711E-2</v>
      </c>
      <c r="AB87" s="7">
        <f>+'Muestreo mgL'!AC87/48.03</f>
        <v>1.4574224443056422E-2</v>
      </c>
      <c r="AC87" s="7">
        <f>+'Muestreo mgL'!AD87/31.6587</f>
        <v>9.476068189786694E-3</v>
      </c>
      <c r="AD87">
        <f>+'Muestreo mgL'!AE87</f>
        <v>0</v>
      </c>
      <c r="AE87">
        <v>2</v>
      </c>
      <c r="AF87" s="9">
        <f t="shared" si="7"/>
        <v>6.1295504774414927E-3</v>
      </c>
      <c r="AG87" t="str">
        <f t="shared" si="8"/>
        <v>BIEN</v>
      </c>
    </row>
    <row r="88" spans="1:33" x14ac:dyDescent="0.25">
      <c r="A88" t="str">
        <f>+'Muestreo mgL'!A88</f>
        <v>CASAKM03</v>
      </c>
      <c r="B88" t="str">
        <f>+'Muestreo mgL'!B88</f>
        <v>CASA KM 3</v>
      </c>
      <c r="C88" t="str">
        <f>+'Muestreo mgL'!C88</f>
        <v>Aljibe</v>
      </c>
      <c r="D88" t="str">
        <f t="shared" si="6"/>
        <v>#2EF0FA</v>
      </c>
      <c r="E88">
        <f>+'Muestreo mgL'!E88</f>
        <v>0</v>
      </c>
      <c r="F88" t="str">
        <f>+'Muestreo mgL'!G88</f>
        <v>s</v>
      </c>
      <c r="G88">
        <f>+'Muestreo mgL'!H88</f>
        <v>35</v>
      </c>
      <c r="H88">
        <f>+'Muestreo mgL'!I88</f>
        <v>0.8</v>
      </c>
      <c r="I88" t="str">
        <f>+'Muestreo mgL'!J88</f>
        <v>ZEM VI</v>
      </c>
      <c r="J88" t="str">
        <f>+'Muestreo mgL'!K88</f>
        <v>Dry</v>
      </c>
      <c r="K88" t="str">
        <f>+'Muestreo mgL'!L88</f>
        <v>Subterranea</v>
      </c>
      <c r="L88" t="str">
        <f>+'Muestreo mgL'!M88</f>
        <v>CASAKM03</v>
      </c>
      <c r="M88">
        <f>+'Muestreo mgL'!N88</f>
        <v>38986</v>
      </c>
      <c r="N88" s="1">
        <f>+'Muestreo mgL'!O88</f>
        <v>45582</v>
      </c>
      <c r="O88">
        <f>+'Muestreo mgL'!P88</f>
        <v>5.73</v>
      </c>
      <c r="P88" s="7">
        <f>+'Muestreo mgL'!Q88/61.016</f>
        <v>0.11996853284384425</v>
      </c>
      <c r="Q88" s="7">
        <f>+'Muestreo mgL'!R88/30.005</f>
        <v>0</v>
      </c>
      <c r="R88" s="7">
        <f>+'Muestreo mgL'!S88/20.04</f>
        <v>9.9800399201596807E-2</v>
      </c>
      <c r="S88" s="7">
        <f>+'Muestreo mgL'!T88/12.1525</f>
        <v>8.2287595145031894E-2</v>
      </c>
      <c r="T88" s="7">
        <f>+'Muestreo mgL'!U88/27.9225</f>
        <v>1.7906706061420004E-3</v>
      </c>
      <c r="U88" s="7">
        <f>+'Muestreo mgL'!V88/27.469</f>
        <v>6.1887946412319339E-3</v>
      </c>
      <c r="V88" s="7">
        <f>+'Muestreo mgL'!W88/39.098</f>
        <v>3.8109366207990179E-2</v>
      </c>
      <c r="W88" s="7">
        <f>+'Muestreo mgL'!X88/22.99</f>
        <v>0.12005219660722052</v>
      </c>
      <c r="X88" s="7">
        <f>+'Muestreo mgL'!Y88/18.998</f>
        <v>0</v>
      </c>
      <c r="Y88" s="7">
        <f>+'Muestreo mgL'!Z88/46.005</f>
        <v>1.0868383871318334E-3</v>
      </c>
      <c r="Z88" s="7">
        <f>+'Muestreo mgL'!AA88/62.004</f>
        <v>8.0639958712341142E-2</v>
      </c>
      <c r="AA88" s="7">
        <f>+'Muestreo mgL'!AB88/35.453</f>
        <v>0.15231433165035399</v>
      </c>
      <c r="AB88" s="7">
        <f>+'Muestreo mgL'!AC88/48.03</f>
        <v>2.9148448886112843E-2</v>
      </c>
      <c r="AC88" s="7">
        <f>+'Muestreo mgL'!AD88/31.6587</f>
        <v>6.3173787931911293E-3</v>
      </c>
      <c r="AD88">
        <f>+'Muestreo mgL'!AE88</f>
        <v>0</v>
      </c>
      <c r="AE88">
        <v>3</v>
      </c>
      <c r="AF88" s="9">
        <f t="shared" si="7"/>
        <v>5.7899084779234493E-2</v>
      </c>
      <c r="AG88" t="str">
        <f t="shared" si="8"/>
        <v>BIEN</v>
      </c>
    </row>
    <row r="89" spans="1:33" x14ac:dyDescent="0.25">
      <c r="A89" t="str">
        <f>+'Muestreo mgL'!A89</f>
        <v>RIMAGD01</v>
      </c>
      <c r="B89" t="str">
        <f>+'Muestreo mgL'!B89</f>
        <v>RIO MAGDALENA</v>
      </c>
      <c r="C89" t="str">
        <f>+'Muestreo mgL'!C89</f>
        <v>Rio</v>
      </c>
      <c r="D89" t="str">
        <f t="shared" si="6"/>
        <v>#08d81a</v>
      </c>
      <c r="E89">
        <f>+'Muestreo mgL'!E89</f>
        <v>0</v>
      </c>
      <c r="F89" t="str">
        <f>+'Muestreo mgL'!G89</f>
        <v>s</v>
      </c>
      <c r="G89">
        <f>+'Muestreo mgL'!H89</f>
        <v>35</v>
      </c>
      <c r="H89">
        <f>+'Muestreo mgL'!I89</f>
        <v>0.8</v>
      </c>
      <c r="I89" t="str">
        <f>+'Muestreo mgL'!J89</f>
        <v>ZEM VI</v>
      </c>
      <c r="J89" t="str">
        <f>+'Muestreo mgL'!K89</f>
        <v>Dry</v>
      </c>
      <c r="K89" t="str">
        <f>+'Muestreo mgL'!L89</f>
        <v>Superficicial</v>
      </c>
      <c r="L89" t="str">
        <f>+'Muestreo mgL'!M89</f>
        <v>RIMAGD01</v>
      </c>
      <c r="M89">
        <f>+'Muestreo mgL'!N89</f>
        <v>38987</v>
      </c>
      <c r="N89" s="1">
        <f>+'Muestreo mgL'!O89</f>
        <v>45582</v>
      </c>
      <c r="O89">
        <f>+'Muestreo mgL'!P89</f>
        <v>7.48</v>
      </c>
      <c r="P89" s="7">
        <f>+'Muestreo mgL'!Q89/61.016</f>
        <v>0.99973777369870198</v>
      </c>
      <c r="Q89" s="7">
        <f>+'Muestreo mgL'!R89/30.005</f>
        <v>0</v>
      </c>
      <c r="R89" s="7">
        <f>+'Muestreo mgL'!S89/20.04</f>
        <v>0.99800399201596812</v>
      </c>
      <c r="S89" s="7">
        <f>+'Muestreo mgL'!T89/12.1525</f>
        <v>0.32915038058012758</v>
      </c>
      <c r="T89" s="7">
        <f>+'Muestreo mgL'!U89/27.9225</f>
        <v>7.1626824245680015E-3</v>
      </c>
      <c r="U89" s="7">
        <f>+'Muestreo mgL'!V89/27.469</f>
        <v>1.8202337180093925E-3</v>
      </c>
      <c r="V89" s="7">
        <f>+'Muestreo mgL'!W89/39.098</f>
        <v>5.3199652156120519E-2</v>
      </c>
      <c r="W89" s="7">
        <f>+'Muestreo mgL'!X89/22.99</f>
        <v>0.26402783819051767</v>
      </c>
      <c r="X89" s="7">
        <f>+'Muestreo mgL'!Y89/18.998</f>
        <v>0</v>
      </c>
      <c r="Y89" s="7">
        <f>+'Muestreo mgL'!Z89/46.005</f>
        <v>1.0868383871318334E-3</v>
      </c>
      <c r="Z89" s="7">
        <f>+'Muestreo mgL'!AA89/62.004</f>
        <v>3.0643184310689634E-2</v>
      </c>
      <c r="AA89" s="7">
        <f>+'Muestreo mgL'!AB89/35.453</f>
        <v>0.14385242433644541</v>
      </c>
      <c r="AB89" s="7">
        <f>+'Muestreo mgL'!AC89/48.03</f>
        <v>0.33520716219029772</v>
      </c>
      <c r="AC89" s="7">
        <f>+'Muestreo mgL'!AD89/31.6587</f>
        <v>6.3173787931911293E-3</v>
      </c>
      <c r="AD89">
        <f>+'Muestreo mgL'!AE89</f>
        <v>0</v>
      </c>
      <c r="AE89">
        <v>4</v>
      </c>
      <c r="AF89" s="9">
        <f t="shared" si="7"/>
        <v>4.2786593844537264E-2</v>
      </c>
      <c r="AG89" t="str">
        <f t="shared" si="8"/>
        <v>BIEN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5FC6E-3769-4B4E-AB5E-C8CA16709064}">
  <dimension ref="B2:R89"/>
  <sheetViews>
    <sheetView topLeftCell="A54" workbookViewId="0">
      <selection activeCell="R2" sqref="R2:R89"/>
    </sheetView>
  </sheetViews>
  <sheetFormatPr baseColWidth="10" defaultRowHeight="15" x14ac:dyDescent="0.25"/>
  <sheetData>
    <row r="2" spans="2:18" ht="15.75" thickBot="1" x14ac:dyDescent="0.3">
      <c r="B2" s="14">
        <v>1</v>
      </c>
      <c r="C2" s="15" t="s">
        <v>259</v>
      </c>
      <c r="D2" s="16">
        <v>-73.490539999999996</v>
      </c>
      <c r="E2" s="16">
        <v>7.3889560000000003</v>
      </c>
      <c r="F2" s="15" t="s">
        <v>4</v>
      </c>
      <c r="G2" s="16">
        <v>8.2299999999999998E-2</v>
      </c>
      <c r="H2" s="16">
        <v>4.99E-2</v>
      </c>
      <c r="I2" s="16">
        <v>5.1999999999999998E-2</v>
      </c>
      <c r="J2" s="16">
        <v>3.5799999999999998E-2</v>
      </c>
      <c r="K2" s="16">
        <v>0.199947555</v>
      </c>
      <c r="L2" s="16">
        <v>2.2599999999999999E-2</v>
      </c>
      <c r="M2" s="16">
        <v>1.7000000000000001E-2</v>
      </c>
      <c r="N2" s="16">
        <v>1.8E-3</v>
      </c>
      <c r="O2" s="16">
        <v>1.8E-3</v>
      </c>
      <c r="P2" s="16">
        <v>5.6399999999999999E-2</v>
      </c>
      <c r="Q2" s="16">
        <v>6.3200000000000001E-3</v>
      </c>
      <c r="R2" s="16">
        <v>1</v>
      </c>
    </row>
    <row r="3" spans="2:18" ht="15.75" thickBot="1" x14ac:dyDescent="0.3">
      <c r="B3" s="14">
        <v>2</v>
      </c>
      <c r="C3" s="15" t="s">
        <v>260</v>
      </c>
      <c r="D3" s="16">
        <v>-73.840739999999997</v>
      </c>
      <c r="E3" s="16">
        <v>7.3273219999999997</v>
      </c>
      <c r="F3" s="15" t="s">
        <v>4</v>
      </c>
      <c r="G3" s="16">
        <v>0.32919999999999999</v>
      </c>
      <c r="H3" s="16">
        <v>0.499</v>
      </c>
      <c r="I3" s="16">
        <v>0.378</v>
      </c>
      <c r="J3" s="16">
        <v>0.1125</v>
      </c>
      <c r="K3" s="16">
        <v>1.2196800839999999</v>
      </c>
      <c r="L3" s="16">
        <v>5.5999999999999999E-3</v>
      </c>
      <c r="M3" s="16">
        <v>2.1000000000000001E-2</v>
      </c>
      <c r="N3" s="16">
        <v>3.2199999999999999E-2</v>
      </c>
      <c r="O3" s="16">
        <v>3.5999999999999999E-3</v>
      </c>
      <c r="P3" s="16">
        <v>1.6000000000000001E-3</v>
      </c>
      <c r="Q3" s="16">
        <v>6.3200000000000001E-3</v>
      </c>
      <c r="R3" s="16">
        <v>2</v>
      </c>
    </row>
    <row r="4" spans="2:18" ht="15.75" thickBot="1" x14ac:dyDescent="0.3">
      <c r="B4" s="14">
        <v>3</v>
      </c>
      <c r="C4" s="15" t="s">
        <v>261</v>
      </c>
      <c r="D4" s="16">
        <v>-73.54853</v>
      </c>
      <c r="E4" s="16">
        <v>7.4500149999999996</v>
      </c>
      <c r="F4" s="15" t="s">
        <v>4</v>
      </c>
      <c r="G4" s="16">
        <v>0.1646</v>
      </c>
      <c r="H4" s="16">
        <v>9.98E-2</v>
      </c>
      <c r="I4" s="16">
        <v>0.40899999999999997</v>
      </c>
      <c r="J4" s="16">
        <v>0.10489999999999999</v>
      </c>
      <c r="K4" s="16">
        <v>0.71981119699999996</v>
      </c>
      <c r="L4" s="16">
        <v>2.8199999999999999E-2</v>
      </c>
      <c r="M4" s="16">
        <v>1.7000000000000001E-2</v>
      </c>
      <c r="N4" s="16">
        <v>3.5999999999999999E-3</v>
      </c>
      <c r="O4" s="16">
        <v>3.5999999999999999E-3</v>
      </c>
      <c r="P4" s="16">
        <v>3.2000000000000002E-3</v>
      </c>
      <c r="Q4" s="16">
        <v>6.3200000000000001E-3</v>
      </c>
      <c r="R4" s="16">
        <v>1</v>
      </c>
    </row>
    <row r="5" spans="2:18" ht="15.75" thickBot="1" x14ac:dyDescent="0.3">
      <c r="B5" s="14">
        <v>4</v>
      </c>
      <c r="C5" s="15" t="s">
        <v>262</v>
      </c>
      <c r="D5" s="16">
        <v>-73.827110000000005</v>
      </c>
      <c r="E5" s="16">
        <v>7.3811609999999996</v>
      </c>
      <c r="F5" s="15" t="s">
        <v>69</v>
      </c>
      <c r="G5" s="16">
        <v>0.1646</v>
      </c>
      <c r="H5" s="16">
        <v>0.3992</v>
      </c>
      <c r="I5" s="16">
        <v>0.17799999999999999</v>
      </c>
      <c r="J5" s="16">
        <v>7.4200000000000002E-2</v>
      </c>
      <c r="K5" s="16">
        <v>0.45987937600000001</v>
      </c>
      <c r="L5" s="16">
        <v>0.34410000000000002</v>
      </c>
      <c r="M5" s="16">
        <v>8.0000000000000002E-3</v>
      </c>
      <c r="N5" s="16">
        <v>3.5999999999999999E-3</v>
      </c>
      <c r="O5" s="16">
        <v>3.5999999999999999E-3</v>
      </c>
      <c r="P5" s="16">
        <v>0.1145</v>
      </c>
      <c r="Q5" s="16">
        <v>6.3200000000000001E-3</v>
      </c>
      <c r="R5" s="16">
        <v>3</v>
      </c>
    </row>
    <row r="6" spans="2:18" ht="15.75" thickBot="1" x14ac:dyDescent="0.3">
      <c r="B6" s="14">
        <v>5</v>
      </c>
      <c r="C6" s="15" t="s">
        <v>263</v>
      </c>
      <c r="D6" s="16">
        <v>-73.888289999999998</v>
      </c>
      <c r="E6" s="16">
        <v>7.4167449999999997</v>
      </c>
      <c r="F6" s="15" t="s">
        <v>69</v>
      </c>
      <c r="G6" s="16">
        <v>0.49370000000000003</v>
      </c>
      <c r="H6" s="16">
        <v>1.5968</v>
      </c>
      <c r="I6" s="16">
        <v>0.23899999999999999</v>
      </c>
      <c r="J6" s="16">
        <v>7.6700000000000004E-2</v>
      </c>
      <c r="K6" s="16">
        <v>2.33938639</v>
      </c>
      <c r="L6" s="16">
        <v>9.5899999999999999E-2</v>
      </c>
      <c r="M6" s="16">
        <v>8.0000000000000002E-3</v>
      </c>
      <c r="N6" s="16">
        <v>3.5999999999999999E-3</v>
      </c>
      <c r="O6" s="16">
        <v>1.46E-2</v>
      </c>
      <c r="P6" s="16">
        <v>1.6000000000000001E-3</v>
      </c>
      <c r="Q6" s="16">
        <v>6.3200000000000001E-3</v>
      </c>
      <c r="R6" s="16">
        <v>2</v>
      </c>
    </row>
    <row r="7" spans="2:18" ht="15.75" thickBot="1" x14ac:dyDescent="0.3">
      <c r="B7" s="14">
        <v>6</v>
      </c>
      <c r="C7" s="15" t="s">
        <v>264</v>
      </c>
      <c r="D7" s="16">
        <v>-73.698539999999994</v>
      </c>
      <c r="E7" s="16">
        <v>7.2834979999999998</v>
      </c>
      <c r="F7" s="15" t="s">
        <v>4</v>
      </c>
      <c r="G7" s="16">
        <v>8.2299999999999998E-2</v>
      </c>
      <c r="H7" s="16">
        <v>4.99E-2</v>
      </c>
      <c r="I7" s="16">
        <v>3.5000000000000003E-2</v>
      </c>
      <c r="J7" s="16">
        <v>1.2800000000000001E-2</v>
      </c>
      <c r="K7" s="16">
        <v>0</v>
      </c>
      <c r="L7" s="16">
        <v>3.1E-2</v>
      </c>
      <c r="M7" s="16">
        <v>4.0000000000000001E-3</v>
      </c>
      <c r="N7" s="16">
        <v>3.5999999999999999E-3</v>
      </c>
      <c r="O7" s="16">
        <v>3.5999999999999999E-3</v>
      </c>
      <c r="P7" s="16">
        <v>0.1177</v>
      </c>
      <c r="Q7" s="16">
        <v>6.3200000000000001E-3</v>
      </c>
      <c r="R7" s="16">
        <v>3</v>
      </c>
    </row>
    <row r="8" spans="2:18" ht="15.75" thickBot="1" x14ac:dyDescent="0.3">
      <c r="B8" s="14">
        <v>7</v>
      </c>
      <c r="C8" s="15" t="s">
        <v>265</v>
      </c>
      <c r="D8" s="16">
        <v>-73.60669</v>
      </c>
      <c r="E8" s="16">
        <v>7.3611000000000004</v>
      </c>
      <c r="F8" s="15" t="s">
        <v>69</v>
      </c>
      <c r="G8" s="16">
        <v>8.2299999999999998E-2</v>
      </c>
      <c r="H8" s="16">
        <v>4.99E-2</v>
      </c>
      <c r="I8" s="16">
        <v>0.1</v>
      </c>
      <c r="J8" s="16">
        <v>2.0500000000000001E-2</v>
      </c>
      <c r="K8" s="16">
        <v>0</v>
      </c>
      <c r="L8" s="16">
        <v>7.3300000000000004E-2</v>
      </c>
      <c r="M8" s="16">
        <v>8.0000000000000002E-3</v>
      </c>
      <c r="N8" s="16">
        <v>3.5999999999999999E-3</v>
      </c>
      <c r="O8" s="16">
        <v>3.5999999999999999E-3</v>
      </c>
      <c r="P8" s="16">
        <v>0.1774</v>
      </c>
      <c r="Q8" s="16">
        <v>6.3200000000000001E-3</v>
      </c>
      <c r="R8" s="16">
        <v>3</v>
      </c>
    </row>
    <row r="9" spans="2:18" ht="15.75" thickBot="1" x14ac:dyDescent="0.3">
      <c r="B9" s="14">
        <v>8</v>
      </c>
      <c r="C9" s="15" t="s">
        <v>266</v>
      </c>
      <c r="D9" s="16">
        <v>-73.679810000000003</v>
      </c>
      <c r="E9" s="16">
        <v>7.3490820000000001</v>
      </c>
      <c r="F9" s="15" t="s">
        <v>4</v>
      </c>
      <c r="G9" s="16">
        <v>0.41139999999999999</v>
      </c>
      <c r="H9" s="16">
        <v>0.4491</v>
      </c>
      <c r="I9" s="16">
        <v>0.35199999999999998</v>
      </c>
      <c r="J9" s="16">
        <v>0.1177</v>
      </c>
      <c r="K9" s="16">
        <v>1.4796119050000001</v>
      </c>
      <c r="L9" s="16">
        <v>8.5000000000000006E-3</v>
      </c>
      <c r="M9" s="16">
        <v>4.0000000000000001E-3</v>
      </c>
      <c r="N9" s="16">
        <v>1.43E-2</v>
      </c>
      <c r="O9" s="16">
        <v>7.3000000000000001E-3</v>
      </c>
      <c r="P9" s="16">
        <v>1.6000000000000001E-3</v>
      </c>
      <c r="Q9" s="16">
        <v>6.3200000000000001E-3</v>
      </c>
      <c r="R9" s="16">
        <v>2</v>
      </c>
    </row>
    <row r="10" spans="2:18" ht="15.75" thickBot="1" x14ac:dyDescent="0.3">
      <c r="B10" s="14">
        <v>9</v>
      </c>
      <c r="C10" s="15" t="s">
        <v>267</v>
      </c>
      <c r="D10" s="16">
        <v>-73.645889999999994</v>
      </c>
      <c r="E10" s="16">
        <v>7.3513919999999997</v>
      </c>
      <c r="F10" s="15" t="s">
        <v>4</v>
      </c>
      <c r="G10" s="16">
        <v>0.1646</v>
      </c>
      <c r="H10" s="16">
        <v>0.1996</v>
      </c>
      <c r="I10" s="16">
        <v>0.217</v>
      </c>
      <c r="J10" s="16">
        <v>8.4400000000000003E-2</v>
      </c>
      <c r="K10" s="16">
        <v>0.199947555</v>
      </c>
      <c r="L10" s="16">
        <v>0.13819999999999999</v>
      </c>
      <c r="M10" s="16">
        <v>7.4999999999999997E-2</v>
      </c>
      <c r="N10" s="16">
        <v>3.5999999999999999E-3</v>
      </c>
      <c r="O10" s="16">
        <v>3.5999999999999999E-3</v>
      </c>
      <c r="P10" s="16">
        <v>0.26929999999999998</v>
      </c>
      <c r="Q10" s="16">
        <v>6.3200000000000001E-3</v>
      </c>
      <c r="R10" s="16">
        <v>3</v>
      </c>
    </row>
    <row r="11" spans="2:18" ht="15.75" thickBot="1" x14ac:dyDescent="0.3">
      <c r="B11" s="14">
        <v>10</v>
      </c>
      <c r="C11" s="15" t="s">
        <v>268</v>
      </c>
      <c r="D11" s="16">
        <v>-73.927300000000002</v>
      </c>
      <c r="E11" s="16">
        <v>7.3613939999999998</v>
      </c>
      <c r="F11" s="15" t="s">
        <v>4</v>
      </c>
      <c r="G11" s="16">
        <v>0.1646</v>
      </c>
      <c r="H11" s="16">
        <v>0.1497</v>
      </c>
      <c r="I11" s="16">
        <v>0.5</v>
      </c>
      <c r="J11" s="16">
        <v>6.9099999999999995E-2</v>
      </c>
      <c r="K11" s="16">
        <v>0.33991084300000002</v>
      </c>
      <c r="L11" s="16">
        <v>0.28770000000000001</v>
      </c>
      <c r="M11" s="16">
        <v>4.3999999999999997E-2</v>
      </c>
      <c r="N11" s="16">
        <v>3.5999999999999999E-3</v>
      </c>
      <c r="O11" s="16">
        <v>3.5999999999999999E-3</v>
      </c>
      <c r="P11" s="16">
        <v>7.4200000000000002E-2</v>
      </c>
      <c r="Q11" s="16">
        <v>6.3200000000000001E-3</v>
      </c>
      <c r="R11" s="16">
        <v>3</v>
      </c>
    </row>
    <row r="12" spans="2:18" ht="15.75" thickBot="1" x14ac:dyDescent="0.3">
      <c r="B12" s="14">
        <v>11</v>
      </c>
      <c r="C12" s="15" t="s">
        <v>269</v>
      </c>
      <c r="D12" s="16">
        <v>-73.735259999999997</v>
      </c>
      <c r="E12" s="16">
        <v>7.32484</v>
      </c>
      <c r="F12" s="15" t="s">
        <v>4</v>
      </c>
      <c r="G12" s="16">
        <v>0.49370000000000003</v>
      </c>
      <c r="H12" s="16">
        <v>0.64870000000000005</v>
      </c>
      <c r="I12" s="16">
        <v>0.47399999999999998</v>
      </c>
      <c r="J12" s="16">
        <v>8.4400000000000003E-2</v>
      </c>
      <c r="K12" s="16">
        <v>1.619575193</v>
      </c>
      <c r="L12" s="16">
        <v>8.5000000000000006E-3</v>
      </c>
      <c r="M12" s="16">
        <v>0.01</v>
      </c>
      <c r="N12" s="16">
        <v>1.0699999999999999E-2</v>
      </c>
      <c r="O12" s="16">
        <v>3.5999999999999999E-3</v>
      </c>
      <c r="P12" s="16">
        <v>1.6000000000000001E-3</v>
      </c>
      <c r="Q12" s="16">
        <v>6.3200000000000001E-3</v>
      </c>
      <c r="R12" s="16">
        <v>2</v>
      </c>
    </row>
    <row r="13" spans="2:18" ht="15.75" thickBot="1" x14ac:dyDescent="0.3">
      <c r="B13" s="14">
        <v>12</v>
      </c>
      <c r="C13" s="15" t="s">
        <v>270</v>
      </c>
      <c r="D13" s="16">
        <v>-73.770970000000005</v>
      </c>
      <c r="E13" s="16">
        <v>7.3244769999999999</v>
      </c>
      <c r="F13" s="15" t="s">
        <v>4</v>
      </c>
      <c r="G13" s="16">
        <v>0.32919999999999999</v>
      </c>
      <c r="H13" s="16">
        <v>0.64870000000000005</v>
      </c>
      <c r="I13" s="16">
        <v>0.44800000000000001</v>
      </c>
      <c r="J13" s="16">
        <v>0.11</v>
      </c>
      <c r="K13" s="16">
        <v>1.579585682</v>
      </c>
      <c r="L13" s="16">
        <v>8.5000000000000006E-3</v>
      </c>
      <c r="M13" s="16">
        <v>4.0000000000000001E-3</v>
      </c>
      <c r="N13" s="16">
        <v>3.5999999999999999E-3</v>
      </c>
      <c r="O13" s="16">
        <v>3.5999999999999999E-3</v>
      </c>
      <c r="P13" s="16">
        <v>1.6000000000000001E-3</v>
      </c>
      <c r="Q13" s="16">
        <v>6.3200000000000001E-3</v>
      </c>
      <c r="R13" s="16">
        <v>2</v>
      </c>
    </row>
    <row r="14" spans="2:18" ht="15.75" thickBot="1" x14ac:dyDescent="0.3">
      <c r="B14" s="14">
        <v>13</v>
      </c>
      <c r="C14" s="15" t="s">
        <v>271</v>
      </c>
      <c r="D14" s="16">
        <v>-73.884079999999997</v>
      </c>
      <c r="E14" s="16">
        <v>7.3226199999999997</v>
      </c>
      <c r="F14" s="15" t="s">
        <v>69</v>
      </c>
      <c r="G14" s="16">
        <v>0.1646</v>
      </c>
      <c r="H14" s="16">
        <v>0.1497</v>
      </c>
      <c r="I14" s="16">
        <v>0.97899999999999998</v>
      </c>
      <c r="J14" s="16">
        <v>5.6300000000000003E-2</v>
      </c>
      <c r="K14" s="16">
        <v>5.9984266000000001E-2</v>
      </c>
      <c r="L14" s="16">
        <v>0.58109999999999995</v>
      </c>
      <c r="M14" s="16">
        <v>2.9000000000000001E-2</v>
      </c>
      <c r="N14" s="16">
        <v>3.5999999999999999E-3</v>
      </c>
      <c r="O14" s="16">
        <v>3.5999999999999999E-3</v>
      </c>
      <c r="P14" s="16">
        <v>0.57579999999999998</v>
      </c>
      <c r="Q14" s="16">
        <v>6.3200000000000001E-3</v>
      </c>
      <c r="R14" s="16">
        <v>3</v>
      </c>
    </row>
    <row r="15" spans="2:18" ht="15.75" thickBot="1" x14ac:dyDescent="0.3">
      <c r="B15" s="14">
        <v>14</v>
      </c>
      <c r="C15" s="15" t="s">
        <v>272</v>
      </c>
      <c r="D15" s="16">
        <v>-73.907889999999995</v>
      </c>
      <c r="E15" s="16">
        <v>7.3294050000000004</v>
      </c>
      <c r="F15" s="15" t="s">
        <v>4</v>
      </c>
      <c r="G15" s="16">
        <v>0.6583</v>
      </c>
      <c r="H15" s="16">
        <v>1.0479000000000001</v>
      </c>
      <c r="I15" s="16">
        <v>0.50900000000000001</v>
      </c>
      <c r="J15" s="16">
        <v>0.1074</v>
      </c>
      <c r="K15" s="16">
        <v>1.8995017700000001</v>
      </c>
      <c r="L15" s="16">
        <v>5.6399999999999999E-2</v>
      </c>
      <c r="M15" s="16">
        <v>0.35199999999999998</v>
      </c>
      <c r="N15" s="16">
        <v>3.5999999999999999E-3</v>
      </c>
      <c r="O15" s="16">
        <v>1.46E-2</v>
      </c>
      <c r="P15" s="16">
        <v>1.6000000000000001E-3</v>
      </c>
      <c r="Q15" s="16">
        <v>6.3200000000000001E-3</v>
      </c>
      <c r="R15" s="16">
        <v>2</v>
      </c>
    </row>
    <row r="16" spans="2:18" ht="15.75" thickBot="1" x14ac:dyDescent="0.3">
      <c r="B16" s="14">
        <v>15</v>
      </c>
      <c r="C16" s="15" t="s">
        <v>273</v>
      </c>
      <c r="D16" s="16">
        <v>-73.897909999999996</v>
      </c>
      <c r="E16" s="16">
        <v>7.3495559999999998</v>
      </c>
      <c r="F16" s="15" t="s">
        <v>4</v>
      </c>
      <c r="G16" s="16">
        <v>0.24690000000000001</v>
      </c>
      <c r="H16" s="16">
        <v>0.2994</v>
      </c>
      <c r="I16" s="16">
        <v>0.439</v>
      </c>
      <c r="J16" s="16">
        <v>5.1200000000000002E-2</v>
      </c>
      <c r="K16" s="16">
        <v>0.99973777399999997</v>
      </c>
      <c r="L16" s="16">
        <v>1.41E-2</v>
      </c>
      <c r="M16" s="16">
        <v>2.3E-2</v>
      </c>
      <c r="N16" s="16">
        <v>7.1999999999999998E-3</v>
      </c>
      <c r="O16" s="16">
        <v>3.5999999999999999E-3</v>
      </c>
      <c r="P16" s="16">
        <v>1.4500000000000001E-2</v>
      </c>
      <c r="Q16" s="16">
        <v>6.3200000000000001E-3</v>
      </c>
      <c r="R16" s="16">
        <v>1</v>
      </c>
    </row>
    <row r="17" spans="2:18" ht="15.75" thickBot="1" x14ac:dyDescent="0.3">
      <c r="B17" s="14">
        <v>16</v>
      </c>
      <c r="C17" s="15" t="s">
        <v>274</v>
      </c>
      <c r="D17" s="16">
        <v>-73.409790000000001</v>
      </c>
      <c r="E17" s="16">
        <v>7.461881</v>
      </c>
      <c r="F17" s="15" t="s">
        <v>7</v>
      </c>
      <c r="G17" s="16">
        <v>8.2299999999999998E-2</v>
      </c>
      <c r="H17" s="16">
        <v>9.98E-2</v>
      </c>
      <c r="I17" s="16">
        <v>9.6000000000000002E-2</v>
      </c>
      <c r="J17" s="16">
        <v>3.0700000000000002E-2</v>
      </c>
      <c r="K17" s="16">
        <v>0.239937066</v>
      </c>
      <c r="L17" s="16">
        <v>4.5100000000000001E-2</v>
      </c>
      <c r="M17" s="16">
        <v>8.0000000000000002E-3</v>
      </c>
      <c r="N17" s="16">
        <v>7.1999999999999998E-3</v>
      </c>
      <c r="O17" s="16">
        <v>3.5999999999999999E-3</v>
      </c>
      <c r="P17" s="16">
        <v>1.6000000000000001E-3</v>
      </c>
      <c r="Q17" s="16">
        <v>6.3200000000000001E-3</v>
      </c>
      <c r="R17" s="16">
        <v>1</v>
      </c>
    </row>
    <row r="18" spans="2:18" ht="15.75" thickBot="1" x14ac:dyDescent="0.3">
      <c r="B18" s="14">
        <v>17</v>
      </c>
      <c r="C18" s="15" t="s">
        <v>275</v>
      </c>
      <c r="D18" s="16">
        <v>-73.893870000000007</v>
      </c>
      <c r="E18" s="16">
        <v>7.4013210000000003</v>
      </c>
      <c r="F18" s="15" t="s">
        <v>68</v>
      </c>
      <c r="G18" s="16">
        <v>0.1646</v>
      </c>
      <c r="H18" s="16">
        <v>0.3992</v>
      </c>
      <c r="I18" s="16">
        <v>1.8009999999999999</v>
      </c>
      <c r="J18" s="16">
        <v>3.8399999999999997E-2</v>
      </c>
      <c r="K18" s="16">
        <v>2.33938639</v>
      </c>
      <c r="L18" s="16">
        <v>2.8E-3</v>
      </c>
      <c r="M18" s="16">
        <v>2E-3</v>
      </c>
      <c r="N18" s="16">
        <v>3.5999999999999999E-3</v>
      </c>
      <c r="O18" s="16">
        <v>3.5999999999999999E-3</v>
      </c>
      <c r="P18" s="16">
        <v>1.6000000000000001E-3</v>
      </c>
      <c r="Q18" s="16">
        <v>6.3200000000000001E-3</v>
      </c>
      <c r="R18" s="16">
        <v>2</v>
      </c>
    </row>
    <row r="19" spans="2:18" ht="15.75" thickBot="1" x14ac:dyDescent="0.3">
      <c r="B19" s="14">
        <v>18</v>
      </c>
      <c r="C19" s="15" t="s">
        <v>276</v>
      </c>
      <c r="D19" s="16">
        <v>-73.424800000000005</v>
      </c>
      <c r="E19" s="16">
        <v>7.4614960000000004</v>
      </c>
      <c r="F19" s="15" t="s">
        <v>7</v>
      </c>
      <c r="G19" s="16">
        <v>4.1099999999999998E-2</v>
      </c>
      <c r="H19" s="16">
        <v>2.5000000000000001E-2</v>
      </c>
      <c r="I19" s="16">
        <v>2.1999999999999999E-2</v>
      </c>
      <c r="J19" s="16">
        <v>1.2800000000000001E-2</v>
      </c>
      <c r="K19" s="16">
        <v>9.9973777E-2</v>
      </c>
      <c r="L19" s="16">
        <v>1.1299999999999999E-2</v>
      </c>
      <c r="M19" s="16">
        <v>2E-3</v>
      </c>
      <c r="N19" s="16">
        <v>3.5999999999999999E-3</v>
      </c>
      <c r="O19" s="16">
        <v>3.5999999999999999E-3</v>
      </c>
      <c r="P19" s="16">
        <v>9.7000000000000003E-3</v>
      </c>
      <c r="Q19" s="16">
        <v>6.3200000000000001E-3</v>
      </c>
      <c r="R19" s="16">
        <v>1</v>
      </c>
    </row>
    <row r="20" spans="2:18" ht="15.75" thickBot="1" x14ac:dyDescent="0.3">
      <c r="B20" s="14">
        <v>19</v>
      </c>
      <c r="C20" s="15" t="s">
        <v>277</v>
      </c>
      <c r="D20" s="16">
        <v>-73.881770000000003</v>
      </c>
      <c r="E20" s="16">
        <v>7.4260910000000004</v>
      </c>
      <c r="F20" s="15" t="s">
        <v>68</v>
      </c>
      <c r="G20" s="16">
        <v>0.98750000000000004</v>
      </c>
      <c r="H20" s="16">
        <v>2.1956000000000002</v>
      </c>
      <c r="I20" s="16">
        <v>2.9580000000000002</v>
      </c>
      <c r="J20" s="16">
        <v>4.5999999999999999E-2</v>
      </c>
      <c r="K20" s="16">
        <v>4.9786941130000004</v>
      </c>
      <c r="L20" s="16">
        <v>1.9699999999999999E-2</v>
      </c>
      <c r="M20" s="16">
        <v>0.01</v>
      </c>
      <c r="N20" s="16">
        <v>3.5999999999999999E-3</v>
      </c>
      <c r="O20" s="16">
        <v>1.8E-3</v>
      </c>
      <c r="P20" s="16">
        <v>1.6000000000000001E-3</v>
      </c>
      <c r="Q20" s="16">
        <v>6.3200000000000001E-3</v>
      </c>
      <c r="R20" s="16">
        <v>2</v>
      </c>
    </row>
    <row r="21" spans="2:18" ht="15.75" thickBot="1" x14ac:dyDescent="0.3">
      <c r="B21" s="14">
        <v>20</v>
      </c>
      <c r="C21" s="15" t="s">
        <v>278</v>
      </c>
      <c r="D21" s="16">
        <v>-73.888260000000002</v>
      </c>
      <c r="E21" s="16">
        <v>7.3704850000000004</v>
      </c>
      <c r="F21" s="15" t="s">
        <v>68</v>
      </c>
      <c r="G21" s="16">
        <v>0.32919999999999999</v>
      </c>
      <c r="H21" s="16">
        <v>0.4491</v>
      </c>
      <c r="I21" s="16">
        <v>0.60899999999999999</v>
      </c>
      <c r="J21" s="16">
        <v>6.1400000000000003E-2</v>
      </c>
      <c r="K21" s="16">
        <v>1.739543726</v>
      </c>
      <c r="L21" s="16">
        <v>1.41E-2</v>
      </c>
      <c r="M21" s="16">
        <v>6.0000000000000001E-3</v>
      </c>
      <c r="N21" s="16">
        <v>2.1499999999999998E-2</v>
      </c>
      <c r="O21" s="16">
        <v>3.5999999999999999E-3</v>
      </c>
      <c r="P21" s="16">
        <v>1.6000000000000001E-3</v>
      </c>
      <c r="Q21" s="16">
        <v>6.3200000000000001E-3</v>
      </c>
      <c r="R21" s="16">
        <v>2</v>
      </c>
    </row>
    <row r="22" spans="2:18" ht="15.75" thickBot="1" x14ac:dyDescent="0.3">
      <c r="B22" s="14">
        <v>21</v>
      </c>
      <c r="C22" s="15" t="s">
        <v>279</v>
      </c>
      <c r="D22" s="16">
        <v>-73.868780000000001</v>
      </c>
      <c r="E22" s="16">
        <v>7.3592700000000004</v>
      </c>
      <c r="F22" s="15" t="s">
        <v>280</v>
      </c>
      <c r="G22" s="16">
        <v>0.1646</v>
      </c>
      <c r="H22" s="16">
        <v>9.98E-2</v>
      </c>
      <c r="I22" s="16">
        <v>0.03</v>
      </c>
      <c r="J22" s="16">
        <v>6.6500000000000004E-2</v>
      </c>
      <c r="K22" s="16">
        <v>0.179952799</v>
      </c>
      <c r="L22" s="16">
        <v>7.3300000000000004E-2</v>
      </c>
      <c r="M22" s="16">
        <v>1.9E-2</v>
      </c>
      <c r="N22" s="16">
        <v>1.0699999999999999E-2</v>
      </c>
      <c r="O22" s="16">
        <v>1.8E-3</v>
      </c>
      <c r="P22" s="16">
        <v>1.6000000000000001E-3</v>
      </c>
      <c r="Q22" s="16">
        <v>3.16E-3</v>
      </c>
      <c r="R22" s="16">
        <v>1</v>
      </c>
    </row>
    <row r="23" spans="2:18" ht="15.75" thickBot="1" x14ac:dyDescent="0.3">
      <c r="B23" s="14">
        <v>22</v>
      </c>
      <c r="C23" s="15" t="s">
        <v>281</v>
      </c>
      <c r="D23" s="16">
        <v>-73.927300000000002</v>
      </c>
      <c r="E23" s="16">
        <v>7.3613939999999998</v>
      </c>
      <c r="F23" s="15" t="s">
        <v>4</v>
      </c>
      <c r="G23" s="16">
        <v>4.1099999999999998E-2</v>
      </c>
      <c r="H23" s="16">
        <v>4.99E-2</v>
      </c>
      <c r="I23" s="16">
        <v>0.46</v>
      </c>
      <c r="J23" s="16">
        <v>9.7900000000000001E-2</v>
      </c>
      <c r="K23" s="16">
        <v>3.9989510999999998E-2</v>
      </c>
      <c r="L23" s="16">
        <v>0.49359999999999998</v>
      </c>
      <c r="M23" s="16">
        <v>0.05</v>
      </c>
      <c r="N23" s="16">
        <v>1.8E-3</v>
      </c>
      <c r="O23" s="16">
        <v>3.5999999999999999E-3</v>
      </c>
      <c r="P23" s="16">
        <v>0.1032</v>
      </c>
      <c r="Q23" s="16">
        <v>3.16E-3</v>
      </c>
      <c r="R23" s="16">
        <v>3</v>
      </c>
    </row>
    <row r="24" spans="2:18" ht="15.75" thickBot="1" x14ac:dyDescent="0.3">
      <c r="B24" s="14">
        <v>23</v>
      </c>
      <c r="C24" s="15" t="s">
        <v>282</v>
      </c>
      <c r="D24" s="16">
        <v>-73.679810000000003</v>
      </c>
      <c r="E24" s="16">
        <v>7.3490820000000001</v>
      </c>
      <c r="F24" s="15" t="s">
        <v>4</v>
      </c>
      <c r="G24" s="16">
        <v>0.32919999999999999</v>
      </c>
      <c r="H24" s="16">
        <v>0.3992</v>
      </c>
      <c r="I24" s="16">
        <v>0.34799999999999998</v>
      </c>
      <c r="J24" s="16">
        <v>0.12520000000000001</v>
      </c>
      <c r="K24" s="16">
        <v>1.2596695950000001</v>
      </c>
      <c r="L24" s="16">
        <v>5.5999999999999999E-3</v>
      </c>
      <c r="M24" s="16">
        <v>0.01</v>
      </c>
      <c r="N24" s="16">
        <v>1.55E-2</v>
      </c>
      <c r="O24" s="16">
        <v>6.1000000000000004E-3</v>
      </c>
      <c r="P24" s="16">
        <v>8.0000000000000004E-4</v>
      </c>
      <c r="Q24" s="16">
        <v>3.16E-3</v>
      </c>
      <c r="R24" s="16">
        <v>2</v>
      </c>
    </row>
    <row r="25" spans="2:18" ht="15.75" thickBot="1" x14ac:dyDescent="0.3">
      <c r="B25" s="14">
        <v>24</v>
      </c>
      <c r="C25" s="15" t="s">
        <v>283</v>
      </c>
      <c r="D25" s="16">
        <v>-73.770970000000005</v>
      </c>
      <c r="E25" s="16">
        <v>7.3244769999999999</v>
      </c>
      <c r="F25" s="15" t="s">
        <v>4</v>
      </c>
      <c r="G25" s="16">
        <v>0.41139999999999999</v>
      </c>
      <c r="H25" s="16">
        <v>0.54890000000000005</v>
      </c>
      <c r="I25" s="16">
        <v>0.39</v>
      </c>
      <c r="J25" s="16">
        <v>0.1077</v>
      </c>
      <c r="K25" s="16">
        <v>1.4796119050000001</v>
      </c>
      <c r="L25" s="16">
        <v>6.7000000000000002E-3</v>
      </c>
      <c r="M25" s="16">
        <v>8.0000000000000002E-3</v>
      </c>
      <c r="N25" s="16">
        <v>2.8299999999999999E-2</v>
      </c>
      <c r="O25" s="16">
        <v>6.1999999999999998E-3</v>
      </c>
      <c r="P25" s="16">
        <v>8.0000000000000004E-4</v>
      </c>
      <c r="Q25" s="16">
        <v>3.16E-3</v>
      </c>
      <c r="R25" s="16">
        <v>2</v>
      </c>
    </row>
    <row r="26" spans="2:18" ht="15.75" thickBot="1" x14ac:dyDescent="0.3">
      <c r="B26" s="14">
        <v>25</v>
      </c>
      <c r="C26" s="15" t="s">
        <v>284</v>
      </c>
      <c r="D26" s="16">
        <v>-73.409790000000001</v>
      </c>
      <c r="E26" s="16">
        <v>7.461881</v>
      </c>
      <c r="F26" s="15" t="s">
        <v>7</v>
      </c>
      <c r="G26" s="16">
        <v>8.2299999999999998E-2</v>
      </c>
      <c r="H26" s="16">
        <v>4.99E-2</v>
      </c>
      <c r="I26" s="16">
        <v>0.20499999999999999</v>
      </c>
      <c r="J26" s="16">
        <v>0.35</v>
      </c>
      <c r="K26" s="16">
        <v>0.39989510900000003</v>
      </c>
      <c r="L26" s="16">
        <v>0.26800000000000002</v>
      </c>
      <c r="M26" s="16">
        <v>2.3E-2</v>
      </c>
      <c r="N26" s="16">
        <v>5.8000000000000003E-2</v>
      </c>
      <c r="O26" s="16">
        <v>1.8E-3</v>
      </c>
      <c r="P26" s="16">
        <v>8.0000000000000004E-4</v>
      </c>
      <c r="Q26" s="16">
        <v>3.16E-3</v>
      </c>
      <c r="R26" s="16">
        <v>4</v>
      </c>
    </row>
    <row r="27" spans="2:18" ht="15.75" thickBot="1" x14ac:dyDescent="0.3">
      <c r="B27" s="14">
        <v>26</v>
      </c>
      <c r="C27" s="15" t="s">
        <v>285</v>
      </c>
      <c r="D27" s="16">
        <v>-73.490539999999996</v>
      </c>
      <c r="E27" s="16">
        <v>7.3889560000000003</v>
      </c>
      <c r="F27" s="15" t="s">
        <v>4</v>
      </c>
      <c r="G27" s="16">
        <v>4.1099999999999998E-2</v>
      </c>
      <c r="H27" s="16">
        <v>4.99E-2</v>
      </c>
      <c r="I27" s="16">
        <v>0.19500000000000001</v>
      </c>
      <c r="J27" s="16">
        <v>0.13980000000000001</v>
      </c>
      <c r="K27" s="16">
        <v>0.379900354</v>
      </c>
      <c r="L27" s="16">
        <v>1.9699999999999999E-2</v>
      </c>
      <c r="M27" s="16">
        <v>1.2E-2</v>
      </c>
      <c r="N27" s="16">
        <v>1.8E-3</v>
      </c>
      <c r="O27" s="16">
        <v>1.8E-3</v>
      </c>
      <c r="P27" s="16">
        <v>5.8099999999999999E-2</v>
      </c>
      <c r="Q27" s="16">
        <v>3.16E-3</v>
      </c>
      <c r="R27" s="16">
        <v>1</v>
      </c>
    </row>
    <row r="28" spans="2:18" ht="15.75" thickBot="1" x14ac:dyDescent="0.3">
      <c r="B28" s="14">
        <v>27</v>
      </c>
      <c r="C28" s="15" t="s">
        <v>286</v>
      </c>
      <c r="D28" s="16">
        <v>-73.497950000000003</v>
      </c>
      <c r="E28" s="16">
        <v>7.3924649999999996</v>
      </c>
      <c r="F28" s="15" t="s">
        <v>4</v>
      </c>
      <c r="G28" s="16">
        <v>4.1099999999999998E-2</v>
      </c>
      <c r="H28" s="16">
        <v>4.99E-2</v>
      </c>
      <c r="I28" s="16">
        <v>0.13400000000000001</v>
      </c>
      <c r="J28" s="16">
        <v>0.1525</v>
      </c>
      <c r="K28" s="16">
        <v>0.21994231</v>
      </c>
      <c r="L28" s="16">
        <v>2.5399999999999999E-2</v>
      </c>
      <c r="M28" s="16">
        <v>5.1999999999999998E-2</v>
      </c>
      <c r="N28" s="16">
        <v>1.8E-3</v>
      </c>
      <c r="O28" s="16">
        <v>1.8E-3</v>
      </c>
      <c r="P28" s="16">
        <v>9.35E-2</v>
      </c>
      <c r="Q28" s="16">
        <v>3.16E-3</v>
      </c>
      <c r="R28" s="16">
        <v>1</v>
      </c>
    </row>
    <row r="29" spans="2:18" ht="15.75" thickBot="1" x14ac:dyDescent="0.3">
      <c r="B29" s="14">
        <v>28</v>
      </c>
      <c r="C29" s="15" t="s">
        <v>287</v>
      </c>
      <c r="D29" s="16">
        <v>-73.54853</v>
      </c>
      <c r="E29" s="16">
        <v>7.4500149999999996</v>
      </c>
      <c r="F29" s="15" t="s">
        <v>4</v>
      </c>
      <c r="G29" s="16">
        <v>8.2299999999999998E-2</v>
      </c>
      <c r="H29" s="16">
        <v>4.99E-2</v>
      </c>
      <c r="I29" s="16">
        <v>0.34200000000000003</v>
      </c>
      <c r="J29" s="16">
        <v>0.1105</v>
      </c>
      <c r="K29" s="16">
        <v>0.65982693100000001</v>
      </c>
      <c r="L29" s="16">
        <v>1.1299999999999999E-2</v>
      </c>
      <c r="M29" s="16">
        <v>1.4999999999999999E-2</v>
      </c>
      <c r="N29" s="16">
        <v>1.8E-3</v>
      </c>
      <c r="O29" s="16">
        <v>1.8E-3</v>
      </c>
      <c r="P29" s="16">
        <v>3.2000000000000002E-3</v>
      </c>
      <c r="Q29" s="16">
        <v>3.16E-3</v>
      </c>
      <c r="R29" s="16">
        <v>1</v>
      </c>
    </row>
    <row r="30" spans="2:18" ht="15.75" thickBot="1" x14ac:dyDescent="0.3">
      <c r="B30" s="14">
        <v>29</v>
      </c>
      <c r="C30" s="15" t="s">
        <v>288</v>
      </c>
      <c r="D30" s="16">
        <v>-73.572519999999997</v>
      </c>
      <c r="E30" s="16">
        <v>7.413894</v>
      </c>
      <c r="F30" s="15" t="s">
        <v>4</v>
      </c>
      <c r="G30" s="16">
        <v>4.1099999999999998E-2</v>
      </c>
      <c r="H30" s="16">
        <v>4.99E-2</v>
      </c>
      <c r="I30" s="16">
        <v>0.02</v>
      </c>
      <c r="J30" s="16">
        <v>1.3100000000000001E-2</v>
      </c>
      <c r="K30" s="16">
        <v>1.9994754999999999E-2</v>
      </c>
      <c r="L30" s="16">
        <v>1.7500000000000002E-2</v>
      </c>
      <c r="M30" s="16">
        <v>2.5999999999999999E-2</v>
      </c>
      <c r="N30" s="16">
        <v>1.8E-3</v>
      </c>
      <c r="O30" s="16">
        <v>1.8E-3</v>
      </c>
      <c r="P30" s="16">
        <v>2.47E-2</v>
      </c>
      <c r="Q30" s="16">
        <v>3.16E-3</v>
      </c>
      <c r="R30" s="16">
        <v>3</v>
      </c>
    </row>
    <row r="31" spans="2:18" ht="15.75" thickBot="1" x14ac:dyDescent="0.3">
      <c r="B31" s="14">
        <v>30</v>
      </c>
      <c r="C31" s="15" t="s">
        <v>289</v>
      </c>
      <c r="D31" s="16">
        <v>-73.620890000000003</v>
      </c>
      <c r="E31" s="16">
        <v>7.3715489999999999</v>
      </c>
      <c r="F31" s="15" t="s">
        <v>4</v>
      </c>
      <c r="G31" s="16">
        <v>8.2299999999999998E-2</v>
      </c>
      <c r="H31" s="16">
        <v>4.99E-2</v>
      </c>
      <c r="I31" s="16">
        <v>1.4999999999999999E-2</v>
      </c>
      <c r="J31" s="16">
        <v>7.9000000000000008E-3</v>
      </c>
      <c r="K31" s="16">
        <v>9.9973779999999995E-3</v>
      </c>
      <c r="L31" s="16">
        <v>1.6899999999999998E-2</v>
      </c>
      <c r="M31" s="16">
        <v>4.0000000000000001E-3</v>
      </c>
      <c r="N31" s="16">
        <v>1.8E-3</v>
      </c>
      <c r="O31" s="16">
        <v>1.8E-3</v>
      </c>
      <c r="P31" s="16">
        <v>0.121</v>
      </c>
      <c r="Q31" s="16">
        <v>3.16E-3</v>
      </c>
      <c r="R31" s="16">
        <v>3</v>
      </c>
    </row>
    <row r="32" spans="2:18" ht="15.75" thickBot="1" x14ac:dyDescent="0.3">
      <c r="B32" s="14">
        <v>31</v>
      </c>
      <c r="C32" s="15" t="s">
        <v>290</v>
      </c>
      <c r="D32" s="16">
        <v>-73.424800000000005</v>
      </c>
      <c r="E32" s="16">
        <v>7.4614960000000004</v>
      </c>
      <c r="F32" s="15" t="s">
        <v>7</v>
      </c>
      <c r="G32" s="16">
        <v>4.1099999999999998E-2</v>
      </c>
      <c r="H32" s="16">
        <v>4.99E-2</v>
      </c>
      <c r="I32" s="16">
        <v>3.7999999999999999E-2</v>
      </c>
      <c r="J32" s="16">
        <v>5.3400000000000003E-2</v>
      </c>
      <c r="K32" s="16">
        <v>7.9979021999999997E-2</v>
      </c>
      <c r="L32" s="16">
        <v>8.5000000000000006E-3</v>
      </c>
      <c r="M32" s="16">
        <v>0.01</v>
      </c>
      <c r="N32" s="16">
        <v>1.8E-3</v>
      </c>
      <c r="O32" s="16">
        <v>1.8E-3</v>
      </c>
      <c r="P32" s="16">
        <v>2.58E-2</v>
      </c>
      <c r="Q32" s="16">
        <v>3.16E-3</v>
      </c>
      <c r="R32" s="16">
        <v>1</v>
      </c>
    </row>
    <row r="33" spans="2:18" ht="15.75" thickBot="1" x14ac:dyDescent="0.3">
      <c r="B33" s="14">
        <v>32</v>
      </c>
      <c r="C33" s="15" t="s">
        <v>291</v>
      </c>
      <c r="D33" s="16">
        <v>-73.888260000000002</v>
      </c>
      <c r="E33" s="16">
        <v>7.3704850000000004</v>
      </c>
      <c r="F33" s="15" t="s">
        <v>68</v>
      </c>
      <c r="G33" s="16">
        <v>8.2299999999999998E-2</v>
      </c>
      <c r="H33" s="16">
        <v>0.2994</v>
      </c>
      <c r="I33" s="16">
        <v>1.8360000000000001</v>
      </c>
      <c r="J33" s="16">
        <v>4.1300000000000003E-2</v>
      </c>
      <c r="K33" s="16">
        <v>2.4793496789999998</v>
      </c>
      <c r="L33" s="16">
        <v>1.41E-2</v>
      </c>
      <c r="M33" s="16">
        <v>0.01</v>
      </c>
      <c r="N33" s="16">
        <v>1.8E-3</v>
      </c>
      <c r="O33" s="16">
        <v>1.8E-3</v>
      </c>
      <c r="P33" s="16">
        <v>8.0000000000000004E-4</v>
      </c>
      <c r="Q33" s="16">
        <v>3.16E-3</v>
      </c>
      <c r="R33" s="16">
        <v>2</v>
      </c>
    </row>
    <row r="34" spans="2:18" ht="15.75" thickBot="1" x14ac:dyDescent="0.3">
      <c r="B34" s="14">
        <v>33</v>
      </c>
      <c r="C34" s="15" t="s">
        <v>259</v>
      </c>
      <c r="D34" s="16">
        <v>-73.490539999999996</v>
      </c>
      <c r="E34" s="16">
        <v>7.38896</v>
      </c>
      <c r="F34" s="15" t="s">
        <v>4</v>
      </c>
      <c r="G34" s="16">
        <v>0.1646</v>
      </c>
      <c r="H34" s="16">
        <v>2.5000000000000001E-2</v>
      </c>
      <c r="I34" s="16">
        <v>0.126</v>
      </c>
      <c r="J34" s="16">
        <v>2.3E-2</v>
      </c>
      <c r="K34" s="16">
        <v>4.9986889E-2</v>
      </c>
      <c r="L34" s="16">
        <v>8.7400000000000005E-2</v>
      </c>
      <c r="M34" s="16">
        <v>0.01</v>
      </c>
      <c r="N34" s="16">
        <v>1.8E-3</v>
      </c>
      <c r="O34" s="16">
        <v>1.8E-3</v>
      </c>
      <c r="P34" s="16">
        <v>0.15479999999999999</v>
      </c>
      <c r="Q34" s="16">
        <v>1.8950000000000002E-2</v>
      </c>
      <c r="R34" s="16">
        <v>3</v>
      </c>
    </row>
    <row r="35" spans="2:18" ht="15.75" thickBot="1" x14ac:dyDescent="0.3">
      <c r="B35" s="14">
        <v>34</v>
      </c>
      <c r="C35" s="15" t="s">
        <v>292</v>
      </c>
      <c r="D35" s="16">
        <v>-73.549819999999997</v>
      </c>
      <c r="E35" s="16">
        <v>7.3877100000000002</v>
      </c>
      <c r="F35" s="15" t="s">
        <v>4</v>
      </c>
      <c r="G35" s="16">
        <v>8.2299999999999998E-2</v>
      </c>
      <c r="H35" s="16">
        <v>2.5000000000000001E-2</v>
      </c>
      <c r="I35" s="16">
        <v>0.03</v>
      </c>
      <c r="J35" s="16">
        <v>2.4299999999999999E-2</v>
      </c>
      <c r="K35" s="16">
        <v>4.9986889E-2</v>
      </c>
      <c r="L35" s="16">
        <v>4.2299999999999997E-2</v>
      </c>
      <c r="M35" s="16">
        <v>3.3000000000000002E-2</v>
      </c>
      <c r="N35" s="16">
        <v>1.8E-3</v>
      </c>
      <c r="O35" s="16">
        <v>1.8E-3</v>
      </c>
      <c r="P35" s="16">
        <v>2.9000000000000001E-2</v>
      </c>
      <c r="Q35" s="16">
        <v>3.16E-3</v>
      </c>
      <c r="R35" s="16">
        <v>3</v>
      </c>
    </row>
    <row r="36" spans="2:18" ht="15.75" thickBot="1" x14ac:dyDescent="0.3">
      <c r="B36" s="14">
        <v>35</v>
      </c>
      <c r="C36" s="15" t="s">
        <v>261</v>
      </c>
      <c r="D36" s="16">
        <v>-73.54853</v>
      </c>
      <c r="E36" s="16">
        <v>7.4500200000000003</v>
      </c>
      <c r="F36" s="15" t="s">
        <v>5</v>
      </c>
      <c r="G36" s="16">
        <v>0.1646</v>
      </c>
      <c r="H36" s="16">
        <v>0.1996</v>
      </c>
      <c r="I36" s="16">
        <v>0.20399999999999999</v>
      </c>
      <c r="J36" s="16">
        <v>0.14319999999999999</v>
      </c>
      <c r="K36" s="16">
        <v>0.43988462</v>
      </c>
      <c r="L36" s="16">
        <v>1.41E-2</v>
      </c>
      <c r="M36" s="16">
        <v>1.4999999999999999E-2</v>
      </c>
      <c r="N36" s="16">
        <v>1.8E-3</v>
      </c>
      <c r="O36" s="16">
        <v>1.8E-3</v>
      </c>
      <c r="P36" s="16">
        <v>3.39E-2</v>
      </c>
      <c r="Q36" s="16">
        <v>1.2630000000000001E-2</v>
      </c>
      <c r="R36" s="16">
        <v>1</v>
      </c>
    </row>
    <row r="37" spans="2:18" ht="15.75" thickBot="1" x14ac:dyDescent="0.3">
      <c r="B37" s="14">
        <v>36</v>
      </c>
      <c r="C37" s="15" t="s">
        <v>265</v>
      </c>
      <c r="D37" s="16">
        <v>-73.60669</v>
      </c>
      <c r="E37" s="16">
        <v>7.3611000000000004</v>
      </c>
      <c r="F37" s="15" t="s">
        <v>4</v>
      </c>
      <c r="G37" s="16">
        <v>0.1646</v>
      </c>
      <c r="H37" s="16">
        <v>2.5000000000000001E-2</v>
      </c>
      <c r="I37" s="16">
        <v>0.43099999999999999</v>
      </c>
      <c r="J37" s="16">
        <v>0.11509999999999999</v>
      </c>
      <c r="K37" s="16">
        <v>0.67982168600000004</v>
      </c>
      <c r="L37" s="16">
        <v>3.6700000000000003E-2</v>
      </c>
      <c r="M37" s="16">
        <v>1.2E-2</v>
      </c>
      <c r="N37" s="16">
        <v>1.8E-3</v>
      </c>
      <c r="O37" s="16">
        <v>1.8E-3</v>
      </c>
      <c r="P37" s="16">
        <v>9.7000000000000003E-3</v>
      </c>
      <c r="Q37" s="16">
        <v>9.4800000000000006E-3</v>
      </c>
      <c r="R37" s="16">
        <v>1</v>
      </c>
    </row>
    <row r="38" spans="2:18" ht="15.75" thickBot="1" x14ac:dyDescent="0.3">
      <c r="B38" s="14">
        <v>37</v>
      </c>
      <c r="C38" s="15" t="s">
        <v>293</v>
      </c>
      <c r="D38" s="16">
        <v>-73.853070000000002</v>
      </c>
      <c r="E38" s="16">
        <v>7.3600599999999998</v>
      </c>
      <c r="F38" s="15" t="s">
        <v>5</v>
      </c>
      <c r="G38" s="16">
        <v>0.57599999999999996</v>
      </c>
      <c r="H38" s="16">
        <v>0.5988</v>
      </c>
      <c r="I38" s="16">
        <v>4.5999999999999999E-2</v>
      </c>
      <c r="J38" s="16">
        <v>0.25319999999999998</v>
      </c>
      <c r="K38" s="16">
        <v>4.9986889E-2</v>
      </c>
      <c r="L38" s="16">
        <v>0.1608</v>
      </c>
      <c r="M38" s="16">
        <v>6.0000000000000001E-3</v>
      </c>
      <c r="N38" s="16">
        <v>3.5999999999999999E-3</v>
      </c>
      <c r="O38" s="16">
        <v>7.3000000000000001E-3</v>
      </c>
      <c r="P38" s="16">
        <v>1.3111999999999999</v>
      </c>
      <c r="Q38" s="16">
        <v>1.5789999999999998E-2</v>
      </c>
      <c r="R38" s="16">
        <v>3</v>
      </c>
    </row>
    <row r="39" spans="2:18" ht="15.75" thickBot="1" x14ac:dyDescent="0.3">
      <c r="B39" s="14">
        <v>38</v>
      </c>
      <c r="C39" s="15" t="s">
        <v>294</v>
      </c>
      <c r="D39" s="16">
        <v>-73.788939999999997</v>
      </c>
      <c r="E39" s="16">
        <v>7.3780299999999999</v>
      </c>
      <c r="F39" s="15" t="s">
        <v>4</v>
      </c>
      <c r="G39" s="16">
        <v>8.2299999999999998E-2</v>
      </c>
      <c r="H39" s="16">
        <v>2.5000000000000001E-2</v>
      </c>
      <c r="I39" s="16">
        <v>2.7E-2</v>
      </c>
      <c r="J39" s="16">
        <v>1.1299999999999999E-2</v>
      </c>
      <c r="K39" s="16">
        <v>4.9986889E-2</v>
      </c>
      <c r="L39" s="16">
        <v>2.5399999999999999E-2</v>
      </c>
      <c r="M39" s="16">
        <v>2E-3</v>
      </c>
      <c r="N39" s="16">
        <v>1.8E-3</v>
      </c>
      <c r="O39" s="16">
        <v>1.8E-3</v>
      </c>
      <c r="P39" s="16">
        <v>7.4200000000000002E-2</v>
      </c>
      <c r="Q39" s="16">
        <v>1.2630000000000001E-2</v>
      </c>
      <c r="R39" s="16">
        <v>3</v>
      </c>
    </row>
    <row r="40" spans="2:18" ht="15.75" thickBot="1" x14ac:dyDescent="0.3">
      <c r="B40" s="14">
        <v>39</v>
      </c>
      <c r="C40" s="15" t="s">
        <v>295</v>
      </c>
      <c r="D40" s="16">
        <v>-73.826920000000001</v>
      </c>
      <c r="E40" s="16">
        <v>7.3811799999999996</v>
      </c>
      <c r="F40" s="15" t="s">
        <v>5</v>
      </c>
      <c r="G40" s="16">
        <v>0.1646</v>
      </c>
      <c r="H40" s="16">
        <v>0.3493</v>
      </c>
      <c r="I40" s="16">
        <v>0.17799999999999999</v>
      </c>
      <c r="J40" s="16">
        <v>4.3499999999999997E-2</v>
      </c>
      <c r="K40" s="16">
        <v>0.33991084300000002</v>
      </c>
      <c r="L40" s="16">
        <v>0.13819999999999999</v>
      </c>
      <c r="M40" s="16">
        <v>1.9E-2</v>
      </c>
      <c r="N40" s="16">
        <v>1.8E-3</v>
      </c>
      <c r="O40" s="16">
        <v>1.8E-3</v>
      </c>
      <c r="P40" s="16">
        <v>9.8400000000000001E-2</v>
      </c>
      <c r="Q40" s="16">
        <v>3.16E-3</v>
      </c>
      <c r="R40" s="16">
        <v>3</v>
      </c>
    </row>
    <row r="41" spans="2:18" ht="15.75" thickBot="1" x14ac:dyDescent="0.3">
      <c r="B41" s="14">
        <v>40</v>
      </c>
      <c r="C41" s="15" t="s">
        <v>296</v>
      </c>
      <c r="D41" s="16">
        <v>-73.882850000000005</v>
      </c>
      <c r="E41" s="16">
        <v>7.2998200000000004</v>
      </c>
      <c r="F41" s="15" t="s">
        <v>4</v>
      </c>
      <c r="G41" s="16">
        <v>0.49370000000000003</v>
      </c>
      <c r="H41" s="16">
        <v>0.2994</v>
      </c>
      <c r="I41" s="16">
        <v>1.601</v>
      </c>
      <c r="J41" s="16">
        <v>0.2379</v>
      </c>
      <c r="K41" s="16">
        <v>0.239937066</v>
      </c>
      <c r="L41" s="16">
        <v>1.5542</v>
      </c>
      <c r="M41" s="16">
        <v>0.05</v>
      </c>
      <c r="N41" s="16">
        <v>1.0699999999999999E-2</v>
      </c>
      <c r="O41" s="16">
        <v>1.8E-3</v>
      </c>
      <c r="P41" s="16">
        <v>2.9000000000000001E-2</v>
      </c>
      <c r="Q41" s="16">
        <v>3.16E-3</v>
      </c>
      <c r="R41" s="16">
        <v>4</v>
      </c>
    </row>
    <row r="42" spans="2:18" ht="15.75" thickBot="1" x14ac:dyDescent="0.3">
      <c r="B42" s="14">
        <v>41</v>
      </c>
      <c r="C42" s="15" t="s">
        <v>269</v>
      </c>
      <c r="D42" s="16">
        <v>-73.735460000000003</v>
      </c>
      <c r="E42" s="16">
        <v>7.3247799999999996</v>
      </c>
      <c r="F42" s="15" t="s">
        <v>69</v>
      </c>
      <c r="G42" s="16">
        <v>0.41139999999999999</v>
      </c>
      <c r="H42" s="16">
        <v>0.54890000000000005</v>
      </c>
      <c r="I42" s="16">
        <v>0.45200000000000001</v>
      </c>
      <c r="J42" s="16">
        <v>8.3099999999999993E-2</v>
      </c>
      <c r="K42" s="16">
        <v>1.5595909269999999</v>
      </c>
      <c r="L42" s="16">
        <v>5.5999999999999999E-3</v>
      </c>
      <c r="M42" s="16">
        <v>8.0000000000000002E-3</v>
      </c>
      <c r="N42" s="16">
        <v>3.2199999999999999E-2</v>
      </c>
      <c r="O42" s="16">
        <v>1.8E-3</v>
      </c>
      <c r="P42" s="16">
        <v>8.0000000000000004E-4</v>
      </c>
      <c r="Q42" s="16">
        <v>6.3200000000000001E-3</v>
      </c>
      <c r="R42" s="16">
        <v>2</v>
      </c>
    </row>
    <row r="43" spans="2:18" ht="15.75" thickBot="1" x14ac:dyDescent="0.3">
      <c r="B43" s="14">
        <v>42</v>
      </c>
      <c r="C43" s="15" t="s">
        <v>266</v>
      </c>
      <c r="D43" s="16">
        <v>-73.679829999999995</v>
      </c>
      <c r="E43" s="16">
        <v>7.34903</v>
      </c>
      <c r="F43" s="15" t="s">
        <v>4</v>
      </c>
      <c r="G43" s="16">
        <v>0.49370000000000003</v>
      </c>
      <c r="H43" s="16">
        <v>0.3992</v>
      </c>
      <c r="I43" s="16">
        <v>0.38300000000000001</v>
      </c>
      <c r="J43" s="16">
        <v>0.12529999999999999</v>
      </c>
      <c r="K43" s="16">
        <v>1.3596433720000001</v>
      </c>
      <c r="L43" s="16">
        <v>5.5999999999999999E-3</v>
      </c>
      <c r="M43" s="16">
        <v>6.0000000000000001E-3</v>
      </c>
      <c r="N43" s="16">
        <v>1.0699999999999999E-2</v>
      </c>
      <c r="O43" s="16">
        <v>3.5999999999999999E-3</v>
      </c>
      <c r="P43" s="16">
        <v>8.0000000000000004E-4</v>
      </c>
      <c r="Q43" s="16">
        <v>3.16E-3</v>
      </c>
      <c r="R43" s="16">
        <v>2</v>
      </c>
    </row>
    <row r="44" spans="2:18" ht="15.75" thickBot="1" x14ac:dyDescent="0.3">
      <c r="B44" s="14">
        <v>43</v>
      </c>
      <c r="C44" s="15" t="s">
        <v>297</v>
      </c>
      <c r="D44" s="16">
        <v>-73.853229999999996</v>
      </c>
      <c r="E44" s="16">
        <v>7.3500100000000002</v>
      </c>
      <c r="F44" s="15" t="s">
        <v>4</v>
      </c>
      <c r="G44" s="16">
        <v>0.41139999999999999</v>
      </c>
      <c r="H44" s="16">
        <v>0.499</v>
      </c>
      <c r="I44" s="16">
        <v>0.52</v>
      </c>
      <c r="J44" s="16">
        <v>9.9699999999999997E-2</v>
      </c>
      <c r="K44" s="16">
        <v>1.639569949</v>
      </c>
      <c r="L44" s="16">
        <v>5.5999999999999999E-3</v>
      </c>
      <c r="M44" s="16">
        <v>1.2E-2</v>
      </c>
      <c r="N44" s="16">
        <v>3.5799999999999998E-2</v>
      </c>
      <c r="O44" s="16">
        <v>1.8E-3</v>
      </c>
      <c r="P44" s="16">
        <v>8.0000000000000004E-4</v>
      </c>
      <c r="Q44" s="16">
        <v>3.16E-3</v>
      </c>
      <c r="R44" s="16">
        <v>2</v>
      </c>
    </row>
    <row r="45" spans="2:18" ht="15.75" thickBot="1" x14ac:dyDescent="0.3">
      <c r="B45" s="14">
        <v>44</v>
      </c>
      <c r="C45" s="15" t="s">
        <v>260</v>
      </c>
      <c r="D45" s="16">
        <v>-73.840729999999994</v>
      </c>
      <c r="E45" s="16">
        <v>7.3273200000000003</v>
      </c>
      <c r="F45" s="15" t="s">
        <v>69</v>
      </c>
      <c r="G45" s="16">
        <v>0.57599999999999996</v>
      </c>
      <c r="H45" s="16">
        <v>0.2994</v>
      </c>
      <c r="I45" s="16">
        <v>0.39500000000000002</v>
      </c>
      <c r="J45" s="16">
        <v>0.12529999999999999</v>
      </c>
      <c r="K45" s="16">
        <v>1.1996853279999999</v>
      </c>
      <c r="L45" s="16">
        <v>5.5999999999999999E-3</v>
      </c>
      <c r="M45" s="16">
        <v>1.9E-2</v>
      </c>
      <c r="N45" s="16">
        <v>2.87E-2</v>
      </c>
      <c r="O45" s="16">
        <v>1.8E-3</v>
      </c>
      <c r="P45" s="16">
        <v>3.2000000000000002E-3</v>
      </c>
      <c r="Q45" s="16">
        <v>1.5789999999999998E-2</v>
      </c>
      <c r="R45" s="16">
        <v>2</v>
      </c>
    </row>
    <row r="46" spans="2:18" ht="15.75" thickBot="1" x14ac:dyDescent="0.3">
      <c r="B46" s="14">
        <v>45</v>
      </c>
      <c r="C46" s="15" t="s">
        <v>270</v>
      </c>
      <c r="D46" s="16">
        <v>-73.771330000000006</v>
      </c>
      <c r="E46" s="16">
        <v>7.3244100000000003</v>
      </c>
      <c r="F46" s="15" t="s">
        <v>4</v>
      </c>
      <c r="G46" s="16">
        <v>0.57599999999999996</v>
      </c>
      <c r="H46" s="16">
        <v>0.4491</v>
      </c>
      <c r="I46" s="16">
        <v>0.439</v>
      </c>
      <c r="J46" s="16">
        <v>0.1023</v>
      </c>
      <c r="K46" s="16">
        <v>1.599580438</v>
      </c>
      <c r="L46" s="16">
        <v>5.5999999999999999E-3</v>
      </c>
      <c r="M46" s="16">
        <v>8.0000000000000002E-3</v>
      </c>
      <c r="N46" s="16">
        <v>7.1999999999999998E-3</v>
      </c>
      <c r="O46" s="16">
        <v>1.8E-3</v>
      </c>
      <c r="P46" s="16">
        <v>8.0000000000000004E-4</v>
      </c>
      <c r="Q46" s="16">
        <v>1.5789999999999998E-2</v>
      </c>
      <c r="R46" s="16">
        <v>2</v>
      </c>
    </row>
    <row r="47" spans="2:18" ht="15.75" thickBot="1" x14ac:dyDescent="0.3">
      <c r="B47" s="14">
        <v>46</v>
      </c>
      <c r="C47" s="15" t="s">
        <v>298</v>
      </c>
      <c r="D47" s="16">
        <v>-73.915059999999997</v>
      </c>
      <c r="E47" s="16">
        <v>7.3773</v>
      </c>
      <c r="F47" s="15" t="s">
        <v>7</v>
      </c>
      <c r="G47" s="16">
        <v>0.98750000000000004</v>
      </c>
      <c r="H47" s="16">
        <v>1.6966000000000001</v>
      </c>
      <c r="I47" s="16">
        <v>0.439</v>
      </c>
      <c r="J47" s="16">
        <v>0.26219999999999999</v>
      </c>
      <c r="K47" s="16">
        <v>0.31991608799999999</v>
      </c>
      <c r="L47" s="16">
        <v>0.39489999999999997</v>
      </c>
      <c r="M47" s="16">
        <v>2.621</v>
      </c>
      <c r="N47" s="16">
        <v>1.8E-3</v>
      </c>
      <c r="O47" s="16">
        <v>2.9100000000000001E-2</v>
      </c>
      <c r="P47" s="16">
        <v>0.1242</v>
      </c>
      <c r="Q47" s="16">
        <v>3.4750000000000003E-2</v>
      </c>
      <c r="R47" s="16">
        <v>4</v>
      </c>
    </row>
    <row r="48" spans="2:18" ht="15.75" thickBot="1" x14ac:dyDescent="0.3">
      <c r="B48" s="14">
        <v>47</v>
      </c>
      <c r="C48" s="15" t="s">
        <v>268</v>
      </c>
      <c r="D48" s="16">
        <v>-73.927300000000002</v>
      </c>
      <c r="E48" s="16">
        <v>7.3613400000000002</v>
      </c>
      <c r="F48" s="15" t="s">
        <v>4</v>
      </c>
      <c r="G48" s="16">
        <v>4.1099999999999998E-2</v>
      </c>
      <c r="H48" s="16">
        <v>2.5000000000000001E-2</v>
      </c>
      <c r="I48" s="16">
        <v>0.4</v>
      </c>
      <c r="J48" s="16">
        <v>6.3200000000000006E-2</v>
      </c>
      <c r="K48" s="16">
        <v>0.21994231</v>
      </c>
      <c r="L48" s="16">
        <v>0.27360000000000001</v>
      </c>
      <c r="M48" s="16">
        <v>4.5999999999999999E-2</v>
      </c>
      <c r="N48" s="16">
        <v>1.8E-3</v>
      </c>
      <c r="O48" s="16">
        <v>1.8E-3</v>
      </c>
      <c r="P48" s="16">
        <v>8.0000000000000004E-4</v>
      </c>
      <c r="Q48" s="16">
        <v>3.16E-3</v>
      </c>
      <c r="R48" s="16">
        <v>4</v>
      </c>
    </row>
    <row r="49" spans="2:18" ht="15.75" thickBot="1" x14ac:dyDescent="0.3">
      <c r="B49" s="14">
        <v>48</v>
      </c>
      <c r="C49" s="15" t="s">
        <v>299</v>
      </c>
      <c r="D49" s="16">
        <v>-73.897480000000002</v>
      </c>
      <c r="E49" s="16">
        <v>7.3886900000000004</v>
      </c>
      <c r="F49" s="15" t="s">
        <v>5</v>
      </c>
      <c r="G49" s="16">
        <v>8.2299999999999998E-2</v>
      </c>
      <c r="H49" s="16">
        <v>9.98E-2</v>
      </c>
      <c r="I49" s="16">
        <v>7.8E-2</v>
      </c>
      <c r="J49" s="16">
        <v>3.04E-2</v>
      </c>
      <c r="K49" s="16">
        <v>0.199947555</v>
      </c>
      <c r="L49" s="16">
        <v>9.5899999999999999E-2</v>
      </c>
      <c r="M49" s="16">
        <v>0.01</v>
      </c>
      <c r="N49" s="16">
        <v>1.8E-3</v>
      </c>
      <c r="O49" s="16">
        <v>1.8E-3</v>
      </c>
      <c r="P49" s="16">
        <v>9.7000000000000003E-3</v>
      </c>
      <c r="Q49" s="16">
        <v>6.3200000000000001E-3</v>
      </c>
      <c r="R49" s="16">
        <v>1</v>
      </c>
    </row>
    <row r="50" spans="2:18" ht="15.75" thickBot="1" x14ac:dyDescent="0.3">
      <c r="B50" s="14">
        <v>49</v>
      </c>
      <c r="C50" s="15" t="s">
        <v>300</v>
      </c>
      <c r="D50" s="16">
        <v>-73.912959999999998</v>
      </c>
      <c r="E50" s="16">
        <v>7.3863300000000001</v>
      </c>
      <c r="F50" s="15" t="s">
        <v>4</v>
      </c>
      <c r="G50" s="16">
        <v>0.57599999999999996</v>
      </c>
      <c r="H50" s="16">
        <v>1.1976</v>
      </c>
      <c r="I50" s="16">
        <v>0.252</v>
      </c>
      <c r="J50" s="16">
        <v>4.3499999999999997E-2</v>
      </c>
      <c r="K50" s="16">
        <v>1.299659106</v>
      </c>
      <c r="L50" s="16">
        <v>9.0300000000000005E-2</v>
      </c>
      <c r="M50" s="16">
        <v>0.36899999999999999</v>
      </c>
      <c r="N50" s="16">
        <v>3.5999999999999999E-3</v>
      </c>
      <c r="O50" s="16">
        <v>1.8E-3</v>
      </c>
      <c r="P50" s="16">
        <v>3.8699999999999998E-2</v>
      </c>
      <c r="Q50" s="16">
        <v>1.2630000000000001E-2</v>
      </c>
      <c r="R50" s="16">
        <v>4</v>
      </c>
    </row>
    <row r="51" spans="2:18" ht="15.75" thickBot="1" x14ac:dyDescent="0.3">
      <c r="B51" s="14">
        <v>50</v>
      </c>
      <c r="C51" s="15" t="s">
        <v>268</v>
      </c>
      <c r="D51" s="16">
        <v>-73.927289999999999</v>
      </c>
      <c r="E51" s="16">
        <v>7.3614329999999999</v>
      </c>
      <c r="F51" s="15" t="s">
        <v>4</v>
      </c>
      <c r="G51" s="16">
        <v>8.2299999999999998E-2</v>
      </c>
      <c r="H51" s="16">
        <v>9.98E-2</v>
      </c>
      <c r="I51" s="16">
        <v>0.03</v>
      </c>
      <c r="J51" s="16">
        <v>5.3699999999999998E-2</v>
      </c>
      <c r="K51" s="16">
        <v>4.9986889E-2</v>
      </c>
      <c r="L51" s="16">
        <v>0.2341</v>
      </c>
      <c r="M51" s="16">
        <v>3.6999999999999998E-2</v>
      </c>
      <c r="N51" s="16">
        <v>1.8E-3</v>
      </c>
      <c r="O51" s="16">
        <v>1.8E-3</v>
      </c>
      <c r="P51" s="16">
        <v>0.05</v>
      </c>
      <c r="Q51" s="16">
        <v>3.16E-3</v>
      </c>
      <c r="R51" s="16">
        <v>3</v>
      </c>
    </row>
    <row r="52" spans="2:18" ht="15.75" thickBot="1" x14ac:dyDescent="0.3">
      <c r="B52" s="14">
        <v>51</v>
      </c>
      <c r="C52" s="15" t="s">
        <v>298</v>
      </c>
      <c r="D52" s="16">
        <v>-73.915030000000002</v>
      </c>
      <c r="E52" s="16">
        <v>7.377332</v>
      </c>
      <c r="F52" s="15" t="s">
        <v>7</v>
      </c>
      <c r="G52" s="16">
        <v>0.57599999999999996</v>
      </c>
      <c r="H52" s="16">
        <v>1.7464999999999999</v>
      </c>
      <c r="I52" s="16">
        <v>0.70399999999999996</v>
      </c>
      <c r="J52" s="16">
        <v>0.26340000000000002</v>
      </c>
      <c r="K52" s="16">
        <v>0.239937066</v>
      </c>
      <c r="L52" s="16">
        <v>0.3498</v>
      </c>
      <c r="M52" s="16">
        <v>2.6419999999999999</v>
      </c>
      <c r="N52" s="16">
        <v>1.8E-3</v>
      </c>
      <c r="O52" s="16">
        <v>0.04</v>
      </c>
      <c r="P52" s="16">
        <v>9.8400000000000001E-2</v>
      </c>
      <c r="Q52" s="16">
        <v>3.16E-3</v>
      </c>
      <c r="R52" s="16">
        <v>4</v>
      </c>
    </row>
    <row r="53" spans="2:18" ht="15.75" thickBot="1" x14ac:dyDescent="0.3">
      <c r="B53" s="14">
        <v>52</v>
      </c>
      <c r="C53" s="15" t="s">
        <v>301</v>
      </c>
      <c r="D53" s="16">
        <v>-73.853170000000006</v>
      </c>
      <c r="E53" s="16">
        <v>7.3598660000000002</v>
      </c>
      <c r="F53" s="15" t="s">
        <v>69</v>
      </c>
      <c r="G53" s="16">
        <v>0.24690000000000001</v>
      </c>
      <c r="H53" s="16">
        <v>0.64870000000000005</v>
      </c>
      <c r="I53" s="16">
        <v>5.7000000000000002E-2</v>
      </c>
      <c r="J53" s="16">
        <v>0.26860000000000001</v>
      </c>
      <c r="K53" s="16">
        <v>4.9986889E-2</v>
      </c>
      <c r="L53" s="16">
        <v>0.16919999999999999</v>
      </c>
      <c r="M53" s="16">
        <v>2.1000000000000001E-2</v>
      </c>
      <c r="N53" s="16">
        <v>1.8E-3</v>
      </c>
      <c r="O53" s="16">
        <v>7.3000000000000001E-3</v>
      </c>
      <c r="P53" s="16">
        <v>1.2677</v>
      </c>
      <c r="Q53" s="16">
        <v>3.16E-3</v>
      </c>
      <c r="R53" s="16">
        <v>3</v>
      </c>
    </row>
    <row r="54" spans="2:18" ht="15.75" thickBot="1" x14ac:dyDescent="0.3">
      <c r="B54" s="14">
        <v>53</v>
      </c>
      <c r="C54" s="15" t="s">
        <v>302</v>
      </c>
      <c r="D54" s="16">
        <v>-73.868579999999994</v>
      </c>
      <c r="E54" s="16">
        <v>7.3602780000000001</v>
      </c>
      <c r="F54" s="15" t="s">
        <v>7</v>
      </c>
      <c r="G54" s="16">
        <v>4.1099999999999998E-2</v>
      </c>
      <c r="H54" s="16">
        <v>2.5000000000000001E-2</v>
      </c>
      <c r="I54" s="16">
        <v>3.6999999999999998E-2</v>
      </c>
      <c r="J54" s="16">
        <v>4.2200000000000001E-2</v>
      </c>
      <c r="K54" s="16">
        <v>0.119968533</v>
      </c>
      <c r="L54" s="16">
        <v>2.8E-3</v>
      </c>
      <c r="M54" s="16">
        <v>2E-3</v>
      </c>
      <c r="N54" s="16">
        <v>1.8E-3</v>
      </c>
      <c r="O54" s="16">
        <v>1.8E-3</v>
      </c>
      <c r="P54" s="16">
        <v>9.7000000000000003E-3</v>
      </c>
      <c r="Q54" s="16">
        <v>9.4800000000000006E-3</v>
      </c>
      <c r="R54" s="16">
        <v>1</v>
      </c>
    </row>
    <row r="55" spans="2:18" ht="15.75" thickBot="1" x14ac:dyDescent="0.3">
      <c r="B55" s="14">
        <v>54</v>
      </c>
      <c r="C55" s="15" t="s">
        <v>269</v>
      </c>
      <c r="D55" s="16">
        <v>-73.735280000000003</v>
      </c>
      <c r="E55" s="16">
        <v>7.3248600000000001</v>
      </c>
      <c r="F55" s="15" t="s">
        <v>4</v>
      </c>
      <c r="G55" s="16">
        <v>0.41139999999999999</v>
      </c>
      <c r="H55" s="16">
        <v>0.54890000000000005</v>
      </c>
      <c r="I55" s="16">
        <v>0.48699999999999999</v>
      </c>
      <c r="J55" s="16">
        <v>7.3400000000000007E-2</v>
      </c>
      <c r="K55" s="16">
        <v>1.4996066610000001</v>
      </c>
      <c r="L55" s="16">
        <v>8.5000000000000006E-3</v>
      </c>
      <c r="M55" s="16">
        <v>6.0000000000000001E-3</v>
      </c>
      <c r="N55" s="16">
        <v>1.8E-3</v>
      </c>
      <c r="O55" s="16">
        <v>1.8E-3</v>
      </c>
      <c r="P55" s="16">
        <v>8.0000000000000004E-4</v>
      </c>
      <c r="Q55" s="16">
        <v>2.843E-2</v>
      </c>
      <c r="R55" s="16">
        <v>2</v>
      </c>
    </row>
    <row r="56" spans="2:18" ht="15.75" thickBot="1" x14ac:dyDescent="0.3">
      <c r="B56" s="14">
        <v>55</v>
      </c>
      <c r="C56" s="15" t="s">
        <v>260</v>
      </c>
      <c r="D56" s="16">
        <v>-73.840609999999998</v>
      </c>
      <c r="E56" s="16">
        <v>7.3272729999999999</v>
      </c>
      <c r="F56" s="15" t="s">
        <v>4</v>
      </c>
      <c r="G56" s="16">
        <v>0.24690000000000001</v>
      </c>
      <c r="H56" s="16">
        <v>0.3493</v>
      </c>
      <c r="I56" s="16">
        <v>0.42099999999999999</v>
      </c>
      <c r="J56" s="16">
        <v>9.8699999999999996E-2</v>
      </c>
      <c r="K56" s="16">
        <v>1.179690573</v>
      </c>
      <c r="L56" s="16">
        <v>5.5999999999999999E-3</v>
      </c>
      <c r="M56" s="16">
        <v>2.5000000000000001E-2</v>
      </c>
      <c r="N56" s="16">
        <v>4.6600000000000003E-2</v>
      </c>
      <c r="O56" s="16">
        <v>1.8E-3</v>
      </c>
      <c r="P56" s="16">
        <v>8.0000000000000004E-4</v>
      </c>
      <c r="Q56" s="16">
        <v>1.2630000000000001E-2</v>
      </c>
      <c r="R56" s="16">
        <v>2</v>
      </c>
    </row>
    <row r="57" spans="2:18" ht="15.75" thickBot="1" x14ac:dyDescent="0.3">
      <c r="B57" s="14">
        <v>56</v>
      </c>
      <c r="C57" s="15" t="s">
        <v>266</v>
      </c>
      <c r="D57" s="16">
        <v>-73.679820000000007</v>
      </c>
      <c r="E57" s="16">
        <v>7.3491369999999998</v>
      </c>
      <c r="F57" s="15" t="s">
        <v>4</v>
      </c>
      <c r="G57" s="16">
        <v>0.41139999999999999</v>
      </c>
      <c r="H57" s="16">
        <v>0.3992</v>
      </c>
      <c r="I57" s="16">
        <v>0.44600000000000001</v>
      </c>
      <c r="J57" s="16">
        <v>0.11509999999999999</v>
      </c>
      <c r="K57" s="16">
        <v>1.3396486169999999</v>
      </c>
      <c r="L57" s="16">
        <v>8.5000000000000006E-3</v>
      </c>
      <c r="M57" s="16">
        <v>8.0000000000000002E-3</v>
      </c>
      <c r="N57" s="16">
        <v>2.87E-2</v>
      </c>
      <c r="O57" s="16">
        <v>7.3000000000000001E-3</v>
      </c>
      <c r="P57" s="16">
        <v>8.0000000000000004E-4</v>
      </c>
      <c r="Q57" s="16">
        <v>1.8950000000000002E-2</v>
      </c>
      <c r="R57" s="16">
        <v>2</v>
      </c>
    </row>
    <row r="58" spans="2:18" ht="15.75" thickBot="1" x14ac:dyDescent="0.3">
      <c r="B58" s="14">
        <v>57</v>
      </c>
      <c r="C58" s="15" t="s">
        <v>270</v>
      </c>
      <c r="D58" s="16">
        <v>-73.770560000000003</v>
      </c>
      <c r="E58" s="16">
        <v>7.3243780000000003</v>
      </c>
      <c r="F58" s="15" t="s">
        <v>7</v>
      </c>
      <c r="G58" s="16">
        <v>0.49370000000000003</v>
      </c>
      <c r="H58" s="16">
        <v>0.499</v>
      </c>
      <c r="I58" s="16">
        <v>0.47399999999999998</v>
      </c>
      <c r="J58" s="16">
        <v>9.64E-2</v>
      </c>
      <c r="K58" s="16">
        <v>1.519601416</v>
      </c>
      <c r="L58" s="16">
        <v>5.5999999999999999E-3</v>
      </c>
      <c r="M58" s="16">
        <v>8.0000000000000002E-3</v>
      </c>
      <c r="N58" s="16">
        <v>1.0699999999999999E-2</v>
      </c>
      <c r="O58" s="16">
        <v>7.3000000000000001E-3</v>
      </c>
      <c r="P58" s="16">
        <v>8.0000000000000004E-4</v>
      </c>
      <c r="Q58" s="16">
        <v>2.5270000000000001E-2</v>
      </c>
      <c r="R58" s="16">
        <v>2</v>
      </c>
    </row>
    <row r="59" spans="2:18" ht="15.75" thickBot="1" x14ac:dyDescent="0.3">
      <c r="B59" s="14">
        <v>58</v>
      </c>
      <c r="C59" s="15" t="s">
        <v>303</v>
      </c>
      <c r="D59" s="16">
        <v>-73.827169999999995</v>
      </c>
      <c r="E59" s="16">
        <v>7.3809420000000001</v>
      </c>
      <c r="F59" s="15" t="s">
        <v>68</v>
      </c>
      <c r="G59" s="16">
        <v>4.1099999999999998E-2</v>
      </c>
      <c r="H59" s="16">
        <v>0.2994</v>
      </c>
      <c r="I59" s="16">
        <v>0.188</v>
      </c>
      <c r="J59" s="16">
        <v>3.7600000000000001E-2</v>
      </c>
      <c r="K59" s="16">
        <v>0.27992657700000001</v>
      </c>
      <c r="L59" s="16">
        <v>0.158</v>
      </c>
      <c r="M59" s="16">
        <v>2.1000000000000001E-2</v>
      </c>
      <c r="N59" s="16">
        <v>1.8E-3</v>
      </c>
      <c r="O59" s="16">
        <v>1.8E-3</v>
      </c>
      <c r="P59" s="16">
        <v>0.1258</v>
      </c>
      <c r="Q59" s="16">
        <v>9.4800000000000006E-3</v>
      </c>
      <c r="R59" s="16">
        <v>3</v>
      </c>
    </row>
    <row r="60" spans="2:18" ht="15.75" thickBot="1" x14ac:dyDescent="0.3">
      <c r="B60" s="14">
        <v>59</v>
      </c>
      <c r="C60" s="15" t="s">
        <v>294</v>
      </c>
      <c r="D60" s="16">
        <v>-73.788740000000004</v>
      </c>
      <c r="E60" s="16">
        <v>7.3778170000000003</v>
      </c>
      <c r="F60" s="15" t="s">
        <v>4</v>
      </c>
      <c r="G60" s="16">
        <v>8.2299999999999998E-2</v>
      </c>
      <c r="H60" s="16">
        <v>2.5000000000000001E-2</v>
      </c>
      <c r="I60" s="16">
        <v>0.03</v>
      </c>
      <c r="J60" s="16">
        <v>8.9999999999999993E-3</v>
      </c>
      <c r="K60" s="16">
        <v>4.9986889E-2</v>
      </c>
      <c r="L60" s="16">
        <v>1.6899999999999998E-2</v>
      </c>
      <c r="M60" s="16">
        <v>4.0000000000000001E-3</v>
      </c>
      <c r="N60" s="16">
        <v>1.8E-3</v>
      </c>
      <c r="O60" s="16">
        <v>1.8E-3</v>
      </c>
      <c r="P60" s="16">
        <v>6.4500000000000002E-2</v>
      </c>
      <c r="Q60" s="16">
        <v>1.2630000000000001E-2</v>
      </c>
      <c r="R60" s="16">
        <v>3</v>
      </c>
    </row>
    <row r="61" spans="2:18" ht="15.75" thickBot="1" x14ac:dyDescent="0.3">
      <c r="B61" s="14">
        <v>60</v>
      </c>
      <c r="C61" s="15" t="s">
        <v>297</v>
      </c>
      <c r="D61" s="16">
        <v>-73.853459999999998</v>
      </c>
      <c r="E61" s="16">
        <v>7.3499930000000004</v>
      </c>
      <c r="F61" s="15" t="s">
        <v>4</v>
      </c>
      <c r="G61" s="16">
        <v>0.49370000000000003</v>
      </c>
      <c r="H61" s="16">
        <v>0.499</v>
      </c>
      <c r="I61" s="16">
        <v>0.51200000000000001</v>
      </c>
      <c r="J61" s="16">
        <v>7.4200000000000002E-2</v>
      </c>
      <c r="K61" s="16">
        <v>1.639569949</v>
      </c>
      <c r="L61" s="16">
        <v>5.5999999999999999E-3</v>
      </c>
      <c r="M61" s="16">
        <v>2.1000000000000001E-2</v>
      </c>
      <c r="N61" s="16">
        <v>5.7299999999999997E-2</v>
      </c>
      <c r="O61" s="16">
        <v>7.3000000000000001E-3</v>
      </c>
      <c r="P61" s="16">
        <v>8.0000000000000004E-4</v>
      </c>
      <c r="Q61" s="16">
        <v>9.4800000000000006E-3</v>
      </c>
      <c r="R61" s="16">
        <v>2</v>
      </c>
    </row>
    <row r="62" spans="2:18" ht="15.75" thickBot="1" x14ac:dyDescent="0.3">
      <c r="B62" s="14">
        <v>61</v>
      </c>
      <c r="C62" s="15" t="s">
        <v>265</v>
      </c>
      <c r="D62" s="16">
        <v>-73.606679999999997</v>
      </c>
      <c r="E62" s="16">
        <v>7.3611129999999996</v>
      </c>
      <c r="F62" s="15" t="s">
        <v>4</v>
      </c>
      <c r="G62" s="16">
        <v>4.1099999999999998E-2</v>
      </c>
      <c r="H62" s="16">
        <v>2.5000000000000001E-2</v>
      </c>
      <c r="I62" s="16">
        <v>0.26900000000000002</v>
      </c>
      <c r="J62" s="16">
        <v>1.7399999999999999E-2</v>
      </c>
      <c r="K62" s="16">
        <v>4.9986889E-2</v>
      </c>
      <c r="L62" s="16">
        <v>9.0300000000000005E-2</v>
      </c>
      <c r="M62" s="16">
        <v>8.0000000000000002E-3</v>
      </c>
      <c r="N62" s="16">
        <v>1.8E-3</v>
      </c>
      <c r="O62" s="16">
        <v>1.8E-3</v>
      </c>
      <c r="P62" s="16">
        <v>0.20810000000000001</v>
      </c>
      <c r="Q62" s="16">
        <v>3.16E-3</v>
      </c>
      <c r="R62" s="16">
        <v>3</v>
      </c>
    </row>
    <row r="63" spans="2:18" ht="15.75" thickBot="1" x14ac:dyDescent="0.3">
      <c r="B63" s="14">
        <v>62</v>
      </c>
      <c r="C63" s="15" t="s">
        <v>304</v>
      </c>
      <c r="D63" s="16">
        <v>-73.490309999999994</v>
      </c>
      <c r="E63" s="16">
        <v>7.3888230000000004</v>
      </c>
      <c r="F63" s="15" t="s">
        <v>4</v>
      </c>
      <c r="G63" s="16">
        <v>8.2299999999999998E-2</v>
      </c>
      <c r="H63" s="16">
        <v>2.5000000000000001E-2</v>
      </c>
      <c r="I63" s="16">
        <v>0.13500000000000001</v>
      </c>
      <c r="J63" s="16">
        <v>0.15529999999999999</v>
      </c>
      <c r="K63" s="16">
        <v>0.239937066</v>
      </c>
      <c r="L63" s="16">
        <v>5.0799999999999998E-2</v>
      </c>
      <c r="M63" s="16">
        <v>3.6999999999999998E-2</v>
      </c>
      <c r="N63" s="16">
        <v>1.8E-3</v>
      </c>
      <c r="O63" s="16">
        <v>1.8E-3</v>
      </c>
      <c r="P63" s="16">
        <v>0.121</v>
      </c>
      <c r="Q63" s="16">
        <v>6.3200000000000001E-3</v>
      </c>
      <c r="R63" s="16">
        <v>1</v>
      </c>
    </row>
    <row r="64" spans="2:18" ht="15.75" thickBot="1" x14ac:dyDescent="0.3">
      <c r="B64" s="14">
        <v>63</v>
      </c>
      <c r="C64" s="15" t="s">
        <v>305</v>
      </c>
      <c r="D64" s="16">
        <v>-73.490309999999994</v>
      </c>
      <c r="E64" s="16">
        <v>7.3888230000000004</v>
      </c>
      <c r="F64" s="15" t="s">
        <v>69</v>
      </c>
      <c r="G64" s="16">
        <v>8.2299999999999998E-2</v>
      </c>
      <c r="H64" s="16">
        <v>2.5000000000000001E-2</v>
      </c>
      <c r="I64" s="16">
        <v>0.23699999999999999</v>
      </c>
      <c r="J64" s="16">
        <v>0.1399</v>
      </c>
      <c r="K64" s="16">
        <v>0.43988462</v>
      </c>
      <c r="L64" s="16">
        <v>1.6899999999999998E-2</v>
      </c>
      <c r="M64" s="16">
        <v>1.9E-2</v>
      </c>
      <c r="N64" s="16">
        <v>1.8E-3</v>
      </c>
      <c r="O64" s="16">
        <v>1.8E-3</v>
      </c>
      <c r="P64" s="16">
        <v>4.3499999999999997E-2</v>
      </c>
      <c r="Q64" s="16">
        <v>9.4800000000000006E-3</v>
      </c>
      <c r="R64" s="16">
        <v>1</v>
      </c>
    </row>
    <row r="65" spans="2:18" ht="15.75" thickBot="1" x14ac:dyDescent="0.3">
      <c r="B65" s="14">
        <v>64</v>
      </c>
      <c r="C65" s="15" t="s">
        <v>274</v>
      </c>
      <c r="D65" s="16">
        <v>-73.410470000000004</v>
      </c>
      <c r="E65" s="16">
        <v>7.4619660000000003</v>
      </c>
      <c r="F65" s="15" t="s">
        <v>68</v>
      </c>
      <c r="G65" s="16">
        <v>8.2299999999999998E-2</v>
      </c>
      <c r="H65" s="16">
        <v>0.1996</v>
      </c>
      <c r="I65" s="16">
        <v>0.191</v>
      </c>
      <c r="J65" s="16">
        <v>0.16109999999999999</v>
      </c>
      <c r="K65" s="16">
        <v>0.51986364200000001</v>
      </c>
      <c r="L65" s="16">
        <v>7.0499999999999993E-2</v>
      </c>
      <c r="M65" s="16">
        <v>1.4999999999999999E-2</v>
      </c>
      <c r="N65" s="16">
        <v>3.2199999999999999E-2</v>
      </c>
      <c r="O65" s="16">
        <v>1.8E-3</v>
      </c>
      <c r="P65" s="16">
        <v>8.0000000000000004E-4</v>
      </c>
      <c r="Q65" s="16">
        <v>3.16E-3</v>
      </c>
      <c r="R65" s="16">
        <v>4</v>
      </c>
    </row>
    <row r="66" spans="2:18" ht="15.75" thickBot="1" x14ac:dyDescent="0.3">
      <c r="B66" s="14">
        <v>65</v>
      </c>
      <c r="C66" s="15" t="s">
        <v>276</v>
      </c>
      <c r="D66" s="16">
        <v>-73.424779999999998</v>
      </c>
      <c r="E66" s="16">
        <v>7.4614859999999998</v>
      </c>
      <c r="F66" s="15" t="s">
        <v>4</v>
      </c>
      <c r="G66" s="16">
        <v>4.1099999999999998E-2</v>
      </c>
      <c r="H66" s="16">
        <v>2.5000000000000001E-2</v>
      </c>
      <c r="I66" s="16">
        <v>3.9E-2</v>
      </c>
      <c r="J66" s="16">
        <v>3.5799999999999998E-2</v>
      </c>
      <c r="K66" s="16">
        <v>0.15995804399999999</v>
      </c>
      <c r="L66" s="16">
        <v>1.6899999999999998E-2</v>
      </c>
      <c r="M66" s="16">
        <v>8.0000000000000002E-3</v>
      </c>
      <c r="N66" s="16">
        <v>1.8E-3</v>
      </c>
      <c r="O66" s="16">
        <v>1.8E-3</v>
      </c>
      <c r="P66" s="16">
        <v>6.4999999999999997E-3</v>
      </c>
      <c r="Q66" s="16">
        <v>3.16E-3</v>
      </c>
      <c r="R66" s="16">
        <v>1</v>
      </c>
    </row>
    <row r="67" spans="2:18" ht="15.75" thickBot="1" x14ac:dyDescent="0.3">
      <c r="B67" s="14">
        <v>66</v>
      </c>
      <c r="C67" s="15" t="s">
        <v>306</v>
      </c>
      <c r="D67" s="16">
        <v>-73.576340000000002</v>
      </c>
      <c r="E67" s="16">
        <v>7.3726669999999999</v>
      </c>
      <c r="F67" s="15" t="s">
        <v>69</v>
      </c>
      <c r="G67" s="16">
        <v>4.1099999999999998E-2</v>
      </c>
      <c r="H67" s="16">
        <v>2.5000000000000001E-2</v>
      </c>
      <c r="I67" s="16">
        <v>0.03</v>
      </c>
      <c r="J67" s="16">
        <v>1.89E-2</v>
      </c>
      <c r="K67" s="16">
        <v>4.9986889E-2</v>
      </c>
      <c r="L67" s="16">
        <v>3.1E-2</v>
      </c>
      <c r="M67" s="16">
        <v>1.7000000000000001E-2</v>
      </c>
      <c r="N67" s="16">
        <v>3.5999999999999999E-3</v>
      </c>
      <c r="O67" s="16">
        <v>1.8E-3</v>
      </c>
      <c r="P67" s="16">
        <v>4.7999999999999996E-3</v>
      </c>
      <c r="Q67" s="16">
        <v>3.16E-3</v>
      </c>
      <c r="R67" s="16">
        <v>1</v>
      </c>
    </row>
    <row r="68" spans="2:18" ht="15.75" thickBot="1" x14ac:dyDescent="0.3">
      <c r="B68" s="14">
        <v>67</v>
      </c>
      <c r="C68" s="15" t="s">
        <v>307</v>
      </c>
      <c r="D68" s="16">
        <v>-73.472189999999998</v>
      </c>
      <c r="E68" s="16">
        <v>7.3014200000000002</v>
      </c>
      <c r="F68" s="15" t="s">
        <v>69</v>
      </c>
      <c r="G68" s="16">
        <v>0.16800000000000001</v>
      </c>
      <c r="H68" s="16">
        <v>0.2621</v>
      </c>
      <c r="I68" s="16">
        <v>1.0489999999999999</v>
      </c>
      <c r="J68" s="16">
        <v>4.4999999999999998E-2</v>
      </c>
      <c r="K68" s="16">
        <v>1.193457454</v>
      </c>
      <c r="L68" s="16">
        <v>0.1128</v>
      </c>
      <c r="M68" s="16">
        <v>0.115</v>
      </c>
      <c r="N68" s="16">
        <v>4.2700000000000002E-2</v>
      </c>
      <c r="O68" s="16">
        <v>5.0000000000000001E-3</v>
      </c>
      <c r="P68" s="16">
        <v>8.0999999999999996E-3</v>
      </c>
      <c r="Q68" s="16">
        <v>4.6800000000000001E-3</v>
      </c>
      <c r="R68" s="16">
        <v>4</v>
      </c>
    </row>
    <row r="69" spans="2:18" ht="15.75" thickBot="1" x14ac:dyDescent="0.3">
      <c r="B69" s="14">
        <v>68</v>
      </c>
      <c r="C69" s="15" t="s">
        <v>308</v>
      </c>
      <c r="D69" s="16">
        <v>-73.614940000000004</v>
      </c>
      <c r="E69" s="16">
        <v>7.2948300000000001</v>
      </c>
      <c r="F69" s="15" t="s">
        <v>4</v>
      </c>
      <c r="G69" s="16">
        <v>0.22720000000000001</v>
      </c>
      <c r="H69" s="16">
        <v>0.25080000000000002</v>
      </c>
      <c r="I69" s="16">
        <v>0.32</v>
      </c>
      <c r="J69" s="16">
        <v>9.9599999999999994E-2</v>
      </c>
      <c r="K69" s="16">
        <v>0.89107775</v>
      </c>
      <c r="L69" s="16">
        <v>0.1128</v>
      </c>
      <c r="M69" s="16">
        <v>0.115</v>
      </c>
      <c r="N69" s="16">
        <v>0.17960000000000001</v>
      </c>
      <c r="O69" s="16">
        <v>1.0200000000000001E-2</v>
      </c>
      <c r="P69" s="16">
        <v>8.0999999999999996E-3</v>
      </c>
      <c r="Q69" s="16">
        <v>3.98E-3</v>
      </c>
      <c r="R69" s="16">
        <v>4</v>
      </c>
    </row>
    <row r="70" spans="2:18" ht="15.75" thickBot="1" x14ac:dyDescent="0.3">
      <c r="B70" s="14">
        <v>69</v>
      </c>
      <c r="C70" s="15" t="s">
        <v>309</v>
      </c>
      <c r="D70" s="16">
        <v>-73.432580000000002</v>
      </c>
      <c r="E70" s="16">
        <v>7.4109400000000001</v>
      </c>
      <c r="F70" s="15" t="s">
        <v>4</v>
      </c>
      <c r="G70" s="16">
        <v>0.15379999999999999</v>
      </c>
      <c r="H70" s="16">
        <v>0.20469999999999999</v>
      </c>
      <c r="I70" s="16">
        <v>0.44400000000000001</v>
      </c>
      <c r="J70" s="16">
        <v>9.4600000000000004E-2</v>
      </c>
      <c r="K70" s="16">
        <v>0.82748787199999996</v>
      </c>
      <c r="L70" s="16">
        <v>0.1128</v>
      </c>
      <c r="M70" s="16">
        <v>0.115</v>
      </c>
      <c r="N70" s="16">
        <v>4.4000000000000003E-3</v>
      </c>
      <c r="O70" s="16">
        <v>4.7999999999999996E-3</v>
      </c>
      <c r="P70" s="16">
        <v>8.0999999999999996E-3</v>
      </c>
      <c r="Q70" s="16">
        <v>9.2000000000000003E-4</v>
      </c>
      <c r="R70" s="16">
        <v>4</v>
      </c>
    </row>
    <row r="71" spans="2:18" ht="15.75" thickBot="1" x14ac:dyDescent="0.3">
      <c r="B71" s="14">
        <v>70</v>
      </c>
      <c r="C71" s="15" t="s">
        <v>310</v>
      </c>
      <c r="D71" s="16">
        <v>-73.490560000000002</v>
      </c>
      <c r="E71" s="16">
        <v>7.3888600000000002</v>
      </c>
      <c r="F71" s="15" t="s">
        <v>4</v>
      </c>
      <c r="G71" s="16">
        <v>4.1099999999999998E-2</v>
      </c>
      <c r="H71" s="16">
        <v>2.5000000000000001E-2</v>
      </c>
      <c r="I71" s="16">
        <v>0.27700000000000002</v>
      </c>
      <c r="J71" s="16">
        <v>0.155</v>
      </c>
      <c r="K71" s="16">
        <v>0.41366198999999998</v>
      </c>
      <c r="L71" s="16">
        <v>0.1128</v>
      </c>
      <c r="M71" s="16">
        <v>0.115</v>
      </c>
      <c r="N71" s="16">
        <v>2.5000000000000001E-3</v>
      </c>
      <c r="O71" s="16">
        <v>1.8E-3</v>
      </c>
      <c r="P71" s="16">
        <v>8.0999999999999996E-3</v>
      </c>
      <c r="Q71" s="16">
        <v>3.0000000000000001E-5</v>
      </c>
      <c r="R71" s="16">
        <v>4</v>
      </c>
    </row>
    <row r="72" spans="2:18" ht="15.75" thickBot="1" x14ac:dyDescent="0.3">
      <c r="B72" s="14">
        <v>71</v>
      </c>
      <c r="C72" s="15" t="s">
        <v>311</v>
      </c>
      <c r="D72" s="16">
        <v>-73.550169999999994</v>
      </c>
      <c r="E72" s="16">
        <v>7.3850300000000004</v>
      </c>
      <c r="F72" s="15" t="s">
        <v>69</v>
      </c>
      <c r="G72" s="16">
        <v>4.1099999999999998E-2</v>
      </c>
      <c r="H72" s="16">
        <v>5.8700000000000002E-2</v>
      </c>
      <c r="I72" s="16">
        <v>0.36399999999999999</v>
      </c>
      <c r="J72" s="16">
        <v>0.1076</v>
      </c>
      <c r="K72" s="16">
        <v>0.55378917000000005</v>
      </c>
      <c r="L72" s="16">
        <v>0.1128</v>
      </c>
      <c r="M72" s="16">
        <v>0.115</v>
      </c>
      <c r="N72" s="16">
        <v>0.1113</v>
      </c>
      <c r="O72" s="16">
        <v>5.4999999999999997E-3</v>
      </c>
      <c r="P72" s="16">
        <v>8.0999999999999996E-3</v>
      </c>
      <c r="Q72" s="16">
        <v>2.1000000000000001E-4</v>
      </c>
      <c r="R72" s="16">
        <v>4</v>
      </c>
    </row>
    <row r="73" spans="2:18" ht="15.75" thickBot="1" x14ac:dyDescent="0.3">
      <c r="B73" s="14">
        <v>72</v>
      </c>
      <c r="C73" s="15" t="s">
        <v>312</v>
      </c>
      <c r="D73" s="16">
        <v>-73.566329999999994</v>
      </c>
      <c r="E73" s="16">
        <v>7.3410599999999997</v>
      </c>
      <c r="F73" s="15" t="s">
        <v>69</v>
      </c>
      <c r="G73" s="16">
        <v>4.1099999999999998E-2</v>
      </c>
      <c r="H73" s="16">
        <v>7.7499999999999999E-2</v>
      </c>
      <c r="I73" s="16">
        <v>0.317</v>
      </c>
      <c r="J73" s="16">
        <v>1.2800000000000001E-2</v>
      </c>
      <c r="K73" s="16">
        <v>8.1945719E-2</v>
      </c>
      <c r="L73" s="16">
        <v>0.34499999999999997</v>
      </c>
      <c r="M73" s="16">
        <v>0.115</v>
      </c>
      <c r="N73" s="16">
        <v>1.38E-2</v>
      </c>
      <c r="O73" s="16">
        <v>1.8E-3</v>
      </c>
      <c r="P73" s="16">
        <v>8.0999999999999996E-3</v>
      </c>
      <c r="Q73" s="16">
        <v>1.2999999999999999E-4</v>
      </c>
      <c r="R73" s="16">
        <v>4</v>
      </c>
    </row>
    <row r="74" spans="2:18" ht="15.75" thickBot="1" x14ac:dyDescent="0.3">
      <c r="B74" s="14">
        <v>73</v>
      </c>
      <c r="C74" s="15" t="s">
        <v>313</v>
      </c>
      <c r="D74" s="16">
        <v>-73.760670000000005</v>
      </c>
      <c r="E74" s="16">
        <v>7.3247799999999996</v>
      </c>
      <c r="F74" s="15" t="s">
        <v>4</v>
      </c>
      <c r="G74" s="16">
        <v>4.1099999999999998E-2</v>
      </c>
      <c r="H74" s="16">
        <v>0.13009999999999999</v>
      </c>
      <c r="I74" s="16">
        <v>0.63300000000000001</v>
      </c>
      <c r="J74" s="16">
        <v>1.2800000000000001E-2</v>
      </c>
      <c r="K74" s="16">
        <v>8.1945719E-2</v>
      </c>
      <c r="L74" s="16">
        <v>0.50180000000000002</v>
      </c>
      <c r="M74" s="16">
        <v>0.115</v>
      </c>
      <c r="N74" s="16">
        <v>2E-3</v>
      </c>
      <c r="O74" s="16">
        <v>1.8E-3</v>
      </c>
      <c r="P74" s="16">
        <v>3.8699999999999998E-2</v>
      </c>
      <c r="Q74" s="16">
        <v>0</v>
      </c>
      <c r="R74" s="16">
        <v>4</v>
      </c>
    </row>
    <row r="75" spans="2:18" ht="15.75" thickBot="1" x14ac:dyDescent="0.3">
      <c r="B75" s="14">
        <v>74</v>
      </c>
      <c r="C75" s="15" t="s">
        <v>314</v>
      </c>
      <c r="D75" s="16">
        <v>-73.621080000000006</v>
      </c>
      <c r="E75" s="16">
        <v>7.3047199999999997</v>
      </c>
      <c r="F75" s="15" t="s">
        <v>4</v>
      </c>
      <c r="G75" s="16">
        <v>4.1099999999999998E-2</v>
      </c>
      <c r="H75" s="16">
        <v>2.5000000000000001E-2</v>
      </c>
      <c r="I75" s="16">
        <v>0.184</v>
      </c>
      <c r="J75" s="16">
        <v>1.2800000000000001E-2</v>
      </c>
      <c r="K75" s="16">
        <v>8.1945719E-2</v>
      </c>
      <c r="L75" s="16">
        <v>0.1128</v>
      </c>
      <c r="M75" s="16">
        <v>0.115</v>
      </c>
      <c r="N75" s="16">
        <v>2E-3</v>
      </c>
      <c r="O75" s="16">
        <v>2E-3</v>
      </c>
      <c r="P75" s="16">
        <v>8.0999999999999996E-3</v>
      </c>
      <c r="Q75" s="16">
        <v>4.0999999999999999E-4</v>
      </c>
      <c r="R75" s="16">
        <v>4</v>
      </c>
    </row>
    <row r="76" spans="2:18" ht="15.75" thickBot="1" x14ac:dyDescent="0.3">
      <c r="B76" s="14">
        <v>75</v>
      </c>
      <c r="C76" s="15" t="s">
        <v>315</v>
      </c>
      <c r="D76" s="16">
        <v>-73.886989999999997</v>
      </c>
      <c r="E76" s="16">
        <v>7.3318859999999999</v>
      </c>
      <c r="F76" s="15" t="s">
        <v>69</v>
      </c>
      <c r="G76" s="16">
        <v>8.2299999999999998E-2</v>
      </c>
      <c r="H76" s="16">
        <v>0.2994</v>
      </c>
      <c r="I76" s="16">
        <v>0.13</v>
      </c>
      <c r="J76" s="16">
        <v>4.4200000000000003E-2</v>
      </c>
      <c r="K76" s="16">
        <v>0.239937066</v>
      </c>
      <c r="L76" s="16">
        <v>0.1467</v>
      </c>
      <c r="M76" s="16">
        <v>1.4999999999999999E-2</v>
      </c>
      <c r="N76" s="16">
        <v>1.8E-3</v>
      </c>
      <c r="O76" s="16">
        <v>1.8E-3</v>
      </c>
      <c r="P76" s="16">
        <v>0.15</v>
      </c>
      <c r="Q76" s="16">
        <v>3.16E-3</v>
      </c>
      <c r="R76" s="16">
        <v>3</v>
      </c>
    </row>
    <row r="77" spans="2:18" ht="15.75" thickBot="1" x14ac:dyDescent="0.3">
      <c r="B77" s="14">
        <v>76</v>
      </c>
      <c r="C77" s="15" t="s">
        <v>316</v>
      </c>
      <c r="D77" s="16">
        <v>-73.883939999999996</v>
      </c>
      <c r="E77" s="16">
        <v>7.3232749999999998</v>
      </c>
      <c r="F77" s="15" t="s">
        <v>69</v>
      </c>
      <c r="G77" s="16">
        <v>8.2299999999999998E-2</v>
      </c>
      <c r="H77" s="16">
        <v>0.2994</v>
      </c>
      <c r="I77" s="16">
        <v>0.38</v>
      </c>
      <c r="J77" s="16">
        <v>8.6199999999999999E-2</v>
      </c>
      <c r="K77" s="16">
        <v>0.25993182100000001</v>
      </c>
      <c r="L77" s="16">
        <v>0.2369</v>
      </c>
      <c r="M77" s="16">
        <v>5.6000000000000001E-2</v>
      </c>
      <c r="N77" s="16">
        <v>1.8E-3</v>
      </c>
      <c r="O77" s="16">
        <v>1.8E-3</v>
      </c>
      <c r="P77" s="16">
        <v>0.37580000000000002</v>
      </c>
      <c r="Q77" s="16">
        <v>3.16E-3</v>
      </c>
      <c r="R77" s="16">
        <v>3</v>
      </c>
    </row>
    <row r="78" spans="2:18" ht="15.75" thickBot="1" x14ac:dyDescent="0.3">
      <c r="B78" s="14">
        <v>77</v>
      </c>
      <c r="C78" s="15" t="s">
        <v>317</v>
      </c>
      <c r="D78" s="16">
        <v>-73.84984</v>
      </c>
      <c r="E78" s="16">
        <v>7.3276810000000001</v>
      </c>
      <c r="F78" s="15" t="s">
        <v>69</v>
      </c>
      <c r="G78" s="16">
        <v>0.1646</v>
      </c>
      <c r="H78" s="16">
        <v>0.3493</v>
      </c>
      <c r="I78" s="16">
        <v>0.58099999999999996</v>
      </c>
      <c r="J78" s="16">
        <v>5.0900000000000001E-2</v>
      </c>
      <c r="K78" s="16">
        <v>4.9986889E-2</v>
      </c>
      <c r="L78" s="16">
        <v>0.47389999999999999</v>
      </c>
      <c r="M78" s="16">
        <v>2.9000000000000001E-2</v>
      </c>
      <c r="N78" s="16">
        <v>1.8E-3</v>
      </c>
      <c r="O78" s="16">
        <v>1.8E-3</v>
      </c>
      <c r="P78" s="16">
        <v>0.85799999999999998</v>
      </c>
      <c r="Q78" s="16">
        <v>3.16E-3</v>
      </c>
      <c r="R78" s="16">
        <v>3</v>
      </c>
    </row>
    <row r="79" spans="2:18" ht="15.75" thickBot="1" x14ac:dyDescent="0.3">
      <c r="B79" s="14">
        <v>78</v>
      </c>
      <c r="C79" s="15" t="s">
        <v>318</v>
      </c>
      <c r="D79" s="16">
        <v>-73.838859999999997</v>
      </c>
      <c r="E79" s="16">
        <v>7.3657969999999997</v>
      </c>
      <c r="F79" s="15" t="s">
        <v>69</v>
      </c>
      <c r="G79" s="16">
        <v>8.2299999999999998E-2</v>
      </c>
      <c r="H79" s="16">
        <v>4.99E-2</v>
      </c>
      <c r="I79" s="16">
        <v>4.2999999999999997E-2</v>
      </c>
      <c r="J79" s="16">
        <v>5.2699999999999997E-2</v>
      </c>
      <c r="K79" s="16">
        <v>0.13996328799999999</v>
      </c>
      <c r="L79" s="16">
        <v>2.8199999999999999E-2</v>
      </c>
      <c r="M79" s="16">
        <v>1.2E-2</v>
      </c>
      <c r="N79" s="16">
        <v>1.8E-3</v>
      </c>
      <c r="O79" s="16">
        <v>1.8E-3</v>
      </c>
      <c r="P79" s="16">
        <v>3.8699999999999998E-2</v>
      </c>
      <c r="Q79" s="16">
        <v>3.16E-3</v>
      </c>
      <c r="R79" s="16">
        <v>1</v>
      </c>
    </row>
    <row r="80" spans="2:18" ht="15.75" thickBot="1" x14ac:dyDescent="0.3">
      <c r="B80" s="14">
        <v>79</v>
      </c>
      <c r="C80" s="15" t="s">
        <v>319</v>
      </c>
      <c r="D80" s="16">
        <v>-73.853139999999996</v>
      </c>
      <c r="E80" s="16">
        <v>7.3598749999999997</v>
      </c>
      <c r="F80" s="15" t="s">
        <v>69</v>
      </c>
      <c r="G80" s="16">
        <v>0.32919999999999999</v>
      </c>
      <c r="H80" s="16">
        <v>0.54890000000000005</v>
      </c>
      <c r="I80" s="16">
        <v>6.7000000000000004E-2</v>
      </c>
      <c r="J80" s="16">
        <v>0.28539999999999999</v>
      </c>
      <c r="K80" s="16">
        <v>4.9986889E-2</v>
      </c>
      <c r="L80" s="16">
        <v>0.2341</v>
      </c>
      <c r="M80" s="16">
        <v>2.3E-2</v>
      </c>
      <c r="N80" s="16">
        <v>1.8E-3</v>
      </c>
      <c r="O80" s="16">
        <v>7.6E-3</v>
      </c>
      <c r="P80" s="16">
        <v>1.2273000000000001</v>
      </c>
      <c r="Q80" s="16">
        <v>3.16E-3</v>
      </c>
      <c r="R80" s="16">
        <v>3</v>
      </c>
    </row>
    <row r="81" spans="2:18" ht="15.75" thickBot="1" x14ac:dyDescent="0.3">
      <c r="B81" s="14">
        <v>80</v>
      </c>
      <c r="C81" s="15" t="s">
        <v>320</v>
      </c>
      <c r="D81" s="16">
        <v>-73.889849999999996</v>
      </c>
      <c r="E81" s="16">
        <v>7.3740500000000004</v>
      </c>
      <c r="F81" s="15" t="s">
        <v>69</v>
      </c>
      <c r="G81" s="16">
        <v>0.41139999999999999</v>
      </c>
      <c r="H81" s="16">
        <v>0.6986</v>
      </c>
      <c r="I81" s="16">
        <v>0.20799999999999999</v>
      </c>
      <c r="J81" s="16">
        <v>0.91180000000000005</v>
      </c>
      <c r="K81" s="16">
        <v>0.55985315300000005</v>
      </c>
      <c r="L81" s="16">
        <v>0.5726</v>
      </c>
      <c r="M81" s="16">
        <v>0.65200000000000002</v>
      </c>
      <c r="N81" s="16">
        <v>1.8E-3</v>
      </c>
      <c r="O81" s="16">
        <v>5.1000000000000004E-3</v>
      </c>
      <c r="P81" s="16">
        <v>0.41449999999999998</v>
      </c>
      <c r="Q81" s="16">
        <v>3.16E-3</v>
      </c>
      <c r="R81" s="16">
        <v>4</v>
      </c>
    </row>
    <row r="82" spans="2:18" ht="15.75" thickBot="1" x14ac:dyDescent="0.3">
      <c r="B82" s="14">
        <v>81</v>
      </c>
      <c r="C82" s="15" t="s">
        <v>321</v>
      </c>
      <c r="D82" s="16">
        <v>-73.868989999999997</v>
      </c>
      <c r="E82" s="16">
        <v>7.3693249999999999</v>
      </c>
      <c r="F82" s="15" t="s">
        <v>69</v>
      </c>
      <c r="G82" s="16">
        <v>0.1646</v>
      </c>
      <c r="H82" s="16">
        <v>0.1996</v>
      </c>
      <c r="I82" s="16">
        <v>4.7E-2</v>
      </c>
      <c r="J82" s="16">
        <v>8.3099999999999993E-2</v>
      </c>
      <c r="K82" s="16">
        <v>0.119968533</v>
      </c>
      <c r="L82" s="16">
        <v>0.19739999999999999</v>
      </c>
      <c r="M82" s="16">
        <v>6.0000000000000001E-3</v>
      </c>
      <c r="N82" s="16">
        <v>1.8E-3</v>
      </c>
      <c r="O82" s="16">
        <v>1.8E-3</v>
      </c>
      <c r="P82" s="16">
        <v>0.11609999999999999</v>
      </c>
      <c r="Q82" s="16">
        <v>9.4800000000000006E-3</v>
      </c>
      <c r="R82" s="16">
        <v>3</v>
      </c>
    </row>
    <row r="83" spans="2:18" ht="15.75" thickBot="1" x14ac:dyDescent="0.3">
      <c r="B83" s="14">
        <v>82</v>
      </c>
      <c r="C83" s="15" t="s">
        <v>322</v>
      </c>
      <c r="D83" s="16">
        <v>-73.868369999999999</v>
      </c>
      <c r="E83" s="16">
        <v>7.3601080000000003</v>
      </c>
      <c r="F83" s="15" t="s">
        <v>4</v>
      </c>
      <c r="G83" s="16">
        <v>8.2299999999999998E-2</v>
      </c>
      <c r="H83" s="16">
        <v>4.99E-2</v>
      </c>
      <c r="I83" s="16">
        <v>4.3999999999999997E-2</v>
      </c>
      <c r="J83" s="16">
        <v>5.2699999999999997E-2</v>
      </c>
      <c r="K83" s="16">
        <v>0.13996328799999999</v>
      </c>
      <c r="L83" s="16">
        <v>1.1299999999999999E-2</v>
      </c>
      <c r="M83" s="16">
        <v>8.0000000000000002E-3</v>
      </c>
      <c r="N83" s="16">
        <v>1.8E-3</v>
      </c>
      <c r="O83" s="16">
        <v>1.8E-3</v>
      </c>
      <c r="P83" s="16">
        <v>1.77E-2</v>
      </c>
      <c r="Q83" s="16">
        <v>3.16E-3</v>
      </c>
      <c r="R83" s="16">
        <v>1</v>
      </c>
    </row>
    <row r="84" spans="2:18" ht="15.75" thickBot="1" x14ac:dyDescent="0.3">
      <c r="B84" s="14">
        <v>83</v>
      </c>
      <c r="C84" s="15" t="s">
        <v>323</v>
      </c>
      <c r="D84" s="16">
        <v>-73.86139</v>
      </c>
      <c r="E84" s="16">
        <v>7.3708</v>
      </c>
      <c r="F84" s="15" t="s">
        <v>69</v>
      </c>
      <c r="G84" s="16">
        <v>8.2299999999999998E-2</v>
      </c>
      <c r="H84" s="16">
        <v>0.1996</v>
      </c>
      <c r="I84" s="16">
        <v>0.05</v>
      </c>
      <c r="J84" s="16">
        <v>8.0100000000000005E-2</v>
      </c>
      <c r="K84" s="16">
        <v>0.29992133199999998</v>
      </c>
      <c r="L84" s="16">
        <v>1.1299999999999999E-2</v>
      </c>
      <c r="M84" s="16">
        <v>0.01</v>
      </c>
      <c r="N84" s="16">
        <v>1.8E-3</v>
      </c>
      <c r="O84" s="16">
        <v>1.8E-3</v>
      </c>
      <c r="P84" s="16">
        <v>4.19E-2</v>
      </c>
      <c r="Q84" s="16">
        <v>3.16E-3</v>
      </c>
      <c r="R84" s="16">
        <v>1</v>
      </c>
    </row>
    <row r="85" spans="2:18" ht="15.75" thickBot="1" x14ac:dyDescent="0.3">
      <c r="B85" s="14">
        <v>84</v>
      </c>
      <c r="C85" s="15" t="s">
        <v>324</v>
      </c>
      <c r="D85" s="16">
        <v>-73.861580000000004</v>
      </c>
      <c r="E85" s="16">
        <v>7.3707419999999999</v>
      </c>
      <c r="F85" s="15" t="s">
        <v>69</v>
      </c>
      <c r="G85" s="16">
        <v>0.24690000000000001</v>
      </c>
      <c r="H85" s="16">
        <v>0.499</v>
      </c>
      <c r="I85" s="16">
        <v>2.8000000000000001E-2</v>
      </c>
      <c r="J85" s="16">
        <v>4.0899999999999999E-2</v>
      </c>
      <c r="K85" s="16">
        <v>0.55985315300000005</v>
      </c>
      <c r="L85" s="16">
        <v>9.0300000000000005E-2</v>
      </c>
      <c r="M85" s="16">
        <v>2.9000000000000001E-2</v>
      </c>
      <c r="N85" s="16">
        <v>1.0699999999999999E-2</v>
      </c>
      <c r="O85" s="16">
        <v>2.2000000000000001E-3</v>
      </c>
      <c r="P85" s="16">
        <v>9.7000000000000003E-3</v>
      </c>
      <c r="Q85" s="16">
        <v>1.2630000000000001E-2</v>
      </c>
      <c r="R85" s="16">
        <v>1</v>
      </c>
    </row>
    <row r="86" spans="2:18" ht="15.75" thickBot="1" x14ac:dyDescent="0.3">
      <c r="B86" s="14">
        <v>85</v>
      </c>
      <c r="C86" s="15" t="s">
        <v>325</v>
      </c>
      <c r="D86" s="16">
        <v>-73.848389999999995</v>
      </c>
      <c r="E86" s="16">
        <v>7.3606360000000004</v>
      </c>
      <c r="F86" s="15" t="s">
        <v>69</v>
      </c>
      <c r="G86" s="16">
        <v>8.2299999999999998E-2</v>
      </c>
      <c r="H86" s="16">
        <v>0.1996</v>
      </c>
      <c r="I86" s="16">
        <v>3.5999999999999997E-2</v>
      </c>
      <c r="J86" s="16">
        <v>0.1105</v>
      </c>
      <c r="K86" s="16">
        <v>0.21994231</v>
      </c>
      <c r="L86" s="16">
        <v>0.21440000000000001</v>
      </c>
      <c r="M86" s="16">
        <v>6.0000000000000001E-3</v>
      </c>
      <c r="N86" s="16">
        <v>1.8E-3</v>
      </c>
      <c r="O86" s="16">
        <v>1.8E-3</v>
      </c>
      <c r="P86" s="16">
        <v>7.0999999999999994E-2</v>
      </c>
      <c r="Q86" s="16">
        <v>3.16E-3</v>
      </c>
      <c r="R86" s="16">
        <v>3</v>
      </c>
    </row>
    <row r="87" spans="2:18" ht="15.75" thickBot="1" x14ac:dyDescent="0.3">
      <c r="B87" s="14">
        <v>86</v>
      </c>
      <c r="C87" s="15" t="s">
        <v>326</v>
      </c>
      <c r="D87" s="16">
        <v>-73.853470000000002</v>
      </c>
      <c r="E87" s="16">
        <v>7.35</v>
      </c>
      <c r="F87" s="15" t="s">
        <v>4</v>
      </c>
      <c r="G87" s="16">
        <v>0.49370000000000003</v>
      </c>
      <c r="H87" s="16">
        <v>0.5988</v>
      </c>
      <c r="I87" s="16">
        <v>0.505</v>
      </c>
      <c r="J87" s="16">
        <v>9.5399999999999999E-2</v>
      </c>
      <c r="K87" s="16">
        <v>1.639569949</v>
      </c>
      <c r="L87" s="16">
        <v>1.6899999999999998E-2</v>
      </c>
      <c r="M87" s="16">
        <v>1.4999999999999999E-2</v>
      </c>
      <c r="N87" s="16">
        <v>6.4500000000000002E-2</v>
      </c>
      <c r="O87" s="16">
        <v>7.6E-3</v>
      </c>
      <c r="P87" s="16">
        <v>8.0000000000000004E-4</v>
      </c>
      <c r="Q87" s="16">
        <v>9.4800000000000006E-3</v>
      </c>
      <c r="R87" s="16">
        <v>2</v>
      </c>
    </row>
    <row r="88" spans="2:18" ht="15.75" thickBot="1" x14ac:dyDescent="0.3">
      <c r="B88" s="14">
        <v>87</v>
      </c>
      <c r="C88" s="15" t="s">
        <v>327</v>
      </c>
      <c r="D88" s="16">
        <v>-73.893910000000005</v>
      </c>
      <c r="E88" s="16">
        <v>7.3418530000000004</v>
      </c>
      <c r="F88" s="15" t="s">
        <v>69</v>
      </c>
      <c r="G88" s="16">
        <v>8.2299999999999998E-2</v>
      </c>
      <c r="H88" s="16">
        <v>9.98E-2</v>
      </c>
      <c r="I88" s="16">
        <v>0.12</v>
      </c>
      <c r="J88" s="16">
        <v>3.8100000000000002E-2</v>
      </c>
      <c r="K88" s="16">
        <v>0.119968533</v>
      </c>
      <c r="L88" s="16">
        <v>0.15229999999999999</v>
      </c>
      <c r="M88" s="16">
        <v>2.9000000000000001E-2</v>
      </c>
      <c r="N88" s="16">
        <v>1.8E-3</v>
      </c>
      <c r="O88" s="16">
        <v>6.1999999999999998E-3</v>
      </c>
      <c r="P88" s="16">
        <v>8.0600000000000005E-2</v>
      </c>
      <c r="Q88" s="16">
        <v>6.3200000000000001E-3</v>
      </c>
      <c r="R88" s="16">
        <v>3</v>
      </c>
    </row>
    <row r="89" spans="2:18" ht="15.75" thickBot="1" x14ac:dyDescent="0.3">
      <c r="B89" s="14">
        <v>88</v>
      </c>
      <c r="C89" s="15" t="s">
        <v>328</v>
      </c>
      <c r="D89" s="16">
        <v>-73.907610000000005</v>
      </c>
      <c r="E89" s="16">
        <v>7.3471080000000004</v>
      </c>
      <c r="F89" s="15" t="s">
        <v>6</v>
      </c>
      <c r="G89" s="16">
        <v>0.32919999999999999</v>
      </c>
      <c r="H89" s="16">
        <v>0.998</v>
      </c>
      <c r="I89" s="16">
        <v>0.26400000000000001</v>
      </c>
      <c r="J89" s="16">
        <v>5.3199999999999997E-2</v>
      </c>
      <c r="K89" s="16">
        <v>0.99973777399999997</v>
      </c>
      <c r="L89" s="16">
        <v>0.1439</v>
      </c>
      <c r="M89" s="16">
        <v>0.33500000000000002</v>
      </c>
      <c r="N89" s="16">
        <v>7.1999999999999998E-3</v>
      </c>
      <c r="O89" s="16">
        <v>1.8E-3</v>
      </c>
      <c r="P89" s="16">
        <v>3.0599999999999999E-2</v>
      </c>
      <c r="Q89" s="16">
        <v>6.3200000000000001E-3</v>
      </c>
      <c r="R89" s="16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Muestreo mgL</vt:lpstr>
      <vt:lpstr>Muestreo meqL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Suarez</dc:creator>
  <cp:lastModifiedBy>Pedro José  Romero León</cp:lastModifiedBy>
  <dcterms:created xsi:type="dcterms:W3CDTF">2024-10-28T13:46:36Z</dcterms:created>
  <dcterms:modified xsi:type="dcterms:W3CDTF">2025-03-19T20:52:53Z</dcterms:modified>
</cp:coreProperties>
</file>